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2CD6431B-292D-424E-A98B-C94CC4286264}" xr6:coauthVersionLast="45" xr6:coauthVersionMax="45" xr10:uidLastSave="{00000000-0000-0000-0000-000000000000}"/>
  <bookViews>
    <workbookView xWindow="20370" yWindow="-120" windowWidth="29040" windowHeight="15840" tabRatio="830" xr2:uid="{00000000-000D-0000-FFFF-FFFF00000000}"/>
  </bookViews>
  <sheets>
    <sheet name="Instructions" sheetId="48"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39"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Worksheet'!$A$7:$D$198</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8" i="28" l="1"/>
  <c r="F165" i="28"/>
  <c r="F166" i="28"/>
  <c r="F167" i="28"/>
  <c r="F168" i="28"/>
  <c r="F169" i="28"/>
  <c r="F170" i="28"/>
  <c r="F171" i="28"/>
  <c r="F164" i="28"/>
  <c r="G203" i="1"/>
  <c r="G204" i="1"/>
  <c r="G205" i="1"/>
  <c r="G206" i="1"/>
  <c r="G207" i="1"/>
  <c r="G208" i="1"/>
  <c r="G209" i="1"/>
  <c r="G202" i="1"/>
  <c r="G221" i="1" l="1"/>
  <c r="F176" i="28" s="1"/>
  <c r="G220" i="1"/>
  <c r="F175" i="28" s="1"/>
  <c r="G219" i="1"/>
  <c r="F174" i="28" s="1"/>
  <c r="G218" i="1"/>
  <c r="F173" i="28" s="1"/>
  <c r="G217" i="1"/>
  <c r="F172" i="28" s="1"/>
  <c r="F221" i="1"/>
  <c r="F220" i="1"/>
  <c r="F219" i="1"/>
  <c r="F218" i="1"/>
  <c r="F217" i="1"/>
  <c r="G84" i="1" l="1"/>
  <c r="G99" i="1" l="1"/>
  <c r="G19" i="1" l="1"/>
  <c r="F147" i="1" l="1"/>
  <c r="F290" i="42" l="1"/>
  <c r="G290" i="42"/>
  <c r="H290" i="42"/>
  <c r="I290" i="42"/>
  <c r="J290" i="42"/>
  <c r="J292" i="42" s="1"/>
  <c r="K290" i="42"/>
  <c r="L290" i="42"/>
  <c r="M290" i="42"/>
  <c r="N290" i="42"/>
  <c r="O290" i="42"/>
  <c r="P290" i="42"/>
  <c r="Q290" i="42"/>
  <c r="R290" i="42"/>
  <c r="R292" i="42" s="1"/>
  <c r="S290" i="42"/>
  <c r="T290" i="42"/>
  <c r="U290" i="42"/>
  <c r="V290" i="42"/>
  <c r="W290" i="42"/>
  <c r="X290" i="42"/>
  <c r="Y290" i="42"/>
  <c r="Z290" i="42"/>
  <c r="Z292" i="42" s="1"/>
  <c r="AA290" i="42"/>
  <c r="AB290" i="42"/>
  <c r="AC290" i="42"/>
  <c r="AD290" i="42"/>
  <c r="AE290" i="42"/>
  <c r="AF290" i="42"/>
  <c r="AG290" i="42"/>
  <c r="AH290" i="42"/>
  <c r="AH292" i="42" s="1"/>
  <c r="AI290" i="42"/>
  <c r="AJ290" i="42"/>
  <c r="AK290" i="42"/>
  <c r="AL290" i="42"/>
  <c r="AM290" i="42"/>
  <c r="AN290" i="42"/>
  <c r="AO290" i="42"/>
  <c r="AP290" i="42"/>
  <c r="AP292" i="42" s="1"/>
  <c r="AQ290" i="42"/>
  <c r="AR290" i="42"/>
  <c r="AS290" i="42"/>
  <c r="AT290" i="42"/>
  <c r="AU290" i="42"/>
  <c r="AV290" i="42"/>
  <c r="AW290" i="42"/>
  <c r="AX290" i="42"/>
  <c r="AX292" i="42" s="1"/>
  <c r="AY290" i="42"/>
  <c r="AZ290" i="42"/>
  <c r="BA290" i="42"/>
  <c r="BB290" i="42"/>
  <c r="BC290" i="42"/>
  <c r="BD290" i="42"/>
  <c r="BE290" i="42"/>
  <c r="BF290" i="42"/>
  <c r="BF292" i="42" s="1"/>
  <c r="BG290" i="42"/>
  <c r="BH290" i="42"/>
  <c r="BI290" i="42"/>
  <c r="BJ290" i="42"/>
  <c r="BK290" i="42"/>
  <c r="BL290" i="42"/>
  <c r="BM290" i="42"/>
  <c r="BN290" i="42"/>
  <c r="BN292" i="42" s="1"/>
  <c r="BO290" i="42"/>
  <c r="BP290" i="42"/>
  <c r="BQ290" i="42"/>
  <c r="BR290" i="42"/>
  <c r="BS290" i="42"/>
  <c r="BT290" i="42"/>
  <c r="BU290" i="42"/>
  <c r="BV290" i="42"/>
  <c r="BV292" i="42" s="1"/>
  <c r="BW290" i="42"/>
  <c r="BX290" i="42"/>
  <c r="BY290" i="42"/>
  <c r="BZ290" i="42"/>
  <c r="CA290" i="42"/>
  <c r="CB290" i="42"/>
  <c r="CC290" i="42"/>
  <c r="CD290" i="42"/>
  <c r="CD292" i="42" s="1"/>
  <c r="CE290" i="42"/>
  <c r="CF290" i="42"/>
  <c r="CF292" i="42" s="1"/>
  <c r="CG290" i="42"/>
  <c r="CH290" i="42"/>
  <c r="CI290" i="42"/>
  <c r="CJ290" i="42"/>
  <c r="CK290" i="42"/>
  <c r="CL290" i="42"/>
  <c r="CL292" i="42" s="1"/>
  <c r="CM290" i="42"/>
  <c r="CN290" i="42"/>
  <c r="CN292" i="42" s="1"/>
  <c r="CO290" i="42"/>
  <c r="CP290" i="42"/>
  <c r="CQ290" i="42"/>
  <c r="CR290" i="42"/>
  <c r="CS290" i="42"/>
  <c r="CT290" i="42"/>
  <c r="CT292" i="42" s="1"/>
  <c r="CU290" i="42"/>
  <c r="CV290" i="42"/>
  <c r="CV292" i="42" s="1"/>
  <c r="CW290" i="42"/>
  <c r="CX290" i="42"/>
  <c r="CY290" i="42"/>
  <c r="CZ290" i="42"/>
  <c r="F291" i="42"/>
  <c r="G291" i="42"/>
  <c r="H291" i="42"/>
  <c r="I291" i="42"/>
  <c r="I292" i="42" s="1"/>
  <c r="J291" i="42"/>
  <c r="K291" i="42"/>
  <c r="L291" i="42"/>
  <c r="M291" i="42"/>
  <c r="N291" i="42"/>
  <c r="O291" i="42"/>
  <c r="P291" i="42"/>
  <c r="Q291" i="42"/>
  <c r="Q292" i="42" s="1"/>
  <c r="R291" i="42"/>
  <c r="S291" i="42"/>
  <c r="T291" i="42"/>
  <c r="U291" i="42"/>
  <c r="V291" i="42"/>
  <c r="W291" i="42"/>
  <c r="W292" i="42" s="1"/>
  <c r="X291" i="42"/>
  <c r="Y291" i="42"/>
  <c r="Y292" i="42" s="1"/>
  <c r="Z291" i="42"/>
  <c r="AA291" i="42"/>
  <c r="AB291" i="42"/>
  <c r="AC291" i="42"/>
  <c r="AD291" i="42"/>
  <c r="AE291" i="42"/>
  <c r="AE292" i="42" s="1"/>
  <c r="AF291" i="42"/>
  <c r="AG291" i="42"/>
  <c r="AG292" i="42" s="1"/>
  <c r="AH291" i="42"/>
  <c r="AI291" i="42"/>
  <c r="AJ291" i="42"/>
  <c r="AK291" i="42"/>
  <c r="AL291" i="42"/>
  <c r="AM291" i="42"/>
  <c r="AM292" i="42" s="1"/>
  <c r="AN291" i="42"/>
  <c r="AO291" i="42"/>
  <c r="AO292" i="42" s="1"/>
  <c r="AP291" i="42"/>
  <c r="AQ291" i="42"/>
  <c r="AR291" i="42"/>
  <c r="AS291" i="42"/>
  <c r="AT291" i="42"/>
  <c r="AU291" i="42"/>
  <c r="AU292" i="42" s="1"/>
  <c r="AV291" i="42"/>
  <c r="AW291" i="42"/>
  <c r="AW292" i="42" s="1"/>
  <c r="AX291" i="42"/>
  <c r="AY291" i="42"/>
  <c r="AZ291" i="42"/>
  <c r="BA291" i="42"/>
  <c r="BB291" i="42"/>
  <c r="BC291" i="42"/>
  <c r="BD291" i="42"/>
  <c r="BE291" i="42"/>
  <c r="BE292" i="42" s="1"/>
  <c r="BF291" i="42"/>
  <c r="BG291" i="42"/>
  <c r="BH291" i="42"/>
  <c r="BI291" i="42"/>
  <c r="BJ291" i="42"/>
  <c r="BK291" i="42"/>
  <c r="BK292" i="42" s="1"/>
  <c r="BL291" i="42"/>
  <c r="BM291" i="42"/>
  <c r="BM292" i="42" s="1"/>
  <c r="BN291" i="42"/>
  <c r="BO291" i="42"/>
  <c r="BP291" i="42"/>
  <c r="BQ291" i="42"/>
  <c r="BR291" i="42"/>
  <c r="BS291" i="42"/>
  <c r="BS292" i="42" s="1"/>
  <c r="BT291" i="42"/>
  <c r="BU291" i="42"/>
  <c r="BU292" i="42" s="1"/>
  <c r="BV291" i="42"/>
  <c r="BW291" i="42"/>
  <c r="BX291" i="42"/>
  <c r="BY291" i="42"/>
  <c r="BZ291" i="42"/>
  <c r="CA291" i="42"/>
  <c r="CA292" i="42" s="1"/>
  <c r="CB291" i="42"/>
  <c r="CC291" i="42"/>
  <c r="CC292" i="42" s="1"/>
  <c r="CD291" i="42"/>
  <c r="CE291" i="42"/>
  <c r="CF291" i="42"/>
  <c r="CG291" i="42"/>
  <c r="CH291" i="42"/>
  <c r="CI291" i="42"/>
  <c r="CJ291" i="42"/>
  <c r="CK291" i="42"/>
  <c r="CK292" i="42" s="1"/>
  <c r="CL291" i="42"/>
  <c r="CM291" i="42"/>
  <c r="CN291" i="42"/>
  <c r="CO291" i="42"/>
  <c r="CP291" i="42"/>
  <c r="CQ291" i="42"/>
  <c r="CR291" i="42"/>
  <c r="CS291" i="42"/>
  <c r="CS292" i="42" s="1"/>
  <c r="CT291" i="42"/>
  <c r="CU291" i="42"/>
  <c r="CV291" i="42"/>
  <c r="CW291" i="42"/>
  <c r="CX291" i="42"/>
  <c r="CY291" i="42"/>
  <c r="CZ291" i="42"/>
  <c r="F292" i="42"/>
  <c r="G292" i="42"/>
  <c r="H292" i="42"/>
  <c r="K292" i="42"/>
  <c r="N292" i="42"/>
  <c r="O292" i="42"/>
  <c r="P292" i="42"/>
  <c r="S292" i="42"/>
  <c r="V292" i="42"/>
  <c r="X292" i="42"/>
  <c r="AA292" i="42"/>
  <c r="AD292" i="42"/>
  <c r="AF292" i="42"/>
  <c r="AI292" i="42"/>
  <c r="AL292" i="42"/>
  <c r="AN292" i="42"/>
  <c r="AQ292" i="42"/>
  <c r="AT292" i="42"/>
  <c r="AV292" i="42"/>
  <c r="AY292" i="42"/>
  <c r="BB292" i="42"/>
  <c r="BD292" i="42"/>
  <c r="BG292" i="42"/>
  <c r="BJ292" i="42"/>
  <c r="BL292" i="42"/>
  <c r="BO292" i="42"/>
  <c r="BR292" i="42"/>
  <c r="BT292" i="42"/>
  <c r="BW292" i="42"/>
  <c r="BZ292" i="42"/>
  <c r="CB292" i="42"/>
  <c r="CE292" i="42"/>
  <c r="CH292" i="42"/>
  <c r="CJ292" i="42"/>
  <c r="CM292" i="42"/>
  <c r="CP292" i="42"/>
  <c r="CR292" i="42"/>
  <c r="CU292" i="42"/>
  <c r="CX292" i="42"/>
  <c r="CZ292" i="42"/>
  <c r="F293" i="42"/>
  <c r="G293" i="42"/>
  <c r="H293" i="42"/>
  <c r="I293" i="42"/>
  <c r="J293" i="42"/>
  <c r="K293" i="42"/>
  <c r="L293" i="42"/>
  <c r="M293" i="42"/>
  <c r="N293" i="42"/>
  <c r="O293" i="42"/>
  <c r="P293" i="42"/>
  <c r="Q293" i="42"/>
  <c r="R293" i="42"/>
  <c r="S293" i="42"/>
  <c r="T293" i="42"/>
  <c r="U293" i="42"/>
  <c r="V293" i="42"/>
  <c r="W293" i="42"/>
  <c r="X293" i="42"/>
  <c r="Y293" i="42"/>
  <c r="Z293" i="42"/>
  <c r="AA293" i="42"/>
  <c r="AB293" i="42"/>
  <c r="AC293" i="42"/>
  <c r="AD293" i="42"/>
  <c r="AE293" i="42"/>
  <c r="AF293" i="42"/>
  <c r="AG293" i="42"/>
  <c r="AH293" i="42"/>
  <c r="AI293" i="42"/>
  <c r="AJ293" i="42"/>
  <c r="AK293" i="42"/>
  <c r="AL293" i="42"/>
  <c r="AM293" i="42"/>
  <c r="AN293" i="42"/>
  <c r="AO293" i="42"/>
  <c r="AP293" i="42"/>
  <c r="AQ293" i="42"/>
  <c r="AR293" i="42"/>
  <c r="AS293" i="42"/>
  <c r="AT293" i="42"/>
  <c r="AU293" i="42"/>
  <c r="AV293" i="42"/>
  <c r="AW293" i="42"/>
  <c r="AX293" i="42"/>
  <c r="AY293" i="42"/>
  <c r="AZ293" i="42"/>
  <c r="BA293" i="42"/>
  <c r="BB293" i="42"/>
  <c r="BC293" i="42"/>
  <c r="BD293" i="42"/>
  <c r="BE293" i="42"/>
  <c r="BF293" i="42"/>
  <c r="BG293" i="42"/>
  <c r="BH293" i="42"/>
  <c r="BI293" i="42"/>
  <c r="BJ293" i="42"/>
  <c r="BK293" i="42"/>
  <c r="BL293" i="42"/>
  <c r="BM293" i="42"/>
  <c r="BN293" i="42"/>
  <c r="BO293" i="42"/>
  <c r="BP293" i="42"/>
  <c r="BQ293" i="42"/>
  <c r="BR293" i="42"/>
  <c r="BS293" i="42"/>
  <c r="BT293" i="42"/>
  <c r="BU293" i="42"/>
  <c r="BV293" i="42"/>
  <c r="BW293" i="42"/>
  <c r="BX293" i="42"/>
  <c r="BY293" i="42"/>
  <c r="BZ293" i="42"/>
  <c r="CA293" i="42"/>
  <c r="CB293" i="42"/>
  <c r="CC293" i="42"/>
  <c r="CD293" i="42"/>
  <c r="CE293" i="42"/>
  <c r="CF293" i="42"/>
  <c r="CG293" i="42"/>
  <c r="CH293" i="42"/>
  <c r="CI293" i="42"/>
  <c r="CJ293" i="42"/>
  <c r="CK293" i="42"/>
  <c r="CL293" i="42"/>
  <c r="CM293" i="42"/>
  <c r="CN293" i="42"/>
  <c r="CO293" i="42"/>
  <c r="CP293" i="42"/>
  <c r="CQ293" i="42"/>
  <c r="CR293" i="42"/>
  <c r="CS293" i="42"/>
  <c r="CT293" i="42"/>
  <c r="CU293" i="42"/>
  <c r="CV293" i="42"/>
  <c r="CW293" i="42"/>
  <c r="CX293" i="42"/>
  <c r="CY293" i="42"/>
  <c r="CZ293" i="42"/>
  <c r="F294" i="42"/>
  <c r="G294" i="42"/>
  <c r="H294" i="42"/>
  <c r="I294" i="42"/>
  <c r="J294" i="42"/>
  <c r="K294" i="42"/>
  <c r="L294" i="42"/>
  <c r="M294" i="42"/>
  <c r="N294" i="42"/>
  <c r="O294" i="42"/>
  <c r="P294" i="42"/>
  <c r="Q294" i="42"/>
  <c r="R294" i="42"/>
  <c r="S294" i="42"/>
  <c r="T294" i="42"/>
  <c r="U294" i="42"/>
  <c r="V294" i="42"/>
  <c r="W294" i="42"/>
  <c r="X294" i="42"/>
  <c r="Y294" i="42"/>
  <c r="Z294" i="42"/>
  <c r="AA294" i="42"/>
  <c r="AB294" i="42"/>
  <c r="AC294" i="42"/>
  <c r="AD294" i="42"/>
  <c r="AE294" i="42"/>
  <c r="AF294" i="42"/>
  <c r="AG294" i="42"/>
  <c r="AH294" i="42"/>
  <c r="AI294" i="42"/>
  <c r="AJ294" i="42"/>
  <c r="AK294" i="42"/>
  <c r="AL294" i="42"/>
  <c r="AM294" i="42"/>
  <c r="AN294" i="42"/>
  <c r="AO294" i="42"/>
  <c r="AP294" i="42"/>
  <c r="AQ294" i="42"/>
  <c r="AR294" i="42"/>
  <c r="AS294" i="42"/>
  <c r="AT294" i="42"/>
  <c r="AU294" i="42"/>
  <c r="AV294" i="42"/>
  <c r="AW294" i="42"/>
  <c r="AX294" i="42"/>
  <c r="AY294" i="42"/>
  <c r="AZ294" i="42"/>
  <c r="BA294" i="42"/>
  <c r="BB294" i="42"/>
  <c r="BC294" i="42"/>
  <c r="BD294" i="42"/>
  <c r="BE294" i="42"/>
  <c r="BF294" i="42"/>
  <c r="BG294" i="42"/>
  <c r="BH294" i="42"/>
  <c r="BI294" i="42"/>
  <c r="BJ294" i="42"/>
  <c r="BK294" i="42"/>
  <c r="BL294" i="42"/>
  <c r="BM294" i="42"/>
  <c r="BN294" i="42"/>
  <c r="BO294" i="42"/>
  <c r="BP294" i="42"/>
  <c r="BQ294" i="42"/>
  <c r="BR294" i="42"/>
  <c r="BS294" i="42"/>
  <c r="BT294" i="42"/>
  <c r="BU294" i="42"/>
  <c r="BV294" i="42"/>
  <c r="BW294" i="42"/>
  <c r="BX294" i="42"/>
  <c r="BY294" i="42"/>
  <c r="BZ294" i="42"/>
  <c r="CA294" i="42"/>
  <c r="CB294" i="42"/>
  <c r="CC294" i="42"/>
  <c r="CD294" i="42"/>
  <c r="CE294" i="42"/>
  <c r="CF294" i="42"/>
  <c r="CG294" i="42"/>
  <c r="CH294" i="42"/>
  <c r="CI294" i="42"/>
  <c r="CJ294" i="42"/>
  <c r="CK294" i="42"/>
  <c r="CL294" i="42"/>
  <c r="CM294" i="42"/>
  <c r="CN294" i="42"/>
  <c r="CO294" i="42"/>
  <c r="CP294" i="42"/>
  <c r="CQ294" i="42"/>
  <c r="CR294" i="42"/>
  <c r="CS294" i="42"/>
  <c r="CT294" i="42"/>
  <c r="CU294" i="42"/>
  <c r="CV294" i="42"/>
  <c r="CW294" i="42"/>
  <c r="CX294" i="42"/>
  <c r="CY294" i="42"/>
  <c r="CZ294" i="42"/>
  <c r="F295" i="42"/>
  <c r="G295" i="42"/>
  <c r="H295" i="42"/>
  <c r="I295" i="42"/>
  <c r="J295" i="42"/>
  <c r="K295" i="42"/>
  <c r="L295" i="42"/>
  <c r="M295" i="42"/>
  <c r="N295" i="42"/>
  <c r="O295" i="42"/>
  <c r="P295" i="42"/>
  <c r="Q295" i="42"/>
  <c r="R295" i="42"/>
  <c r="S295" i="42"/>
  <c r="T295" i="42"/>
  <c r="U295" i="42"/>
  <c r="V295" i="42"/>
  <c r="W295" i="42"/>
  <c r="X295" i="42"/>
  <c r="Y295" i="42"/>
  <c r="Z295" i="42"/>
  <c r="AA295" i="42"/>
  <c r="AB295" i="42"/>
  <c r="AC295" i="42"/>
  <c r="AD295" i="42"/>
  <c r="AE295" i="42"/>
  <c r="AF295" i="42"/>
  <c r="AG295" i="42"/>
  <c r="AH295" i="42"/>
  <c r="AI295" i="42"/>
  <c r="AJ295" i="42"/>
  <c r="AK295" i="42"/>
  <c r="AL295" i="42"/>
  <c r="AM295" i="42"/>
  <c r="AN295" i="42"/>
  <c r="AO295" i="42"/>
  <c r="AP295" i="42"/>
  <c r="AQ295" i="42"/>
  <c r="AR295" i="42"/>
  <c r="AS295" i="42"/>
  <c r="AT295" i="42"/>
  <c r="AU295" i="42"/>
  <c r="AV295" i="42"/>
  <c r="AW295" i="42"/>
  <c r="AX295" i="42"/>
  <c r="AY295" i="42"/>
  <c r="AZ295" i="42"/>
  <c r="BA295" i="42"/>
  <c r="BB295" i="42"/>
  <c r="BC295" i="42"/>
  <c r="BD295" i="42"/>
  <c r="BE295" i="42"/>
  <c r="BF295" i="42"/>
  <c r="BG295" i="42"/>
  <c r="BH295" i="42"/>
  <c r="BI295" i="42"/>
  <c r="BJ295" i="42"/>
  <c r="BK295" i="42"/>
  <c r="BL295" i="42"/>
  <c r="BM295" i="42"/>
  <c r="BN295" i="42"/>
  <c r="BO295" i="42"/>
  <c r="BP295" i="42"/>
  <c r="BQ295" i="42"/>
  <c r="BR295" i="42"/>
  <c r="BS295" i="42"/>
  <c r="BT295" i="42"/>
  <c r="BU295" i="42"/>
  <c r="BV295" i="42"/>
  <c r="BW295" i="42"/>
  <c r="BX295" i="42"/>
  <c r="BY295" i="42"/>
  <c r="BZ295" i="42"/>
  <c r="CA295" i="42"/>
  <c r="CB295" i="42"/>
  <c r="CC295" i="42"/>
  <c r="CD295" i="42"/>
  <c r="CE295" i="42"/>
  <c r="CF295" i="42"/>
  <c r="CG295" i="42"/>
  <c r="CH295" i="42"/>
  <c r="CI295" i="42"/>
  <c r="CJ295" i="42"/>
  <c r="CK295" i="42"/>
  <c r="CL295" i="42"/>
  <c r="CM295" i="42"/>
  <c r="CN295" i="42"/>
  <c r="CO295" i="42"/>
  <c r="CP295" i="42"/>
  <c r="CQ295" i="42"/>
  <c r="CR295" i="42"/>
  <c r="CS295" i="42"/>
  <c r="CT295" i="42"/>
  <c r="CU295" i="42"/>
  <c r="CV295" i="42"/>
  <c r="CW295" i="42"/>
  <c r="CX295" i="42"/>
  <c r="CY295" i="42"/>
  <c r="CZ295" i="42"/>
  <c r="F296" i="42"/>
  <c r="G296" i="42"/>
  <c r="H296" i="42"/>
  <c r="I296" i="42"/>
  <c r="J296" i="42"/>
  <c r="K296" i="42"/>
  <c r="L296" i="42"/>
  <c r="M296" i="42"/>
  <c r="N296" i="42"/>
  <c r="O296" i="42"/>
  <c r="P296" i="42"/>
  <c r="Q296" i="42"/>
  <c r="R296" i="42"/>
  <c r="S296" i="42"/>
  <c r="T296" i="42"/>
  <c r="U296" i="42"/>
  <c r="V296" i="42"/>
  <c r="W296" i="42"/>
  <c r="X296" i="42"/>
  <c r="Y296" i="42"/>
  <c r="Z296" i="42"/>
  <c r="AA296" i="42"/>
  <c r="AB296" i="42"/>
  <c r="AC296" i="42"/>
  <c r="AD296" i="42"/>
  <c r="AE296" i="42"/>
  <c r="AF296" i="42"/>
  <c r="AG296" i="42"/>
  <c r="AH296" i="42"/>
  <c r="AI296" i="42"/>
  <c r="AJ296" i="42"/>
  <c r="AK296" i="42"/>
  <c r="AL296" i="42"/>
  <c r="AM296" i="42"/>
  <c r="AN296" i="42"/>
  <c r="AO296" i="42"/>
  <c r="AP296" i="42"/>
  <c r="AQ296" i="42"/>
  <c r="AR296" i="42"/>
  <c r="AS296" i="42"/>
  <c r="AT296" i="42"/>
  <c r="AU296" i="42"/>
  <c r="AV296" i="42"/>
  <c r="AW296" i="42"/>
  <c r="AX296" i="42"/>
  <c r="AY296" i="42"/>
  <c r="AZ296" i="42"/>
  <c r="BA296" i="42"/>
  <c r="BB296" i="42"/>
  <c r="BC296" i="42"/>
  <c r="BD296" i="42"/>
  <c r="BE296" i="42"/>
  <c r="BF296" i="42"/>
  <c r="BG296" i="42"/>
  <c r="BH296" i="42"/>
  <c r="BI296" i="42"/>
  <c r="BJ296" i="42"/>
  <c r="BK296" i="42"/>
  <c r="BL296" i="42"/>
  <c r="BM296" i="42"/>
  <c r="BN296" i="42"/>
  <c r="BO296" i="42"/>
  <c r="BP296" i="42"/>
  <c r="BQ296" i="42"/>
  <c r="BR296" i="42"/>
  <c r="BS296" i="42"/>
  <c r="BT296" i="42"/>
  <c r="BU296" i="42"/>
  <c r="BV296" i="42"/>
  <c r="BW296" i="42"/>
  <c r="BX296" i="42"/>
  <c r="BY296" i="42"/>
  <c r="BZ296" i="42"/>
  <c r="CA296" i="42"/>
  <c r="CB296" i="42"/>
  <c r="CC296" i="42"/>
  <c r="CD296" i="42"/>
  <c r="CE296" i="42"/>
  <c r="CF296" i="42"/>
  <c r="CG296" i="42"/>
  <c r="CH296" i="42"/>
  <c r="CI296" i="42"/>
  <c r="CJ296" i="42"/>
  <c r="CK296" i="42"/>
  <c r="CL296" i="42"/>
  <c r="CM296" i="42"/>
  <c r="CN296" i="42"/>
  <c r="CO296" i="42"/>
  <c r="CP296" i="42"/>
  <c r="CQ296" i="42"/>
  <c r="CR296" i="42"/>
  <c r="CS296" i="42"/>
  <c r="CT296" i="42"/>
  <c r="CU296" i="42"/>
  <c r="CV296" i="42"/>
  <c r="CW296" i="42"/>
  <c r="CX296" i="42"/>
  <c r="CY296" i="42"/>
  <c r="CZ296" i="42"/>
  <c r="F297" i="42"/>
  <c r="G297" i="42"/>
  <c r="H297" i="42"/>
  <c r="I297" i="42"/>
  <c r="J297" i="42"/>
  <c r="K297" i="42"/>
  <c r="L297" i="42"/>
  <c r="M297" i="42"/>
  <c r="N297" i="42"/>
  <c r="O297" i="42"/>
  <c r="P297" i="42"/>
  <c r="Q297" i="42"/>
  <c r="R297" i="42"/>
  <c r="S297" i="42"/>
  <c r="T297" i="42"/>
  <c r="U297" i="42"/>
  <c r="V297" i="42"/>
  <c r="W297" i="42"/>
  <c r="X297" i="42"/>
  <c r="Y297" i="42"/>
  <c r="Z297" i="42"/>
  <c r="AA297" i="42"/>
  <c r="AB297" i="42"/>
  <c r="AC297" i="42"/>
  <c r="AD297" i="42"/>
  <c r="AE297" i="42"/>
  <c r="AF297" i="42"/>
  <c r="AG297" i="42"/>
  <c r="AH297" i="42"/>
  <c r="AI297" i="42"/>
  <c r="AJ297" i="42"/>
  <c r="AK297" i="42"/>
  <c r="AL297" i="42"/>
  <c r="AM297" i="42"/>
  <c r="AN297" i="42"/>
  <c r="AO297" i="42"/>
  <c r="AP297" i="42"/>
  <c r="AQ297" i="42"/>
  <c r="AR297" i="42"/>
  <c r="AS297" i="42"/>
  <c r="AT297" i="42"/>
  <c r="AU297" i="42"/>
  <c r="AV297" i="42"/>
  <c r="AW297" i="42"/>
  <c r="AX297" i="42"/>
  <c r="AY297" i="42"/>
  <c r="AZ297" i="42"/>
  <c r="BA297" i="42"/>
  <c r="BB297" i="42"/>
  <c r="BC297" i="42"/>
  <c r="BD297" i="42"/>
  <c r="BE297" i="42"/>
  <c r="BF297" i="42"/>
  <c r="BG297" i="42"/>
  <c r="BH297" i="42"/>
  <c r="BI297" i="42"/>
  <c r="BJ297" i="42"/>
  <c r="BK297" i="42"/>
  <c r="BL297" i="42"/>
  <c r="BM297" i="42"/>
  <c r="BN297" i="42"/>
  <c r="BO297" i="42"/>
  <c r="BP297" i="42"/>
  <c r="BQ297" i="42"/>
  <c r="BR297" i="42"/>
  <c r="BS297" i="42"/>
  <c r="BT297" i="42"/>
  <c r="BU297" i="42"/>
  <c r="BV297" i="42"/>
  <c r="BW297" i="42"/>
  <c r="BX297" i="42"/>
  <c r="BY297" i="42"/>
  <c r="BZ297" i="42"/>
  <c r="CA297" i="42"/>
  <c r="CB297" i="42"/>
  <c r="CC297" i="42"/>
  <c r="CD297" i="42"/>
  <c r="CE297" i="42"/>
  <c r="CF297" i="42"/>
  <c r="CG297" i="42"/>
  <c r="CH297" i="42"/>
  <c r="CI297" i="42"/>
  <c r="CJ297" i="42"/>
  <c r="CK297" i="42"/>
  <c r="CL297" i="42"/>
  <c r="CM297" i="42"/>
  <c r="CN297" i="42"/>
  <c r="CO297" i="42"/>
  <c r="CP297" i="42"/>
  <c r="CQ297" i="42"/>
  <c r="CR297" i="42"/>
  <c r="CS297" i="42"/>
  <c r="CT297" i="42"/>
  <c r="CU297" i="42"/>
  <c r="CV297" i="42"/>
  <c r="CW297" i="42"/>
  <c r="CX297" i="42"/>
  <c r="CY297" i="42"/>
  <c r="CZ297" i="42"/>
  <c r="E297" i="42"/>
  <c r="E295" i="42"/>
  <c r="E290" i="42"/>
  <c r="F294" i="36"/>
  <c r="G294" i="36"/>
  <c r="H294" i="36"/>
  <c r="I294" i="36"/>
  <c r="J294" i="36"/>
  <c r="K294" i="36"/>
  <c r="L294" i="36"/>
  <c r="M294" i="36"/>
  <c r="N294" i="36"/>
  <c r="O294" i="36"/>
  <c r="P294" i="36"/>
  <c r="Q294" i="36"/>
  <c r="R294" i="36"/>
  <c r="S294" i="36"/>
  <c r="T294" i="36"/>
  <c r="U294" i="36"/>
  <c r="V294" i="36"/>
  <c r="W294" i="36"/>
  <c r="X294" i="36"/>
  <c r="Y294" i="36"/>
  <c r="Z294" i="36"/>
  <c r="AA294" i="36"/>
  <c r="AB294" i="36"/>
  <c r="AC294" i="36"/>
  <c r="AD294" i="36"/>
  <c r="AE294" i="36"/>
  <c r="AF294" i="36"/>
  <c r="AG294" i="36"/>
  <c r="AH294" i="36"/>
  <c r="AI294" i="36"/>
  <c r="AJ294" i="36"/>
  <c r="AK294" i="36"/>
  <c r="AL294" i="36"/>
  <c r="AM294" i="36"/>
  <c r="AN294" i="36"/>
  <c r="AO294" i="36"/>
  <c r="AP294" i="36"/>
  <c r="AQ294" i="36"/>
  <c r="AR294" i="36"/>
  <c r="AS294" i="36"/>
  <c r="AT294" i="36"/>
  <c r="AU294" i="36"/>
  <c r="AV294" i="36"/>
  <c r="AW294" i="36"/>
  <c r="AX294" i="36"/>
  <c r="AY294" i="36"/>
  <c r="AZ294" i="36"/>
  <c r="BA294" i="36"/>
  <c r="BB294" i="36"/>
  <c r="BC294" i="36"/>
  <c r="BD294" i="36"/>
  <c r="BE294" i="36"/>
  <c r="BF294" i="36"/>
  <c r="BG294" i="36"/>
  <c r="BH294" i="36"/>
  <c r="BI294" i="36"/>
  <c r="BJ294" i="36"/>
  <c r="BK294" i="36"/>
  <c r="BL294" i="36"/>
  <c r="BM294" i="36"/>
  <c r="BN294" i="36"/>
  <c r="BO294" i="36"/>
  <c r="BP294" i="36"/>
  <c r="BQ294" i="36"/>
  <c r="BR294" i="36"/>
  <c r="BS294" i="36"/>
  <c r="BT294" i="36"/>
  <c r="BU294" i="36"/>
  <c r="BV294" i="36"/>
  <c r="BW294" i="36"/>
  <c r="BX294" i="36"/>
  <c r="BY294" i="36"/>
  <c r="BZ294" i="36"/>
  <c r="CA294" i="36"/>
  <c r="CB294" i="36"/>
  <c r="CC294" i="36"/>
  <c r="CD294" i="36"/>
  <c r="CE294" i="36"/>
  <c r="CF294" i="36"/>
  <c r="CG294" i="36"/>
  <c r="CH294" i="36"/>
  <c r="CI294" i="36"/>
  <c r="CJ294" i="36"/>
  <c r="CK294" i="36"/>
  <c r="CL294" i="36"/>
  <c r="CM294" i="36"/>
  <c r="CN294" i="36"/>
  <c r="CO294" i="36"/>
  <c r="CP294" i="36"/>
  <c r="CQ294" i="36"/>
  <c r="CR294" i="36"/>
  <c r="CS294" i="36"/>
  <c r="CT294" i="36"/>
  <c r="CU294" i="36"/>
  <c r="CV294" i="36"/>
  <c r="CW294" i="36"/>
  <c r="CX294" i="36"/>
  <c r="CY294" i="36"/>
  <c r="CZ294" i="36"/>
  <c r="E294" i="36"/>
  <c r="F288" i="36"/>
  <c r="G288" i="36"/>
  <c r="H288" i="36"/>
  <c r="I288" i="36"/>
  <c r="J288" i="36"/>
  <c r="J290" i="36" s="1"/>
  <c r="K288" i="36"/>
  <c r="L288" i="36"/>
  <c r="L290" i="36" s="1"/>
  <c r="M288" i="36"/>
  <c r="M290" i="36" s="1"/>
  <c r="N288" i="36"/>
  <c r="O288" i="36"/>
  <c r="P288" i="36"/>
  <c r="Q288" i="36"/>
  <c r="R288" i="36"/>
  <c r="R290" i="36" s="1"/>
  <c r="S288" i="36"/>
  <c r="T288" i="36"/>
  <c r="T290" i="36" s="1"/>
  <c r="U288" i="36"/>
  <c r="U290" i="36" s="1"/>
  <c r="V288" i="36"/>
  <c r="W288" i="36"/>
  <c r="X288" i="36"/>
  <c r="Y288" i="36"/>
  <c r="Z288" i="36"/>
  <c r="Z290" i="36" s="1"/>
  <c r="AA288" i="36"/>
  <c r="AB288" i="36"/>
  <c r="AB290" i="36" s="1"/>
  <c r="AC288" i="36"/>
  <c r="AC290" i="36" s="1"/>
  <c r="AD288" i="36"/>
  <c r="AE288" i="36"/>
  <c r="AF288" i="36"/>
  <c r="AG288" i="36"/>
  <c r="AH288" i="36"/>
  <c r="AI288" i="36"/>
  <c r="AJ288" i="36"/>
  <c r="AJ290" i="36" s="1"/>
  <c r="AK288" i="36"/>
  <c r="AK290" i="36" s="1"/>
  <c r="AL288" i="36"/>
  <c r="AM288" i="36"/>
  <c r="AN288" i="36"/>
  <c r="AO288" i="36"/>
  <c r="AP288" i="36"/>
  <c r="AP290" i="36" s="1"/>
  <c r="AQ288" i="36"/>
  <c r="AR288" i="36"/>
  <c r="AR290" i="36" s="1"/>
  <c r="AS288" i="36"/>
  <c r="AS290" i="36" s="1"/>
  <c r="AT288" i="36"/>
  <c r="AU288" i="36"/>
  <c r="AV288" i="36"/>
  <c r="AW288" i="36"/>
  <c r="AX288" i="36"/>
  <c r="AY288" i="36"/>
  <c r="AZ288" i="36"/>
  <c r="AZ290" i="36" s="1"/>
  <c r="BA288" i="36"/>
  <c r="BA290" i="36" s="1"/>
  <c r="BB288" i="36"/>
  <c r="BC288" i="36"/>
  <c r="BD288" i="36"/>
  <c r="BE288" i="36"/>
  <c r="BF288" i="36"/>
  <c r="BF290" i="36" s="1"/>
  <c r="BG288" i="36"/>
  <c r="BH288" i="36"/>
  <c r="BH290" i="36" s="1"/>
  <c r="BI288" i="36"/>
  <c r="BI290" i="36" s="1"/>
  <c r="BJ288" i="36"/>
  <c r="BK288" i="36"/>
  <c r="BL288" i="36"/>
  <c r="BM288" i="36"/>
  <c r="BN288" i="36"/>
  <c r="BN290" i="36" s="1"/>
  <c r="BO288" i="36"/>
  <c r="BP288" i="36"/>
  <c r="BP290" i="36" s="1"/>
  <c r="BQ288" i="36"/>
  <c r="BQ290" i="36" s="1"/>
  <c r="BR288" i="36"/>
  <c r="BS288" i="36"/>
  <c r="BT288" i="36"/>
  <c r="BU288" i="36"/>
  <c r="BV288" i="36"/>
  <c r="BV290" i="36" s="1"/>
  <c r="BW288" i="36"/>
  <c r="BX288" i="36"/>
  <c r="BX290" i="36" s="1"/>
  <c r="BY288" i="36"/>
  <c r="BY290" i="36" s="1"/>
  <c r="BZ288" i="36"/>
  <c r="CA288" i="36"/>
  <c r="CB288" i="36"/>
  <c r="CC288" i="36"/>
  <c r="CD288" i="36"/>
  <c r="CE288" i="36"/>
  <c r="CF288" i="36"/>
  <c r="CF290" i="36" s="1"/>
  <c r="CG288" i="36"/>
  <c r="CG290" i="36" s="1"/>
  <c r="CH288" i="36"/>
  <c r="CI288" i="36"/>
  <c r="CJ288" i="36"/>
  <c r="CK288" i="36"/>
  <c r="CL288" i="36"/>
  <c r="CM288" i="36"/>
  <c r="CN288" i="36"/>
  <c r="CN290" i="36" s="1"/>
  <c r="CO288" i="36"/>
  <c r="CO290" i="36" s="1"/>
  <c r="CP288" i="36"/>
  <c r="CQ288" i="36"/>
  <c r="CR288" i="36"/>
  <c r="CS288" i="36"/>
  <c r="CT288" i="36"/>
  <c r="CT290" i="36" s="1"/>
  <c r="CU288" i="36"/>
  <c r="CV288" i="36"/>
  <c r="CV290" i="36" s="1"/>
  <c r="CW288" i="36"/>
  <c r="CW290" i="36" s="1"/>
  <c r="CX288" i="36"/>
  <c r="CY288" i="36"/>
  <c r="CZ288" i="36"/>
  <c r="F289" i="36"/>
  <c r="G289" i="36"/>
  <c r="H289" i="36"/>
  <c r="I289" i="36"/>
  <c r="I290" i="36" s="1"/>
  <c r="J289" i="36"/>
  <c r="K289" i="36"/>
  <c r="L289" i="36"/>
  <c r="M289" i="36"/>
  <c r="N289" i="36"/>
  <c r="O289" i="36"/>
  <c r="O290" i="36" s="1"/>
  <c r="P289" i="36"/>
  <c r="Q289" i="36"/>
  <c r="R289" i="36"/>
  <c r="S289" i="36"/>
  <c r="T289" i="36"/>
  <c r="U289" i="36"/>
  <c r="V289" i="36"/>
  <c r="V290" i="36" s="1"/>
  <c r="W289" i="36"/>
  <c r="W290" i="36" s="1"/>
  <c r="X289" i="36"/>
  <c r="Y289" i="36"/>
  <c r="Y290" i="36" s="1"/>
  <c r="Z289" i="36"/>
  <c r="AA289" i="36"/>
  <c r="AB289" i="36"/>
  <c r="AC289" i="36"/>
  <c r="AD289" i="36"/>
  <c r="AD290" i="36" s="1"/>
  <c r="AE289" i="36"/>
  <c r="AE290" i="36" s="1"/>
  <c r="AF289" i="36"/>
  <c r="AG289" i="36"/>
  <c r="AG290" i="36" s="1"/>
  <c r="AH289" i="36"/>
  <c r="AH290" i="36" s="1"/>
  <c r="AI289" i="36"/>
  <c r="AJ289" i="36"/>
  <c r="AK289" i="36"/>
  <c r="AL289" i="36"/>
  <c r="AL290" i="36" s="1"/>
  <c r="AM289" i="36"/>
  <c r="AM290" i="36" s="1"/>
  <c r="AN289" i="36"/>
  <c r="AO289" i="36"/>
  <c r="AO290" i="36" s="1"/>
  <c r="AP289" i="36"/>
  <c r="AQ289" i="36"/>
  <c r="AR289" i="36"/>
  <c r="AS289" i="36"/>
  <c r="AT289" i="36"/>
  <c r="AU289" i="36"/>
  <c r="AV289" i="36"/>
  <c r="AW289" i="36"/>
  <c r="AX289" i="36"/>
  <c r="AY289" i="36"/>
  <c r="AZ289" i="36"/>
  <c r="BA289" i="36"/>
  <c r="BB289" i="36"/>
  <c r="BB290" i="36" s="1"/>
  <c r="BC289" i="36"/>
  <c r="BC290" i="36" s="1"/>
  <c r="BD289" i="36"/>
  <c r="BE289" i="36"/>
  <c r="BF289" i="36"/>
  <c r="BG289" i="36"/>
  <c r="BH289" i="36"/>
  <c r="BI289" i="36"/>
  <c r="BJ289" i="36"/>
  <c r="BK289" i="36"/>
  <c r="BK290" i="36" s="1"/>
  <c r="BL289" i="36"/>
  <c r="BM289" i="36"/>
  <c r="BM290" i="36" s="1"/>
  <c r="BN289" i="36"/>
  <c r="BO289" i="36"/>
  <c r="BP289" i="36"/>
  <c r="BQ289" i="36"/>
  <c r="BR289" i="36"/>
  <c r="BR290" i="36" s="1"/>
  <c r="BS289" i="36"/>
  <c r="BS290" i="36" s="1"/>
  <c r="BT289" i="36"/>
  <c r="BU289" i="36"/>
  <c r="BU290" i="36" s="1"/>
  <c r="BV289" i="36"/>
  <c r="BW289" i="36"/>
  <c r="BX289" i="36"/>
  <c r="BY289" i="36"/>
  <c r="BZ289" i="36"/>
  <c r="CA289" i="36"/>
  <c r="CB289" i="36"/>
  <c r="CC289" i="36"/>
  <c r="CD289" i="36"/>
  <c r="CE289" i="36"/>
  <c r="CF289" i="36"/>
  <c r="CG289" i="36"/>
  <c r="CH289" i="36"/>
  <c r="CH290" i="36" s="1"/>
  <c r="CI289" i="36"/>
  <c r="CI290" i="36" s="1"/>
  <c r="CJ289" i="36"/>
  <c r="CK289" i="36"/>
  <c r="CL289" i="36"/>
  <c r="CL290" i="36" s="1"/>
  <c r="CM289" i="36"/>
  <c r="CN289" i="36"/>
  <c r="CO289" i="36"/>
  <c r="CP289" i="36"/>
  <c r="CQ289" i="36"/>
  <c r="CR289" i="36"/>
  <c r="CS289" i="36"/>
  <c r="CS290" i="36" s="1"/>
  <c r="CT289" i="36"/>
  <c r="CU289" i="36"/>
  <c r="CV289" i="36"/>
  <c r="CW289" i="36"/>
  <c r="CX289" i="36"/>
  <c r="CY289" i="36"/>
  <c r="CY290" i="36" s="1"/>
  <c r="CZ289" i="36"/>
  <c r="F290" i="36"/>
  <c r="G290" i="36"/>
  <c r="H290" i="36"/>
  <c r="K290" i="36"/>
  <c r="N290" i="36"/>
  <c r="P290" i="36"/>
  <c r="Q290" i="36"/>
  <c r="S290" i="36"/>
  <c r="X290" i="36"/>
  <c r="AA290" i="36"/>
  <c r="AF290" i="36"/>
  <c r="AN290" i="36"/>
  <c r="AQ290" i="36"/>
  <c r="AT290" i="36"/>
  <c r="AU290" i="36"/>
  <c r="AV290" i="36"/>
  <c r="AW290" i="36"/>
  <c r="AX290" i="36"/>
  <c r="AY290" i="36"/>
  <c r="BD290" i="36"/>
  <c r="BE290" i="36"/>
  <c r="BG290" i="36"/>
  <c r="BJ290" i="36"/>
  <c r="BL290" i="36"/>
  <c r="BO290" i="36"/>
  <c r="BT290" i="36"/>
  <c r="BW290" i="36"/>
  <c r="BZ290" i="36"/>
  <c r="CA290" i="36"/>
  <c r="CB290" i="36"/>
  <c r="CC290" i="36"/>
  <c r="CD290" i="36"/>
  <c r="CE290" i="36"/>
  <c r="CJ290" i="36"/>
  <c r="CK290" i="36"/>
  <c r="CM290" i="36"/>
  <c r="CP290" i="36"/>
  <c r="CQ290" i="36"/>
  <c r="CR290" i="36"/>
  <c r="CU290" i="36"/>
  <c r="CX290" i="36"/>
  <c r="CZ290" i="36"/>
  <c r="F291" i="36"/>
  <c r="G291" i="36"/>
  <c r="H291" i="36"/>
  <c r="I291" i="36"/>
  <c r="J291" i="36"/>
  <c r="K291" i="36"/>
  <c r="L291" i="36"/>
  <c r="M291" i="36"/>
  <c r="N291" i="36"/>
  <c r="O291" i="36"/>
  <c r="P291" i="36"/>
  <c r="Q291" i="36"/>
  <c r="R291" i="36"/>
  <c r="S291" i="36"/>
  <c r="T291" i="36"/>
  <c r="U291" i="36"/>
  <c r="V291" i="36"/>
  <c r="W291" i="36"/>
  <c r="X291" i="36"/>
  <c r="Y291" i="36"/>
  <c r="Z291" i="36"/>
  <c r="AA291" i="36"/>
  <c r="AB291" i="36"/>
  <c r="AC291" i="36"/>
  <c r="AD291" i="36"/>
  <c r="AE291" i="36"/>
  <c r="AF291" i="36"/>
  <c r="AG291" i="36"/>
  <c r="AH291" i="36"/>
  <c r="AI291" i="36"/>
  <c r="AJ291" i="36"/>
  <c r="AK291" i="36"/>
  <c r="AL291" i="36"/>
  <c r="AM291" i="36"/>
  <c r="AN291" i="36"/>
  <c r="AO291" i="36"/>
  <c r="AP291" i="36"/>
  <c r="AQ291" i="36"/>
  <c r="AR291" i="36"/>
  <c r="AS291" i="36"/>
  <c r="AT291" i="36"/>
  <c r="AU291" i="36"/>
  <c r="AV291" i="36"/>
  <c r="AW291" i="36"/>
  <c r="AX291" i="36"/>
  <c r="AY291" i="36"/>
  <c r="AZ291" i="36"/>
  <c r="BA291" i="36"/>
  <c r="BB291" i="36"/>
  <c r="BC291" i="36"/>
  <c r="BD291" i="36"/>
  <c r="BE291" i="36"/>
  <c r="BF291" i="36"/>
  <c r="BG291" i="36"/>
  <c r="BH291" i="36"/>
  <c r="BI291" i="36"/>
  <c r="BJ291" i="36"/>
  <c r="BK291" i="36"/>
  <c r="BL291" i="36"/>
  <c r="BM291" i="36"/>
  <c r="BN291" i="36"/>
  <c r="BO291" i="36"/>
  <c r="BP291" i="36"/>
  <c r="BQ291" i="36"/>
  <c r="BR291" i="36"/>
  <c r="BS291" i="36"/>
  <c r="BT291" i="36"/>
  <c r="BU291" i="36"/>
  <c r="BV291" i="36"/>
  <c r="BW291" i="36"/>
  <c r="BX291" i="36"/>
  <c r="BY291" i="36"/>
  <c r="BZ291" i="36"/>
  <c r="CA291" i="36"/>
  <c r="CB291" i="36"/>
  <c r="CC291" i="36"/>
  <c r="CD291" i="36"/>
  <c r="CE291" i="36"/>
  <c r="CF291" i="36"/>
  <c r="CG291" i="36"/>
  <c r="CH291" i="36"/>
  <c r="CI291" i="36"/>
  <c r="CJ291" i="36"/>
  <c r="CK291" i="36"/>
  <c r="CL291" i="36"/>
  <c r="CM291" i="36"/>
  <c r="CN291" i="36"/>
  <c r="CO291" i="36"/>
  <c r="CP291" i="36"/>
  <c r="CQ291" i="36"/>
  <c r="CR291" i="36"/>
  <c r="CS291" i="36"/>
  <c r="CT291" i="36"/>
  <c r="CU291" i="36"/>
  <c r="CV291" i="36"/>
  <c r="CW291" i="36"/>
  <c r="CX291" i="36"/>
  <c r="CY291" i="36"/>
  <c r="CZ291" i="36"/>
  <c r="F293" i="36"/>
  <c r="G293" i="36"/>
  <c r="H293" i="36"/>
  <c r="I293" i="36"/>
  <c r="J293" i="36"/>
  <c r="K293" i="36"/>
  <c r="L293" i="36"/>
  <c r="M293" i="36"/>
  <c r="N293" i="36"/>
  <c r="O293" i="36"/>
  <c r="P293" i="36"/>
  <c r="Q293" i="36"/>
  <c r="R293" i="36"/>
  <c r="S293" i="36"/>
  <c r="T293" i="36"/>
  <c r="U293" i="36"/>
  <c r="V293" i="36"/>
  <c r="W293" i="36"/>
  <c r="X293" i="36"/>
  <c r="Y293" i="36"/>
  <c r="Z293" i="36"/>
  <c r="AA293" i="36"/>
  <c r="AB293" i="36"/>
  <c r="AC293" i="36"/>
  <c r="AD293" i="36"/>
  <c r="AE293" i="36"/>
  <c r="AF293" i="36"/>
  <c r="AG293" i="36"/>
  <c r="AH293" i="36"/>
  <c r="AI293" i="36"/>
  <c r="AJ293" i="36"/>
  <c r="AK293" i="36"/>
  <c r="AL293" i="36"/>
  <c r="AM293" i="36"/>
  <c r="AN293" i="36"/>
  <c r="AO293" i="36"/>
  <c r="AP293" i="36"/>
  <c r="AQ293" i="36"/>
  <c r="AR293" i="36"/>
  <c r="AS293" i="36"/>
  <c r="AT293" i="36"/>
  <c r="AU293" i="36"/>
  <c r="AV293" i="36"/>
  <c r="AW293" i="36"/>
  <c r="AX293" i="36"/>
  <c r="AY293" i="36"/>
  <c r="AZ293" i="36"/>
  <c r="BA293" i="36"/>
  <c r="BB293" i="36"/>
  <c r="BC293" i="36"/>
  <c r="BD293" i="36"/>
  <c r="BE293" i="36"/>
  <c r="BF293" i="36"/>
  <c r="BG293" i="36"/>
  <c r="BH293" i="36"/>
  <c r="BI293" i="36"/>
  <c r="BJ293" i="36"/>
  <c r="BK293" i="36"/>
  <c r="BL293" i="36"/>
  <c r="BM293" i="36"/>
  <c r="BN293" i="36"/>
  <c r="BO293" i="36"/>
  <c r="BP293" i="36"/>
  <c r="BQ293" i="36"/>
  <c r="BR293" i="36"/>
  <c r="BS293" i="36"/>
  <c r="BT293" i="36"/>
  <c r="BU293" i="36"/>
  <c r="BV293" i="36"/>
  <c r="BW293" i="36"/>
  <c r="BX293" i="36"/>
  <c r="BY293" i="36"/>
  <c r="BZ293" i="36"/>
  <c r="CA293" i="36"/>
  <c r="CB293" i="36"/>
  <c r="CC293" i="36"/>
  <c r="CD293" i="36"/>
  <c r="CE293" i="36"/>
  <c r="CF293" i="36"/>
  <c r="CG293" i="36"/>
  <c r="CH293" i="36"/>
  <c r="CI293" i="36"/>
  <c r="CJ293" i="36"/>
  <c r="CK293" i="36"/>
  <c r="CL293" i="36"/>
  <c r="CM293" i="36"/>
  <c r="CN293" i="36"/>
  <c r="CO293" i="36"/>
  <c r="CP293" i="36"/>
  <c r="CQ293" i="36"/>
  <c r="CR293" i="36"/>
  <c r="CS293" i="36"/>
  <c r="CT293" i="36"/>
  <c r="CU293" i="36"/>
  <c r="CV293" i="36"/>
  <c r="CW293" i="36"/>
  <c r="CX293" i="36"/>
  <c r="CY293" i="36"/>
  <c r="CZ293" i="36"/>
  <c r="E293" i="36"/>
  <c r="E291" i="36"/>
  <c r="E290" i="36"/>
  <c r="E289" i="36"/>
  <c r="E288" i="36"/>
  <c r="C173" i="28"/>
  <c r="C174" i="28"/>
  <c r="C175" i="28"/>
  <c r="C176" i="28"/>
  <c r="C172" i="28"/>
  <c r="A173" i="28"/>
  <c r="A174" i="28"/>
  <c r="A175" i="28"/>
  <c r="A176" i="28"/>
  <c r="A172" i="28"/>
  <c r="A143" i="28"/>
  <c r="BX292" i="42" l="1"/>
  <c r="BP292" i="42"/>
  <c r="BH292" i="42"/>
  <c r="AZ292" i="42"/>
  <c r="AR292" i="42"/>
  <c r="AJ292" i="42"/>
  <c r="AB292" i="42"/>
  <c r="T292" i="42"/>
  <c r="L292" i="42"/>
  <c r="CY292" i="42"/>
  <c r="CQ292" i="42"/>
  <c r="CI292" i="42"/>
  <c r="BC292" i="42"/>
  <c r="CW292" i="42"/>
  <c r="CO292" i="42"/>
  <c r="CG292" i="42"/>
  <c r="BY292" i="42"/>
  <c r="BQ292" i="42"/>
  <c r="BI292" i="42"/>
  <c r="BA292" i="42"/>
  <c r="AS292" i="42"/>
  <c r="AK292" i="42"/>
  <c r="AC292" i="42"/>
  <c r="U292" i="42"/>
  <c r="M292" i="42"/>
  <c r="AI290" i="36"/>
  <c r="G98" i="1"/>
  <c r="G97" i="1"/>
  <c r="G96" i="1"/>
  <c r="G95" i="1"/>
  <c r="G94" i="1"/>
  <c r="G93" i="1"/>
  <c r="E46" i="1" l="1"/>
  <c r="E173" i="28" l="1"/>
  <c r="L173" i="28" s="1"/>
  <c r="Q173" i="28" s="1"/>
  <c r="E174" i="28"/>
  <c r="L174" i="28" s="1"/>
  <c r="Q174" i="28" s="1"/>
  <c r="E175" i="28"/>
  <c r="L175" i="28" s="1"/>
  <c r="Q175" i="28" s="1"/>
  <c r="E176" i="28"/>
  <c r="L176" i="28" s="1"/>
  <c r="Q176" i="28" s="1"/>
  <c r="E172" i="28"/>
  <c r="L172" i="28" s="1"/>
  <c r="Q172" i="28" s="1"/>
  <c r="L155" i="28" l="1"/>
  <c r="L154" i="28"/>
  <c r="E86" i="1" l="1"/>
  <c r="E39" i="1" l="1"/>
  <c r="E41" i="1"/>
  <c r="E42" i="1"/>
  <c r="E11" i="1"/>
  <c r="E10" i="1"/>
  <c r="W80" i="28"/>
  <c r="W81" i="28"/>
  <c r="W82" i="28"/>
  <c r="W83" i="28"/>
  <c r="W84" i="28"/>
  <c r="W85" i="28"/>
  <c r="W135" i="28"/>
  <c r="W154" i="28"/>
  <c r="W155" i="28"/>
  <c r="W163" i="28"/>
  <c r="W177" i="28"/>
  <c r="W179" i="28"/>
  <c r="W180" i="28"/>
  <c r="D3" i="1" l="1"/>
  <c r="E197" i="1" l="1"/>
  <c r="E196" i="1"/>
  <c r="E195" i="1"/>
  <c r="E194" i="1"/>
  <c r="E193" i="1"/>
  <c r="E192" i="1"/>
  <c r="E191" i="1"/>
  <c r="E190" i="1"/>
  <c r="E187" i="1"/>
  <c r="E185" i="1"/>
  <c r="E183" i="1"/>
  <c r="E181" i="1"/>
  <c r="E175" i="1"/>
  <c r="E174" i="1"/>
  <c r="E172" i="1"/>
  <c r="E171" i="1"/>
  <c r="E170" i="1"/>
  <c r="E169" i="1"/>
  <c r="E166" i="1"/>
  <c r="E164" i="1"/>
  <c r="E163" i="1"/>
  <c r="E162" i="1"/>
  <c r="E158" i="1"/>
  <c r="E157" i="1"/>
  <c r="E156" i="1"/>
  <c r="E155" i="1"/>
  <c r="E152" i="1"/>
  <c r="E151" i="1"/>
  <c r="E150" i="1"/>
  <c r="E149" i="1"/>
  <c r="E146" i="1"/>
  <c r="E145" i="1"/>
  <c r="E144" i="1"/>
  <c r="E143" i="1"/>
  <c r="E139" i="1"/>
  <c r="E138" i="1"/>
  <c r="E134" i="1"/>
  <c r="E133" i="1"/>
  <c r="E129" i="1"/>
  <c r="E125" i="1"/>
  <c r="E123" i="1"/>
  <c r="E122" i="1"/>
  <c r="E121" i="1"/>
  <c r="E114" i="1"/>
  <c r="E113" i="1"/>
  <c r="E112" i="1"/>
  <c r="E111" i="1"/>
  <c r="E110" i="1"/>
  <c r="E109" i="1"/>
  <c r="E108" i="1"/>
  <c r="E107" i="1"/>
  <c r="E106" i="1"/>
  <c r="E105" i="1"/>
  <c r="E104" i="1"/>
  <c r="E103" i="1"/>
  <c r="E101" i="1"/>
  <c r="G114" i="1" s="1"/>
  <c r="E100" i="1"/>
  <c r="E99" i="1"/>
  <c r="E98" i="1"/>
  <c r="E91" i="1"/>
  <c r="E90" i="1"/>
  <c r="E87" i="1"/>
  <c r="E85" i="1"/>
  <c r="E84" i="1"/>
  <c r="E83" i="1"/>
  <c r="E79" i="1"/>
  <c r="E78" i="1"/>
  <c r="E75" i="1"/>
  <c r="E74" i="1"/>
  <c r="E73" i="1"/>
  <c r="E72" i="1"/>
  <c r="E71" i="1"/>
  <c r="E69" i="1"/>
  <c r="E68" i="1"/>
  <c r="E67" i="1"/>
  <c r="E66" i="1"/>
  <c r="E65" i="1"/>
  <c r="E64" i="1"/>
  <c r="E63" i="1"/>
  <c r="E62" i="1"/>
  <c r="E61" i="1"/>
  <c r="E60" i="1"/>
  <c r="E59" i="1"/>
  <c r="E57" i="1"/>
  <c r="E56" i="1"/>
  <c r="G71" i="1" s="1"/>
  <c r="E53" i="1"/>
  <c r="E52" i="1"/>
  <c r="E51" i="1"/>
  <c r="E50" i="1"/>
  <c r="E49" i="1"/>
  <c r="E48" i="1"/>
  <c r="E47" i="1"/>
  <c r="E45" i="1"/>
  <c r="E44" i="1"/>
  <c r="E38" i="1"/>
  <c r="E37" i="1"/>
  <c r="E36" i="1"/>
  <c r="E35" i="1"/>
  <c r="E34" i="1"/>
  <c r="E33" i="1"/>
  <c r="E32" i="1"/>
  <c r="E31" i="1"/>
  <c r="E30" i="1"/>
  <c r="E29" i="1"/>
  <c r="E28" i="1"/>
  <c r="E26" i="1"/>
  <c r="E25" i="1"/>
  <c r="E23" i="1"/>
  <c r="O21" i="28" s="1"/>
  <c r="E22" i="1"/>
  <c r="O20" i="28" s="1"/>
  <c r="E21" i="1"/>
  <c r="O19" i="28" s="1"/>
  <c r="E20" i="1"/>
  <c r="E19" i="1"/>
  <c r="E9" i="1"/>
  <c r="E8" i="1"/>
  <c r="E7" i="1"/>
  <c r="E296" i="42" l="1"/>
  <c r="E294" i="42"/>
  <c r="E293" i="42"/>
  <c r="E291" i="42"/>
  <c r="E292" i="42" s="1"/>
  <c r="C67" i="28" l="1"/>
  <c r="C66" i="28"/>
  <c r="C65" i="28"/>
  <c r="C64" i="28"/>
  <c r="E66" i="28"/>
  <c r="L66" i="28" s="1"/>
  <c r="E67" i="28"/>
  <c r="L67" i="28" s="1"/>
  <c r="E64" i="28"/>
  <c r="L64" i="28" s="1"/>
  <c r="E65" i="28"/>
  <c r="L65" i="28" s="1"/>
  <c r="E68" i="28"/>
  <c r="E69" i="28"/>
  <c r="L69" i="28" s="1"/>
  <c r="B67" i="28"/>
  <c r="B64" i="28"/>
  <c r="B65" i="28"/>
  <c r="B66" i="28"/>
  <c r="C69" i="28"/>
  <c r="B69" i="28"/>
  <c r="A69" i="28"/>
  <c r="W69" i="28" s="1"/>
  <c r="A65" i="28"/>
  <c r="W65" i="28" s="1"/>
  <c r="A66" i="28"/>
  <c r="W66" i="28" s="1"/>
  <c r="A67" i="28"/>
  <c r="W67" i="28" s="1"/>
  <c r="A64" i="28"/>
  <c r="W64" i="28" s="1"/>
  <c r="G75" i="1" l="1"/>
  <c r="G74" i="1"/>
  <c r="G73" i="1"/>
  <c r="N150" i="28" l="1"/>
  <c r="N147" i="28"/>
  <c r="X165" i="28"/>
  <c r="X166" i="28"/>
  <c r="X170" i="28"/>
  <c r="W4" i="28"/>
  <c r="E143" i="28"/>
  <c r="H4" i="30" l="1"/>
  <c r="F4" i="30"/>
  <c r="B4" i="30"/>
  <c r="E181" i="28"/>
  <c r="C181" i="28"/>
  <c r="B181" i="28"/>
  <c r="A181" i="28"/>
  <c r="E171" i="28"/>
  <c r="C171" i="28"/>
  <c r="A171" i="28"/>
  <c r="W171" i="28" s="1"/>
  <c r="E170" i="28"/>
  <c r="C170" i="28"/>
  <c r="A170" i="28"/>
  <c r="W170" i="28" s="1"/>
  <c r="E169" i="28"/>
  <c r="C169" i="28"/>
  <c r="A169" i="28"/>
  <c r="W169" i="28" s="1"/>
  <c r="E168" i="28"/>
  <c r="C168" i="28"/>
  <c r="A168" i="28"/>
  <c r="W168" i="28" s="1"/>
  <c r="E167" i="28"/>
  <c r="C167" i="28"/>
  <c r="A167" i="28"/>
  <c r="W167" i="28" s="1"/>
  <c r="E166" i="28"/>
  <c r="C166" i="28"/>
  <c r="A166" i="28"/>
  <c r="W166" i="28" s="1"/>
  <c r="E165" i="28"/>
  <c r="C165" i="28"/>
  <c r="A165" i="28"/>
  <c r="W165" i="28" s="1"/>
  <c r="E164" i="28"/>
  <c r="L164" i="28" s="1"/>
  <c r="Q164" i="28" s="1"/>
  <c r="C164" i="28"/>
  <c r="A164" i="28"/>
  <c r="W164" i="28" s="1"/>
  <c r="H154" i="28"/>
  <c r="E153" i="28"/>
  <c r="C153" i="28"/>
  <c r="A153" i="28"/>
  <c r="W153" i="28" s="1"/>
  <c r="H152" i="28"/>
  <c r="E152" i="28"/>
  <c r="C152" i="28"/>
  <c r="B152" i="28"/>
  <c r="A152" i="28"/>
  <c r="W152" i="28" s="1"/>
  <c r="H151" i="28"/>
  <c r="E151" i="28"/>
  <c r="C151" i="28"/>
  <c r="B151" i="28"/>
  <c r="A151" i="28"/>
  <c r="W151" i="28" s="1"/>
  <c r="E150" i="28"/>
  <c r="C150" i="28"/>
  <c r="B150" i="28"/>
  <c r="A150" i="28"/>
  <c r="W150" i="28" s="1"/>
  <c r="E149" i="28"/>
  <c r="C149" i="28"/>
  <c r="B149" i="28"/>
  <c r="A149" i="28"/>
  <c r="W149" i="28" s="1"/>
  <c r="E148" i="28"/>
  <c r="C148" i="28"/>
  <c r="B148" i="28"/>
  <c r="A148" i="28"/>
  <c r="W148" i="28" s="1"/>
  <c r="E147" i="28"/>
  <c r="C147" i="28"/>
  <c r="B147" i="28"/>
  <c r="A147" i="28"/>
  <c r="W147" i="28" s="1"/>
  <c r="E146" i="28"/>
  <c r="C146" i="28"/>
  <c r="B146" i="28"/>
  <c r="A146" i="28"/>
  <c r="W146" i="28" s="1"/>
  <c r="E145" i="28"/>
  <c r="C145" i="28"/>
  <c r="B145" i="28"/>
  <c r="A145" i="28"/>
  <c r="W145" i="28" s="1"/>
  <c r="E144" i="28"/>
  <c r="L144" i="28" s="1"/>
  <c r="F144" i="28" s="1"/>
  <c r="C144" i="28"/>
  <c r="B144" i="28"/>
  <c r="A144" i="28"/>
  <c r="W144" i="28" s="1"/>
  <c r="H143" i="28"/>
  <c r="C143" i="28"/>
  <c r="B143" i="28"/>
  <c r="W143" i="28"/>
  <c r="H142" i="28"/>
  <c r="E142" i="28"/>
  <c r="L142" i="28" s="1"/>
  <c r="C142" i="28"/>
  <c r="B142" i="28"/>
  <c r="A142" i="28"/>
  <c r="W142" i="28" s="1"/>
  <c r="H141" i="28"/>
  <c r="E141" i="28"/>
  <c r="C141" i="28"/>
  <c r="B141" i="28"/>
  <c r="A141" i="28"/>
  <c r="W141" i="28" s="1"/>
  <c r="H140" i="28"/>
  <c r="E140" i="28"/>
  <c r="C140" i="28"/>
  <c r="B140" i="28"/>
  <c r="A140" i="28"/>
  <c r="W140" i="28" s="1"/>
  <c r="E139" i="28"/>
  <c r="C139" i="28"/>
  <c r="B139" i="28"/>
  <c r="A139" i="28"/>
  <c r="W139" i="28" s="1"/>
  <c r="H138" i="28"/>
  <c r="E138" i="28"/>
  <c r="C138" i="28"/>
  <c r="B138" i="28"/>
  <c r="A138" i="28"/>
  <c r="W138" i="28" s="1"/>
  <c r="H137" i="28"/>
  <c r="E137" i="28"/>
  <c r="C137" i="28"/>
  <c r="B137" i="28"/>
  <c r="A137" i="28"/>
  <c r="W137" i="28" s="1"/>
  <c r="H136" i="28"/>
  <c r="E136" i="28"/>
  <c r="C136" i="28"/>
  <c r="B136" i="28"/>
  <c r="A136" i="28"/>
  <c r="W136" i="28" s="1"/>
  <c r="E135" i="28"/>
  <c r="C135"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E130" i="28"/>
  <c r="C130" i="28"/>
  <c r="B130" i="28"/>
  <c r="A130" i="28"/>
  <c r="W130" i="28" s="1"/>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C113" i="28"/>
  <c r="B113" i="28"/>
  <c r="A113" i="28"/>
  <c r="W113" i="28" s="1"/>
  <c r="H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E108" i="28"/>
  <c r="C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E95" i="28"/>
  <c r="C95" i="28"/>
  <c r="B95" i="28"/>
  <c r="A95" i="28"/>
  <c r="W95" i="28" s="1"/>
  <c r="H94" i="28"/>
  <c r="E94" i="28"/>
  <c r="C94" i="28"/>
  <c r="B94" i="28"/>
  <c r="A94" i="28"/>
  <c r="W94" i="28" s="1"/>
  <c r="H93" i="28"/>
  <c r="E93" i="28"/>
  <c r="C93" i="28"/>
  <c r="B93" i="28"/>
  <c r="A93" i="28"/>
  <c r="W93" i="28" s="1"/>
  <c r="H92" i="28"/>
  <c r="E92" i="28"/>
  <c r="C92" i="28"/>
  <c r="B92" i="28"/>
  <c r="A92" i="28"/>
  <c r="W92" i="28" s="1"/>
  <c r="H91" i="28"/>
  <c r="G91" i="28"/>
  <c r="E91" i="28"/>
  <c r="C91" i="28"/>
  <c r="B91" i="28"/>
  <c r="A91" i="28"/>
  <c r="W91" i="28" s="1"/>
  <c r="H90" i="28"/>
  <c r="E90" i="28"/>
  <c r="C90" i="28"/>
  <c r="B90" i="28"/>
  <c r="A90" i="28"/>
  <c r="W90" i="28" s="1"/>
  <c r="H89" i="28"/>
  <c r="E89" i="28"/>
  <c r="C89" i="28"/>
  <c r="B89" i="28"/>
  <c r="A89" i="28"/>
  <c r="W89" i="28" s="1"/>
  <c r="H88" i="28"/>
  <c r="E88" i="28"/>
  <c r="C88" i="28"/>
  <c r="B88" i="28"/>
  <c r="A88" i="28"/>
  <c r="W88" i="28" s="1"/>
  <c r="H87" i="28"/>
  <c r="E87" i="28"/>
  <c r="C87" i="28"/>
  <c r="B87" i="28"/>
  <c r="A87" i="28"/>
  <c r="W87" i="28" s="1"/>
  <c r="H86" i="28"/>
  <c r="E86" i="28"/>
  <c r="C86" i="28"/>
  <c r="B86" i="28"/>
  <c r="A86" i="28"/>
  <c r="W86" i="28" s="1"/>
  <c r="E85" i="28"/>
  <c r="C85" i="28"/>
  <c r="B85" i="28"/>
  <c r="E84" i="28"/>
  <c r="C84" i="28"/>
  <c r="B84" i="28"/>
  <c r="E83" i="28"/>
  <c r="C83" i="28"/>
  <c r="B83" i="28"/>
  <c r="E82" i="28"/>
  <c r="C82" i="28"/>
  <c r="B82" i="28"/>
  <c r="E81" i="28"/>
  <c r="C81" i="28"/>
  <c r="B81" i="28"/>
  <c r="C80" i="28"/>
  <c r="B80" i="28"/>
  <c r="E79" i="28"/>
  <c r="C79" i="28"/>
  <c r="B79" i="28"/>
  <c r="A79" i="28"/>
  <c r="W79" i="28" s="1"/>
  <c r="H78" i="28"/>
  <c r="E78" i="28"/>
  <c r="C78" i="28"/>
  <c r="B78" i="28"/>
  <c r="A78" i="28"/>
  <c r="W78" i="28" s="1"/>
  <c r="E77" i="28"/>
  <c r="C77" i="28"/>
  <c r="B77" i="28"/>
  <c r="A77" i="28"/>
  <c r="W77" i="28" s="1"/>
  <c r="H76" i="28"/>
  <c r="E76" i="28"/>
  <c r="C76" i="28"/>
  <c r="B76" i="28"/>
  <c r="A76" i="28"/>
  <c r="W76" i="28" s="1"/>
  <c r="H75" i="28"/>
  <c r="E75" i="28"/>
  <c r="C75" i="28"/>
  <c r="B75" i="28"/>
  <c r="A75" i="28"/>
  <c r="W75" i="28" s="1"/>
  <c r="E74" i="28"/>
  <c r="C74" i="28"/>
  <c r="B74" i="28"/>
  <c r="A74" i="28"/>
  <c r="W74" i="28" s="1"/>
  <c r="H73" i="28"/>
  <c r="E73" i="28"/>
  <c r="C73" i="28"/>
  <c r="B73" i="28"/>
  <c r="A73" i="28"/>
  <c r="W73" i="28" s="1"/>
  <c r="H72" i="28"/>
  <c r="E72" i="28"/>
  <c r="C72" i="28"/>
  <c r="B72" i="28"/>
  <c r="A72" i="28"/>
  <c r="W72" i="28" s="1"/>
  <c r="H71" i="28"/>
  <c r="E71" i="28"/>
  <c r="C71" i="28"/>
  <c r="A71" i="28"/>
  <c r="W71" i="28" s="1"/>
  <c r="H70" i="28"/>
  <c r="C70" i="28"/>
  <c r="B70" i="28"/>
  <c r="A70" i="28"/>
  <c r="W70" i="28" s="1"/>
  <c r="H68" i="28"/>
  <c r="C68" i="28"/>
  <c r="B68" i="28"/>
  <c r="A68" i="28"/>
  <c r="W68"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H20" i="28"/>
  <c r="E20" i="28"/>
  <c r="C20" i="28"/>
  <c r="B20" i="28"/>
  <c r="A20" i="28"/>
  <c r="H19" i="28"/>
  <c r="E19" i="28"/>
  <c r="C19" i="28"/>
  <c r="B19" i="28"/>
  <c r="A19" i="28"/>
  <c r="H18" i="28"/>
  <c r="E18" i="28"/>
  <c r="C18" i="28"/>
  <c r="B18" i="28"/>
  <c r="A18" i="28"/>
  <c r="H17"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H10" i="28"/>
  <c r="C10" i="28"/>
  <c r="B10" i="28"/>
  <c r="A10" i="28"/>
  <c r="H9" i="28"/>
  <c r="E9" i="28"/>
  <c r="C9" i="28"/>
  <c r="B9" i="28"/>
  <c r="A9" i="28"/>
  <c r="H8" i="28"/>
  <c r="E8" i="28"/>
  <c r="C8" i="28"/>
  <c r="B8" i="28"/>
  <c r="A8" i="28"/>
  <c r="H7" i="28"/>
  <c r="G7" i="28"/>
  <c r="E7" i="28"/>
  <c r="C7" i="28"/>
  <c r="B7" i="28"/>
  <c r="A7" i="28"/>
  <c r="H6" i="28"/>
  <c r="E6" i="28"/>
  <c r="C6" i="28"/>
  <c r="B6" i="28"/>
  <c r="A6" i="28"/>
  <c r="H5" i="28"/>
  <c r="E5" i="28"/>
  <c r="C5" i="28"/>
  <c r="B5" i="28"/>
  <c r="A5" i="28"/>
  <c r="K4" i="28"/>
  <c r="E2" i="28"/>
  <c r="C2" i="28"/>
  <c r="A1" i="37"/>
  <c r="G200" i="1"/>
  <c r="H196" i="1"/>
  <c r="G196" i="1" s="1"/>
  <c r="H195" i="1"/>
  <c r="G195" i="1" s="1"/>
  <c r="H194" i="1"/>
  <c r="G194" i="1" s="1"/>
  <c r="G193" i="1"/>
  <c r="G192" i="1"/>
  <c r="G191" i="1"/>
  <c r="G190" i="1"/>
  <c r="G183" i="1"/>
  <c r="G181" i="1"/>
  <c r="H178" i="1"/>
  <c r="G178" i="1" s="1"/>
  <c r="H177" i="1"/>
  <c r="G177" i="1"/>
  <c r="H176" i="1"/>
  <c r="G176" i="1"/>
  <c r="G175" i="1"/>
  <c r="H172" i="1"/>
  <c r="G172" i="1" s="1"/>
  <c r="H171" i="1"/>
  <c r="G171" i="1"/>
  <c r="H170" i="1"/>
  <c r="G170" i="1"/>
  <c r="G169" i="1"/>
  <c r="G167" i="1"/>
  <c r="L166" i="1"/>
  <c r="G164" i="1"/>
  <c r="G163" i="1"/>
  <c r="G162" i="1"/>
  <c r="F159" i="1"/>
  <c r="G158" i="1"/>
  <c r="G157" i="1"/>
  <c r="G156" i="1"/>
  <c r="G155" i="1"/>
  <c r="F153" i="1"/>
  <c r="G152" i="1"/>
  <c r="G151" i="1"/>
  <c r="G150" i="1"/>
  <c r="G149" i="1"/>
  <c r="E113" i="28"/>
  <c r="E112" i="28"/>
  <c r="G134" i="1"/>
  <c r="G129" i="1"/>
  <c r="G125" i="1"/>
  <c r="G123" i="1"/>
  <c r="G122" i="1"/>
  <c r="H113" i="1"/>
  <c r="G113" i="1" s="1"/>
  <c r="G112" i="1"/>
  <c r="G111" i="1"/>
  <c r="G110" i="1"/>
  <c r="G109" i="1"/>
  <c r="G107" i="1"/>
  <c r="G106" i="1"/>
  <c r="G105" i="1"/>
  <c r="G104" i="1"/>
  <c r="H101" i="1"/>
  <c r="G101" i="1"/>
  <c r="H114" i="1"/>
  <c r="E80" i="28"/>
  <c r="G90" i="1"/>
  <c r="G88" i="1"/>
  <c r="G72" i="28"/>
  <c r="G79" i="1"/>
  <c r="G76" i="1"/>
  <c r="H69" i="1"/>
  <c r="G69" i="1" s="1"/>
  <c r="G67" i="1"/>
  <c r="G64" i="1"/>
  <c r="G62" i="1"/>
  <c r="G61" i="1"/>
  <c r="H56" i="1"/>
  <c r="G56" i="1"/>
  <c r="H71"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G20" i="1"/>
  <c r="G18" i="1"/>
  <c r="G11" i="1"/>
  <c r="G10" i="1"/>
  <c r="G9" i="1"/>
  <c r="G8" i="1"/>
  <c r="G7" i="1"/>
  <c r="L177" i="28"/>
  <c r="W8" i="28" l="1"/>
  <c r="W7" i="28"/>
  <c r="W10" i="28"/>
  <c r="W12" i="28"/>
  <c r="W14" i="28"/>
  <c r="W16" i="28"/>
  <c r="W21" i="28"/>
  <c r="W19" i="28"/>
  <c r="W18" i="28"/>
  <c r="W5" i="28"/>
  <c r="W6" i="28"/>
  <c r="W9" i="28"/>
  <c r="W20" i="28"/>
  <c r="W11" i="28"/>
  <c r="W13" i="28"/>
  <c r="W15" i="28"/>
  <c r="W17" i="28"/>
  <c r="L80" i="28"/>
  <c r="L112" i="28"/>
  <c r="X113" i="28" s="1"/>
  <c r="L12" i="28"/>
  <c r="X12" i="28" s="1"/>
  <c r="L14" i="28"/>
  <c r="X14" i="28" s="1"/>
  <c r="L16" i="28"/>
  <c r="X16" i="28" s="1"/>
  <c r="L21" i="28"/>
  <c r="X21" i="28" s="1"/>
  <c r="L37" i="28"/>
  <c r="F37" i="28" s="1"/>
  <c r="L42" i="28"/>
  <c r="F42" i="28" s="1"/>
  <c r="L49" i="28"/>
  <c r="F49" i="28" s="1"/>
  <c r="L72" i="28"/>
  <c r="L77" i="28"/>
  <c r="X78" i="28" s="1"/>
  <c r="L88" i="28"/>
  <c r="X89" i="28" s="1"/>
  <c r="L96" i="28"/>
  <c r="X97" i="28" s="1"/>
  <c r="L137" i="28"/>
  <c r="F137" i="28" s="1"/>
  <c r="L166" i="28"/>
  <c r="L18" i="28"/>
  <c r="F18" i="28" s="1"/>
  <c r="L26" i="28"/>
  <c r="X26" i="28" s="1"/>
  <c r="L47" i="28"/>
  <c r="X47" i="28" s="1"/>
  <c r="L82" i="28"/>
  <c r="X83" i="28" s="1"/>
  <c r="L101" i="28"/>
  <c r="X102" i="28" s="1"/>
  <c r="L116" i="28"/>
  <c r="X117" i="28" s="1"/>
  <c r="L124" i="28"/>
  <c r="X125" i="28" s="1"/>
  <c r="L145" i="28"/>
  <c r="X148" i="28" s="1"/>
  <c r="L147" i="28"/>
  <c r="F147" i="28" s="1"/>
  <c r="L169" i="28"/>
  <c r="Q169" i="28" s="1"/>
  <c r="L113" i="28"/>
  <c r="X114" i="28" s="1"/>
  <c r="L31" i="28"/>
  <c r="F31" i="28" s="1"/>
  <c r="L39" i="28"/>
  <c r="X39" i="28" s="1"/>
  <c r="L44" i="28"/>
  <c r="X44" i="28" s="1"/>
  <c r="L85" i="28"/>
  <c r="X86" i="28" s="1"/>
  <c r="L98" i="28"/>
  <c r="X99" i="28" s="1"/>
  <c r="L111" i="28"/>
  <c r="X112" i="28" s="1"/>
  <c r="L130" i="28"/>
  <c r="X131" i="28" s="1"/>
  <c r="X145" i="28"/>
  <c r="L149" i="28"/>
  <c r="L151" i="28"/>
  <c r="X154" i="28" s="1"/>
  <c r="L9" i="28"/>
  <c r="X9" i="28" s="1"/>
  <c r="L20" i="28"/>
  <c r="X20" i="28" s="1"/>
  <c r="L28" i="28"/>
  <c r="F28" i="28" s="1"/>
  <c r="L36" i="28"/>
  <c r="X36" i="28" s="1"/>
  <c r="L48" i="28"/>
  <c r="F48" i="28" s="1"/>
  <c r="L56" i="28"/>
  <c r="E29" i="37" s="1"/>
  <c r="L68" i="28"/>
  <c r="X69" i="28" s="1"/>
  <c r="L106" i="28"/>
  <c r="F106" i="28" s="1"/>
  <c r="L136" i="28"/>
  <c r="X163" i="28"/>
  <c r="L167" i="28"/>
  <c r="L11" i="28"/>
  <c r="X11" i="28" s="1"/>
  <c r="L13" i="28"/>
  <c r="X13" i="28" s="1"/>
  <c r="L15" i="28"/>
  <c r="X15" i="28" s="1"/>
  <c r="L33" i="28"/>
  <c r="X33" i="28" s="1"/>
  <c r="L46" i="28"/>
  <c r="F20" i="30" s="1"/>
  <c r="L78" i="28"/>
  <c r="L83" i="28"/>
  <c r="X84" i="28" s="1"/>
  <c r="L92" i="28"/>
  <c r="F92" i="28" s="1"/>
  <c r="L100" i="28"/>
  <c r="X101" i="28" s="1"/>
  <c r="L108" i="28"/>
  <c r="X109" i="28" s="1"/>
  <c r="L115" i="28"/>
  <c r="X116" i="28" s="1"/>
  <c r="X147" i="28"/>
  <c r="L170" i="28"/>
  <c r="Q170" i="28" s="1"/>
  <c r="L22" i="28"/>
  <c r="F22" i="28" s="1"/>
  <c r="L30" i="28"/>
  <c r="F30" i="28" s="1"/>
  <c r="L38" i="28"/>
  <c r="L43" i="28"/>
  <c r="F9" i="30" s="1"/>
  <c r="H9" i="30" s="1"/>
  <c r="L50" i="28"/>
  <c r="E26" i="37" s="1"/>
  <c r="L89" i="28"/>
  <c r="X90" i="28" s="1"/>
  <c r="L97" i="28"/>
  <c r="F97" i="28" s="1"/>
  <c r="L110" i="28"/>
  <c r="X111" i="28" s="1"/>
  <c r="L120" i="28"/>
  <c r="X121" i="28" s="1"/>
  <c r="L134" i="28"/>
  <c r="X135" i="28" s="1"/>
  <c r="L138" i="28"/>
  <c r="F138" i="28" s="1"/>
  <c r="L148" i="28"/>
  <c r="L165" i="28"/>
  <c r="L19" i="28"/>
  <c r="X19" i="28" s="1"/>
  <c r="L27" i="28"/>
  <c r="F27" i="28" s="1"/>
  <c r="L63" i="28"/>
  <c r="X64" i="28" s="1"/>
  <c r="L81" i="28"/>
  <c r="X82" i="28" s="1"/>
  <c r="L86" i="28"/>
  <c r="F86" i="28" s="1"/>
  <c r="L105" i="28"/>
  <c r="F105" i="28" s="1"/>
  <c r="L129" i="28"/>
  <c r="X130" i="28" s="1"/>
  <c r="L140" i="28"/>
  <c r="F140" i="28" s="1"/>
  <c r="L150" i="28"/>
  <c r="L153" i="28"/>
  <c r="X164" i="28" s="1"/>
  <c r="L168" i="28"/>
  <c r="L24" i="28"/>
  <c r="X24" i="28" s="1"/>
  <c r="L40" i="28"/>
  <c r="X40" i="28" s="1"/>
  <c r="L45" i="28"/>
  <c r="F45" i="28" s="1"/>
  <c r="L52" i="28"/>
  <c r="X53" i="28" s="1"/>
  <c r="L60" i="28"/>
  <c r="F60" i="28" s="1"/>
  <c r="L84" i="28"/>
  <c r="X85" i="28" s="1"/>
  <c r="L99" i="28"/>
  <c r="F99" i="28" s="1"/>
  <c r="L107" i="28"/>
  <c r="F107" i="28" s="1"/>
  <c r="L114" i="28"/>
  <c r="X115" i="28" s="1"/>
  <c r="L127" i="28"/>
  <c r="F127" i="28" s="1"/>
  <c r="L135" i="28"/>
  <c r="F135" i="28" s="1"/>
  <c r="L171" i="28"/>
  <c r="Q171" i="28" s="1"/>
  <c r="X167" i="28"/>
  <c r="X168" i="28"/>
  <c r="G92" i="1"/>
  <c r="E140" i="1"/>
  <c r="E10" i="28"/>
  <c r="G12" i="1"/>
  <c r="H38" i="1"/>
  <c r="G38" i="1" s="1"/>
  <c r="L51" i="28"/>
  <c r="G13" i="1"/>
  <c r="G14" i="1"/>
  <c r="G15" i="1"/>
  <c r="L5" i="28"/>
  <c r="X5" i="28" s="1"/>
  <c r="G16" i="1"/>
  <c r="G17" i="1"/>
  <c r="E70" i="28"/>
  <c r="O89" i="28"/>
  <c r="E147" i="1"/>
  <c r="O50" i="28"/>
  <c r="E153" i="1"/>
  <c r="L4" i="28"/>
  <c r="X4" i="28" s="1"/>
  <c r="A2" i="37"/>
  <c r="X169" i="28"/>
  <c r="L7" i="28"/>
  <c r="X7" i="28" s="1"/>
  <c r="L8" i="28"/>
  <c r="F8" i="28" s="1"/>
  <c r="L61" i="28"/>
  <c r="X62" i="28" s="1"/>
  <c r="L76" i="28"/>
  <c r="X77" i="28" s="1"/>
  <c r="L123" i="28"/>
  <c r="X124" i="28" s="1"/>
  <c r="L41" i="28"/>
  <c r="L75" i="28"/>
  <c r="X76" i="28" s="1"/>
  <c r="L17" i="28"/>
  <c r="X17" i="28" s="1"/>
  <c r="F9" i="28"/>
  <c r="E159" i="1"/>
  <c r="F140" i="1"/>
  <c r="F160" i="1" s="1"/>
  <c r="L23" i="28"/>
  <c r="F23" i="28" s="1"/>
  <c r="L6" i="28"/>
  <c r="F6" i="28" s="1"/>
  <c r="L32" i="28"/>
  <c r="X32" i="28" s="1"/>
  <c r="L34" i="28"/>
  <c r="X34" i="28" s="1"/>
  <c r="L53" i="28"/>
  <c r="X54" i="28" s="1"/>
  <c r="L57" i="28"/>
  <c r="X58" i="28" s="1"/>
  <c r="L73" i="28"/>
  <c r="X74" i="28" s="1"/>
  <c r="L74" i="28"/>
  <c r="X75" i="28" s="1"/>
  <c r="L79" i="28"/>
  <c r="X80" i="28" s="1"/>
  <c r="L90" i="28"/>
  <c r="L93" i="28"/>
  <c r="X94" i="28" s="1"/>
  <c r="L102" i="28"/>
  <c r="X103" i="28" s="1"/>
  <c r="L104" i="28"/>
  <c r="E17" i="37" s="1"/>
  <c r="L119" i="28"/>
  <c r="X120" i="28" s="1"/>
  <c r="L94" i="28"/>
  <c r="L103" i="28"/>
  <c r="X104" i="28" s="1"/>
  <c r="L54" i="28"/>
  <c r="F54" i="28" s="1"/>
  <c r="L58" i="28"/>
  <c r="X59" i="28" s="1"/>
  <c r="L62" i="28"/>
  <c r="E31" i="37" s="1"/>
  <c r="L87" i="28"/>
  <c r="X88" i="28" s="1"/>
  <c r="L25" i="28"/>
  <c r="F25" i="28" s="1"/>
  <c r="L29" i="28"/>
  <c r="F29" i="28" s="1"/>
  <c r="L71" i="28"/>
  <c r="X72" i="28" s="1"/>
  <c r="L91" i="28"/>
  <c r="X92" i="28" s="1"/>
  <c r="L95" i="28"/>
  <c r="X96" i="28" s="1"/>
  <c r="L132" i="28"/>
  <c r="F132" i="28" s="1"/>
  <c r="L35" i="28"/>
  <c r="F35" i="28" s="1"/>
  <c r="L55" i="28"/>
  <c r="L59" i="28"/>
  <c r="F59" i="28" s="1"/>
  <c r="L109" i="28"/>
  <c r="X110" i="28" s="1"/>
  <c r="L143" i="28"/>
  <c r="X146" i="28" s="1"/>
  <c r="L122" i="28"/>
  <c r="X123" i="28" s="1"/>
  <c r="L126" i="28"/>
  <c r="F126" i="28" s="1"/>
  <c r="L131" i="28"/>
  <c r="F131" i="28" s="1"/>
  <c r="L146" i="28"/>
  <c r="F146" i="28" s="1"/>
  <c r="L152" i="28"/>
  <c r="X155" i="28" s="1"/>
  <c r="L117" i="28"/>
  <c r="X118" i="28" s="1"/>
  <c r="L125" i="28"/>
  <c r="X126" i="28" s="1"/>
  <c r="L139" i="28"/>
  <c r="X140" i="28" s="1"/>
  <c r="L141" i="28"/>
  <c r="X144" i="28" s="1"/>
  <c r="L118" i="28"/>
  <c r="X119" i="28" s="1"/>
  <c r="L128" i="28"/>
  <c r="F128" i="28" s="1"/>
  <c r="L133" i="28"/>
  <c r="X134" i="28" s="1"/>
  <c r="L121" i="28"/>
  <c r="X122" i="28" s="1"/>
  <c r="X38" i="28" l="1"/>
  <c r="Q41" i="28"/>
  <c r="G41" i="28" s="1"/>
  <c r="Q91" i="28"/>
  <c r="F72" i="28"/>
  <c r="Q76" i="28"/>
  <c r="F63" i="28"/>
  <c r="X56" i="28"/>
  <c r="E8" i="37"/>
  <c r="X81" i="28"/>
  <c r="F87" i="28"/>
  <c r="X137" i="28"/>
  <c r="F136" i="28"/>
  <c r="D38" i="37"/>
  <c r="D31" i="37"/>
  <c r="D18" i="37"/>
  <c r="C26" i="37"/>
  <c r="D30" i="37"/>
  <c r="C31" i="37"/>
  <c r="D17" i="37"/>
  <c r="C8" i="37"/>
  <c r="C7" i="37"/>
  <c r="C27" i="37"/>
  <c r="D29" i="37"/>
  <c r="C30" i="37"/>
  <c r="C18" i="37"/>
  <c r="D26" i="37"/>
  <c r="C38" i="37"/>
  <c r="D28" i="37"/>
  <c r="C29" i="37"/>
  <c r="C17" i="37"/>
  <c r="C28" i="37"/>
  <c r="C14" i="37"/>
  <c r="D14" i="37"/>
  <c r="D36" i="37"/>
  <c r="D27" i="37"/>
  <c r="D25" i="37"/>
  <c r="D35" i="37"/>
  <c r="C36" i="37"/>
  <c r="C25" i="37"/>
  <c r="C13" i="37"/>
  <c r="C35" i="37"/>
  <c r="D8" i="37"/>
  <c r="D13" i="37"/>
  <c r="C9" i="37"/>
  <c r="D7" i="37"/>
  <c r="D9" i="37"/>
  <c r="X91" i="28"/>
  <c r="X79" i="28"/>
  <c r="F78" i="28"/>
  <c r="X177" i="28"/>
  <c r="Q165" i="28"/>
  <c r="X179" i="28"/>
  <c r="Q167" i="28"/>
  <c r="Q166" i="28"/>
  <c r="X180" i="28"/>
  <c r="Q168" i="28"/>
  <c r="X181" i="28"/>
  <c r="F11" i="30"/>
  <c r="H11" i="30" s="1"/>
  <c r="F47" i="28"/>
  <c r="F17" i="30"/>
  <c r="X171" i="28"/>
  <c r="F46" i="28"/>
  <c r="F26" i="28"/>
  <c r="F24" i="28"/>
  <c r="X152" i="28"/>
  <c r="X151" i="28"/>
  <c r="X153" i="28"/>
  <c r="X18" i="28"/>
  <c r="X87" i="28"/>
  <c r="E25" i="37"/>
  <c r="F38" i="28"/>
  <c r="F7" i="30"/>
  <c r="H7" i="30" s="1"/>
  <c r="F56" i="28"/>
  <c r="X73" i="28"/>
  <c r="F76" i="28"/>
  <c r="X35" i="28"/>
  <c r="X43" i="28"/>
  <c r="X138" i="28"/>
  <c r="F8" i="30"/>
  <c r="F39" i="28"/>
  <c r="F43" i="28"/>
  <c r="X108" i="28"/>
  <c r="X42" i="28"/>
  <c r="D1" i="28"/>
  <c r="E18" i="37"/>
  <c r="E19" i="37" s="1"/>
  <c r="X46" i="28"/>
  <c r="H150" i="28"/>
  <c r="Q150" i="28" s="1"/>
  <c r="F14" i="30"/>
  <c r="X142" i="28"/>
  <c r="X48" i="28"/>
  <c r="X107" i="28"/>
  <c r="G101" i="28"/>
  <c r="Q101" i="28" s="1"/>
  <c r="X133" i="28"/>
  <c r="X28" i="28"/>
  <c r="X50" i="28"/>
  <c r="X141" i="28"/>
  <c r="X95" i="28"/>
  <c r="X31" i="28"/>
  <c r="X61" i="28"/>
  <c r="X132" i="28"/>
  <c r="X129" i="28"/>
  <c r="X23" i="28"/>
  <c r="X100" i="28"/>
  <c r="X106" i="28"/>
  <c r="X27" i="28"/>
  <c r="X149" i="28"/>
  <c r="X22" i="28"/>
  <c r="X51" i="28"/>
  <c r="X60" i="28"/>
  <c r="X25" i="28"/>
  <c r="F145" i="28"/>
  <c r="X8" i="28"/>
  <c r="X139" i="28"/>
  <c r="X93" i="28"/>
  <c r="X57" i="28"/>
  <c r="X127" i="28"/>
  <c r="X150" i="28"/>
  <c r="X143" i="28"/>
  <c r="X37" i="28"/>
  <c r="X136" i="28"/>
  <c r="X45" i="28"/>
  <c r="X49" i="28"/>
  <c r="X105" i="28"/>
  <c r="X29" i="28"/>
  <c r="H139" i="28"/>
  <c r="L70" i="28"/>
  <c r="F70" i="28" s="1"/>
  <c r="X128" i="28"/>
  <c r="X41" i="28"/>
  <c r="X52" i="28"/>
  <c r="F44" i="28"/>
  <c r="X98" i="28"/>
  <c r="X30" i="28"/>
  <c r="X6" i="28"/>
  <c r="X63" i="28"/>
  <c r="X55" i="28"/>
  <c r="L10" i="28"/>
  <c r="E13" i="37"/>
  <c r="F5" i="28"/>
  <c r="F41" i="28"/>
  <c r="G34" i="28"/>
  <c r="Q34" i="28" s="1"/>
  <c r="G50" i="28"/>
  <c r="Q50" i="28" s="1"/>
  <c r="F51" i="28"/>
  <c r="G76" i="28"/>
  <c r="F50" i="28"/>
  <c r="F21" i="28"/>
  <c r="E160" i="1"/>
  <c r="Q78" i="28"/>
  <c r="G78" i="28" s="1"/>
  <c r="F101" i="28"/>
  <c r="H149" i="28"/>
  <c r="Q149" i="28" s="1"/>
  <c r="G21" i="28"/>
  <c r="Q21" i="28" s="1"/>
  <c r="F109" i="28"/>
  <c r="Q87" i="28"/>
  <c r="G87" i="28" s="1"/>
  <c r="F89" i="28"/>
  <c r="E36" i="37"/>
  <c r="G89" i="28"/>
  <c r="Q89" i="28" s="1"/>
  <c r="F91" i="28"/>
  <c r="F73" i="28"/>
  <c r="E38" i="37"/>
  <c r="F34" i="28"/>
  <c r="F29" i="30"/>
  <c r="F58" i="28"/>
  <c r="F57" i="28"/>
  <c r="F28" i="30"/>
  <c r="H28" i="30" s="1"/>
  <c r="E30" i="37"/>
  <c r="F33" i="28"/>
  <c r="F7" i="28"/>
  <c r="G100" i="28"/>
  <c r="Q100" i="28" s="1"/>
  <c r="F100" i="28"/>
  <c r="E35" i="37"/>
  <c r="F62" i="28"/>
  <c r="G62" i="28"/>
  <c r="Q62" i="28" s="1"/>
  <c r="E27" i="37"/>
  <c r="G63" i="28"/>
  <c r="Q63" i="28" s="1"/>
  <c r="G33" i="28"/>
  <c r="Q33" i="28" s="1"/>
  <c r="F55" i="28"/>
  <c r="F26" i="30"/>
  <c r="H26" i="30" s="1"/>
  <c r="E28" i="37"/>
  <c r="E14" i="37"/>
  <c r="H134" i="28"/>
  <c r="F133" i="28"/>
  <c r="H148" i="28"/>
  <c r="Q148" i="28" s="1"/>
  <c r="E7" i="37"/>
  <c r="F141" i="28"/>
  <c r="F10" i="30"/>
  <c r="G150" i="28" l="1"/>
  <c r="G148" i="28"/>
  <c r="X10" i="28"/>
  <c r="F17" i="28"/>
  <c r="C15" i="37"/>
  <c r="G149" i="28"/>
  <c r="L181" i="28" s="1"/>
  <c r="F150" i="28"/>
  <c r="F10" i="28"/>
  <c r="X71" i="28"/>
  <c r="F139" i="28"/>
  <c r="E15" i="37"/>
  <c r="C19" i="37"/>
  <c r="C37" i="37"/>
  <c r="D37" i="37"/>
  <c r="E9" i="37"/>
  <c r="D19" i="37"/>
  <c r="E37" i="37"/>
  <c r="D15" i="37"/>
  <c r="F149" i="28"/>
  <c r="F30" i="30"/>
  <c r="H29" i="30"/>
  <c r="H30" i="30" s="1"/>
  <c r="F134" i="28"/>
  <c r="F12" i="30"/>
  <c r="H10" i="30"/>
  <c r="H12" i="30" s="1"/>
  <c r="F148" i="28"/>
  <c r="J181" i="28" l="1"/>
  <c r="W181" i="28" s="1"/>
  <c r="H32" i="30"/>
  <c r="F15" i="30"/>
  <c r="F18" i="30" s="1"/>
  <c r="F32" i="30"/>
  <c r="C22" i="30" l="1"/>
  <c r="F21" i="30"/>
  <c r="C21" i="30"/>
</calcChain>
</file>

<file path=xl/sharedStrings.xml><?xml version="1.0" encoding="utf-8"?>
<sst xmlns="http://schemas.openxmlformats.org/spreadsheetml/2006/main" count="3168" uniqueCount="1285">
  <si>
    <t xml:space="preserve">Unit Number:      </t>
  </si>
  <si>
    <t>Description of Requested Amount from Audited Financial Statements</t>
  </si>
  <si>
    <t>Capital Assets for Governmental Activities</t>
  </si>
  <si>
    <t>Buildings</t>
  </si>
  <si>
    <t>Plant / distributions systems / water lines</t>
  </si>
  <si>
    <t>Infrastructure(other infrastructure)</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</si>
  <si>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</si>
  <si>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</si>
  <si>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</si>
  <si>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</si>
  <si>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</si>
  <si>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</si>
  <si>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</si>
  <si>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</si>
  <si>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</si>
  <si>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</si>
  <si>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</si>
  <si>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</si>
  <si>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</si>
  <si>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</si>
  <si>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</si>
  <si>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</si>
  <si>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</si>
  <si>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</si>
  <si>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</si>
  <si>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</si>
  <si>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</si>
  <si>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</si>
  <si>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</si>
  <si>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</si>
  <si>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</si>
  <si>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</si>
  <si>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</si>
  <si>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</si>
  <si>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</si>
  <si>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</si>
  <si>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</si>
  <si>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</si>
  <si>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</si>
  <si>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</si>
  <si>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</si>
  <si>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</si>
  <si>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</si>
  <si>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</si>
  <si>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</si>
  <si>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</si>
  <si>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</si>
  <si>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</si>
  <si>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</si>
  <si>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</si>
  <si>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</si>
  <si>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</si>
  <si>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</si>
  <si>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</si>
  <si>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</si>
  <si>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</si>
  <si>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</si>
  <si>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</si>
  <si>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</si>
  <si>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</si>
  <si>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</si>
  <si>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Review Summary</t>
  </si>
  <si>
    <t>Error Detection</t>
  </si>
  <si>
    <t>Water Sewer Memo,
Dashboard,
Water Sewer Dashboard</t>
  </si>
  <si>
    <t>Water Sewer Memo, Water Sewer Dashboard</t>
  </si>
  <si>
    <t>Water Sewer Memo, Water Sewer Dashboard, Dashboard</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</si>
  <si>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</si>
  <si>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</si>
  <si>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</si>
  <si>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</si>
  <si>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</si>
  <si>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</si>
  <si>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</si>
  <si>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</si>
  <si>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</si>
  <si>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</si>
  <si>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</si>
  <si>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</si>
  <si>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</si>
  <si>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</si>
  <si>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</si>
  <si>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</si>
  <si>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</si>
  <si>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</si>
  <si>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</si>
  <si>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</si>
  <si>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</si>
  <si>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</si>
  <si>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</si>
  <si>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</si>
  <si>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</si>
  <si>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</si>
  <si>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</si>
  <si>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</si>
  <si>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</si>
  <si>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</si>
  <si>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</si>
  <si>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</si>
  <si>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</si>
  <si>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</si>
  <si>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</si>
  <si>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WS - Total Net Position</t>
  </si>
  <si>
    <t>Gov - Net Investment in Capital Assets</t>
  </si>
  <si>
    <t>Gov - Restricted Net Position</t>
  </si>
  <si>
    <t>Gov - Unrestricted Net Position</t>
  </si>
  <si>
    <t>Gov - Any Adj. to Beginning Net Position</t>
  </si>
  <si>
    <t>WS - Any Adj. to Beginning Net Position</t>
  </si>
  <si>
    <t>How Data is used</t>
  </si>
  <si>
    <t>Statutory Calculation of Fund Balance Available for Appropriation At June 30 for the General Fund
Restricted - Stabilization by State Statute</t>
  </si>
  <si>
    <t>WS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</si>
  <si>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</si>
  <si>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</si>
  <si>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</si>
  <si>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</si>
  <si>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</si>
  <si>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</si>
  <si>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</si>
  <si>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</si>
  <si>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</si>
  <si>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</si>
  <si>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</si>
  <si>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</si>
  <si>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</si>
  <si>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</si>
  <si>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</si>
  <si>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</si>
  <si>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</si>
  <si>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</si>
  <si>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</si>
  <si>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</si>
  <si>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</si>
  <si>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</si>
  <si>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</si>
  <si>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</si>
  <si>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</si>
  <si>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</si>
  <si>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</si>
  <si>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</si>
  <si>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</si>
  <si>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</si>
  <si>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</si>
  <si>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</si>
  <si>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</si>
  <si>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</si>
  <si>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</si>
  <si>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</si>
  <si>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</si>
  <si>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</si>
  <si>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</si>
  <si>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</si>
  <si>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</si>
  <si>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</si>
  <si>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</si>
  <si>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</si>
  <si>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</si>
  <si>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</si>
  <si>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</si>
  <si>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</si>
  <si>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</si>
  <si>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</si>
  <si>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</si>
  <si>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</si>
  <si>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</si>
  <si>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</si>
  <si>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</si>
  <si>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</si>
  <si>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</si>
  <si>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</si>
  <si>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</si>
  <si>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</si>
  <si>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</si>
  <si>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</si>
  <si>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</si>
  <si>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</si>
  <si>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</si>
  <si>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</si>
  <si>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</si>
  <si>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</si>
  <si>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</si>
  <si>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</si>
  <si>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</si>
  <si>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</si>
  <si>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</si>
  <si>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</si>
  <si>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</si>
  <si>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</si>
  <si>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</si>
  <si>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</si>
  <si>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</si>
  <si>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</si>
  <si>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</si>
  <si>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</si>
  <si>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</si>
  <si>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</si>
  <si>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</si>
  <si>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</si>
  <si>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</si>
  <si>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t>WS-Capital Assets Schedule in the Notes</t>
  </si>
  <si>
    <t>WS Capital Assets Schedule-Gross Value</t>
  </si>
  <si>
    <t>WS Capital Assets Schedule-Annual Depreciation</t>
  </si>
  <si>
    <t>WS Capital Assets Schedule-Accumulated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</si>
  <si>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</si>
  <si>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</si>
  <si>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</si>
  <si>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</si>
  <si>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</si>
  <si>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</si>
  <si>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</si>
  <si>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</si>
  <si>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</si>
  <si>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</si>
  <si>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</si>
  <si>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</si>
  <si>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</si>
  <si>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</si>
  <si>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</si>
  <si>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</si>
  <si>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</si>
  <si>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</si>
  <si>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</si>
  <si>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</si>
  <si>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</si>
  <si>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</si>
  <si>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</si>
  <si>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</si>
  <si>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</si>
  <si>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</si>
  <si>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</si>
  <si>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</si>
  <si>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</si>
  <si>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</si>
  <si>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</si>
  <si>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</si>
  <si>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</si>
  <si>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</si>
  <si>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</si>
  <si>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</si>
  <si>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</si>
  <si>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</si>
  <si>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</si>
  <si>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</si>
  <si>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</si>
  <si>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</si>
  <si>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</si>
  <si>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</si>
  <si>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</si>
  <si>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</si>
  <si>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</si>
  <si>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</si>
  <si>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</si>
  <si>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</si>
  <si>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</si>
  <si>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</si>
  <si>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</si>
  <si>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</si>
  <si>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</si>
  <si>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</si>
  <si>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</si>
  <si>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</si>
  <si>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</si>
  <si>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</si>
  <si>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</si>
  <si>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</si>
  <si>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</si>
  <si>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</si>
  <si>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</si>
  <si>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</si>
  <si>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</si>
  <si>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</si>
  <si>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</si>
  <si>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</si>
  <si>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</si>
  <si>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</si>
  <si>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</si>
  <si>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</si>
  <si>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</si>
  <si>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</si>
  <si>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</si>
  <si>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</si>
  <si>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</si>
  <si>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</si>
  <si>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</si>
  <si>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</si>
  <si>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</si>
  <si>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</si>
  <si>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</si>
  <si>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</si>
  <si>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</si>
  <si>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</si>
  <si>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</si>
  <si>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</si>
  <si>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</si>
  <si>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</si>
  <si>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</si>
  <si>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</si>
  <si>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</si>
  <si>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</si>
  <si>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</si>
  <si>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</si>
  <si>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</si>
  <si>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</si>
  <si>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</si>
  <si>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</si>
  <si>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</si>
  <si>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</si>
  <si>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</si>
  <si>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</si>
  <si>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</si>
  <si>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</si>
  <si>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</si>
  <si>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</si>
  <si>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</si>
  <si>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</si>
  <si>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</si>
  <si>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Water Sewer Operations have $.01</t>
  </si>
  <si>
    <t>CCH Unit Type</t>
  </si>
  <si>
    <t>CCH Unit Code</t>
  </si>
  <si>
    <t>Were WS rates raised in next year's budget</t>
  </si>
  <si>
    <t>Were WS rates raised during the audited fiscal period</t>
  </si>
  <si>
    <t>Prior Year Amts.</t>
  </si>
  <si>
    <t>CCH 4</t>
  </si>
  <si>
    <t>CCH 5</t>
  </si>
  <si>
    <t>CCH 6</t>
  </si>
  <si>
    <t>CCH 7</t>
  </si>
  <si>
    <t>CCH 9</t>
  </si>
  <si>
    <t>CCH 11</t>
  </si>
  <si>
    <t>CCH 12</t>
  </si>
  <si>
    <t>CCH 13</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</si>
  <si>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</si>
  <si>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</si>
  <si>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</si>
  <si>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</si>
  <si>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</si>
  <si>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</si>
  <si>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</si>
  <si>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</si>
  <si>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</si>
  <si>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</si>
  <si>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</si>
  <si>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</si>
  <si>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</si>
  <si>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</si>
  <si>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</si>
  <si>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</si>
  <si>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</si>
  <si>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</si>
  <si>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</si>
  <si>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</si>
  <si>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</si>
  <si>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</si>
  <si>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</si>
  <si>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</si>
  <si>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</si>
  <si>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</si>
  <si>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</si>
  <si>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</si>
  <si>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</si>
  <si>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</si>
  <si>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</si>
  <si>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</si>
  <si>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</si>
  <si>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</si>
  <si>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</si>
  <si>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</si>
  <si>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</si>
  <si>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</si>
  <si>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</si>
  <si>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</si>
  <si>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</si>
  <si>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</si>
  <si>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</si>
  <si>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</si>
  <si>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</si>
  <si>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</si>
  <si>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</si>
  <si>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</si>
  <si>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</si>
  <si>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</si>
  <si>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</si>
  <si>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</si>
  <si>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</si>
  <si>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</si>
  <si>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</si>
  <si>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</si>
  <si>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</si>
  <si>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</si>
  <si>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</si>
  <si>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</si>
  <si>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</si>
  <si>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</si>
  <si>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</si>
  <si>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</si>
  <si>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</si>
  <si>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</si>
  <si>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</si>
  <si>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</si>
  <si>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</si>
  <si>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</si>
  <si>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</si>
  <si>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</si>
  <si>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</si>
  <si>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</si>
  <si>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</si>
  <si>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</si>
  <si>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</si>
  <si>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</si>
  <si>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</si>
  <si>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</si>
  <si>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</si>
  <si>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</si>
  <si>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</si>
  <si>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</si>
  <si>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</si>
  <si>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</si>
  <si>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</si>
  <si>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</si>
  <si>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</si>
  <si>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</si>
  <si>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</si>
  <si>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</si>
  <si>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</si>
  <si>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</si>
  <si>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</si>
  <si>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</si>
  <si>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</si>
  <si>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</si>
  <si>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</si>
  <si>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</si>
  <si>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</si>
  <si>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</si>
  <si>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</si>
  <si>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</si>
  <si>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</si>
  <si>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</si>
  <si>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</si>
  <si>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</si>
  <si>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</si>
  <si>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</si>
  <si>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</si>
  <si>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</si>
  <si>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</si>
  <si>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</si>
  <si>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</si>
  <si>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</si>
  <si>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</si>
  <si>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</si>
  <si>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</si>
  <si>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</si>
  <si>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</si>
  <si>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</si>
  <si>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</si>
  <si>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</si>
  <si>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</si>
  <si>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</si>
  <si>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</si>
  <si>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357</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</si>
  <si>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</si>
  <si>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</si>
  <si>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</si>
  <si>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</si>
  <si>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</si>
  <si>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</si>
  <si>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</si>
  <si>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</si>
  <si>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</si>
  <si>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</si>
  <si>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</si>
  <si>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</si>
  <si>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</si>
  <si>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</si>
  <si>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</si>
  <si>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</si>
  <si>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</si>
  <si>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</si>
  <si>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</si>
  <si>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</si>
  <si>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</si>
  <si>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</si>
  <si>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</si>
  <si>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</si>
  <si>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</si>
  <si>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</si>
  <si>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</si>
  <si>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</si>
  <si>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</si>
  <si>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</si>
  <si>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</si>
  <si>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</si>
  <si>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</si>
  <si>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</si>
  <si>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</si>
  <si>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</si>
  <si>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</si>
  <si>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</si>
  <si>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</si>
  <si>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</si>
  <si>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</si>
  <si>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</si>
  <si>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</si>
  <si>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</si>
  <si>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</si>
  <si>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</si>
  <si>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</si>
  <si>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</si>
  <si>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</si>
  <si>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</si>
  <si>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</si>
  <si>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</si>
  <si>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</si>
  <si>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</si>
  <si>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</si>
  <si>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</si>
  <si>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</si>
  <si>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</si>
  <si>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</si>
  <si>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</si>
  <si>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</si>
  <si>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</si>
  <si>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</si>
  <si>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</si>
  <si>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</si>
  <si>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</si>
  <si>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</si>
  <si>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</si>
  <si>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</si>
  <si>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</si>
  <si>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</si>
  <si>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</si>
  <si>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</si>
  <si>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</si>
  <si>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</si>
  <si>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</si>
  <si>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</si>
  <si>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</si>
  <si>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</si>
  <si>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</si>
  <si>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</si>
  <si>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</si>
  <si>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</si>
  <si>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</si>
  <si>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</si>
  <si>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</si>
  <si>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</si>
  <si>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</si>
  <si>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</si>
  <si>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</si>
  <si>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</si>
  <si>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</si>
  <si>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</si>
  <si>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</si>
  <si>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</si>
  <si>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</si>
  <si>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</si>
  <si>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</si>
  <si>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</si>
  <si>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</si>
  <si>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</si>
  <si>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</si>
  <si>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</si>
  <si>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</si>
  <si>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</si>
  <si>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</si>
  <si>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</si>
  <si>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The Unfunded actuarially accrued liability for the unit's LEO benefit.</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</si>
  <si>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</si>
  <si>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</si>
  <si>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</si>
  <si>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</si>
  <si>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</si>
  <si>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</si>
  <si>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</si>
  <si>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</si>
  <si>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</si>
  <si>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</si>
  <si>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</si>
  <si>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</si>
  <si>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</si>
  <si>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</si>
  <si>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</si>
  <si>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</si>
  <si>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</si>
  <si>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</si>
  <si>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</si>
  <si>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</si>
  <si>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</si>
  <si>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</si>
  <si>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</si>
  <si>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</si>
  <si>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</si>
  <si>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</si>
  <si>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</si>
  <si>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</si>
  <si>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</si>
  <si>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</si>
  <si>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</si>
  <si>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t>GF-Advance To - Asset</t>
  </si>
  <si>
    <t>WS -  Advance To - Asset</t>
  </si>
  <si>
    <t>WS - Advance From - Liability</t>
  </si>
  <si>
    <t>use on upload template</t>
  </si>
  <si>
    <t>CCH 548</t>
  </si>
  <si>
    <t>CCH 549</t>
  </si>
  <si>
    <t>Debt Service payments made from Bond investments</t>
  </si>
  <si>
    <t>CCH 551</t>
  </si>
  <si>
    <t>CCH 552</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</si>
  <si>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</si>
  <si>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</si>
  <si>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</si>
  <si>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</si>
  <si>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</si>
  <si>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</si>
  <si>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</si>
  <si>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</si>
  <si>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</si>
  <si>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</si>
  <si>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</si>
  <si>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</si>
  <si>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</si>
  <si>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</si>
  <si>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</si>
  <si>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</si>
  <si>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</si>
  <si>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</si>
  <si>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</si>
  <si>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</si>
  <si>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</si>
  <si>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</si>
  <si>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</si>
  <si>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</si>
  <si>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</si>
  <si>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</si>
  <si>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</si>
  <si>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</si>
  <si>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</si>
  <si>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</si>
  <si>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</si>
  <si>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</si>
  <si>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</si>
  <si>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</si>
  <si>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</si>
  <si>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</si>
  <si>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</si>
  <si>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</si>
  <si>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</si>
  <si>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</si>
  <si>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</si>
  <si>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</si>
  <si>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</si>
  <si>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</si>
  <si>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</si>
  <si>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Proceeds from all LT debt issuance (COPs, IPs, Notes, CLs, etc.)</t>
  </si>
  <si>
    <t>Hospital-EF - Patient A/Rec, net</t>
  </si>
  <si>
    <t>Hospital-EF- Total Gross Capital Assets (BS), w/o acc. dep.</t>
  </si>
  <si>
    <t xml:space="preserve">Hospital-EF- Unrestricted Fund Equity/Net Assets </t>
  </si>
  <si>
    <t>WS - Select Current Liabilities</t>
  </si>
  <si>
    <t>Electric - Total Current Assets</t>
  </si>
  <si>
    <t>Hospital-EF - Total Operating Revenues</t>
  </si>
  <si>
    <t xml:space="preserve">Hospital-EF- Total Operating Expenses. May include Interest Exp. </t>
  </si>
  <si>
    <t>Gov - Select Current Liabilities</t>
  </si>
  <si>
    <t>GA- Total Net transfers in(out) (SOA)</t>
  </si>
  <si>
    <t>WS-EF- Total depreciable capital assets, gross</t>
  </si>
  <si>
    <t>GF- Restricted cash &amp; investments</t>
  </si>
  <si>
    <t>Internal Control-1) no IC issues 2)Inmaterial 3) Unit letter for IC 4) Unit visit for IC</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</si>
  <si>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</si>
  <si>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</si>
  <si>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</si>
  <si>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</si>
  <si>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</si>
  <si>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</si>
  <si>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</si>
  <si>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</si>
  <si>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</si>
  <si>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</si>
  <si>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</si>
  <si>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</si>
  <si>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</si>
  <si>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</si>
  <si>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</si>
  <si>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</si>
  <si>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</si>
  <si>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</si>
  <si>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</si>
  <si>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</si>
  <si>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</si>
  <si>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</si>
  <si>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</si>
  <si>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</si>
  <si>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</si>
  <si>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</si>
  <si>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</si>
  <si>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</si>
  <si>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</si>
  <si>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</si>
  <si>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</si>
  <si>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</si>
  <si>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</si>
  <si>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</si>
  <si>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</si>
  <si>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</si>
  <si>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</si>
  <si>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</si>
  <si>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</si>
  <si>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</si>
  <si>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598</t>
  </si>
  <si>
    <t>Total LEO pension liability under GASB 68 or 73</t>
  </si>
  <si>
    <t>Unit paid to Officers under LEO under 68 or 73</t>
  </si>
  <si>
    <t>LEO Plan fiduciary net position</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</si>
  <si>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</si>
  <si>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</si>
  <si>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</si>
  <si>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</si>
  <si>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</si>
  <si>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</si>
  <si>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</si>
  <si>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</si>
  <si>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</si>
  <si>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</si>
  <si>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</si>
  <si>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</si>
  <si>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</si>
  <si>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</si>
  <si>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</si>
  <si>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</si>
  <si>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</si>
  <si>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</si>
  <si>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</si>
  <si>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</si>
  <si>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</si>
  <si>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</si>
  <si>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</si>
  <si>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</si>
  <si>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</si>
  <si>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</si>
  <si>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</si>
  <si>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</si>
  <si>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</si>
  <si>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Not loaded to CCH</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</si>
  <si>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</si>
  <si>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</si>
  <si>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</si>
  <si>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</si>
  <si>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</si>
  <si>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</si>
  <si>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</si>
  <si>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</si>
  <si>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</si>
  <si>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</si>
  <si>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</si>
  <si>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</si>
  <si>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</si>
  <si>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</si>
  <si>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</si>
  <si>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</si>
  <si>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</si>
  <si>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Water Sewer All Funds:</t>
  </si>
  <si>
    <t>Total Operating Revenues</t>
  </si>
  <si>
    <t>Total Operating Expenditures</t>
  </si>
  <si>
    <t>Increase (decrease) in operating revenues</t>
  </si>
  <si>
    <t>84-85</t>
  </si>
  <si>
    <t>Important Ratios:</t>
  </si>
  <si>
    <t>General fund:</t>
  </si>
  <si>
    <t>Available Fund Balance</t>
  </si>
  <si>
    <t>Current Assets</t>
  </si>
  <si>
    <t>Current Liabilities</t>
  </si>
  <si>
    <t>Cash Flow from Operations</t>
  </si>
  <si>
    <t>Debt Principal and Interest</t>
  </si>
  <si>
    <t>Cash Flow less Debt Service</t>
  </si>
  <si>
    <t>Additional Information:</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</si>
  <si>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</si>
  <si>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</si>
  <si>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</si>
  <si>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</si>
  <si>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</si>
  <si>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</si>
  <si>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</si>
  <si>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</si>
  <si>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</si>
  <si>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</si>
  <si>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</si>
  <si>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</si>
  <si>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</si>
  <si>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</si>
  <si>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</si>
  <si>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</si>
  <si>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</si>
  <si>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</si>
  <si>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</si>
  <si>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</si>
  <si>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</si>
  <si>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</si>
  <si>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</si>
  <si>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</si>
  <si>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</si>
  <si>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</si>
  <si>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</si>
  <si>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</si>
  <si>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</si>
  <si>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</si>
  <si>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</si>
  <si>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</si>
  <si>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</si>
  <si>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</si>
  <si>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</si>
  <si>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</si>
  <si>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</si>
  <si>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</si>
  <si>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</si>
  <si>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</si>
  <si>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</si>
  <si>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</si>
  <si>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</si>
  <si>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</si>
  <si>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</si>
  <si>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</si>
  <si>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</si>
  <si>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</si>
  <si>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</si>
  <si>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</si>
  <si>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</si>
  <si>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</si>
  <si>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</si>
  <si>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</si>
  <si>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</si>
  <si>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</si>
  <si>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</si>
  <si>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</si>
  <si>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</si>
  <si>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</si>
  <si>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</si>
  <si>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</si>
  <si>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</si>
  <si>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</si>
  <si>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</si>
  <si>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</si>
  <si>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GF  FBA</t>
  </si>
  <si>
    <t>GF Exp and Tran out</t>
  </si>
  <si>
    <t>GF FBA% of Exp</t>
  </si>
  <si>
    <t>Electric cash flow less debt service</t>
  </si>
  <si>
    <t>(506+536-4-5-6)+647</t>
  </si>
  <si>
    <t>WS debt service</t>
  </si>
  <si>
    <t>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</si>
  <si>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</si>
  <si>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</si>
  <si>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</si>
  <si>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</si>
  <si>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</si>
  <si>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</si>
  <si>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</si>
  <si>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</si>
  <si>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</si>
  <si>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</si>
  <si>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</si>
  <si>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</si>
  <si>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</si>
  <si>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</si>
  <si>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</si>
  <si>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</si>
  <si>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</si>
  <si>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</si>
  <si>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</si>
  <si>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</si>
  <si>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</si>
  <si>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</si>
  <si>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</si>
  <si>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</si>
  <si>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r>
      <rPr>
        <u/>
        <sz val="11"/>
        <color indexed="8"/>
        <rFont val="Calibri"/>
        <family val="2"/>
      </rPr>
      <t>Total Current assets as listed on the WS New Position Statement</t>
    </r>
    <r>
      <rPr>
        <sz val="11"/>
        <color indexed="8"/>
        <rFont val="Calibri"/>
        <family val="2"/>
      </rPr>
      <t xml:space="preserve">.  
</t>
    </r>
  </si>
  <si>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</si>
  <si>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</si>
  <si>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</si>
  <si>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</si>
  <si>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</si>
  <si>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</si>
  <si>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</si>
  <si>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</si>
  <si>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</si>
  <si>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</si>
  <si>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</si>
  <si>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</si>
  <si>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</si>
  <si>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</si>
  <si>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</si>
  <si>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</si>
  <si>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</si>
  <si>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</si>
  <si>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</si>
  <si>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</si>
  <si>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</si>
  <si>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</si>
  <si>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</si>
  <si>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</si>
  <si>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</si>
  <si>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</si>
  <si>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</si>
  <si>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</si>
  <si>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</si>
  <si>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</si>
  <si>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</si>
  <si>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</si>
  <si>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</si>
  <si>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</si>
  <si>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</si>
  <si>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</si>
  <si>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</si>
  <si>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</si>
  <si>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</si>
  <si>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</si>
  <si>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</si>
  <si>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</si>
  <si>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</si>
  <si>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</si>
  <si>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</si>
  <si>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</si>
  <si>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</si>
  <si>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</si>
  <si>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</si>
  <si>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</si>
  <si>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</si>
  <si>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</si>
  <si>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</si>
  <si>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</si>
  <si>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</si>
  <si>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</si>
  <si>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</si>
  <si>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</si>
  <si>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</si>
  <si>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</si>
  <si>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</si>
  <si>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</si>
  <si>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</si>
  <si>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</si>
  <si>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</si>
  <si>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</si>
  <si>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</si>
  <si>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</si>
  <si>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</si>
  <si>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</si>
  <si>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Do you use prepared food/occupancy tax revenue stream to support debt.  Yes =1 No=2</t>
  </si>
  <si>
    <t>51-331-89</t>
  </si>
  <si>
    <t>654-655-579-510</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</si>
  <si>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</si>
  <si>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</si>
  <si>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</si>
  <si>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</si>
  <si>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</si>
  <si>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</si>
  <si>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</si>
  <si>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</si>
  <si>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</si>
  <si>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</si>
  <si>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</si>
  <si>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</si>
  <si>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</si>
  <si>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</si>
  <si>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</si>
  <si>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</si>
  <si>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</si>
  <si>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</si>
  <si>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</si>
  <si>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</si>
  <si>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</si>
  <si>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</si>
  <si>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</si>
  <si>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</si>
  <si>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</si>
  <si>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</si>
  <si>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</si>
  <si>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</si>
  <si>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</si>
  <si>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</si>
  <si>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</si>
  <si>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</si>
  <si>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</si>
  <si>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</si>
  <si>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</si>
  <si>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</si>
  <si>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</si>
  <si>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</si>
  <si>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</si>
  <si>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</si>
  <si>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</si>
  <si>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</si>
  <si>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</si>
  <si>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</si>
  <si>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</si>
  <si>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</si>
  <si>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</si>
  <si>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</si>
  <si>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</si>
  <si>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</si>
  <si>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Data Import 2019</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</si>
  <si>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</si>
  <si>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</si>
  <si>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</si>
  <si>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</si>
  <si>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</si>
  <si>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</si>
  <si>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</si>
  <si>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</si>
  <si>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</si>
  <si>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</si>
  <si>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</si>
  <si>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</si>
  <si>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</si>
  <si>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</si>
  <si>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</si>
  <si>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</si>
  <si>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</si>
  <si>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</si>
  <si>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</si>
  <si>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</si>
  <si>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</si>
  <si>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</si>
  <si>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</si>
  <si>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</si>
  <si>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</si>
  <si>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</si>
  <si>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</si>
  <si>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Dare County</t>
  </si>
  <si>
    <t>Davidson County</t>
  </si>
  <si>
    <t>Davie County</t>
  </si>
  <si>
    <t>Duplin County</t>
  </si>
  <si>
    <t>Durham County</t>
  </si>
  <si>
    <t>Edgecombe County</t>
  </si>
  <si>
    <t>Forsyth County</t>
  </si>
  <si>
    <t>Franklin County</t>
  </si>
  <si>
    <t>Gaston County</t>
  </si>
  <si>
    <t>Gates County</t>
  </si>
  <si>
    <t>Graham County</t>
  </si>
  <si>
    <t>Granville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</si>
  <si>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</si>
  <si>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</si>
  <si>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</si>
  <si>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</si>
  <si>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</si>
  <si>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</si>
  <si>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</si>
  <si>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</si>
  <si>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</si>
  <si>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</si>
  <si>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</si>
  <si>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</si>
  <si>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</si>
  <si>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</si>
  <si>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</si>
  <si>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</si>
  <si>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</si>
  <si>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</si>
  <si>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</si>
  <si>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</si>
  <si>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</si>
  <si>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</si>
  <si>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</si>
  <si>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Nash County</t>
  </si>
  <si>
    <t>New Hanover County</t>
  </si>
  <si>
    <t>Northampton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</si>
  <si>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</si>
  <si>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</si>
  <si>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</si>
  <si>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</si>
  <si>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</si>
  <si>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</si>
  <si>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</si>
  <si>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</si>
  <si>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</si>
  <si>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</si>
  <si>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</si>
  <si>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</si>
  <si>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</si>
  <si>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</si>
  <si>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</si>
  <si>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</si>
  <si>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</si>
  <si>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</si>
  <si>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</si>
  <si>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</si>
  <si>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</si>
  <si>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</si>
  <si>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</si>
  <si>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</si>
  <si>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</si>
  <si>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</si>
  <si>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</si>
  <si>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</si>
  <si>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</si>
  <si>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</si>
  <si>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</si>
  <si>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</si>
  <si>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</si>
  <si>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</si>
  <si>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GF- Encumbrances in fund balance</t>
  </si>
  <si>
    <t>GF- Inventory/prepaids in fund balance</t>
  </si>
  <si>
    <t>GF- Total Fund Balance per report</t>
  </si>
  <si>
    <t>C-EF- Current liabilities (Inc. Def Rev, Excl. BANs &amp; Comp Abs) Enter as positive.</t>
  </si>
  <si>
    <t>GF- Total revenues</t>
  </si>
  <si>
    <t>GF- Transfers In (incl. CU)</t>
  </si>
  <si>
    <t>GF- Total expenditures. Enter as positive.</t>
  </si>
  <si>
    <t>GF- Transfers Out (incl. CU) ENTER AS A POSITIVE!</t>
  </si>
  <si>
    <t>GF- Other items. Should be only positive items. If negative, group with Total expenditures or Transfers out.</t>
  </si>
  <si>
    <t>GF-net change in fund balance</t>
  </si>
  <si>
    <t>C-EF- Change in Net Assets - per exhibits</t>
  </si>
  <si>
    <t>WS-EF- Current Assets (unrestricted, incl. inventory and prepaids)</t>
  </si>
  <si>
    <t>Electric-EF- Current Assets (unrestricted, excl. inventory and prepaids)</t>
  </si>
  <si>
    <t>WS-EF- Depreciation &amp; Amort. Expense. Enter as positive.</t>
  </si>
  <si>
    <t>WS-EF- Cash Flow from Operating Activities</t>
  </si>
  <si>
    <t>Electric - Change in Net Assets</t>
  </si>
  <si>
    <t>Electric Net Transfers in(out) to GF</t>
  </si>
  <si>
    <t>Tax Collection Rate- UNIT-WIDE</t>
  </si>
  <si>
    <t>WS-EF- Unrestricted Cash &amp; Investments</t>
  </si>
  <si>
    <t>WS-EF- Customer Accounts Receivable, net (billed &amp; unbilled)</t>
  </si>
  <si>
    <t>WS-EF- Total LT Debt (ST &amp;LT; External debt only; No Comp Abs, Pension, OPEB) Enter as positive.</t>
  </si>
  <si>
    <t>WS-EF- Total Operating Revenues</t>
  </si>
  <si>
    <t>WS-EF- Total Operating Expenses. Enter as positive.</t>
  </si>
  <si>
    <t>WS-EF- Charges For Services</t>
  </si>
  <si>
    <t>WS-EF- Interest Expense. Enter as positive.</t>
  </si>
  <si>
    <t>Electric - Gross Capital Assets</t>
  </si>
  <si>
    <t>Tax Collection Rate - Excluding Motor Vehicles</t>
  </si>
  <si>
    <t>Tax Collection Rate - Motor Vehicles</t>
  </si>
  <si>
    <t>City &amp; County- Debt Service for Governmental Funds (prin &amp; int). Enter as positive.</t>
  </si>
  <si>
    <t>WS-EF- Capital contributions (only positive)</t>
  </si>
  <si>
    <t>Hospital-EF- Change in Net Assets</t>
  </si>
  <si>
    <t>CCH314</t>
  </si>
  <si>
    <t>OPEB- Net OPEB obligation, ending</t>
  </si>
  <si>
    <t>OPEB- Annual OPEB cost(expense)</t>
  </si>
  <si>
    <t>OPEB- Total UAAL (unfunded actuarial accrued liability)</t>
  </si>
  <si>
    <t>OPEB- ARC (annual required contribution)</t>
  </si>
  <si>
    <t>OPEB- UAAL as % of covered payroll</t>
  </si>
  <si>
    <t>WS- Net Infrastructure Capital Assets</t>
  </si>
  <si>
    <t>WS-EF- Land and intangibles</t>
  </si>
  <si>
    <t>WS-EF- CIP (construction in progress)</t>
  </si>
  <si>
    <t>WS-EF- Accumulated Infrastructure Deprec Expense. Enter as positive.</t>
  </si>
  <si>
    <t>WS-EF- Principal paid on LTD [Enter as positive](SCF)</t>
  </si>
  <si>
    <t>WS-EF- Capital Outlay (SCF) Enter as positive.</t>
  </si>
  <si>
    <t>GA- Total Unrestricted Cash &amp; Investments (SNA)</t>
  </si>
  <si>
    <t>GA- Total Depreciable capital assets, gross (no non-depreciable CA)(Notes)</t>
  </si>
  <si>
    <t>GA- Total LTD (ST &amp;LT, include BANs; No Comp Abs, Pension, OPEB)(Notes) Enter as positive.</t>
  </si>
  <si>
    <t>GA- Total Charges for services (SOA)</t>
  </si>
  <si>
    <t>GA- Total Program revenues (positive only)(SOA)</t>
  </si>
  <si>
    <t>GA- Total General revenues (positive only; No transfers, special, extraordinary items)(SOA)</t>
  </si>
  <si>
    <t>GA- Principal paid on LT Debt (Notes) Enter as positive.</t>
  </si>
  <si>
    <t>GA- Interest of LTD (SOA) Enter as positive.</t>
  </si>
  <si>
    <t>WS-EF- Total Accum Deprec on all capital assets. Enter as positive.</t>
  </si>
  <si>
    <t>WS-EF- Total non-operating revenue only (exclude Capital Contributions)</t>
  </si>
  <si>
    <t>WS-EF- Total non-operating expense only (Enter as Positive)</t>
  </si>
  <si>
    <t>WS-EF- Total transfers in</t>
  </si>
  <si>
    <t>WS-EF- Total transfers out (include PILOTS)(Enter as positive).</t>
  </si>
  <si>
    <t>CCH356</t>
  </si>
  <si>
    <t>CCH358</t>
  </si>
  <si>
    <t>Electric - Total Liabilities</t>
  </si>
  <si>
    <t>CCH359</t>
  </si>
  <si>
    <t>Electric - Unrestricted Net Assets</t>
  </si>
  <si>
    <t>CCH360</t>
  </si>
  <si>
    <t>Electric - Total Net Assets</t>
  </si>
  <si>
    <t>CCH361</t>
  </si>
  <si>
    <t>CCH362</t>
  </si>
  <si>
    <t>CCH363</t>
  </si>
  <si>
    <t>CCH365</t>
  </si>
  <si>
    <t>Electric - Total Transfers Out</t>
  </si>
  <si>
    <t>GF- Liabilities payable from restricted assets. Enter as positive.</t>
  </si>
  <si>
    <t>GF- Total Intergovernmental revenue (Rest &amp; Unrest)</t>
  </si>
  <si>
    <t>GF- Principal &amp; interest paid on LT debt (Exh. 4) Enter as positive.</t>
  </si>
  <si>
    <t>GF- Transfers out to Debt Service Fund (Enter as positive)</t>
  </si>
  <si>
    <t>GA- Total accum. deprec. on all capital assets</t>
  </si>
  <si>
    <t>Electric - Any Adj. to Beginning Net Assets</t>
  </si>
  <si>
    <t>Electric - Total Assets</t>
  </si>
  <si>
    <t>WS-EF- Unearned revenue. Enter as positive.</t>
  </si>
  <si>
    <t>GA- Transfers In (SOA)</t>
  </si>
  <si>
    <t>GA- Transfers Out (SOA) Enter as positive.</t>
  </si>
  <si>
    <t>GA- Total Expenses (SOA) Enter as positive.</t>
  </si>
  <si>
    <t>GA- extraordinary &amp; special items (SOA)</t>
  </si>
  <si>
    <t>GF- Restricted for Stablization by State Statute</t>
  </si>
  <si>
    <t>Gen Fund - Total Expenditures (w/o Neg Refund)</t>
  </si>
  <si>
    <t>Gen Fund - Proceeds from LTD (w/o Pos Refund)</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</si>
  <si>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</si>
  <si>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</si>
  <si>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</si>
  <si>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</si>
  <si>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</si>
  <si>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</si>
  <si>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</si>
  <si>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</si>
  <si>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</si>
  <si>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CCH550</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</si>
  <si>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</si>
  <si>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</si>
  <si>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</si>
  <si>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</si>
  <si>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</si>
  <si>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</si>
  <si>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 xml:space="preserve">MH Enterprise Fund Non GAAP - Total Expenditures </t>
  </si>
  <si>
    <t>MH Enterprise Fund Non GAAP - Negative debt refund</t>
  </si>
  <si>
    <t>MH Enterprise Fund Non GAAP - Positive debt refund</t>
  </si>
  <si>
    <t>MH Enterprise Fund Non GAAP - Transfers Out</t>
  </si>
  <si>
    <t xml:space="preserve">MH- Proceeds from LTD </t>
  </si>
  <si>
    <t>MH Enterprise Fund P &amp; I Due next year</t>
  </si>
  <si>
    <t>Charter School Debt issued Outside NC</t>
  </si>
  <si>
    <t>Mental Health Net Position - Net Investment in Capital Assets</t>
  </si>
  <si>
    <t>Mental Health Net Position - Restricted Net Position</t>
  </si>
  <si>
    <t>Mental Health Net Position - Unrestricted Net Position</t>
  </si>
  <si>
    <t xml:space="preserve">Mental Health - Proceeds from LTD </t>
  </si>
  <si>
    <t>Type of hospital 1=159-39 2=131E 3=131E-40</t>
  </si>
  <si>
    <t>Units with Electric Operations have .07,. 08,. 09</t>
  </si>
  <si>
    <t xml:space="preserve">LGC Records indicate that your unit has an operational Water and/or Sewer system and needs to complete the Water Sewer Questions
</t>
  </si>
  <si>
    <t>GF - Advance To</t>
  </si>
  <si>
    <t>In your professional opinion do you believe the unit of government can best be served by:
100 - No UL
200 - UL with call
300 - UL with call - Investing
400 - UL and visit
500 - SUL</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</si>
  <si>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</si>
  <si>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</si>
  <si>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</si>
  <si>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</si>
  <si>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</si>
  <si>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</si>
  <si>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</si>
  <si>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batch total</t>
  </si>
  <si>
    <t>CCH batch total</t>
  </si>
  <si>
    <t xml:space="preserve">                          -   </t>
  </si>
  <si>
    <t>Greene County</t>
  </si>
  <si>
    <t>Mcdowell County</t>
  </si>
  <si>
    <r>
      <rPr>
        <b/>
        <sz val="12"/>
        <color indexed="8"/>
        <rFont val="Century Schoolbook"/>
        <family val="1"/>
      </rPr>
      <t>Water and Sewer Operations</t>
    </r>
    <r>
      <rPr>
        <sz val="12"/>
        <color indexed="8"/>
        <rFont val="Century Schoolbook"/>
        <family val="1"/>
      </rPr>
      <t xml:space="preserve"> - If unit maintains separate funds please combine all water, sewer,</t>
    </r>
  </si>
  <si>
    <r>
      <t xml:space="preserve">and wastewater funds into one activity for purposes of this worksheet.  </t>
    </r>
    <r>
      <rPr>
        <b/>
        <sz val="12"/>
        <color indexed="8"/>
        <rFont val="Century Schoolbook"/>
        <family val="1"/>
      </rPr>
      <t>Exclude stormwater funds</t>
    </r>
    <r>
      <rPr>
        <sz val="12"/>
        <color indexed="8"/>
        <rFont val="Century Schoolbook"/>
        <family val="1"/>
      </rPr>
      <t xml:space="preserve">.  Only fill out this section if </t>
    </r>
  </si>
  <si>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</si>
  <si>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</si>
  <si>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</si>
  <si>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</si>
  <si>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 xml:space="preserve">Amount of Supplemental School Tax revenue recorded in the governmental funds.
</t>
  </si>
  <si>
    <t xml:space="preserve">Amount of Supplemental School Tax revenue recorded in agency funds.
</t>
  </si>
  <si>
    <t>School Capital Outlay Report to the Legislature</t>
  </si>
  <si>
    <t>All Gov. Funds Rev, Exp. Change in Fund Balance</t>
  </si>
  <si>
    <t>Capital Outlay contributions to the BOEs (include amounts from general fund, capital project funds and any other fund sent to the BOE as part of capital outlay)</t>
  </si>
  <si>
    <t>Total Fund Balance for all Debt Service funds</t>
  </si>
  <si>
    <t>Data Import 2018</t>
  </si>
  <si>
    <t xml:space="preserve"> 331+89 </t>
  </si>
  <si>
    <t>Counties</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</si>
  <si>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</si>
  <si>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</si>
  <si>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</si>
  <si>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</si>
  <si>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</si>
  <si>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</si>
  <si>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</si>
  <si>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WS-Any current assets that are restricted (Cash, Accounts Rec., etc..) and included in account 654 above</t>
  </si>
  <si>
    <r>
      <rPr>
        <u/>
        <sz val="11"/>
        <rFont val="Calibri"/>
        <family val="2"/>
      </rPr>
      <t>Please enter the Net Current year's levy for property excluding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</si>
  <si>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WS-Any current assets that are restricted (Cash, Accounts Rec., etc..)</t>
  </si>
  <si>
    <t>LEO - plan's fiduciary net position as a % of total pension liability</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</si>
  <si>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</si>
  <si>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If unit is an employer participant in one of the State Cost Sharing Plans rows 137-139 should be blank.  Unless they have an additional single employer plan.</t>
  </si>
  <si>
    <t>N/A</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</si>
  <si>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Data Format   MM/DD/YYYY</t>
    </r>
  </si>
  <si>
    <t>Single Audit Only - Type of compliance report(s) issued:  #1- all unmodified; #2- at least one other (qualified, adverse)</t>
  </si>
  <si>
    <t>Single Audit Only - Coronavirus Relief Fund expenditures (21.019)</t>
  </si>
  <si>
    <t xml:space="preserve">Single Audit Only - Other CARES Act /Coronavirus funding </t>
  </si>
  <si>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t>
    </r>
  </si>
  <si>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</si>
  <si>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</si>
  <si>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</si>
  <si>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</si>
  <si>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The below information must be completed 
in order to process your audit report.</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</si>
  <si>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</si>
  <si>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https://files.nc.gov/nctreasurer/documents/files/SLGFD/Memos/2020-08.pdf</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</si>
  <si>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</si>
  <si>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</si>
  <si>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t>The "Average FBA" worksheet provides the Average Fund Balance Available, Average Expenditures and Average Fund Balance Available as a percentage of Average Expenditures for various population groups.  For more detail, a link is provided to Management of Cash and Taxes and Fund Balance Available -  Counties - for the Fiscal Year ended June 30, 2019 memorandum.</t>
  </si>
  <si>
    <r>
      <t xml:space="preserve">The General Fund Balance Available divided by expenditures and general fund transfers was calculated for counties by population groups and an average was determined.  The chart below shows the average fund balance available for the general fund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</si>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</sst>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_);[Red]\(0.00\)"/>
  </numFmts>
  <fonts count="20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sz val="10"/>
      <color indexed="8"/>
      <name val="Century Schoolbook"/>
      <family val="1"/>
    </font>
    <font>
      <b/>
      <sz val="12"/>
      <color theme="1"/>
      <name val="Century Schoolbook"/>
      <family val="1"/>
    </font>
    <font>
      <b/>
      <sz val="10"/>
      <color indexed="8"/>
      <name val="Century Schoolbook"/>
      <family val="2"/>
    </font>
    <font>
      <b/>
      <sz val="10"/>
      <color indexed="8"/>
      <name val="Calibri"/>
      <family val="2"/>
    </font>
    <font>
      <b/>
      <sz val="8"/>
      <color indexed="8"/>
      <name val="Calibri"/>
      <family val="2"/>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8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indexed="46"/>
        <bgColor indexed="64"/>
      </patternFill>
    </fill>
    <fill>
      <patternFill patternType="solid">
        <fgColor rgb="FFBFC2D9"/>
        <bgColor indexed="64"/>
      </patternFill>
    </fill>
    <fill>
      <patternFill patternType="solid">
        <fgColor theme="4" tint="0.59999389629810485"/>
        <bgColor indexed="64"/>
      </patternFill>
    </fill>
    <fill>
      <patternFill patternType="solid">
        <fgColor theme="6" tint="-0.249977111117893"/>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style="thin">
        <color indexed="44"/>
      </left>
      <right/>
      <top/>
      <bottom style="thin">
        <color indexed="44"/>
      </bottom>
      <diagonal/>
    </border>
    <border>
      <left/>
      <right style="thin">
        <color theme="4" tint="0.79998168889431442"/>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3" tint="0.79998168889431442"/>
      </right>
      <top style="thin">
        <color theme="3" tint="0.79998168889431442"/>
      </top>
      <bottom style="thin">
        <color theme="3" tint="0.79998168889431442"/>
      </bottom>
      <diagonal/>
    </border>
    <border>
      <left/>
      <right/>
      <top style="thin">
        <color theme="3" tint="0.59996337778862885"/>
      </top>
      <bottom/>
      <diagonal/>
    </border>
    <border>
      <left/>
      <right/>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bottom/>
      <diagonal/>
    </border>
  </borders>
  <cellStyleXfs count="2967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8" fillId="0" borderId="0"/>
    <xf numFmtId="0" fontId="118" fillId="0" borderId="0"/>
    <xf numFmtId="0" fontId="117" fillId="0" borderId="0"/>
    <xf numFmtId="0" fontId="118" fillId="0" borderId="0"/>
    <xf numFmtId="0" fontId="118" fillId="0" borderId="0"/>
    <xf numFmtId="0" fontId="119" fillId="0" borderId="0"/>
    <xf numFmtId="0" fontId="1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7"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7" fillId="0" borderId="0"/>
    <xf numFmtId="0" fontId="117" fillId="0" borderId="0"/>
    <xf numFmtId="0" fontId="117" fillId="0" borderId="0"/>
    <xf numFmtId="0" fontId="117" fillId="0" borderId="0"/>
    <xf numFmtId="0" fontId="117" fillId="0" borderId="0"/>
    <xf numFmtId="0" fontId="19" fillId="0" borderId="0"/>
    <xf numFmtId="0" fontId="11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8"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19"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6" applyNumberFormat="0" applyFill="0" applyAlignment="0" applyProtection="0"/>
    <xf numFmtId="0" fontId="135" fillId="0" borderId="47" applyNumberFormat="0" applyFill="0" applyAlignment="0" applyProtection="0"/>
    <xf numFmtId="0" fontId="136" fillId="0" borderId="48" applyNumberFormat="0" applyFill="0" applyAlignment="0" applyProtection="0"/>
    <xf numFmtId="0" fontId="136" fillId="0" borderId="0" applyNumberFormat="0" applyFill="0" applyBorder="0" applyAlignment="0" applyProtection="0"/>
    <xf numFmtId="0" fontId="137" fillId="38" borderId="0" applyNumberFormat="0" applyBorder="0" applyAlignment="0" applyProtection="0"/>
    <xf numFmtId="0" fontId="138" fillId="39" borderId="0" applyNumberFormat="0" applyBorder="0" applyAlignment="0" applyProtection="0"/>
    <xf numFmtId="0" fontId="139" fillId="41" borderId="49" applyNumberFormat="0" applyAlignment="0" applyProtection="0"/>
    <xf numFmtId="0" fontId="140" fillId="42" borderId="50" applyNumberFormat="0" applyAlignment="0" applyProtection="0"/>
    <xf numFmtId="0" fontId="141" fillId="42" borderId="49" applyNumberFormat="0" applyAlignment="0" applyProtection="0"/>
    <xf numFmtId="0" fontId="142" fillId="0" borderId="51" applyNumberFormat="0" applyFill="0" applyAlignment="0" applyProtection="0"/>
    <xf numFmtId="0" fontId="143" fillId="43" borderId="52" applyNumberFormat="0" applyAlignment="0" applyProtection="0"/>
    <xf numFmtId="0" fontId="123" fillId="0" borderId="0" applyNumberFormat="0" applyFill="0" applyBorder="0" applyAlignment="0" applyProtection="0"/>
    <xf numFmtId="0" fontId="63" fillId="0" borderId="54" applyNumberFormat="0" applyFill="0" applyAlignment="0" applyProtection="0"/>
    <xf numFmtId="0" fontId="144" fillId="45" borderId="0" applyNumberFormat="0" applyBorder="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0" borderId="0" applyNumberFormat="0" applyBorder="0" applyAlignment="0" applyProtection="0"/>
    <xf numFmtId="0" fontId="57" fillId="44" borderId="53"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1" borderId="0">
      <alignment horizontal="right" vertical="center"/>
    </xf>
    <xf numFmtId="49" fontId="147" fillId="51" borderId="0">
      <alignment horizontal="left" vertical="center"/>
    </xf>
    <xf numFmtId="49" fontId="147" fillId="51" borderId="0">
      <alignment horizontal="center" vertical="center"/>
    </xf>
    <xf numFmtId="49" fontId="147" fillId="51" borderId="0">
      <alignment horizontal="center" vertical="center"/>
    </xf>
    <xf numFmtId="49" fontId="147" fillId="51" borderId="0">
      <alignment horizontal="right" vertical="center"/>
    </xf>
    <xf numFmtId="40" fontId="147" fillId="51" borderId="0">
      <alignment horizontal="right"/>
    </xf>
    <xf numFmtId="49" fontId="147" fillId="51"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1" borderId="0">
      <alignment horizontal="center" vertical="center"/>
    </xf>
    <xf numFmtId="49" fontId="147" fillId="51" borderId="0">
      <alignment horizontal="center" vertical="center"/>
    </xf>
    <xf numFmtId="177" fontId="147" fillId="51" borderId="0">
      <alignment horizontal="center" vertical="center"/>
    </xf>
    <xf numFmtId="49" fontId="147" fillId="51"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2" borderId="0">
      <alignment horizontal="center" vertical="center"/>
    </xf>
    <xf numFmtId="49" fontId="19" fillId="52" borderId="0">
      <alignment horizontal="left" vertical="center"/>
    </xf>
    <xf numFmtId="49" fontId="148" fillId="52" borderId="0">
      <alignment horizontal="center" vertical="center"/>
    </xf>
    <xf numFmtId="0" fontId="148" fillId="53" borderId="0">
      <alignment horizontal="left"/>
    </xf>
    <xf numFmtId="49" fontId="19" fillId="0" borderId="0"/>
    <xf numFmtId="0" fontId="148" fillId="53" borderId="0">
      <alignment horizontal="left"/>
    </xf>
    <xf numFmtId="40" fontId="148" fillId="0" borderId="0">
      <alignment horizontal="right"/>
    </xf>
    <xf numFmtId="49" fontId="147" fillId="51" borderId="0"/>
    <xf numFmtId="49" fontId="147" fillId="51" borderId="0"/>
    <xf numFmtId="49" fontId="19" fillId="0" borderId="0"/>
    <xf numFmtId="0" fontId="150" fillId="54"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1" borderId="0">
      <alignment horizontal="left"/>
    </xf>
    <xf numFmtId="0" fontId="152" fillId="51"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5" borderId="0">
      <alignment horizontal="left"/>
    </xf>
    <xf numFmtId="0" fontId="154" fillId="55"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4" borderId="0">
      <alignment horizontal="left"/>
    </xf>
    <xf numFmtId="49" fontId="156" fillId="54" borderId="0">
      <alignment horizontal="left"/>
    </xf>
    <xf numFmtId="0" fontId="157" fillId="54" borderId="0">
      <alignment horizontal="left"/>
    </xf>
    <xf numFmtId="178" fontId="157" fillId="54" borderId="0">
      <alignment horizontal="left"/>
    </xf>
    <xf numFmtId="40" fontId="148" fillId="0" borderId="0">
      <alignment horizontal="right"/>
    </xf>
    <xf numFmtId="49" fontId="158" fillId="54" borderId="0">
      <alignment horizontal="left"/>
    </xf>
    <xf numFmtId="49" fontId="158" fillId="54"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3" borderId="0">
      <alignment horizontal="left"/>
    </xf>
    <xf numFmtId="49" fontId="19" fillId="0" borderId="0"/>
    <xf numFmtId="0" fontId="148" fillId="53"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4" borderId="53"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4" borderId="53" applyNumberFormat="0" applyFont="0" applyAlignment="0" applyProtection="0"/>
    <xf numFmtId="0" fontId="159" fillId="0" borderId="0" applyNumberFormat="0" applyFill="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9" borderId="0" applyNumberFormat="0" applyBorder="0" applyAlignment="0" applyProtection="0"/>
    <xf numFmtId="0" fontId="57" fillId="60" borderId="0" applyNumberFormat="0" applyBorder="0" applyAlignment="0" applyProtection="0"/>
    <xf numFmtId="0" fontId="57" fillId="62" borderId="0" applyNumberFormat="0" applyBorder="0" applyAlignment="0" applyProtection="0"/>
    <xf numFmtId="0" fontId="57" fillId="63"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8" borderId="0" applyNumberFormat="0" applyBorder="0" applyAlignment="0" applyProtection="0"/>
    <xf numFmtId="0" fontId="57" fillId="69" borderId="0" applyNumberFormat="0" applyBorder="0" applyAlignment="0" applyProtection="0"/>
    <xf numFmtId="0" fontId="57" fillId="71" borderId="0" applyNumberFormat="0" applyBorder="0" applyAlignment="0" applyProtection="0"/>
    <xf numFmtId="0" fontId="57" fillId="72" borderId="0" applyNumberFormat="0" applyBorder="0" applyAlignment="0" applyProtection="0"/>
    <xf numFmtId="0" fontId="58" fillId="56" borderId="0" applyNumberFormat="0" applyBorder="0" applyAlignment="0" applyProtection="0"/>
    <xf numFmtId="0" fontId="58" fillId="59"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8" borderId="0" applyNumberFormat="0" applyBorder="0" applyAlignment="0" applyProtection="0"/>
    <xf numFmtId="0" fontId="58" fillId="71"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144" fillId="58" borderId="0" applyNumberFormat="0" applyBorder="0" applyAlignment="0" applyProtection="0"/>
    <xf numFmtId="0" fontId="160" fillId="58" borderId="0" applyNumberFormat="0" applyBorder="0" applyAlignment="0" applyProtection="0"/>
    <xf numFmtId="0" fontId="144" fillId="61" borderId="0" applyNumberFormat="0" applyBorder="0" applyAlignment="0" applyProtection="0"/>
    <xf numFmtId="0" fontId="160" fillId="61" borderId="0" applyNumberFormat="0" applyBorder="0" applyAlignment="0" applyProtection="0"/>
    <xf numFmtId="0" fontId="144" fillId="64" borderId="0" applyNumberFormat="0" applyBorder="0" applyAlignment="0" applyProtection="0"/>
    <xf numFmtId="0" fontId="160" fillId="64" borderId="0" applyNumberFormat="0" applyBorder="0" applyAlignment="0" applyProtection="0"/>
    <xf numFmtId="0" fontId="144" fillId="67" borderId="0" applyNumberFormat="0" applyBorder="0" applyAlignment="0" applyProtection="0"/>
    <xf numFmtId="0" fontId="160" fillId="67" borderId="0" applyNumberFormat="0" applyBorder="0" applyAlignment="0" applyProtection="0"/>
    <xf numFmtId="0" fontId="144" fillId="70" borderId="0" applyNumberFormat="0" applyBorder="0" applyAlignment="0" applyProtection="0"/>
    <xf numFmtId="0" fontId="160" fillId="70" borderId="0" applyNumberFormat="0" applyBorder="0" applyAlignment="0" applyProtection="0"/>
    <xf numFmtId="0" fontId="144" fillId="73" borderId="0" applyNumberFormat="0" applyBorder="0" applyAlignment="0" applyProtection="0"/>
    <xf numFmtId="0" fontId="160" fillId="73" borderId="0" applyNumberFormat="0" applyBorder="0" applyAlignment="0" applyProtection="0"/>
    <xf numFmtId="0" fontId="160" fillId="45" borderId="0" applyNumberFormat="0" applyBorder="0" applyAlignment="0" applyProtection="0"/>
    <xf numFmtId="0" fontId="160" fillId="4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1" fillId="39" borderId="0" applyNumberFormat="0" applyBorder="0" applyAlignment="0" applyProtection="0"/>
    <xf numFmtId="0" fontId="162" fillId="42" borderId="49" applyNumberFormat="0" applyAlignment="0" applyProtection="0"/>
    <xf numFmtId="0" fontId="163" fillId="43" borderId="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8" borderId="0" applyNumberFormat="0" applyBorder="0" applyAlignment="0" applyProtection="0"/>
    <xf numFmtId="0" fontId="166" fillId="0" borderId="46" applyNumberFormat="0" applyFill="0" applyAlignment="0" applyProtection="0"/>
    <xf numFmtId="0" fontId="167" fillId="0" borderId="47" applyNumberFormat="0" applyFill="0" applyAlignment="0" applyProtection="0"/>
    <xf numFmtId="0" fontId="23" fillId="0" borderId="57" applyNumberFormat="0" applyFill="0" applyAlignment="0" applyProtection="0"/>
    <xf numFmtId="0" fontId="23" fillId="0" borderId="57" applyNumberFormat="0" applyFill="0" applyAlignment="0" applyProtection="0"/>
    <xf numFmtId="0" fontId="168" fillId="0" borderId="48" applyNumberFormat="0" applyFill="0" applyAlignment="0" applyProtection="0"/>
    <xf numFmtId="0" fontId="168" fillId="0" borderId="0" applyNumberFormat="0" applyFill="0" applyBorder="0" applyAlignment="0" applyProtection="0"/>
    <xf numFmtId="0" fontId="169" fillId="41" borderId="49" applyNumberFormat="0" applyAlignment="0" applyProtection="0"/>
    <xf numFmtId="0" fontId="170" fillId="0" borderId="51" applyNumberFormat="0" applyFill="0" applyAlignment="0" applyProtection="0"/>
    <xf numFmtId="0" fontId="171" fillId="40"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4" borderId="53" applyNumberFormat="0" applyFont="0" applyAlignment="0" applyProtection="0"/>
    <xf numFmtId="0" fontId="172" fillId="42" borderId="50"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4"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11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9" fontId="58" fillId="0" borderId="0" applyFon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31" fillId="0" borderId="0"/>
    <xf numFmtId="43" fontId="58" fillId="0" borderId="0" applyFont="0" applyFill="0" applyBorder="0" applyAlignment="0" applyProtection="0"/>
    <xf numFmtId="9" fontId="57" fillId="0" borderId="0" applyFont="0" applyFill="0" applyBorder="0" applyAlignment="0" applyProtection="0"/>
    <xf numFmtId="43" fontId="184" fillId="0" borderId="0" applyFont="0" applyFill="0" applyBorder="0" applyAlignment="0" applyProtection="0"/>
    <xf numFmtId="0" fontId="184" fillId="0" borderId="0"/>
    <xf numFmtId="0" fontId="184" fillId="0" borderId="0"/>
    <xf numFmtId="0" fontId="184" fillId="0" borderId="0"/>
  </cellStyleXfs>
  <cellXfs count="895">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49" fontId="63" fillId="0" borderId="25" xfId="0" applyNumberFormat="1" applyFont="1" applyFill="1" applyBorder="1" applyAlignment="1" applyProtection="1">
      <alignment horizontal="center" vertical="center"/>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0" fontId="0" fillId="0" borderId="0" xfId="0" applyFill="1" applyAlignment="1">
      <alignment vertical="center" wrapText="1"/>
    </xf>
    <xf numFmtId="0" fontId="0" fillId="0" borderId="0" xfId="0" applyFill="1"/>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0" fontId="111" fillId="0" borderId="0" xfId="0" applyFont="1" applyProtection="1"/>
    <xf numFmtId="14" fontId="0" fillId="0" borderId="0" xfId="0" applyNumberFormat="1" applyFill="1" applyProtection="1"/>
    <xf numFmtId="0" fontId="0" fillId="0" borderId="0" xfId="0" applyProtection="1"/>
    <xf numFmtId="41" fontId="65" fillId="0" borderId="0" xfId="439" applyNumberFormat="1" applyFont="1" applyFill="1" applyAlignment="1" applyProtection="1">
      <alignment vertical="center" wrapText="1"/>
    </xf>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0" fillId="32" borderId="0" xfId="0" applyFill="1" applyProtection="1"/>
    <xf numFmtId="0" fontId="123"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38" fontId="69" fillId="0" borderId="0" xfId="439" applyNumberFormat="1" applyFont="1" applyFill="1" applyAlignment="1" applyProtection="1">
      <alignment horizontal="center" vertical="center" wrapText="1"/>
    </xf>
    <xf numFmtId="0" fontId="85" fillId="0" borderId="0" xfId="0" applyFont="1" applyFill="1" applyAlignment="1" applyProtection="1">
      <alignment horizontal="center"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0" fillId="0" borderId="0" xfId="0" applyNumberFormat="1" applyProtection="1"/>
    <xf numFmtId="0" fontId="63" fillId="0" borderId="25" xfId="0" applyNumberFormat="1" applyFont="1" applyFill="1" applyBorder="1" applyAlignment="1" applyProtection="1">
      <alignment horizontal="center" vertical="center"/>
    </xf>
    <xf numFmtId="0" fontId="0" fillId="20" borderId="0" xfId="0" applyFill="1" applyProtection="1"/>
    <xf numFmtId="164" fontId="103" fillId="29" borderId="43"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5"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4"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5"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4" xfId="0" applyNumberFormat="1" applyFont="1" applyFill="1" applyBorder="1" applyAlignment="1" applyProtection="1">
      <alignment wrapText="1"/>
    </xf>
    <xf numFmtId="0" fontId="0" fillId="0" borderId="44" xfId="0" applyFill="1" applyBorder="1" applyAlignment="1" applyProtection="1">
      <alignment wrapText="1"/>
      <protection locked="0"/>
    </xf>
    <xf numFmtId="0" fontId="65" fillId="0" borderId="44" xfId="0" applyFont="1" applyFill="1" applyBorder="1" applyAlignment="1" applyProtection="1">
      <alignment wrapText="1"/>
      <protection locked="0"/>
    </xf>
    <xf numFmtId="0" fontId="84" fillId="0" borderId="44"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6" fillId="0" borderId="0" xfId="0" applyFont="1" applyFill="1" applyProtection="1"/>
    <xf numFmtId="0" fontId="70" fillId="0" borderId="0" xfId="0" applyFont="1" applyFill="1" applyProtection="1"/>
    <xf numFmtId="0" fontId="132" fillId="0" borderId="0" xfId="0" applyFont="1"/>
    <xf numFmtId="9" fontId="0" fillId="0" borderId="0" xfId="0" applyNumberFormat="1" applyFill="1" applyAlignment="1">
      <alignment horizontal="center"/>
    </xf>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4" xfId="0" applyNumberFormat="1" applyFont="1" applyFill="1" applyBorder="1" applyAlignment="1" applyProtection="1">
      <alignment horizontal="center" vertical="center" wrapText="1"/>
    </xf>
    <xf numFmtId="0" fontId="85" fillId="34" borderId="44" xfId="0" applyFont="1" applyFill="1" applyBorder="1" applyAlignment="1" applyProtection="1">
      <alignment horizontal="center" vertical="center" wrapText="1"/>
    </xf>
    <xf numFmtId="0" fontId="101" fillId="34" borderId="44" xfId="0" applyFont="1" applyFill="1" applyBorder="1" applyAlignment="1" applyProtection="1">
      <alignment horizontal="center" vertical="center" wrapText="1"/>
    </xf>
    <xf numFmtId="0" fontId="1" fillId="34" borderId="44" xfId="0" applyNumberFormat="1" applyFont="1" applyFill="1" applyBorder="1" applyAlignment="1" applyProtection="1">
      <alignment horizontal="left" vertical="center" wrapText="1"/>
    </xf>
    <xf numFmtId="38" fontId="69" fillId="34" borderId="44" xfId="439" applyNumberFormat="1" applyFont="1" applyFill="1" applyBorder="1" applyAlignment="1" applyProtection="1">
      <alignment horizontal="center" vertical="center" wrapText="1"/>
    </xf>
    <xf numFmtId="0" fontId="0" fillId="34" borderId="44" xfId="0" applyNumberFormat="1" applyFont="1" applyFill="1" applyBorder="1" applyAlignment="1" applyProtection="1">
      <alignment horizontal="center" vertical="center"/>
    </xf>
    <xf numFmtId="0" fontId="29" fillId="34" borderId="44"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44" xfId="0" applyNumberFormat="1" applyFill="1" applyBorder="1" applyAlignment="1" applyProtection="1">
      <alignment vertical="center" wrapText="1"/>
    </xf>
    <xf numFmtId="164" fontId="0" fillId="0" borderId="44"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4" xfId="0" applyNumberFormat="1" applyFill="1" applyBorder="1" applyAlignment="1" applyProtection="1">
      <alignment horizontal="left" vertical="center" wrapText="1"/>
    </xf>
    <xf numFmtId="0" fontId="103" fillId="34" borderId="44" xfId="0" applyNumberFormat="1" applyFont="1" applyFill="1" applyBorder="1" applyAlignment="1" applyProtection="1">
      <alignment horizontal="left" vertical="center" wrapText="1"/>
    </xf>
    <xf numFmtId="164" fontId="103" fillId="34" borderId="44" xfId="439" applyNumberFormat="1" applyFont="1" applyFill="1" applyBorder="1" applyAlignment="1" applyProtection="1">
      <alignment horizontal="center" vertical="center" wrapText="1"/>
    </xf>
    <xf numFmtId="39" fontId="103" fillId="34" borderId="44" xfId="439" applyNumberFormat="1" applyFont="1" applyFill="1" applyBorder="1" applyAlignment="1" applyProtection="1">
      <alignment horizontal="center" vertical="center" wrapText="1"/>
    </xf>
    <xf numFmtId="0" fontId="63" fillId="34" borderId="44" xfId="0" applyNumberFormat="1" applyFont="1" applyFill="1" applyBorder="1" applyAlignment="1" applyProtection="1">
      <alignment horizontal="center" vertical="center"/>
    </xf>
    <xf numFmtId="0" fontId="0" fillId="34" borderId="44" xfId="0" applyFont="1" applyFill="1" applyBorder="1" applyAlignment="1" applyProtection="1">
      <alignment vertical="center" wrapText="1"/>
    </xf>
    <xf numFmtId="0" fontId="0" fillId="34" borderId="44" xfId="0" applyFill="1" applyBorder="1" applyProtection="1"/>
    <xf numFmtId="0" fontId="0" fillId="34" borderId="23" xfId="0" applyNumberFormat="1" applyFill="1" applyBorder="1" applyAlignment="1" applyProtection="1">
      <alignment horizontal="left" vertical="center" wrapText="1"/>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0" fontId="58" fillId="0" borderId="0" xfId="659"/>
    <xf numFmtId="43" fontId="69" fillId="0" borderId="0" xfId="439" applyFont="1" applyFill="1" applyAlignment="1" applyProtection="1">
      <alignment horizontal="center" vertical="center" wrapText="1"/>
    </xf>
    <xf numFmtId="0" fontId="176" fillId="0" borderId="0" xfId="0" applyFont="1"/>
    <xf numFmtId="164" fontId="58" fillId="0" borderId="0" xfId="659" applyNumberFormat="1"/>
    <xf numFmtId="38" fontId="0" fillId="0" borderId="0" xfId="0" applyNumberFormat="1"/>
    <xf numFmtId="0" fontId="128" fillId="0" borderId="0" xfId="0" applyFont="1" applyFill="1" applyAlignment="1" applyProtection="1">
      <alignment horizontal="center" wrapText="1"/>
    </xf>
    <xf numFmtId="0" fontId="106" fillId="0" borderId="0" xfId="0" applyFont="1" applyAlignment="1" applyProtection="1">
      <alignment horizontal="center"/>
    </xf>
    <xf numFmtId="0" fontId="63" fillId="0" borderId="0" xfId="0" applyFont="1" applyAlignment="1" applyProtection="1">
      <alignment wrapText="1"/>
    </xf>
    <xf numFmtId="0" fontId="121" fillId="0" borderId="0" xfId="0" applyFont="1" applyProtection="1"/>
    <xf numFmtId="0" fontId="63" fillId="0" borderId="0" xfId="0" applyFont="1" applyAlignment="1" applyProtection="1">
      <alignment horizontal="center" wrapText="1"/>
    </xf>
    <xf numFmtId="0" fontId="122"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63" fillId="0" borderId="0" xfId="0" applyFont="1" applyAlignment="1" applyProtection="1">
      <alignment horizontal="left"/>
    </xf>
    <xf numFmtId="0" fontId="123" fillId="0" borderId="0" xfId="0" applyFont="1" applyFill="1" applyBorder="1" applyAlignment="1" applyProtection="1">
      <alignment wrapText="1"/>
    </xf>
    <xf numFmtId="10" fontId="128"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109" fillId="0" borderId="0" xfId="0" applyFont="1" applyFill="1" applyAlignment="1" applyProtection="1">
      <alignment horizontal="left" vertical="center" wrapText="1"/>
    </xf>
    <xf numFmtId="0" fontId="0" fillId="75" borderId="0" xfId="0" applyFill="1" applyProtection="1"/>
    <xf numFmtId="0" fontId="63" fillId="75" borderId="0" xfId="0" applyFont="1" applyFill="1" applyAlignment="1" applyProtection="1">
      <alignment horizontal="center"/>
    </xf>
    <xf numFmtId="0" fontId="63" fillId="75" borderId="0" xfId="0" applyFont="1" applyFill="1" applyAlignment="1" applyProtection="1">
      <alignment horizontal="center" wrapText="1"/>
    </xf>
    <xf numFmtId="0" fontId="63" fillId="75"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5" borderId="0" xfId="0" applyFill="1" applyBorder="1" applyProtection="1"/>
    <xf numFmtId="167" fontId="63" fillId="75" borderId="0" xfId="545" applyNumberFormat="1" applyFont="1" applyFill="1" applyBorder="1" applyAlignment="1" applyProtection="1">
      <alignment horizontal="center"/>
    </xf>
    <xf numFmtId="0" fontId="63" fillId="75" borderId="0" xfId="0" quotePrefix="1" applyFont="1" applyFill="1" applyAlignment="1" applyProtection="1">
      <alignment horizontal="center" wrapText="1"/>
    </xf>
    <xf numFmtId="0" fontId="84" fillId="75"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0" fontId="63" fillId="0" borderId="0" xfId="0" applyFont="1" applyAlignment="1" applyProtection="1">
      <alignment horizontal="left" vertical="center" wrapText="1"/>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3" fillId="0" borderId="0" xfId="545" applyNumberFormat="1" applyFont="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23"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65" fillId="0" borderId="0" xfId="439" applyNumberFormat="1" applyFont="1" applyFill="1" applyAlignment="1" applyProtection="1">
      <alignment vertical="center"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38" fontId="69" fillId="0" borderId="0" xfId="439" applyNumberFormat="1" applyFont="1" applyFill="1" applyAlignment="1" applyProtection="1">
      <alignment horizontal="center" vertical="center" wrapText="1"/>
    </xf>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3" fillId="22" borderId="24" xfId="0" applyNumberFormat="1" applyFont="1" applyFill="1" applyBorder="1" applyAlignment="1" applyProtection="1">
      <alignment horizontal="center" vertical="center"/>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Protection="1"/>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164" fontId="103" fillId="29" borderId="31" xfId="439" applyNumberFormat="1" applyFont="1" applyFill="1" applyBorder="1" applyAlignment="1" applyProtection="1">
      <alignment horizontal="center" vertical="center" wrapText="1"/>
      <protection locked="0"/>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63" fillId="76" borderId="24" xfId="0" applyNumberFormat="1" applyFont="1" applyFill="1" applyBorder="1" applyAlignment="1" applyProtection="1">
      <alignment horizontal="center" vertical="center"/>
    </xf>
    <xf numFmtId="169" fontId="57" fillId="76"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123" fillId="0" borderId="0" xfId="0" applyFont="1"/>
    <xf numFmtId="0" fontId="0" fillId="0" borderId="0" xfId="0" applyAlignment="1">
      <alignment vertical="center"/>
    </xf>
    <xf numFmtId="0" fontId="188" fillId="0" borderId="0" xfId="0" applyFont="1" applyAlignment="1">
      <alignment vertical="center"/>
    </xf>
    <xf numFmtId="0" fontId="0" fillId="22" borderId="44" xfId="0" applyFill="1" applyBorder="1" applyAlignment="1" applyProtection="1">
      <alignment vertical="center"/>
    </xf>
    <xf numFmtId="0" fontId="77" fillId="0" borderId="0" xfId="0" applyFont="1" applyAlignment="1" applyProtection="1">
      <alignment horizont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4" fontId="0" fillId="0" borderId="0" xfId="0" applyNumberFormat="1"/>
    <xf numFmtId="0" fontId="0" fillId="0" borderId="0"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10" fontId="63" fillId="0" borderId="41" xfId="4688" applyNumberFormat="1" applyFont="1" applyBorder="1" applyAlignment="1" applyProtection="1">
      <alignment horizontal="center"/>
    </xf>
    <xf numFmtId="10" fontId="63" fillId="0" borderId="42" xfId="4688" applyNumberFormat="1" applyFont="1" applyFill="1" applyBorder="1" applyAlignment="1" applyProtection="1">
      <alignment horizontal="center"/>
    </xf>
    <xf numFmtId="0" fontId="63" fillId="75" borderId="0" xfId="0" applyFont="1" applyFill="1" applyBorder="1" applyAlignment="1" applyProtection="1">
      <alignment horizontal="center" wrapText="1"/>
    </xf>
    <xf numFmtId="0" fontId="0" fillId="0" borderId="0" xfId="0" applyBorder="1" applyAlignment="1" applyProtection="1">
      <alignment horizontal="center" vertical="center"/>
    </xf>
    <xf numFmtId="2" fontId="0" fillId="0" borderId="0" xfId="0" applyNumberFormat="1" applyAlignment="1" applyProtection="1">
      <alignment wrapText="1"/>
      <protection locked="0"/>
    </xf>
    <xf numFmtId="0" fontId="0" fillId="0" borderId="0" xfId="0" applyAlignment="1">
      <alignment wrapText="1"/>
    </xf>
    <xf numFmtId="175" fontId="103" fillId="77" borderId="23" xfId="439" applyNumberFormat="1" applyFont="1" applyFill="1" applyBorder="1" applyAlignment="1" applyProtection="1">
      <alignment horizontal="center" vertical="center" wrapText="1"/>
    </xf>
    <xf numFmtId="37" fontId="57" fillId="34" borderId="44"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7"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181" fontId="57" fillId="77"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4"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5"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4"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7"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59" xfId="439" applyNumberFormat="1" applyFont="1" applyBorder="1" applyAlignment="1" applyProtection="1">
      <alignment horizontal="center"/>
    </xf>
    <xf numFmtId="0" fontId="0" fillId="0" borderId="40" xfId="0" applyFill="1" applyBorder="1" applyAlignment="1" applyProtection="1">
      <alignment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38" fontId="69" fillId="0" borderId="0" xfId="439" applyNumberFormat="1" applyFont="1" applyFill="1" applyAlignment="1" applyProtection="1">
      <alignment horizontal="center" vertical="center" wrapText="1"/>
    </xf>
    <xf numFmtId="0" fontId="63" fillId="0" borderId="56" xfId="0" applyFont="1" applyBorder="1"/>
    <xf numFmtId="0" fontId="63" fillId="0" borderId="58" xfId="0" applyFont="1" applyBorder="1" applyAlignment="1">
      <alignment vertic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5" xfId="0" applyBorder="1"/>
    <xf numFmtId="38" fontId="63" fillId="29" borderId="0" xfId="439" applyNumberFormat="1" applyFont="1" applyFill="1" applyAlignment="1" applyProtection="1">
      <alignment horizontal="center" vertical="center"/>
      <protection locked="0"/>
    </xf>
    <xf numFmtId="0" fontId="190" fillId="28" borderId="0" xfId="0" applyFont="1" applyFill="1" applyAlignment="1" applyProtection="1">
      <alignment horizontal="left" vertical="center"/>
    </xf>
    <xf numFmtId="0" fontId="12" fillId="28" borderId="0" xfId="0" applyFont="1" applyFill="1" applyAlignment="1" applyProtection="1">
      <alignment horizontal="left" vertical="center"/>
    </xf>
    <xf numFmtId="0" fontId="69" fillId="22" borderId="0" xfId="439" applyNumberFormat="1" applyFont="1" applyFill="1" applyAlignment="1" applyProtection="1">
      <alignment horizontal="center" vertical="center" wrapText="1"/>
    </xf>
    <xf numFmtId="0" fontId="178" fillId="0" borderId="0" xfId="0" applyFont="1" applyFill="1" applyAlignment="1" applyProtection="1">
      <alignment wrapText="1"/>
    </xf>
    <xf numFmtId="0" fontId="73" fillId="28" borderId="0" xfId="0" applyFont="1" applyFill="1" applyAlignment="1" applyProtection="1">
      <alignment horizontal="left" vertical="center"/>
    </xf>
    <xf numFmtId="0" fontId="102" fillId="0" borderId="0" xfId="0" applyFont="1" applyFill="1" applyAlignment="1" applyProtection="1">
      <alignment vertical="center" wrapText="1"/>
    </xf>
    <xf numFmtId="38" fontId="69" fillId="29" borderId="0" xfId="439" applyNumberFormat="1" applyFont="1" applyFill="1" applyAlignment="1" applyProtection="1">
      <alignment horizontal="center" vertical="center" wrapText="1"/>
      <protection locked="0"/>
    </xf>
    <xf numFmtId="0" fontId="0" fillId="0" borderId="0" xfId="0"/>
    <xf numFmtId="0" fontId="0" fillId="0" borderId="0" xfId="0" applyProtection="1"/>
    <xf numFmtId="0" fontId="0" fillId="0" borderId="0" xfId="0" applyFill="1" applyProtection="1"/>
    <xf numFmtId="0" fontId="0" fillId="0" borderId="0" xfId="0" applyProtection="1">
      <protection locked="0"/>
    </xf>
    <xf numFmtId="164" fontId="0" fillId="0" borderId="0" xfId="0" applyNumberFormat="1" applyFill="1" applyAlignment="1" applyProtection="1">
      <alignment wrapText="1"/>
      <protection locked="0"/>
    </xf>
    <xf numFmtId="0" fontId="85" fillId="0" borderId="0" xfId="0" applyFont="1" applyFill="1" applyAlignment="1" applyProtection="1">
      <alignment vertical="center" wrapText="1"/>
    </xf>
    <xf numFmtId="0" fontId="0" fillId="0" borderId="0" xfId="0" applyFont="1" applyFill="1" applyAlignment="1" applyProtection="1">
      <alignment horizontal="center" vertical="center"/>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applyProtection="1">
      <protection locked="0"/>
    </xf>
    <xf numFmtId="0" fontId="189" fillId="0" borderId="0" xfId="0" applyFont="1" applyFill="1" applyAlignment="1" applyProtection="1">
      <alignment horizontal="center" vertical="center" wrapText="1"/>
    </xf>
    <xf numFmtId="0" fontId="0" fillId="0" borderId="0" xfId="0" applyNumberFormat="1" applyFill="1" applyAlignment="1" applyProtection="1">
      <alignment vertical="center" wrapText="1"/>
    </xf>
    <xf numFmtId="0" fontId="37"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0" borderId="0" xfId="0" applyFont="1" applyFill="1" applyAlignment="1" applyProtection="1">
      <alignment vertical="center" wrapText="1"/>
    </xf>
    <xf numFmtId="164" fontId="103" fillId="29" borderId="0" xfId="439" applyNumberFormat="1" applyFont="1" applyFill="1" applyBorder="1" applyAlignment="1" applyProtection="1">
      <alignment horizontal="center" vertical="center" wrapText="1"/>
      <protection locked="0"/>
    </xf>
    <xf numFmtId="37" fontId="63" fillId="0" borderId="0" xfId="439"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horizontal="center" vertical="center"/>
    </xf>
    <xf numFmtId="38" fontId="0" fillId="0" borderId="0" xfId="0" applyNumberFormat="1" applyFill="1" applyBorder="1" applyProtection="1"/>
    <xf numFmtId="0" fontId="0" fillId="0" borderId="0" xfId="0" applyFill="1" applyBorder="1" applyAlignment="1" applyProtection="1">
      <alignment horizontal="center" vertical="center"/>
    </xf>
    <xf numFmtId="0" fontId="0" fillId="0" borderId="44" xfId="0" applyNumberFormat="1" applyFill="1" applyBorder="1" applyAlignment="1" applyProtection="1">
      <alignment horizontal="left" vertical="center" wrapText="1"/>
    </xf>
    <xf numFmtId="3" fontId="103" fillId="0" borderId="44" xfId="439" applyNumberFormat="1" applyFont="1" applyFill="1" applyBorder="1" applyAlignment="1" applyProtection="1">
      <alignment horizontal="center" vertical="center" wrapText="1"/>
    </xf>
    <xf numFmtId="0" fontId="103" fillId="0" borderId="44"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0" fillId="0" borderId="36" xfId="0" applyNumberFormat="1" applyFill="1" applyBorder="1" applyAlignment="1" applyProtection="1">
      <alignment horizontal="left" vertical="center" wrapText="1"/>
    </xf>
    <xf numFmtId="1" fontId="58" fillId="0" borderId="0" xfId="682" applyNumberFormat="1" applyFill="1" applyAlignment="1">
      <alignment horizontal="left" vertical="center" wrapText="1"/>
    </xf>
    <xf numFmtId="1" fontId="58" fillId="0" borderId="0" xfId="682" applyNumberFormat="1" applyFill="1" applyAlignment="1">
      <alignment horizontal="left" vertical="center" wrapText="1"/>
    </xf>
    <xf numFmtId="1" fontId="192" fillId="78" borderId="0" xfId="682" applyNumberFormat="1" applyFont="1" applyFill="1" applyAlignment="1" applyProtection="1">
      <alignment horizontal="center" vertical="center"/>
    </xf>
    <xf numFmtId="1" fontId="191" fillId="78" borderId="0" xfId="682" applyNumberFormat="1" applyFont="1" applyFill="1" applyAlignment="1">
      <alignment horizontal="center"/>
    </xf>
    <xf numFmtId="0" fontId="191" fillId="78" borderId="0" xfId="682" applyNumberFormat="1" applyFont="1" applyFill="1" applyAlignment="1">
      <alignment horizontal="center"/>
    </xf>
    <xf numFmtId="0" fontId="177" fillId="0" borderId="0" xfId="659" applyFont="1"/>
    <xf numFmtId="38" fontId="0" fillId="0" borderId="0" xfId="439" applyNumberFormat="1" applyFont="1"/>
    <xf numFmtId="3" fontId="0" fillId="0" borderId="0" xfId="0" applyNumberFormat="1"/>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0" fontId="190" fillId="28" borderId="0" xfId="0" applyFont="1" applyFill="1" applyAlignment="1" applyProtection="1">
      <alignment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14" fontId="65" fillId="29" borderId="0" xfId="439" applyNumberFormat="1" applyFont="1" applyFill="1" applyAlignment="1" applyProtection="1">
      <alignment horizontal="left" vertical="center" wrapText="1"/>
      <protection locked="0"/>
    </xf>
    <xf numFmtId="0" fontId="63" fillId="0" borderId="0" xfId="0" applyFont="1" applyBorder="1" applyAlignment="1" applyProtection="1">
      <alignment horizontal="center" wrapText="1"/>
    </xf>
    <xf numFmtId="0" fontId="80" fillId="0" borderId="0" xfId="0" applyFont="1" applyFill="1" applyBorder="1" applyAlignment="1" applyProtection="1">
      <alignment horizontal="center" vertical="center" wrapText="1"/>
    </xf>
    <xf numFmtId="0" fontId="131" fillId="0" borderId="0" xfId="0" applyFont="1" applyFill="1" applyAlignment="1">
      <alignment horizontal="left" vertical="center" wrapText="1"/>
    </xf>
    <xf numFmtId="0" fontId="131" fillId="0" borderId="0" xfId="0" applyFont="1" applyFill="1" applyBorder="1" applyAlignment="1">
      <alignment horizontal="left" vertical="center" wrapText="1"/>
    </xf>
    <xf numFmtId="0" fontId="144" fillId="0" borderId="0" xfId="0" applyFont="1" applyAlignment="1">
      <alignment horizontal="center"/>
    </xf>
    <xf numFmtId="0" fontId="190" fillId="28" borderId="0" xfId="0" applyFont="1" applyFill="1" applyAlignment="1" applyProtection="1">
      <alignment vertical="center" wrapText="1"/>
    </xf>
    <xf numFmtId="40" fontId="0" fillId="0" borderId="0" xfId="0" applyNumberFormat="1"/>
    <xf numFmtId="40" fontId="0" fillId="0" borderId="0" xfId="0" applyNumberFormat="1" applyProtection="1"/>
    <xf numFmtId="40" fontId="0" fillId="0" borderId="0" xfId="0" applyNumberFormat="1" applyFill="1" applyProtection="1"/>
    <xf numFmtId="43" fontId="0" fillId="0" borderId="0" xfId="439" applyFont="1"/>
    <xf numFmtId="41" fontId="66" fillId="0" borderId="0" xfId="0" applyNumberFormat="1" applyFont="1" applyFill="1" applyAlignment="1">
      <alignment wrapText="1"/>
    </xf>
    <xf numFmtId="37" fontId="103" fillId="22" borderId="30" xfId="439" applyNumberFormat="1" applyFont="1" applyFill="1" applyBorder="1" applyAlignment="1" applyProtection="1">
      <alignment horizontal="center" vertical="center" wrapText="1"/>
    </xf>
    <xf numFmtId="182" fontId="0" fillId="0" borderId="0" xfId="0" applyNumberFormat="1"/>
    <xf numFmtId="181" fontId="0" fillId="0" borderId="0" xfId="0" applyNumberFormat="1"/>
    <xf numFmtId="43" fontId="57" fillId="0" borderId="0" xfId="545" applyNumberFormat="1" applyFont="1" applyFill="1" applyProtection="1"/>
    <xf numFmtId="39" fontId="193" fillId="79" borderId="60" xfId="1562" applyNumberFormat="1" applyFont="1" applyFill="1" applyBorder="1" applyAlignment="1">
      <alignment horizontal="center" vertical="center" wrapText="1"/>
    </xf>
    <xf numFmtId="39" fontId="0" fillId="0" borderId="0" xfId="0" applyNumberFormat="1"/>
    <xf numFmtId="0" fontId="0" fillId="0" borderId="0" xfId="0"/>
    <xf numFmtId="0" fontId="192" fillId="0" borderId="0" xfId="0" applyFont="1" applyAlignment="1" applyProtection="1">
      <alignment wrapText="1"/>
    </xf>
    <xf numFmtId="0" fontId="192" fillId="0" borderId="0" xfId="0" applyFont="1" applyAlignment="1" applyProtection="1">
      <alignment wrapText="1"/>
    </xf>
    <xf numFmtId="0" fontId="192" fillId="0" borderId="0" xfId="0" applyFont="1" applyAlignment="1" applyProtection="1">
      <alignment wrapText="1"/>
    </xf>
    <xf numFmtId="43" fontId="0" fillId="0" borderId="0" xfId="0" applyNumberFormat="1"/>
    <xf numFmtId="41" fontId="65" fillId="28" borderId="0" xfId="439" applyNumberFormat="1" applyFont="1" applyFill="1" applyAlignment="1" applyProtection="1">
      <alignment vertical="center" wrapText="1"/>
      <protection locked="0"/>
    </xf>
    <xf numFmtId="41" fontId="115" fillId="0" borderId="0" xfId="439" applyNumberFormat="1" applyFont="1" applyFill="1" applyAlignment="1" applyProtection="1">
      <alignment vertical="center" wrapText="1"/>
      <protection locked="0"/>
    </xf>
    <xf numFmtId="0" fontId="63" fillId="0" borderId="24" xfId="0" applyFont="1" applyBorder="1" applyAlignment="1">
      <alignment horizontal="center" vertical="center"/>
    </xf>
    <xf numFmtId="0" fontId="111" fillId="32" borderId="44" xfId="0" applyFont="1" applyFill="1" applyBorder="1" applyAlignment="1" applyProtection="1">
      <alignment horizontal="center" vertical="center" wrapText="1"/>
    </xf>
    <xf numFmtId="38" fontId="57" fillId="34" borderId="44" xfId="439" applyNumberFormat="1" applyFont="1" applyFill="1" applyBorder="1" applyAlignment="1" applyProtection="1">
      <alignment horizontal="center" vertical="center" wrapText="1"/>
    </xf>
    <xf numFmtId="0" fontId="0" fillId="0" borderId="61" xfId="0" applyFill="1" applyBorder="1" applyProtection="1"/>
    <xf numFmtId="0" fontId="0" fillId="34" borderId="62" xfId="0" applyNumberFormat="1" applyFont="1" applyFill="1" applyBorder="1" applyAlignment="1" applyProtection="1">
      <alignment horizontal="center" vertical="center"/>
    </xf>
    <xf numFmtId="0" fontId="29" fillId="34" borderId="62" xfId="0" applyFont="1" applyFill="1" applyBorder="1" applyAlignment="1" applyProtection="1">
      <alignment horizontal="center" vertical="center" wrapText="1"/>
    </xf>
    <xf numFmtId="0" fontId="43" fillId="34" borderId="62" xfId="0" applyFont="1" applyFill="1" applyBorder="1" applyAlignment="1" applyProtection="1">
      <alignment horizontal="center" vertical="center" wrapText="1"/>
    </xf>
    <xf numFmtId="0" fontId="128" fillId="34" borderId="62" xfId="0" applyNumberFormat="1" applyFont="1" applyFill="1" applyBorder="1" applyAlignment="1" applyProtection="1">
      <alignment vertical="center" wrapText="1"/>
    </xf>
    <xf numFmtId="38" fontId="69" fillId="34" borderId="62" xfId="439" applyNumberFormat="1" applyFont="1" applyFill="1" applyBorder="1" applyAlignment="1" applyProtection="1">
      <alignment horizontal="center" vertical="center" wrapText="1"/>
    </xf>
    <xf numFmtId="0" fontId="0" fillId="34" borderId="62" xfId="0" applyNumberFormat="1" applyFill="1" applyBorder="1" applyAlignment="1" applyProtection="1">
      <alignment vertical="center" wrapText="1"/>
    </xf>
    <xf numFmtId="38" fontId="69" fillId="34" borderId="63" xfId="439" applyNumberFormat="1" applyFont="1" applyFill="1" applyBorder="1" applyAlignment="1" applyProtection="1">
      <alignment horizontal="center" vertical="center" wrapText="1"/>
    </xf>
    <xf numFmtId="0" fontId="85" fillId="34" borderId="62" xfId="0" applyFont="1" applyFill="1" applyBorder="1" applyAlignment="1" applyProtection="1">
      <alignment horizontal="center" vertical="center" wrapText="1"/>
    </xf>
    <xf numFmtId="0" fontId="101" fillId="34" borderId="62" xfId="0" applyFont="1" applyFill="1" applyBorder="1" applyAlignment="1" applyProtection="1">
      <alignment horizontal="center" vertical="center" wrapText="1"/>
    </xf>
    <xf numFmtId="0" fontId="1" fillId="34" borderId="62" xfId="0" applyNumberFormat="1" applyFont="1" applyFill="1" applyBorder="1" applyAlignment="1" applyProtection="1">
      <alignment horizontal="left" vertical="center" wrapText="1"/>
    </xf>
    <xf numFmtId="0" fontId="0" fillId="34" borderId="62" xfId="0" applyFont="1" applyFill="1" applyBorder="1" applyAlignment="1" applyProtection="1">
      <alignment vertical="center" wrapText="1"/>
    </xf>
    <xf numFmtId="0" fontId="0" fillId="34" borderId="62" xfId="0" applyFont="1" applyFill="1" applyBorder="1" applyAlignment="1" applyProtection="1">
      <alignment horizontal="left" vertical="center" wrapText="1"/>
    </xf>
    <xf numFmtId="0" fontId="0" fillId="34" borderId="62" xfId="0" applyFill="1" applyBorder="1" applyAlignment="1">
      <alignment vertical="center" wrapText="1"/>
    </xf>
    <xf numFmtId="0" fontId="0" fillId="34" borderId="62" xfId="0" applyFont="1" applyFill="1" applyBorder="1" applyAlignment="1">
      <alignment vertical="center" wrapText="1"/>
    </xf>
    <xf numFmtId="0" fontId="63" fillId="0" borderId="0" xfId="0" applyFont="1" applyAlignment="1">
      <alignment vertical="center"/>
    </xf>
    <xf numFmtId="41" fontId="115" fillId="0" borderId="0" xfId="439" applyNumberFormat="1" applyFont="1" applyAlignment="1">
      <alignment vertical="center" wrapText="1"/>
    </xf>
    <xf numFmtId="0" fontId="0" fillId="0" borderId="0" xfId="0" applyAlignment="1">
      <alignment horizontal="center" vertical="center"/>
    </xf>
    <xf numFmtId="41" fontId="128" fillId="0" borderId="0" xfId="439" applyNumberFormat="1" applyFont="1" applyAlignment="1">
      <alignment vertical="center" wrapText="1"/>
    </xf>
    <xf numFmtId="0" fontId="63" fillId="80" borderId="16" xfId="0" applyFont="1" applyFill="1" applyBorder="1" applyAlignment="1" applyProtection="1">
      <alignment horizontal="left"/>
    </xf>
    <xf numFmtId="0" fontId="0" fillId="80" borderId="16" xfId="0" applyFill="1" applyBorder="1" applyAlignment="1" applyProtection="1">
      <alignment horizontal="center"/>
    </xf>
    <xf numFmtId="0" fontId="0" fillId="80" borderId="11" xfId="0" applyFill="1" applyBorder="1" applyAlignment="1" applyProtection="1">
      <alignment horizontal="center"/>
    </xf>
    <xf numFmtId="0" fontId="103" fillId="34" borderId="28" xfId="0" applyNumberFormat="1" applyFont="1" applyFill="1" applyBorder="1" applyAlignment="1" applyProtection="1">
      <alignment horizontal="left" vertical="center" wrapText="1"/>
    </xf>
    <xf numFmtId="164" fontId="103" fillId="34" borderId="63" xfId="439" applyNumberFormat="1" applyFont="1" applyFill="1" applyBorder="1" applyAlignment="1" applyProtection="1">
      <alignment horizontal="center" vertical="center" wrapText="1"/>
      <protection locked="0"/>
    </xf>
    <xf numFmtId="0" fontId="112" fillId="34" borderId="62" xfId="0" applyNumberFormat="1" applyFont="1" applyFill="1" applyBorder="1" applyAlignment="1" applyProtection="1">
      <alignment horizontal="left" vertical="center" wrapText="1"/>
    </xf>
    <xf numFmtId="37" fontId="57" fillId="34" borderId="27" xfId="439" applyNumberFormat="1" applyFont="1" applyFill="1" applyBorder="1" applyAlignment="1" applyProtection="1">
      <alignment vertical="center"/>
    </xf>
    <xf numFmtId="0" fontId="0" fillId="0" borderId="44" xfId="0" applyFill="1" applyBorder="1" applyProtection="1"/>
    <xf numFmtId="37" fontId="63" fillId="34" borderId="44" xfId="439" applyNumberFormat="1" applyFont="1" applyFill="1" applyBorder="1" applyAlignment="1" applyProtection="1">
      <alignment horizontal="center" vertical="center" wrapText="1"/>
    </xf>
    <xf numFmtId="180" fontId="103" fillId="34" borderId="23"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37" fontId="57" fillId="34" borderId="28" xfId="439" applyNumberFormat="1" applyFont="1" applyFill="1" applyBorder="1" applyAlignment="1" applyProtection="1">
      <alignment vertical="center"/>
    </xf>
    <xf numFmtId="0" fontId="0" fillId="34" borderId="25" xfId="0" applyNumberFormat="1" applyFill="1" applyBorder="1" applyAlignment="1" applyProtection="1">
      <alignment horizontal="center" vertical="center" wrapText="1"/>
    </xf>
    <xf numFmtId="0" fontId="63" fillId="34" borderId="64" xfId="0" applyFont="1" applyFill="1" applyBorder="1" applyAlignment="1">
      <alignment horizontal="center" vertical="center"/>
    </xf>
    <xf numFmtId="0" fontId="68" fillId="34" borderId="62" xfId="0" applyFont="1" applyFill="1" applyBorder="1" applyAlignment="1" applyProtection="1">
      <alignment vertical="center" wrapText="1"/>
      <protection locked="0"/>
    </xf>
    <xf numFmtId="37" fontId="57" fillId="34" borderId="65" xfId="439" applyNumberFormat="1" applyFont="1" applyFill="1" applyBorder="1" applyAlignment="1" applyProtection="1">
      <alignment vertical="center"/>
    </xf>
    <xf numFmtId="0" fontId="63" fillId="76" borderId="67" xfId="0" applyNumberFormat="1" applyFont="1" applyFill="1" applyBorder="1" applyAlignment="1" applyProtection="1">
      <alignment horizontal="center" vertical="center"/>
    </xf>
    <xf numFmtId="0" fontId="63" fillId="76" borderId="62" xfId="0" applyNumberFormat="1" applyFont="1" applyFill="1" applyBorder="1" applyAlignment="1" applyProtection="1">
      <alignment horizontal="center" vertical="center"/>
    </xf>
    <xf numFmtId="0" fontId="0" fillId="76" borderId="25" xfId="0" applyNumberFormat="1" applyFill="1" applyBorder="1" applyAlignment="1" applyProtection="1">
      <alignment horizontal="center" vertical="center" wrapText="1"/>
    </xf>
    <xf numFmtId="0" fontId="0" fillId="76" borderId="23" xfId="0" applyNumberFormat="1" applyFill="1" applyBorder="1" applyAlignment="1" applyProtection="1">
      <alignment horizontal="left" vertical="center" wrapText="1"/>
    </xf>
    <xf numFmtId="0" fontId="0" fillId="0" borderId="0" xfId="0" applyNumberFormat="1" applyFill="1" applyBorder="1" applyAlignment="1" applyProtection="1">
      <alignment horizontal="left" vertical="center" wrapText="1"/>
    </xf>
    <xf numFmtId="0" fontId="65" fillId="0" borderId="0" xfId="0" applyNumberFormat="1" applyFont="1" applyFill="1" applyBorder="1" applyAlignment="1" applyProtection="1">
      <alignment horizontal="left" vertical="center" wrapText="1"/>
    </xf>
    <xf numFmtId="0" fontId="84" fillId="0" borderId="0" xfId="0" applyNumberFormat="1" applyFont="1" applyFill="1" applyBorder="1" applyAlignment="1" applyProtection="1">
      <alignment horizontal="left" vertical="center" wrapText="1"/>
    </xf>
    <xf numFmtId="172" fontId="103" fillId="0" borderId="0" xfId="439" applyNumberFormat="1" applyFont="1" applyFill="1" applyBorder="1" applyAlignment="1" applyProtection="1">
      <alignment horizontal="center" vertical="center" wrapText="1"/>
    </xf>
    <xf numFmtId="164" fontId="57" fillId="0" borderId="0" xfId="439" applyNumberFormat="1" applyFont="1" applyFill="1" applyBorder="1" applyAlignment="1" applyProtection="1">
      <alignment vertical="center"/>
    </xf>
    <xf numFmtId="0" fontId="63"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170" fontId="57" fillId="26" borderId="28" xfId="439" applyNumberFormat="1" applyFont="1" applyFill="1" applyBorder="1" applyAlignment="1" applyProtection="1">
      <alignment vertical="center"/>
    </xf>
    <xf numFmtId="0" fontId="63"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9" fontId="57" fillId="26" borderId="29" xfId="439" applyNumberFormat="1" applyFont="1" applyFill="1" applyBorder="1" applyAlignment="1" applyProtection="1">
      <alignment vertical="center"/>
    </xf>
    <xf numFmtId="0" fontId="63" fillId="34" borderId="25" xfId="0" applyNumberFormat="1" applyFont="1" applyFill="1" applyBorder="1" applyAlignment="1" applyProtection="1">
      <alignment horizontal="center" vertical="center"/>
    </xf>
    <xf numFmtId="0" fontId="65" fillId="0" borderId="0" xfId="0" applyFont="1" applyAlignment="1">
      <alignment horizontal="left" vertical="center" wrapText="1"/>
    </xf>
    <xf numFmtId="0" fontId="63" fillId="74" borderId="0" xfId="0" applyFont="1" applyFill="1" applyAlignment="1">
      <alignment horizontal="left" vertical="center" wrapText="1"/>
    </xf>
    <xf numFmtId="0" fontId="59" fillId="0" borderId="0" xfId="611" applyFill="1" applyProtection="1">
      <protection locked="0"/>
    </xf>
    <xf numFmtId="9" fontId="76" fillId="0" borderId="0" xfId="4688" applyFont="1" applyFill="1" applyBorder="1" applyAlignment="1" applyProtection="1">
      <alignment horizontal="left" vertical="center" wrapText="1"/>
    </xf>
    <xf numFmtId="0" fontId="0" fillId="74" borderId="0" xfId="0" applyFill="1"/>
    <xf numFmtId="0" fontId="194" fillId="81" borderId="56" xfId="0" applyFont="1" applyFill="1" applyBorder="1" applyAlignment="1">
      <alignment horizontal="center" vertical="center"/>
    </xf>
    <xf numFmtId="0" fontId="195" fillId="74" borderId="0" xfId="0" applyFont="1" applyFill="1" applyAlignment="1">
      <alignment vertical="center" wrapText="1"/>
    </xf>
    <xf numFmtId="0" fontId="198" fillId="81" borderId="0" xfId="0" applyFont="1" applyFill="1" applyAlignment="1">
      <alignment horizontal="center" vertical="center" wrapText="1"/>
    </xf>
    <xf numFmtId="0" fontId="73" fillId="74" borderId="0" xfId="0" applyFont="1" applyFill="1" applyAlignment="1">
      <alignment horizontal="justify" vertical="center"/>
    </xf>
    <xf numFmtId="0" fontId="73" fillId="74" borderId="0" xfId="0" applyFont="1" applyFill="1" applyAlignment="1">
      <alignment vertical="center"/>
    </xf>
    <xf numFmtId="0" fontId="73" fillId="74" borderId="0" xfId="0" applyFont="1" applyFill="1" applyAlignment="1">
      <alignment vertical="center" wrapText="1"/>
    </xf>
    <xf numFmtId="0" fontId="199" fillId="81" borderId="0" xfId="0" applyFont="1" applyFill="1" applyAlignment="1">
      <alignment horizontal="center" vertical="center"/>
    </xf>
    <xf numFmtId="0" fontId="68" fillId="74" borderId="0" xfId="0" applyFont="1" applyFill="1" applyAlignment="1">
      <alignment vertical="center"/>
    </xf>
    <xf numFmtId="0" fontId="59" fillId="74" borderId="0" xfId="611" applyFill="1" applyAlignment="1" applyProtection="1">
      <alignment vertical="center"/>
      <protection locked="0"/>
    </xf>
    <xf numFmtId="0" fontId="59" fillId="74" borderId="0" xfId="611" applyFill="1" applyProtection="1">
      <protection locked="0"/>
    </xf>
    <xf numFmtId="0" fontId="200" fillId="81" borderId="0" xfId="0" applyFont="1" applyFill="1" applyAlignment="1">
      <alignment horizontal="center" vertical="center"/>
    </xf>
    <xf numFmtId="0" fontId="201" fillId="81" borderId="0" xfId="0" applyFont="1" applyFill="1" applyAlignment="1">
      <alignment vertical="center"/>
    </xf>
    <xf numFmtId="0" fontId="123" fillId="0" borderId="0" xfId="0" applyFont="1" applyFill="1"/>
    <xf numFmtId="0" fontId="0" fillId="0" borderId="44" xfId="0" applyFill="1" applyBorder="1" applyAlignment="1" applyProtection="1">
      <alignment horizontal="center" vertical="center"/>
    </xf>
    <xf numFmtId="0" fontId="0" fillId="31" borderId="62" xfId="0" applyFill="1" applyBorder="1" applyAlignment="1">
      <alignment horizontal="center"/>
    </xf>
    <xf numFmtId="0" fontId="103" fillId="31" borderId="25" xfId="0" applyNumberFormat="1" applyFont="1" applyFill="1" applyBorder="1" applyAlignment="1" applyProtection="1">
      <alignment horizontal="left" vertical="center" wrapText="1"/>
    </xf>
    <xf numFmtId="0" fontId="0" fillId="31" borderId="62" xfId="0" applyFill="1" applyBorder="1" applyProtection="1"/>
    <xf numFmtId="0" fontId="103" fillId="76" borderId="25" xfId="0" applyNumberFormat="1" applyFont="1" applyFill="1" applyBorder="1" applyAlignment="1" applyProtection="1">
      <alignment horizontal="left" vertical="center" wrapText="1"/>
    </xf>
    <xf numFmtId="14" fontId="57" fillId="76" borderId="28" xfId="439" applyNumberFormat="1" applyFont="1" applyFill="1" applyBorder="1" applyAlignment="1" applyProtection="1">
      <alignment horizontal="center" vertical="center"/>
    </xf>
    <xf numFmtId="49" fontId="57" fillId="76" borderId="66" xfId="439" applyNumberFormat="1" applyFont="1" applyFill="1" applyBorder="1" applyAlignment="1" applyProtection="1">
      <alignment horizontal="center" vertical="center"/>
    </xf>
    <xf numFmtId="49" fontId="57" fillId="76" borderId="28" xfId="439" applyNumberFormat="1" applyFont="1" applyFill="1" applyBorder="1" applyAlignment="1" applyProtection="1">
      <alignment horizontal="center" vertical="center"/>
    </xf>
    <xf numFmtId="49" fontId="57" fillId="76" borderId="27" xfId="439" applyNumberFormat="1" applyFont="1" applyFill="1" applyBorder="1" applyAlignment="1" applyProtection="1">
      <alignment horizontal="center" vertical="center"/>
    </xf>
    <xf numFmtId="0" fontId="63" fillId="31" borderId="24" xfId="0" applyNumberFormat="1" applyFont="1" applyFill="1" applyBorder="1" applyAlignment="1" applyProtection="1">
      <alignment horizontal="center" vertical="center"/>
    </xf>
    <xf numFmtId="0" fontId="0" fillId="31" borderId="25" xfId="0" applyNumberFormat="1" applyFill="1" applyBorder="1" applyAlignment="1" applyProtection="1">
      <alignment horizontal="left" vertical="center" wrapText="1"/>
    </xf>
    <xf numFmtId="49" fontId="57" fillId="31" borderId="27" xfId="439" applyNumberFormat="1" applyFont="1" applyFill="1" applyBorder="1" applyAlignment="1" applyProtection="1">
      <alignment horizontal="center" vertical="center"/>
    </xf>
    <xf numFmtId="14" fontId="57" fillId="31" borderId="27" xfId="439" applyNumberFormat="1" applyFont="1" applyFill="1" applyBorder="1" applyAlignment="1" applyProtection="1">
      <alignment horizontal="center" vertical="center"/>
    </xf>
    <xf numFmtId="41" fontId="103" fillId="0" borderId="0" xfId="0" applyNumberFormat="1" applyFont="1" applyAlignment="1" applyProtection="1">
      <alignment horizontal="center" vertical="center" wrapText="1"/>
    </xf>
    <xf numFmtId="14" fontId="0" fillId="31" borderId="62" xfId="0" applyNumberFormat="1" applyFill="1" applyBorder="1" applyAlignment="1">
      <alignment horizontal="center" vertical="center"/>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49" fontId="0" fillId="31" borderId="62" xfId="0" applyNumberFormat="1" applyFill="1" applyBorder="1" applyAlignment="1">
      <alignment horizontal="center" vertical="center"/>
    </xf>
    <xf numFmtId="0" fontId="130" fillId="74" borderId="0" xfId="0" applyFont="1" applyFill="1" applyAlignment="1">
      <alignment horizontal="left" vertical="center" wrapText="1"/>
    </xf>
    <xf numFmtId="0" fontId="103" fillId="0" borderId="13" xfId="0" applyFont="1" applyBorder="1" applyAlignment="1">
      <alignment horizontal="left" wrapText="1"/>
    </xf>
    <xf numFmtId="0" fontId="103" fillId="0" borderId="16" xfId="0" applyFont="1" applyBorder="1" applyAlignment="1">
      <alignment horizontal="left" wrapText="1"/>
    </xf>
    <xf numFmtId="0" fontId="103" fillId="0" borderId="13" xfId="0" applyFont="1" applyBorder="1" applyAlignment="1">
      <alignment horizontal="left"/>
    </xf>
    <xf numFmtId="0" fontId="103" fillId="0" borderId="16" xfId="0" applyFont="1" applyBorder="1" applyAlignment="1">
      <alignment horizontal="left"/>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22" xfId="0" applyFont="1" applyBorder="1" applyAlignment="1">
      <alignment horizontal="left" vertical="center" wrapText="1"/>
    </xf>
    <xf numFmtId="0" fontId="61" fillId="0" borderId="0" xfId="0" applyFont="1" applyAlignment="1">
      <alignment horizontal="left" vertical="center" wrapText="1"/>
    </xf>
    <xf numFmtId="0" fontId="190" fillId="28" borderId="0" xfId="0" applyFont="1" applyFill="1" applyAlignment="1" applyProtection="1">
      <alignment horizontal="left" vertical="center"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39" fillId="28" borderId="0" xfId="0" applyFont="1" applyFill="1" applyAlignment="1">
      <alignment horizontal="left" vertical="center" wrapText="1"/>
    </xf>
    <xf numFmtId="0" fontId="91" fillId="0" borderId="0" xfId="682" applyFont="1" applyAlignment="1">
      <alignment horizontal="left" wrapText="1"/>
    </xf>
    <xf numFmtId="0" fontId="116"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4" borderId="0" xfId="0" applyFont="1" applyFill="1" applyAlignment="1">
      <alignment horizontal="left" vertical="center" wrapText="1"/>
    </xf>
    <xf numFmtId="0" fontId="64" fillId="0" borderId="0" xfId="0" applyFont="1" applyAlignment="1">
      <alignment horizontal="center" vertical="center" wrapText="1"/>
    </xf>
    <xf numFmtId="0" fontId="131" fillId="37" borderId="0" xfId="0" applyFont="1" applyFill="1" applyAlignment="1">
      <alignment horizontal="left" vertical="center" wrapText="1"/>
    </xf>
    <xf numFmtId="0" fontId="59" fillId="74" borderId="0" xfId="611" applyFill="1"/>
  </cellXfs>
  <cellStyles count="2967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3" xfId="24673" xr:uid="{DDF8ACA5-2AFD-4024-B635-F103D987427D}"/>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5" xfId="23967" xr:uid="{872D2A5E-2248-4DBD-A4C8-F9817C8FE0C9}"/>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3" xfId="25744" xr:uid="{0CB8BCFE-C336-455F-AB49-F3C7B1BC9CDD}"/>
    <cellStyle name="Comma 10 2 5 4" xfId="26726" xr:uid="{E10D12CB-9FC4-43DF-9506-CC26BADEEDA0}"/>
    <cellStyle name="Comma 10 2 6" xfId="22924" xr:uid="{6875A78D-7D82-435D-82A6-AE342806D5C5}"/>
    <cellStyle name="Comma 10 2 7" xfId="28538" xr:uid="{DC7A2659-338F-45FE-B0DB-9DBBE3311BDD}"/>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0 9 2" xfId="29655" xr:uid="{502DBE5F-C3BF-4D44-A1DE-252D53B6DFD8}"/>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666" xr:uid="{D1B2828F-4D27-45CB-9CAF-43D81813264A}"/>
    <cellStyle name="Comma 12 3" xfId="3626" xr:uid="{00000000-0005-0000-0000-0000C5010000}"/>
    <cellStyle name="Comma 12 4" xfId="5538" xr:uid="{A85C391B-D1F2-4216-9318-8F0D3F6AE60C}"/>
    <cellStyle name="Comma 12 5" xfId="23517" xr:uid="{07A7475F-DD9D-4311-BCE3-CDFB929ABEC3}"/>
    <cellStyle name="Comma 12 5 2" xfId="24228" xr:uid="{737B9A1D-50A5-487A-9FD7-3644CCD4DE49}"/>
    <cellStyle name="Comma 13" xfId="4847" xr:uid="{98FB8AE3-8A74-4A04-B00D-D9411690E8F8}"/>
    <cellStyle name="Comma 13 2" xfId="23769" xr:uid="{8137F544-9DC0-4A1D-A743-03E39E4E26C7}"/>
    <cellStyle name="Comma 13 3" xfId="27979" xr:uid="{280881A1-6BC3-460B-B930-F17C044447D4}"/>
    <cellStyle name="Comma 13 4" xfId="14135" xr:uid="{B486616B-8B26-4DA6-8C53-0516518C48A3}"/>
    <cellStyle name="Comma 13 5" xfId="29615" xr:uid="{5F5E5C0E-EC18-477B-9B73-CD31B3561E61}"/>
    <cellStyle name="Comma 13 6" xfId="29590" xr:uid="{FB89F83E-E37C-4FFC-BA48-F04575448186}"/>
    <cellStyle name="Comma 13 6 2" xfId="29668" xr:uid="{705D3710-082E-4DDC-8BC3-5649375FC49B}"/>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3" xfId="23122" xr:uid="{ECBCBC83-1276-4F3B-90ED-6EB6B5E3BEE4}"/>
    <cellStyle name="Comma 4 2 3" xfId="1572" xr:uid="{00000000-0005-0000-0000-0000CD010000}"/>
    <cellStyle name="Comma 4 2 4" xfId="1570" xr:uid="{00000000-0005-0000-0000-0000CE010000}"/>
    <cellStyle name="Comma 4 2 5" xfId="29657" xr:uid="{302FABFF-287F-48CA-B65D-3D0D6958F617}"/>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4 7 2" xfId="29656" xr:uid="{589DB679-F64F-4848-A86D-DA7C27629195}"/>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5" xfId="22728" xr:uid="{8D9ECDAE-292F-46A0-BFD2-DA9957370FAD}"/>
    <cellStyle name="Comma 5 11 2 6" xfId="13515" xr:uid="{39ABB685-FAC4-4C1E-B36A-85BFF7734362}"/>
    <cellStyle name="Comma 5 11 3" xfId="1588" xr:uid="{00000000-0005-0000-0000-0000E4010000}"/>
    <cellStyle name="Comma 5 11 3 2" xfId="23724" xr:uid="{DE4AAC3D-5400-4129-ACD2-D8964E8AE622}"/>
    <cellStyle name="Comma 5 11 3 3" xfId="25078" xr:uid="{C5B7A41E-9D71-47D2-9EF7-127D9DBA2D47}"/>
    <cellStyle name="Comma 5 11 4" xfId="1586" xr:uid="{00000000-0005-0000-0000-0000E5010000}"/>
    <cellStyle name="Comma 5 11 4 2" xfId="25781" xr:uid="{DBEBD298-D49E-492E-82DD-D45AE9C70099}"/>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3" xfId="25392" xr:uid="{743C3469-6FF5-41E6-ABC2-03AE1A3F0028}"/>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3" xfId="25591" xr:uid="{C5C79797-796D-481F-AAE7-1B994078CEAF}"/>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3" xfId="23617" xr:uid="{EB20E96A-ABBE-4405-A83A-0C56D225D782}"/>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3" xfId="25603" xr:uid="{2E4144DF-BA35-444A-B073-CD4ECDA4E41B}"/>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3" xfId="24036" xr:uid="{A956536C-0D0C-4B64-AB6C-3D32B84691CB}"/>
    <cellStyle name="Comma 5 7 3 2 3 2" xfId="27246" xr:uid="{2D391E2F-17BF-40F3-AC9B-F935480D75C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3" xfId="23289" xr:uid="{D45419FA-DEA1-4FF5-944A-3804F3B313AF}"/>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3" xfId="25444" xr:uid="{8F83E9BD-D752-4670-83D0-42D787B89054}"/>
    <cellStyle name="Comma 5 8 3 2 3 2" xfId="27841" xr:uid="{3EDC9502-0DFD-4975-83D4-00C65AD487AD}"/>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5" xfId="1688" xr:uid="{00000000-0005-0000-0000-00006A020000}"/>
    <cellStyle name="Comma 5 9 5 2" xfId="24215" xr:uid="{4EF621CF-F50D-4230-AF83-2E870655BDA3}"/>
    <cellStyle name="Comma 5 9 5 3" xfId="24967" xr:uid="{569BA925-3A3B-4717-B1B9-3D852F1BB19D}"/>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3" xfId="24576" xr:uid="{A28E2AF0-11DC-454F-8523-E8CC9FF3477F}"/>
    <cellStyle name="Comma 6 3 3" xfId="1691" xr:uid="{00000000-0005-0000-0000-000070020000}"/>
    <cellStyle name="Comma 6 3 4" xfId="1689" xr:uid="{00000000-0005-0000-0000-000071020000}"/>
    <cellStyle name="Comma 6 3 5" xfId="29659" xr:uid="{D1739C87-10B5-4A75-A856-509BC5C26357}"/>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7 2" xfId="29658" xr:uid="{3247F48C-DD4A-4E67-B529-85A51986A3D9}"/>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3" xfId="25318" xr:uid="{7CB5C089-12DC-4C77-B45B-B4312F852EC0}"/>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7" xfId="24740" xr:uid="{113CF7D5-3CC3-4C78-AA45-6BB36B301A7F}"/>
    <cellStyle name="Comma 7 2 3 2 8" xfId="13088" xr:uid="{84212721-431A-4A5B-A3B6-C12D2C24C27E}"/>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3" xfId="25638" xr:uid="{B96FBEC1-5BE6-4663-9CFF-AEA34151F77D}"/>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3" xfId="24977" xr:uid="{BAF6A2DD-6226-43D4-A684-8150AEF97C75}"/>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3" xfId="25615" xr:uid="{E11AB7C8-071A-4B09-83C8-46783A515B04}"/>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3" xfId="24071" xr:uid="{8A811A5F-863A-432D-8845-82D7A335A18F}"/>
    <cellStyle name="Comma 7 5 3 2 3 2" xfId="26964" xr:uid="{ACD1A0F0-669A-46F3-822C-B3E39EEFFB34}"/>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3" xfId="25559" xr:uid="{57C8C355-B884-4ABB-8802-01C4ABA7B528}"/>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3" xfId="23934" xr:uid="{E36F713B-902C-474C-93D2-2A68907E4954}"/>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3" xfId="25625" xr:uid="{EF760203-0895-4660-ABBE-998EE7974075}"/>
    <cellStyle name="Comma 7 6 3 2 3 2" xfId="26189" xr:uid="{817FEF4E-F9EF-4ACF-AE83-5398CABA09AF}"/>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3" xfId="24294" xr:uid="{089D13FD-4729-4D15-80E1-E28074858099}"/>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5" xfId="1806" xr:uid="{00000000-0005-0000-0000-000009030000}"/>
    <cellStyle name="Comma 7 7 5 2" xfId="25672" xr:uid="{6DCCAF9D-3C6C-4CF6-ADEB-8BDFB46B6777}"/>
    <cellStyle name="Comma 7 7 5 3" xfId="24747" xr:uid="{3D5F4592-4DA7-47D0-9EA5-0B5125233E85}"/>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5" xfId="1815" xr:uid="{00000000-0005-0000-0000-000015030000}"/>
    <cellStyle name="Comma 7 8 5 2" xfId="23786" xr:uid="{79A225CD-EE67-4FD6-AD4B-AA6D75F99659}"/>
    <cellStyle name="Comma 7 8 5 3" xfId="24113" xr:uid="{BE8CBB68-BEC0-4594-95E1-007E844A55A2}"/>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7" xfId="25227" xr:uid="{32CD50D2-C9AE-4571-939C-C8C54DC3B34F}"/>
    <cellStyle name="Comma 9 3 2 8" xfId="13101" xr:uid="{B68D3080-BA5F-48EA-9188-311DC047BBA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3" xfId="25740" xr:uid="{BD4F76CC-DB4F-408A-9F04-DD94FC6E59F4}"/>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3" xfId="25761" xr:uid="{8F717FAC-E6A7-4309-961E-F4148D0E234D}"/>
    <cellStyle name="Currency 2 2 3" xfId="1842" xr:uid="{00000000-0005-0000-0000-00003C030000}"/>
    <cellStyle name="Currency 2 2 4" xfId="1840" xr:uid="{00000000-0005-0000-0000-00003D030000}"/>
    <cellStyle name="Currency 2 2 5" xfId="29661" xr:uid="{05CCBA2A-2D41-4506-8982-192D9FC5A085}"/>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6" xfId="29660" xr:uid="{6D7AF422-03C9-45B7-A405-BDCCDC2A496D}"/>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3" xfId="22791" xr:uid="{5ABBA574-11C1-4A53-8D6F-81175CE6891C}"/>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7" xfId="23523" xr:uid="{E6D4F43F-005B-44E0-A529-E07D81929683}"/>
    <cellStyle name="Currency 4 2 3 2 8" xfId="13107" xr:uid="{2F7DCC0A-CB6C-48C1-8D0F-8FB466F04FD1}"/>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3" xfId="23374" xr:uid="{043B26EB-F4A5-45D7-8163-B3F881D5C63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3" xfId="23159" xr:uid="{84ACC6A3-99BA-4642-A269-125562AF4504}"/>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3" xfId="25550" xr:uid="{28F1393C-3413-4434-818B-1BEA030FD1C4}"/>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3" xfId="25620" xr:uid="{CE950C91-DA13-4A1B-A20A-059D6EE2D92A}"/>
    <cellStyle name="Currency 4 5 3 2 3 2" xfId="26037" xr:uid="{BE3BCC2F-6352-4B40-AC21-B009231F1344}"/>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3" xfId="24067" xr:uid="{0D856946-7117-49EA-AC01-0064A38C42CE}"/>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3" xfId="25071" xr:uid="{E0EA9661-5210-4CF1-B311-A122A5430DBF}"/>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3" xfId="23227" xr:uid="{2C26A46C-6DAC-4B8D-A2CE-FB3895391873}"/>
    <cellStyle name="Currency 4 6 3 2 3 2" xfId="27864" xr:uid="{10E1699B-2241-47D5-9787-3D9730D666CE}"/>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3" xfId="22734" xr:uid="{49722CC7-D743-4F52-82C1-3F54B76E2373}"/>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5" xfId="1951" xr:uid="{00000000-0005-0000-0000-0000CF030000}"/>
    <cellStyle name="Currency 4 7 5 2" xfId="25268" xr:uid="{CDE00D5B-E828-41FA-A68A-9B3CE7066B15}"/>
    <cellStyle name="Currency 4 7 5 3" xfId="25600" xr:uid="{6CD831BA-6D09-4C68-9F08-905171E640CA}"/>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5" xfId="1960" xr:uid="{00000000-0005-0000-0000-0000DB030000}"/>
    <cellStyle name="Currency 4 8 5 2" xfId="25623" xr:uid="{FDE13DD4-4BFE-4241-AF39-D2C68C9AD7B0}"/>
    <cellStyle name="Currency 4 8 5 3" xfId="23099" xr:uid="{7A60B91C-EC8E-45C0-8A86-C875998593D9}"/>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7" xfId="22910" xr:uid="{2A10CFEC-0929-4835-ABE0-3A392EEEC7A6}"/>
    <cellStyle name="Currency 5 3 2 8" xfId="13120" xr:uid="{47A9C792-CC8F-4DF3-B7EE-6BD5C7B06878}"/>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3" xfId="23372" xr:uid="{B1715BAC-BC59-417D-8714-CAE2DF61EF57}"/>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7" xfId="24758" xr:uid="{E9123834-46AB-4CF8-ABC6-146C5D9A9E59}"/>
    <cellStyle name="Currency 6 2 8" xfId="13121" xr:uid="{AF98AD0D-47DC-446A-B679-F04EDFEFA06F}"/>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29671" xr:uid="{616F27B8-C61D-4CE0-8D1A-D4E89E4D067C}"/>
    <cellStyle name="Normal 17 6" xfId="29639" xr:uid="{2615603F-F587-465C-9DB1-DFE5AAD13470}"/>
    <cellStyle name="Normal 17 6 2" xfId="29670" xr:uid="{F44D292B-889B-46F5-B1B3-972476A89A86}"/>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29669" xr:uid="{81FAC7D0-E9BF-45A7-8B94-9FA7F93ED2F9}"/>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29654" xr:uid="{09130A5C-DFEC-4256-842B-1CB9764A3163}"/>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3" xfId="22724" xr:uid="{5EC33E70-0B4D-40F0-A6E8-EF4A4475260D}"/>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6" xfId="23226" xr:uid="{07D2B74A-B30D-4BBA-A7E5-EB342AD9A434}"/>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29665" xr:uid="{85B67B32-08C6-4253-85A0-FA8F5207F196}"/>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3" xfId="23112" xr:uid="{8B9C337C-9F1F-4B71-B33C-4BBF8768F2B4}"/>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6" xfId="22964" xr:uid="{A39247FC-957C-4179-8B1D-E102D3CFAC6C}"/>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3" xfId="24242" xr:uid="{2ACE85BF-3B3C-4EA3-8A82-C46C5C94E5DC}"/>
    <cellStyle name="Percent 3 3" xfId="2035" xr:uid="{00000000-0005-0000-0000-0000E9070000}"/>
    <cellStyle name="Percent 3 4" xfId="2033" xr:uid="{00000000-0005-0000-0000-0000EA070000}"/>
    <cellStyle name="Percent 3 5" xfId="29662" xr:uid="{042D3D0D-5673-4EEB-8460-F02D4B52A743}"/>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3" xfId="2038" xr:uid="{00000000-0005-0000-0000-0000ED070000}"/>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29667" xr:uid="{8CBE46C0-9525-4CEC-BE2E-263ACA798A5E}"/>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3" xfId="25778" xr:uid="{C9F19B91-F5E5-4CD7-BE8E-78C05D2BCD6F}"/>
    <cellStyle name="Style 1 2 3" xfId="2041" xr:uid="{00000000-0005-0000-0000-0000F3070000}"/>
    <cellStyle name="Style 1 2 4" xfId="2039" xr:uid="{00000000-0005-0000-0000-0000F4070000}"/>
    <cellStyle name="Style 1 2 5" xfId="29664" xr:uid="{50080BBF-F605-4437-9101-F33881956CDD}"/>
    <cellStyle name="Style 1 3" xfId="1555" xr:uid="{00000000-0005-0000-0000-0000F5070000}"/>
    <cellStyle name="Style 1 4" xfId="2042" xr:uid="{00000000-0005-0000-0000-0000F6070000}"/>
    <cellStyle name="Style 1 4 2" xfId="24410" xr:uid="{ED030EBF-D663-412E-B3DF-AF45BED2AFE5}"/>
    <cellStyle name="Style 1 4 3" xfId="25651" xr:uid="{8568525C-B3AA-4170-9749-B4F90608AC98}"/>
    <cellStyle name="Style 1 5" xfId="29663" xr:uid="{7920C58A-BC26-467F-9435-74BA3F6D09DE}"/>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58">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3" formatCode=";;;"/>
    </dxf>
    <dxf>
      <numFmt numFmtId="183" formatCode=";;;"/>
    </dxf>
    <dxf>
      <numFmt numFmtId="183" formatCode=";;;"/>
    </dxf>
    <dxf>
      <numFmt numFmtId="183" formatCode=";;;"/>
    </dxf>
    <dxf>
      <numFmt numFmtId="183"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numFmt numFmtId="183"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57"/>
      <tableStyleElement type="headerRow" dxfId="56"/>
      <tableStyleElement type="firstRowStripe" dxfId="55"/>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1457325</xdr:colOff>
      <xdr:row>6</xdr:row>
      <xdr:rowOff>19050</xdr:rowOff>
    </xdr:from>
    <xdr:to>
      <xdr:col>6</xdr:col>
      <xdr:colOff>2485087</xdr:colOff>
      <xdr:row>20</xdr:row>
      <xdr:rowOff>152050</xdr:rowOff>
    </xdr:to>
    <xdr:pic>
      <xdr:nvPicPr>
        <xdr:cNvPr id="3" name="Picture 2">
          <a:extLst>
            <a:ext uri="{FF2B5EF4-FFF2-40B4-BE49-F238E27FC236}">
              <a16:creationId xmlns:a16="http://schemas.microsoft.com/office/drawing/2014/main" id="{DA034851-C864-469B-94A2-83163A088A66}"/>
            </a:ext>
          </a:extLst>
        </xdr:cNvPr>
        <xdr:cNvPicPr>
          <a:picLocks noChangeAspect="1"/>
        </xdr:cNvPicPr>
      </xdr:nvPicPr>
      <xdr:blipFill>
        <a:blip xmlns:r="http://schemas.openxmlformats.org/officeDocument/2006/relationships" r:embed="rId1"/>
        <a:stretch>
          <a:fillRect/>
        </a:stretch>
      </xdr:blipFill>
      <xdr:spPr>
        <a:xfrm>
          <a:off x="1457325" y="3000375"/>
          <a:ext cx="7504762" cy="280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files.nc.gov/nctreasurer/documents/files/SLGFD/Memos/2020-08.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C998-2F24-4CE3-B1F9-BA242B717232}">
  <dimension ref="A1:D43"/>
  <sheetViews>
    <sheetView tabSelected="1" zoomScaleNormal="100" workbookViewId="0">
      <selection activeCell="B2" sqref="B2"/>
    </sheetView>
  </sheetViews>
  <sheetFormatPr defaultRowHeight="15" x14ac:dyDescent="0.25"/>
  <cols>
    <col min="1" max="1" width="1.7109375" style="761" customWidth="1"/>
    <col min="2" max="2" width="159.7109375" style="761" customWidth="1"/>
    <col min="3" max="4" width="9.140625" style="761" hidden="1" customWidth="1"/>
    <col min="5" max="5" width="2.28515625" style="761" customWidth="1"/>
    <col min="6" max="7" width="8.140625" style="761" customWidth="1"/>
    <col min="8" max="16384" width="9.140625" style="761"/>
  </cols>
  <sheetData>
    <row r="1" spans="2:2" ht="15.75" customHeight="1" thickBot="1" x14ac:dyDescent="0.3">
      <c r="B1" s="826"/>
    </row>
    <row r="2" spans="2:2" ht="53.25" customHeight="1" thickBot="1" x14ac:dyDescent="0.3">
      <c r="B2" s="827" t="s">
        <v>1260</v>
      </c>
    </row>
    <row r="3" spans="2:2" ht="91.5" customHeight="1" x14ac:dyDescent="0.25">
      <c r="B3" s="858" t="s">
        <v>1261</v>
      </c>
    </row>
    <row r="4" spans="2:2" ht="48" customHeight="1" x14ac:dyDescent="0.25">
      <c r="B4" s="828" t="s">
        <v>1262</v>
      </c>
    </row>
    <row r="5" spans="2:2" ht="31.5" customHeight="1" x14ac:dyDescent="0.25">
      <c r="B5" s="829" t="s">
        <v>1263</v>
      </c>
    </row>
    <row r="6" spans="2:2" ht="15.75" customHeight="1" x14ac:dyDescent="0.25">
      <c r="B6" s="826"/>
    </row>
    <row r="7" spans="2:2" ht="31.5" x14ac:dyDescent="0.25">
      <c r="B7" s="830" t="s">
        <v>1264</v>
      </c>
    </row>
    <row r="8" spans="2:2" ht="15.75" customHeight="1" x14ac:dyDescent="0.25">
      <c r="B8" s="826"/>
    </row>
    <row r="9" spans="2:2" ht="31.5" x14ac:dyDescent="0.25">
      <c r="B9" s="830" t="s">
        <v>1265</v>
      </c>
    </row>
    <row r="10" spans="2:2" x14ac:dyDescent="0.25">
      <c r="B10" s="826"/>
    </row>
    <row r="11" spans="2:2" ht="33" customHeight="1" x14ac:dyDescent="0.25">
      <c r="B11" s="829" t="s">
        <v>1266</v>
      </c>
    </row>
    <row r="12" spans="2:2" x14ac:dyDescent="0.25">
      <c r="B12" s="826"/>
    </row>
    <row r="13" spans="2:2" ht="15.75" x14ac:dyDescent="0.25">
      <c r="B13" s="831" t="s">
        <v>1267</v>
      </c>
    </row>
    <row r="14" spans="2:2" x14ac:dyDescent="0.25">
      <c r="B14" s="826"/>
    </row>
    <row r="15" spans="2:2" ht="39" customHeight="1" x14ac:dyDescent="0.25">
      <c r="B15" s="832" t="s">
        <v>1278</v>
      </c>
    </row>
    <row r="16" spans="2:2" ht="11.25" customHeight="1" x14ac:dyDescent="0.25">
      <c r="B16" s="832"/>
    </row>
    <row r="17" spans="1:4" ht="57.75" customHeight="1" x14ac:dyDescent="0.25">
      <c r="B17" s="832" t="s">
        <v>1283</v>
      </c>
    </row>
    <row r="18" spans="1:4" ht="15" customHeight="1" x14ac:dyDescent="0.25">
      <c r="B18" s="894" t="s">
        <v>1284</v>
      </c>
    </row>
    <row r="19" spans="1:4" x14ac:dyDescent="0.25">
      <c r="B19" s="826"/>
    </row>
    <row r="20" spans="1:4" ht="47.25" x14ac:dyDescent="0.25">
      <c r="B20" s="830" t="s">
        <v>1268</v>
      </c>
    </row>
    <row r="21" spans="1:4" x14ac:dyDescent="0.25">
      <c r="B21" s="826"/>
    </row>
    <row r="22" spans="1:4" ht="31.5" x14ac:dyDescent="0.25">
      <c r="B22" s="830" t="s">
        <v>1269</v>
      </c>
    </row>
    <row r="23" spans="1:4" x14ac:dyDescent="0.25">
      <c r="B23" s="826"/>
    </row>
    <row r="24" spans="1:4" ht="32.450000000000003" customHeight="1" x14ac:dyDescent="0.25">
      <c r="B24" s="833" t="s">
        <v>1270</v>
      </c>
    </row>
    <row r="25" spans="1:4" ht="15.75" customHeight="1" x14ac:dyDescent="0.25">
      <c r="A25" s="826"/>
      <c r="B25" s="826"/>
      <c r="C25" s="826"/>
      <c r="D25" s="826"/>
    </row>
    <row r="26" spans="1:4" x14ac:dyDescent="0.25">
      <c r="B26" s="834" t="s">
        <v>38</v>
      </c>
    </row>
    <row r="27" spans="1:4" x14ac:dyDescent="0.25">
      <c r="B27" s="835" t="s">
        <v>706</v>
      </c>
    </row>
    <row r="28" spans="1:4" ht="15.75" customHeight="1" x14ac:dyDescent="0.25">
      <c r="B28" s="826"/>
    </row>
    <row r="29" spans="1:4" x14ac:dyDescent="0.25">
      <c r="B29" s="834" t="s">
        <v>39</v>
      </c>
    </row>
    <row r="30" spans="1:4" x14ac:dyDescent="0.25">
      <c r="B30" s="836" t="s">
        <v>695</v>
      </c>
    </row>
    <row r="31" spans="1:4" ht="15.75" customHeight="1" x14ac:dyDescent="0.25">
      <c r="B31" s="826"/>
    </row>
    <row r="32" spans="1:4" ht="32.450000000000003" customHeight="1" x14ac:dyDescent="0.25">
      <c r="B32" s="837" t="s">
        <v>1271</v>
      </c>
    </row>
    <row r="33" spans="2:2" ht="63" x14ac:dyDescent="0.25">
      <c r="B33" s="830" t="s">
        <v>1272</v>
      </c>
    </row>
    <row r="34" spans="2:2" ht="24" customHeight="1" x14ac:dyDescent="0.25">
      <c r="B34" s="826"/>
    </row>
    <row r="35" spans="2:2" ht="87" customHeight="1" x14ac:dyDescent="0.25">
      <c r="B35" s="830" t="s">
        <v>861</v>
      </c>
    </row>
    <row r="36" spans="2:2" ht="15.75" customHeight="1" x14ac:dyDescent="0.25">
      <c r="B36" s="826"/>
    </row>
    <row r="37" spans="2:2" ht="78" customHeight="1" x14ac:dyDescent="0.25">
      <c r="B37" s="830" t="s">
        <v>1273</v>
      </c>
    </row>
    <row r="38" spans="2:2" ht="15.75" customHeight="1" x14ac:dyDescent="0.25">
      <c r="B38" s="830"/>
    </row>
    <row r="39" spans="2:2" ht="21.75" customHeight="1" x14ac:dyDescent="0.25">
      <c r="B39" s="838" t="s">
        <v>1274</v>
      </c>
    </row>
    <row r="41" spans="2:2" ht="15.75" x14ac:dyDescent="0.25">
      <c r="B41" s="38"/>
    </row>
    <row r="42" spans="2:2" ht="15.75" x14ac:dyDescent="0.25">
      <c r="B42" s="38"/>
    </row>
    <row r="43" spans="2:2" ht="15.75" x14ac:dyDescent="0.25">
      <c r="B43" s="38"/>
    </row>
  </sheetData>
  <sheetProtection algorithmName="SHA-512" hashValue="gnDMZGAErxHqn+cTz2w5DbDetoc3JI7BhIICL7+8GuiTXn8D1i/EqMqmVketNSyhZnLmmKYLFN9ErZy4WH7HvA==" saltValue="J8x+HIWt1HPbRmRJNxN/aA==" spinCount="100000" sheet="1" formatCells="0" formatColumns="0" formatRows="0"/>
  <hyperlinks>
    <hyperlink ref="B27" r:id="rId1" xr:uid="{DBE1A823-C86F-4AE7-BFC0-8A4F9284C551}"/>
    <hyperlink ref="B30" r:id="rId2" xr:uid="{0D4F0568-8355-40F0-A5B4-B9F34F554247}"/>
    <hyperlink ref="B18" r:id="rId3" xr:uid="{7965CCD7-AB22-49D1-96F5-1BFE68C5A571}"/>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
  <sheetViews>
    <sheetView topLeftCell="A82" workbookViewId="0">
      <selection activeCell="A100" sqref="A1:A100"/>
    </sheetView>
  </sheetViews>
  <sheetFormatPr defaultRowHeight="15" x14ac:dyDescent="0.25"/>
  <cols>
    <col min="1" max="1" width="28.5703125" style="1" customWidth="1"/>
    <col min="2" max="16384" width="9.140625" style="1"/>
  </cols>
  <sheetData>
    <row r="1" spans="1:9" x14ac:dyDescent="0.25">
      <c r="A1" s="714" t="s">
        <v>989</v>
      </c>
      <c r="B1" s="716">
        <v>5100</v>
      </c>
      <c r="C1" s="236"/>
      <c r="D1" s="238"/>
      <c r="E1" s="238"/>
      <c r="G1" s="1">
        <v>100</v>
      </c>
      <c r="I1" s="1" t="s">
        <v>642</v>
      </c>
    </row>
    <row r="2" spans="1:9" ht="15" customHeight="1" x14ac:dyDescent="0.25">
      <c r="A2" s="714" t="s">
        <v>990</v>
      </c>
      <c r="B2" s="716">
        <v>5101</v>
      </c>
      <c r="C2" s="236"/>
      <c r="D2" s="237"/>
      <c r="E2" s="238"/>
      <c r="G2" s="1">
        <v>200</v>
      </c>
      <c r="I2" s="1" t="s">
        <v>643</v>
      </c>
    </row>
    <row r="3" spans="1:9" ht="15" customHeight="1" x14ac:dyDescent="0.25">
      <c r="A3" s="714" t="s">
        <v>991</v>
      </c>
      <c r="B3" s="716">
        <v>5102</v>
      </c>
      <c r="C3" s="236"/>
      <c r="D3" s="237"/>
      <c r="E3" s="238"/>
      <c r="G3" s="1">
        <v>300</v>
      </c>
      <c r="I3" s="1" t="s">
        <v>644</v>
      </c>
    </row>
    <row r="4" spans="1:9" x14ac:dyDescent="0.25">
      <c r="A4" s="714" t="s">
        <v>992</v>
      </c>
      <c r="B4" s="716">
        <v>5103</v>
      </c>
      <c r="C4" s="236"/>
      <c r="D4" s="237"/>
      <c r="E4" s="238"/>
      <c r="G4" s="221">
        <v>400</v>
      </c>
    </row>
    <row r="5" spans="1:9" x14ac:dyDescent="0.25">
      <c r="A5" s="714" t="s">
        <v>993</v>
      </c>
      <c r="B5" s="716">
        <v>5104</v>
      </c>
      <c r="C5" s="236"/>
      <c r="D5" s="237"/>
      <c r="E5" s="238"/>
      <c r="G5" s="221">
        <v>500</v>
      </c>
    </row>
    <row r="6" spans="1:9" x14ac:dyDescent="0.25">
      <c r="A6" s="714" t="s">
        <v>994</v>
      </c>
      <c r="B6" s="716">
        <v>5105</v>
      </c>
      <c r="C6" s="236"/>
      <c r="D6" s="237"/>
      <c r="E6" s="238"/>
    </row>
    <row r="7" spans="1:9" x14ac:dyDescent="0.25">
      <c r="A7" s="714" t="s">
        <v>995</v>
      </c>
      <c r="B7" s="716">
        <v>5106</v>
      </c>
      <c r="C7" s="236"/>
      <c r="D7" s="237"/>
      <c r="E7" s="238"/>
    </row>
    <row r="8" spans="1:9" x14ac:dyDescent="0.25">
      <c r="A8" s="714" t="s">
        <v>996</v>
      </c>
      <c r="B8" s="717">
        <v>5107</v>
      </c>
      <c r="C8" s="236"/>
      <c r="D8" s="237"/>
      <c r="E8" s="238"/>
    </row>
    <row r="9" spans="1:9" x14ac:dyDescent="0.25">
      <c r="A9" s="714" t="s">
        <v>997</v>
      </c>
      <c r="B9" s="718">
        <v>5108</v>
      </c>
      <c r="C9" s="236"/>
      <c r="D9" s="237"/>
      <c r="E9" s="238"/>
    </row>
    <row r="10" spans="1:9" x14ac:dyDescent="0.25">
      <c r="A10" s="714" t="s">
        <v>998</v>
      </c>
      <c r="B10" s="717">
        <v>5109</v>
      </c>
      <c r="C10" s="236"/>
      <c r="D10" s="237"/>
      <c r="E10" s="238"/>
    </row>
    <row r="11" spans="1:9" x14ac:dyDescent="0.25">
      <c r="A11" s="714" t="s">
        <v>999</v>
      </c>
      <c r="B11" s="718">
        <v>5110</v>
      </c>
      <c r="C11" s="236"/>
      <c r="D11" s="237"/>
      <c r="E11" s="238"/>
    </row>
    <row r="12" spans="1:9" x14ac:dyDescent="0.25">
      <c r="A12" s="714" t="s">
        <v>1000</v>
      </c>
      <c r="B12" s="718">
        <v>5111</v>
      </c>
      <c r="C12" s="236"/>
      <c r="D12" s="237"/>
      <c r="E12" s="238"/>
    </row>
    <row r="13" spans="1:9" x14ac:dyDescent="0.25">
      <c r="A13" s="714" t="s">
        <v>1001</v>
      </c>
      <c r="B13" s="718">
        <v>5112</v>
      </c>
      <c r="C13" s="236"/>
      <c r="D13" s="237"/>
      <c r="E13" s="238"/>
    </row>
    <row r="14" spans="1:9" x14ac:dyDescent="0.25">
      <c r="A14" s="714" t="s">
        <v>1002</v>
      </c>
      <c r="B14" s="718">
        <v>5113</v>
      </c>
      <c r="C14" s="236"/>
      <c r="D14" s="237"/>
      <c r="E14" s="238"/>
    </row>
    <row r="15" spans="1:9" x14ac:dyDescent="0.25">
      <c r="A15" s="714" t="s">
        <v>1003</v>
      </c>
      <c r="B15" s="718">
        <v>5114</v>
      </c>
      <c r="C15" s="236"/>
      <c r="D15" s="237"/>
      <c r="E15" s="238"/>
    </row>
    <row r="16" spans="1:9" x14ac:dyDescent="0.25">
      <c r="A16" s="714" t="s">
        <v>1004</v>
      </c>
      <c r="B16" s="718">
        <v>5115</v>
      </c>
      <c r="C16" s="236"/>
      <c r="D16" s="237"/>
      <c r="E16" s="238"/>
    </row>
    <row r="17" spans="1:5" x14ac:dyDescent="0.25">
      <c r="A17" s="714" t="s">
        <v>1005</v>
      </c>
      <c r="B17" s="718">
        <v>5116</v>
      </c>
      <c r="C17" s="236"/>
      <c r="D17" s="237"/>
      <c r="E17" s="238"/>
    </row>
    <row r="18" spans="1:5" x14ac:dyDescent="0.25">
      <c r="A18" s="714" t="s">
        <v>1006</v>
      </c>
      <c r="B18" s="718">
        <v>5117</v>
      </c>
      <c r="C18" s="236"/>
      <c r="D18" s="237"/>
      <c r="E18" s="238"/>
    </row>
    <row r="19" spans="1:5" x14ac:dyDescent="0.25">
      <c r="A19" s="714" t="s">
        <v>1007</v>
      </c>
      <c r="B19" s="718">
        <v>5118</v>
      </c>
      <c r="C19" s="236"/>
      <c r="D19" s="237"/>
      <c r="E19" s="238"/>
    </row>
    <row r="20" spans="1:5" x14ac:dyDescent="0.25">
      <c r="A20" s="714" t="s">
        <v>1008</v>
      </c>
      <c r="B20" s="718">
        <v>5119</v>
      </c>
      <c r="C20" s="236"/>
      <c r="D20" s="237"/>
      <c r="E20" s="238"/>
    </row>
    <row r="21" spans="1:5" x14ac:dyDescent="0.25">
      <c r="A21" s="714" t="s">
        <v>1009</v>
      </c>
      <c r="B21" s="718">
        <v>5120</v>
      </c>
      <c r="C21" s="236"/>
      <c r="D21" s="237"/>
      <c r="E21" s="238"/>
    </row>
    <row r="22" spans="1:5" x14ac:dyDescent="0.25">
      <c r="A22" s="714" t="s">
        <v>1010</v>
      </c>
      <c r="B22" s="718">
        <v>5121</v>
      </c>
      <c r="C22" s="236"/>
      <c r="D22" s="237"/>
      <c r="E22" s="238"/>
    </row>
    <row r="23" spans="1:5" x14ac:dyDescent="0.25">
      <c r="A23" s="714" t="s">
        <v>1011</v>
      </c>
      <c r="B23" s="718">
        <v>5122</v>
      </c>
      <c r="C23" s="236"/>
      <c r="D23" s="237"/>
      <c r="E23" s="238"/>
    </row>
    <row r="24" spans="1:5" x14ac:dyDescent="0.25">
      <c r="A24" s="714" t="s">
        <v>1012</v>
      </c>
      <c r="B24" s="718">
        <v>5123</v>
      </c>
      <c r="C24" s="236"/>
      <c r="D24" s="237"/>
      <c r="E24" s="238"/>
    </row>
    <row r="25" spans="1:5" x14ac:dyDescent="0.25">
      <c r="A25" s="714" t="s">
        <v>1013</v>
      </c>
      <c r="B25" s="718">
        <v>5124</v>
      </c>
      <c r="C25" s="236"/>
      <c r="D25" s="237"/>
      <c r="E25" s="238"/>
    </row>
    <row r="26" spans="1:5" x14ac:dyDescent="0.25">
      <c r="A26" s="714" t="s">
        <v>1014</v>
      </c>
      <c r="B26" s="718">
        <v>5125</v>
      </c>
      <c r="C26" s="236"/>
      <c r="D26" s="237"/>
      <c r="E26" s="238"/>
    </row>
    <row r="27" spans="1:5" x14ac:dyDescent="0.25">
      <c r="A27" s="714" t="s">
        <v>1015</v>
      </c>
      <c r="B27" s="718">
        <v>5126</v>
      </c>
      <c r="C27" s="236"/>
      <c r="D27" s="237"/>
      <c r="E27" s="238"/>
    </row>
    <row r="28" spans="1:5" x14ac:dyDescent="0.25">
      <c r="A28" s="714" t="s">
        <v>1016</v>
      </c>
      <c r="B28" s="718">
        <v>5127</v>
      </c>
      <c r="C28" s="236"/>
      <c r="D28" s="237"/>
      <c r="E28" s="238"/>
    </row>
    <row r="29" spans="1:5" x14ac:dyDescent="0.25">
      <c r="A29" s="714" t="s">
        <v>1017</v>
      </c>
      <c r="B29" s="718">
        <v>5128</v>
      </c>
      <c r="C29" s="236"/>
      <c r="D29" s="237"/>
      <c r="E29" s="238"/>
    </row>
    <row r="30" spans="1:5" x14ac:dyDescent="0.25">
      <c r="A30" s="714" t="s">
        <v>1018</v>
      </c>
      <c r="B30" s="718">
        <v>5129</v>
      </c>
      <c r="C30" s="236"/>
      <c r="D30" s="237"/>
      <c r="E30" s="238"/>
    </row>
    <row r="31" spans="1:5" x14ac:dyDescent="0.25">
      <c r="A31" s="714" t="s">
        <v>1019</v>
      </c>
      <c r="B31" s="718">
        <v>5130</v>
      </c>
      <c r="C31" s="236"/>
      <c r="D31" s="237"/>
      <c r="E31" s="238"/>
    </row>
    <row r="32" spans="1:5" x14ac:dyDescent="0.25">
      <c r="A32" s="714" t="s">
        <v>1020</v>
      </c>
      <c r="B32" s="718">
        <v>5131</v>
      </c>
      <c r="C32" s="236"/>
      <c r="D32" s="237"/>
      <c r="E32" s="238"/>
    </row>
    <row r="33" spans="1:5" x14ac:dyDescent="0.25">
      <c r="A33" s="714" t="s">
        <v>1021</v>
      </c>
      <c r="B33" s="718">
        <v>5132</v>
      </c>
      <c r="C33" s="236"/>
      <c r="D33" s="237"/>
      <c r="E33" s="238"/>
    </row>
    <row r="34" spans="1:5" x14ac:dyDescent="0.25">
      <c r="A34" s="714" t="s">
        <v>1022</v>
      </c>
      <c r="B34" s="718">
        <v>5133</v>
      </c>
      <c r="C34" s="236"/>
      <c r="D34" s="237"/>
      <c r="E34" s="238"/>
    </row>
    <row r="35" spans="1:5" x14ac:dyDescent="0.25">
      <c r="A35" s="714" t="s">
        <v>1023</v>
      </c>
      <c r="B35" s="718">
        <v>5134</v>
      </c>
      <c r="C35" s="236"/>
      <c r="D35" s="237"/>
      <c r="E35" s="238"/>
    </row>
    <row r="36" spans="1:5" x14ac:dyDescent="0.25">
      <c r="A36" s="714" t="s">
        <v>1024</v>
      </c>
      <c r="B36" s="718">
        <v>5135</v>
      </c>
      <c r="C36" s="236"/>
      <c r="D36" s="237"/>
      <c r="E36" s="238"/>
    </row>
    <row r="37" spans="1:5" x14ac:dyDescent="0.25">
      <c r="A37" s="714" t="s">
        <v>1025</v>
      </c>
      <c r="B37" s="718">
        <v>5136</v>
      </c>
      <c r="C37" s="236"/>
      <c r="D37" s="237"/>
      <c r="E37" s="238"/>
    </row>
    <row r="38" spans="1:5" x14ac:dyDescent="0.25">
      <c r="A38" s="714" t="s">
        <v>1026</v>
      </c>
      <c r="B38" s="718">
        <v>5137</v>
      </c>
      <c r="C38" s="236"/>
      <c r="D38" s="237"/>
      <c r="E38" s="238"/>
    </row>
    <row r="39" spans="1:5" x14ac:dyDescent="0.25">
      <c r="A39" s="714" t="s">
        <v>1027</v>
      </c>
      <c r="B39" s="718">
        <v>5138</v>
      </c>
      <c r="C39" s="236"/>
      <c r="D39" s="237"/>
      <c r="E39" s="238"/>
    </row>
    <row r="40" spans="1:5" x14ac:dyDescent="0.25">
      <c r="A40" s="714" t="s">
        <v>1213</v>
      </c>
      <c r="B40" s="718">
        <v>5139</v>
      </c>
      <c r="C40" s="236"/>
      <c r="D40" s="237"/>
      <c r="E40" s="238"/>
    </row>
    <row r="41" spans="1:5" x14ac:dyDescent="0.25">
      <c r="A41" s="714" t="s">
        <v>1028</v>
      </c>
      <c r="B41" s="718">
        <v>5140</v>
      </c>
      <c r="C41" s="236"/>
      <c r="D41" s="237"/>
      <c r="E41" s="238"/>
    </row>
    <row r="42" spans="1:5" x14ac:dyDescent="0.25">
      <c r="A42" s="714" t="s">
        <v>1029</v>
      </c>
      <c r="B42" s="718">
        <v>5141</v>
      </c>
      <c r="C42" s="236"/>
      <c r="D42" s="237"/>
      <c r="E42" s="238"/>
    </row>
    <row r="43" spans="1:5" x14ac:dyDescent="0.25">
      <c r="A43" s="714" t="s">
        <v>1030</v>
      </c>
      <c r="B43" s="718">
        <v>5142</v>
      </c>
      <c r="C43" s="236"/>
      <c r="D43" s="237"/>
      <c r="E43" s="238"/>
    </row>
    <row r="44" spans="1:5" x14ac:dyDescent="0.25">
      <c r="A44" s="714" t="s">
        <v>1031</v>
      </c>
      <c r="B44" s="718">
        <v>5143</v>
      </c>
      <c r="C44" s="236"/>
      <c r="D44" s="237"/>
      <c r="E44" s="238"/>
    </row>
    <row r="45" spans="1:5" x14ac:dyDescent="0.25">
      <c r="A45" s="714" t="s">
        <v>1032</v>
      </c>
      <c r="B45" s="718">
        <v>5144</v>
      </c>
      <c r="C45" s="236"/>
      <c r="D45" s="237"/>
      <c r="E45" s="238"/>
    </row>
    <row r="46" spans="1:5" x14ac:dyDescent="0.25">
      <c r="A46" s="714" t="s">
        <v>1033</v>
      </c>
      <c r="B46" s="718">
        <v>5145</v>
      </c>
      <c r="C46" s="236"/>
      <c r="D46" s="237"/>
      <c r="E46" s="238"/>
    </row>
    <row r="47" spans="1:5" x14ac:dyDescent="0.25">
      <c r="A47" s="714" t="s">
        <v>1034</v>
      </c>
      <c r="B47" s="718">
        <v>5146</v>
      </c>
      <c r="C47" s="236"/>
      <c r="D47" s="237"/>
      <c r="E47" s="238"/>
    </row>
    <row r="48" spans="1:5" x14ac:dyDescent="0.25">
      <c r="A48" s="714" t="s">
        <v>1035</v>
      </c>
      <c r="B48" s="718">
        <v>5147</v>
      </c>
      <c r="C48" s="236"/>
      <c r="D48" s="237"/>
      <c r="E48" s="238"/>
    </row>
    <row r="49" spans="1:5" x14ac:dyDescent="0.25">
      <c r="A49" s="714" t="s">
        <v>1036</v>
      </c>
      <c r="B49" s="718">
        <v>5148</v>
      </c>
      <c r="C49" s="236"/>
      <c r="D49" s="237"/>
      <c r="E49" s="238"/>
    </row>
    <row r="50" spans="1:5" x14ac:dyDescent="0.25">
      <c r="A50" s="714" t="s">
        <v>1037</v>
      </c>
      <c r="B50" s="718">
        <v>5149</v>
      </c>
      <c r="C50" s="236"/>
      <c r="D50" s="237"/>
      <c r="E50" s="238"/>
    </row>
    <row r="51" spans="1:5" x14ac:dyDescent="0.25">
      <c r="A51" s="714" t="s">
        <v>1038</v>
      </c>
      <c r="B51" s="718">
        <v>5150</v>
      </c>
      <c r="C51" s="236"/>
      <c r="D51" s="237"/>
      <c r="E51" s="238"/>
    </row>
    <row r="52" spans="1:5" x14ac:dyDescent="0.25">
      <c r="A52" s="714" t="s">
        <v>1039</v>
      </c>
      <c r="B52" s="718">
        <v>5151</v>
      </c>
      <c r="C52" s="236"/>
      <c r="D52" s="237"/>
      <c r="E52" s="238"/>
    </row>
    <row r="53" spans="1:5" x14ac:dyDescent="0.25">
      <c r="A53" s="714" t="s">
        <v>1040</v>
      </c>
      <c r="B53" s="718">
        <v>5152</v>
      </c>
      <c r="C53" s="236"/>
      <c r="D53" s="237"/>
      <c r="E53" s="238"/>
    </row>
    <row r="54" spans="1:5" x14ac:dyDescent="0.25">
      <c r="A54" s="714" t="s">
        <v>1041</v>
      </c>
      <c r="B54" s="718">
        <v>5153</v>
      </c>
      <c r="C54" s="236"/>
      <c r="D54" s="237"/>
      <c r="E54" s="238"/>
    </row>
    <row r="55" spans="1:5" x14ac:dyDescent="0.25">
      <c r="A55" s="714" t="s">
        <v>1042</v>
      </c>
      <c r="B55" s="718">
        <v>5154</v>
      </c>
      <c r="C55" s="236"/>
      <c r="D55" s="237"/>
      <c r="E55" s="238"/>
    </row>
    <row r="56" spans="1:5" x14ac:dyDescent="0.25">
      <c r="A56" s="714" t="s">
        <v>1043</v>
      </c>
      <c r="B56" s="718">
        <v>5155</v>
      </c>
      <c r="C56" s="236"/>
      <c r="D56" s="237"/>
      <c r="E56" s="238"/>
    </row>
    <row r="57" spans="1:5" x14ac:dyDescent="0.25">
      <c r="A57" s="714" t="s">
        <v>1044</v>
      </c>
      <c r="B57" s="718">
        <v>5156</v>
      </c>
      <c r="C57" s="236"/>
      <c r="D57" s="237"/>
      <c r="E57" s="238"/>
    </row>
    <row r="58" spans="1:5" x14ac:dyDescent="0.25">
      <c r="A58" s="714" t="s">
        <v>1045</v>
      </c>
      <c r="B58" s="718">
        <v>5157</v>
      </c>
      <c r="C58" s="236"/>
      <c r="D58" s="237"/>
      <c r="E58" s="238"/>
    </row>
    <row r="59" spans="1:5" x14ac:dyDescent="0.25">
      <c r="A59" s="714" t="s">
        <v>1214</v>
      </c>
      <c r="B59" s="718">
        <v>5158</v>
      </c>
      <c r="C59" s="236"/>
      <c r="D59" s="237"/>
      <c r="E59" s="238"/>
    </row>
    <row r="60" spans="1:5" x14ac:dyDescent="0.25">
      <c r="A60" s="714" t="s">
        <v>1047</v>
      </c>
      <c r="B60" s="718">
        <v>5159</v>
      </c>
      <c r="C60" s="236"/>
      <c r="D60" s="237"/>
      <c r="E60" s="238"/>
    </row>
    <row r="61" spans="1:5" x14ac:dyDescent="0.25">
      <c r="A61" s="714" t="s">
        <v>1048</v>
      </c>
      <c r="B61" s="718">
        <v>5160</v>
      </c>
      <c r="C61" s="236"/>
      <c r="D61" s="237"/>
      <c r="E61" s="238"/>
    </row>
    <row r="62" spans="1:5" x14ac:dyDescent="0.25">
      <c r="A62" s="714" t="s">
        <v>1049</v>
      </c>
      <c r="B62" s="718">
        <v>5161</v>
      </c>
      <c r="C62" s="236"/>
      <c r="D62" s="237"/>
      <c r="E62" s="238"/>
    </row>
    <row r="63" spans="1:5" x14ac:dyDescent="0.25">
      <c r="A63" s="714" t="s">
        <v>1050</v>
      </c>
      <c r="B63" s="718">
        <v>5162</v>
      </c>
      <c r="C63" s="236"/>
      <c r="D63" s="237"/>
      <c r="E63" s="238"/>
    </row>
    <row r="64" spans="1:5" x14ac:dyDescent="0.25">
      <c r="A64" s="714" t="s">
        <v>1051</v>
      </c>
      <c r="B64" s="718">
        <v>5163</v>
      </c>
      <c r="C64" s="236"/>
      <c r="D64" s="237"/>
      <c r="E64" s="238"/>
    </row>
    <row r="65" spans="1:5" x14ac:dyDescent="0.25">
      <c r="A65" s="714" t="s">
        <v>1052</v>
      </c>
      <c r="B65" s="718">
        <v>5164</v>
      </c>
      <c r="C65" s="236"/>
      <c r="D65" s="237"/>
      <c r="E65" s="238"/>
    </row>
    <row r="66" spans="1:5" x14ac:dyDescent="0.25">
      <c r="A66" s="714" t="s">
        <v>1053</v>
      </c>
      <c r="B66" s="718">
        <v>5165</v>
      </c>
      <c r="C66" s="236"/>
      <c r="D66" s="237"/>
      <c r="E66" s="238"/>
    </row>
    <row r="67" spans="1:5" x14ac:dyDescent="0.25">
      <c r="A67" s="714" t="s">
        <v>1054</v>
      </c>
      <c r="B67" s="718">
        <v>5166</v>
      </c>
      <c r="C67" s="236"/>
      <c r="D67" s="237"/>
      <c r="E67" s="238"/>
    </row>
    <row r="68" spans="1:5" x14ac:dyDescent="0.25">
      <c r="A68" s="714" t="s">
        <v>1055</v>
      </c>
      <c r="B68" s="718">
        <v>5167</v>
      </c>
    </row>
    <row r="69" spans="1:5" x14ac:dyDescent="0.25">
      <c r="A69" s="714" t="s">
        <v>1056</v>
      </c>
      <c r="B69" s="718">
        <v>5168</v>
      </c>
    </row>
    <row r="70" spans="1:5" x14ac:dyDescent="0.25">
      <c r="A70" s="714" t="s">
        <v>1057</v>
      </c>
      <c r="B70" s="718">
        <v>5169</v>
      </c>
    </row>
    <row r="71" spans="1:5" x14ac:dyDescent="0.25">
      <c r="A71" s="714" t="s">
        <v>1058</v>
      </c>
      <c r="B71" s="718">
        <v>5170</v>
      </c>
    </row>
    <row r="72" spans="1:5" x14ac:dyDescent="0.25">
      <c r="A72" s="714" t="s">
        <v>1059</v>
      </c>
      <c r="B72" s="718">
        <v>5171</v>
      </c>
    </row>
    <row r="73" spans="1:5" x14ac:dyDescent="0.25">
      <c r="A73" s="714" t="s">
        <v>1060</v>
      </c>
      <c r="B73" s="718">
        <v>5172</v>
      </c>
    </row>
    <row r="74" spans="1:5" x14ac:dyDescent="0.25">
      <c r="A74" s="714" t="s">
        <v>1061</v>
      </c>
      <c r="B74" s="718">
        <v>5173</v>
      </c>
    </row>
    <row r="75" spans="1:5" x14ac:dyDescent="0.25">
      <c r="A75" s="714" t="s">
        <v>1062</v>
      </c>
      <c r="B75" s="718">
        <v>5174</v>
      </c>
    </row>
    <row r="76" spans="1:5" x14ac:dyDescent="0.25">
      <c r="A76" s="714" t="s">
        <v>1063</v>
      </c>
      <c r="B76" s="718">
        <v>5175</v>
      </c>
    </row>
    <row r="77" spans="1:5" x14ac:dyDescent="0.25">
      <c r="A77" s="714" t="s">
        <v>1064</v>
      </c>
      <c r="B77" s="718">
        <v>5176</v>
      </c>
    </row>
    <row r="78" spans="1:5" x14ac:dyDescent="0.25">
      <c r="A78" s="714" t="s">
        <v>1065</v>
      </c>
      <c r="B78" s="718">
        <v>5177</v>
      </c>
    </row>
    <row r="79" spans="1:5" x14ac:dyDescent="0.25">
      <c r="A79" s="714" t="s">
        <v>1066</v>
      </c>
      <c r="B79" s="718">
        <v>5178</v>
      </c>
    </row>
    <row r="80" spans="1:5" x14ac:dyDescent="0.25">
      <c r="A80" s="714" t="s">
        <v>1067</v>
      </c>
      <c r="B80" s="718">
        <v>5179</v>
      </c>
    </row>
    <row r="81" spans="1:2" x14ac:dyDescent="0.25">
      <c r="A81" s="714" t="s">
        <v>1068</v>
      </c>
      <c r="B81" s="718">
        <v>5180</v>
      </c>
    </row>
    <row r="82" spans="1:2" x14ac:dyDescent="0.25">
      <c r="A82" s="714" t="s">
        <v>1069</v>
      </c>
      <c r="B82" s="718">
        <v>5181</v>
      </c>
    </row>
    <row r="83" spans="1:2" x14ac:dyDescent="0.25">
      <c r="A83" s="714" t="s">
        <v>1070</v>
      </c>
      <c r="B83" s="718">
        <v>5182</v>
      </c>
    </row>
    <row r="84" spans="1:2" x14ac:dyDescent="0.25">
      <c r="A84" s="714" t="s">
        <v>1071</v>
      </c>
      <c r="B84" s="718">
        <v>5183</v>
      </c>
    </row>
    <row r="85" spans="1:2" x14ac:dyDescent="0.25">
      <c r="A85" s="714" t="s">
        <v>1072</v>
      </c>
      <c r="B85" s="718">
        <v>5184</v>
      </c>
    </row>
    <row r="86" spans="1:2" x14ac:dyDescent="0.25">
      <c r="A86" s="714" t="s">
        <v>1073</v>
      </c>
      <c r="B86" s="718">
        <v>5185</v>
      </c>
    </row>
    <row r="87" spans="1:2" x14ac:dyDescent="0.25">
      <c r="A87" s="714" t="s">
        <v>1074</v>
      </c>
      <c r="B87" s="718">
        <v>5186</v>
      </c>
    </row>
    <row r="88" spans="1:2" x14ac:dyDescent="0.25">
      <c r="A88" s="714" t="s">
        <v>1075</v>
      </c>
      <c r="B88" s="718">
        <v>5187</v>
      </c>
    </row>
    <row r="89" spans="1:2" x14ac:dyDescent="0.25">
      <c r="A89" s="714" t="s">
        <v>1076</v>
      </c>
      <c r="B89" s="718">
        <v>5188</v>
      </c>
    </row>
    <row r="90" spans="1:2" x14ac:dyDescent="0.25">
      <c r="A90" s="714" t="s">
        <v>1077</v>
      </c>
      <c r="B90" s="718">
        <v>5189</v>
      </c>
    </row>
    <row r="91" spans="1:2" x14ac:dyDescent="0.25">
      <c r="A91" s="714" t="s">
        <v>1078</v>
      </c>
      <c r="B91" s="718">
        <v>5190</v>
      </c>
    </row>
    <row r="92" spans="1:2" x14ac:dyDescent="0.25">
      <c r="A92" s="714" t="s">
        <v>1079</v>
      </c>
      <c r="B92" s="718">
        <v>5191</v>
      </c>
    </row>
    <row r="93" spans="1:2" x14ac:dyDescent="0.25">
      <c r="A93" s="714" t="s">
        <v>1080</v>
      </c>
      <c r="B93" s="718">
        <v>5192</v>
      </c>
    </row>
    <row r="94" spans="1:2" x14ac:dyDescent="0.25">
      <c r="A94" s="714" t="s">
        <v>1081</v>
      </c>
      <c r="B94" s="718">
        <v>5193</v>
      </c>
    </row>
    <row r="95" spans="1:2" x14ac:dyDescent="0.25">
      <c r="A95" s="714" t="s">
        <v>1082</v>
      </c>
      <c r="B95" s="718">
        <v>5194</v>
      </c>
    </row>
    <row r="96" spans="1:2" x14ac:dyDescent="0.25">
      <c r="A96" s="714" t="s">
        <v>1083</v>
      </c>
      <c r="B96" s="718">
        <v>5195</v>
      </c>
    </row>
    <row r="97" spans="1:2" x14ac:dyDescent="0.25">
      <c r="A97" s="714" t="s">
        <v>1084</v>
      </c>
      <c r="B97" s="718">
        <v>5196</v>
      </c>
    </row>
    <row r="98" spans="1:2" x14ac:dyDescent="0.25">
      <c r="A98" s="714" t="s">
        <v>1085</v>
      </c>
      <c r="B98" s="718">
        <v>5197</v>
      </c>
    </row>
    <row r="99" spans="1:2" x14ac:dyDescent="0.25">
      <c r="A99" s="714" t="s">
        <v>1086</v>
      </c>
      <c r="B99" s="718">
        <v>5198</v>
      </c>
    </row>
    <row r="100" spans="1:2" x14ac:dyDescent="0.25">
      <c r="A100" s="714" t="s">
        <v>1087</v>
      </c>
      <c r="B100" s="718">
        <v>5199</v>
      </c>
    </row>
  </sheetData>
  <sheetProtection algorithmName="SHA-512" hashValue="fTKhJN2YPyX9ac4jlEFZol3zVMdSPFJ9ah8LgwRfEa1Uvc3R2euaAXpeoNNe4eyBPp/kop2G+Zo3GWv24HkL9Q==" saltValue="wPXHffZ2mAToDnpIHJUWvQ=="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CZ305"/>
  <sheetViews>
    <sheetView zoomScale="86" zoomScaleNormal="86" workbookViewId="0">
      <pane xSplit="4" ySplit="2" topLeftCell="E213" activePane="bottomRight" state="frozen"/>
      <selection pane="topRight" activeCell="E1" sqref="E1"/>
      <selection pane="bottomLeft" activeCell="A3" sqref="A3"/>
      <selection pane="bottomRight" activeCell="F232" sqref="F232"/>
    </sheetView>
  </sheetViews>
  <sheetFormatPr defaultRowHeight="15" x14ac:dyDescent="0.25"/>
  <cols>
    <col min="2" max="2" width="10.28515625" customWidth="1"/>
    <col min="3" max="3" width="63.85546875" customWidth="1"/>
    <col min="4" max="4" width="24" customWidth="1"/>
    <col min="5" max="104" width="20.7109375" customWidth="1"/>
  </cols>
  <sheetData>
    <row r="1" spans="1:104" x14ac:dyDescent="0.25">
      <c r="A1" t="s">
        <v>988</v>
      </c>
      <c r="B1" t="s">
        <v>598</v>
      </c>
      <c r="D1" t="s">
        <v>598</v>
      </c>
      <c r="E1" t="s">
        <v>989</v>
      </c>
      <c r="F1" t="s">
        <v>990</v>
      </c>
      <c r="G1" t="s">
        <v>991</v>
      </c>
      <c r="H1" t="s">
        <v>992</v>
      </c>
      <c r="I1" t="s">
        <v>993</v>
      </c>
      <c r="J1" t="s">
        <v>994</v>
      </c>
      <c r="K1" t="s">
        <v>995</v>
      </c>
      <c r="L1" t="s">
        <v>996</v>
      </c>
      <c r="M1" t="s">
        <v>997</v>
      </c>
      <c r="N1" t="s">
        <v>998</v>
      </c>
      <c r="O1" t="s">
        <v>999</v>
      </c>
      <c r="P1" t="s">
        <v>1000</v>
      </c>
      <c r="Q1" t="s">
        <v>1001</v>
      </c>
      <c r="R1" t="s">
        <v>1002</v>
      </c>
      <c r="S1" t="s">
        <v>1003</v>
      </c>
      <c r="T1" t="s">
        <v>1004</v>
      </c>
      <c r="U1" t="s">
        <v>1005</v>
      </c>
      <c r="V1" t="s">
        <v>1006</v>
      </c>
      <c r="W1" t="s">
        <v>1007</v>
      </c>
      <c r="X1" t="s">
        <v>1008</v>
      </c>
      <c r="Y1" t="s">
        <v>1009</v>
      </c>
      <c r="Z1" t="s">
        <v>1010</v>
      </c>
      <c r="AA1" t="s">
        <v>1011</v>
      </c>
      <c r="AB1" t="s">
        <v>1012</v>
      </c>
      <c r="AC1" t="s">
        <v>1013</v>
      </c>
      <c r="AD1" t="s">
        <v>1014</v>
      </c>
      <c r="AE1" t="s">
        <v>1015</v>
      </c>
      <c r="AF1" t="s">
        <v>1016</v>
      </c>
      <c r="AG1" t="s">
        <v>1017</v>
      </c>
      <c r="AH1" t="s">
        <v>1018</v>
      </c>
      <c r="AI1" t="s">
        <v>1019</v>
      </c>
      <c r="AJ1" t="s">
        <v>1020</v>
      </c>
      <c r="AK1" t="s">
        <v>1021</v>
      </c>
      <c r="AL1" t="s">
        <v>1022</v>
      </c>
      <c r="AM1" t="s">
        <v>1023</v>
      </c>
      <c r="AN1" t="s">
        <v>1024</v>
      </c>
      <c r="AO1" t="s">
        <v>1025</v>
      </c>
      <c r="AP1" t="s">
        <v>1026</v>
      </c>
      <c r="AQ1" t="s">
        <v>1027</v>
      </c>
      <c r="AR1" t="s">
        <v>1213</v>
      </c>
      <c r="AS1" t="s">
        <v>1028</v>
      </c>
      <c r="AT1" t="s">
        <v>1029</v>
      </c>
      <c r="AU1" t="s">
        <v>1030</v>
      </c>
      <c r="AV1" t="s">
        <v>1031</v>
      </c>
      <c r="AW1" t="s">
        <v>1032</v>
      </c>
      <c r="AX1" t="s">
        <v>1033</v>
      </c>
      <c r="AY1" t="s">
        <v>1034</v>
      </c>
      <c r="AZ1" t="s">
        <v>1035</v>
      </c>
      <c r="BA1" t="s">
        <v>1036</v>
      </c>
      <c r="BB1" t="s">
        <v>1037</v>
      </c>
      <c r="BC1" t="s">
        <v>1038</v>
      </c>
      <c r="BD1" t="s">
        <v>1039</v>
      </c>
      <c r="BE1" t="s">
        <v>1040</v>
      </c>
      <c r="BF1" t="s">
        <v>1041</v>
      </c>
      <c r="BG1" t="s">
        <v>1042</v>
      </c>
      <c r="BH1" t="s">
        <v>1043</v>
      </c>
      <c r="BI1" t="s">
        <v>1044</v>
      </c>
      <c r="BJ1" t="s">
        <v>1045</v>
      </c>
      <c r="BK1" t="s">
        <v>1046</v>
      </c>
      <c r="BL1" t="s">
        <v>1047</v>
      </c>
      <c r="BM1" t="s">
        <v>1048</v>
      </c>
      <c r="BN1" t="s">
        <v>1049</v>
      </c>
      <c r="BO1" t="s">
        <v>1050</v>
      </c>
      <c r="BP1" t="s">
        <v>1051</v>
      </c>
      <c r="BQ1" t="s">
        <v>1052</v>
      </c>
      <c r="BR1" t="s">
        <v>1053</v>
      </c>
      <c r="BS1" t="s">
        <v>1054</v>
      </c>
      <c r="BT1" t="s">
        <v>1055</v>
      </c>
      <c r="BU1" t="s">
        <v>1056</v>
      </c>
      <c r="BV1" t="s">
        <v>1057</v>
      </c>
      <c r="BW1" t="s">
        <v>1058</v>
      </c>
      <c r="BX1" t="s">
        <v>1059</v>
      </c>
      <c r="BY1" t="s">
        <v>1060</v>
      </c>
      <c r="BZ1" t="s">
        <v>1061</v>
      </c>
      <c r="CA1" t="s">
        <v>1062</v>
      </c>
      <c r="CB1" t="s">
        <v>1063</v>
      </c>
      <c r="CC1" t="s">
        <v>1064</v>
      </c>
      <c r="CD1" t="s">
        <v>1065</v>
      </c>
      <c r="CE1" t="s">
        <v>1066</v>
      </c>
      <c r="CF1" t="s">
        <v>1067</v>
      </c>
      <c r="CG1" t="s">
        <v>1068</v>
      </c>
      <c r="CH1" t="s">
        <v>1069</v>
      </c>
      <c r="CI1" t="s">
        <v>1070</v>
      </c>
      <c r="CJ1" t="s">
        <v>1071</v>
      </c>
      <c r="CK1" t="s">
        <v>1072</v>
      </c>
      <c r="CL1" t="s">
        <v>1073</v>
      </c>
      <c r="CM1" t="s">
        <v>1074</v>
      </c>
      <c r="CN1" t="s">
        <v>1075</v>
      </c>
      <c r="CO1" t="s">
        <v>1076</v>
      </c>
      <c r="CP1" t="s">
        <v>1077</v>
      </c>
      <c r="CQ1" t="s">
        <v>1078</v>
      </c>
      <c r="CR1" t="s">
        <v>1079</v>
      </c>
      <c r="CS1" t="s">
        <v>1080</v>
      </c>
      <c r="CT1" t="s">
        <v>1081</v>
      </c>
      <c r="CU1" t="s">
        <v>1082</v>
      </c>
      <c r="CV1" t="s">
        <v>1083</v>
      </c>
      <c r="CW1" t="s">
        <v>1084</v>
      </c>
      <c r="CX1" t="s">
        <v>1085</v>
      </c>
      <c r="CY1" t="s">
        <v>1086</v>
      </c>
      <c r="CZ1" t="s">
        <v>1087</v>
      </c>
    </row>
    <row r="2" spans="1:104" x14ac:dyDescent="0.25">
      <c r="E2">
        <v>5100</v>
      </c>
      <c r="F2">
        <v>5101</v>
      </c>
      <c r="G2">
        <v>5102</v>
      </c>
      <c r="H2">
        <v>5103</v>
      </c>
      <c r="I2">
        <v>5104</v>
      </c>
      <c r="J2">
        <v>5105</v>
      </c>
      <c r="K2">
        <v>5106</v>
      </c>
      <c r="L2">
        <v>5107</v>
      </c>
      <c r="M2">
        <v>5108</v>
      </c>
      <c r="N2">
        <v>5109</v>
      </c>
      <c r="O2">
        <v>5110</v>
      </c>
      <c r="P2">
        <v>5111</v>
      </c>
      <c r="Q2">
        <v>5112</v>
      </c>
      <c r="R2">
        <v>5113</v>
      </c>
      <c r="S2">
        <v>5114</v>
      </c>
      <c r="T2">
        <v>5115</v>
      </c>
      <c r="U2">
        <v>5116</v>
      </c>
      <c r="V2">
        <v>5117</v>
      </c>
      <c r="W2">
        <v>5118</v>
      </c>
      <c r="X2">
        <v>5119</v>
      </c>
      <c r="Y2">
        <v>5120</v>
      </c>
      <c r="Z2">
        <v>5121</v>
      </c>
      <c r="AA2">
        <v>5122</v>
      </c>
      <c r="AB2">
        <v>5123</v>
      </c>
      <c r="AC2">
        <v>5124</v>
      </c>
      <c r="AD2">
        <v>5125</v>
      </c>
      <c r="AE2">
        <v>5126</v>
      </c>
      <c r="AF2">
        <v>5127</v>
      </c>
      <c r="AG2">
        <v>5128</v>
      </c>
      <c r="AH2">
        <v>5129</v>
      </c>
      <c r="AI2">
        <v>5130</v>
      </c>
      <c r="AJ2">
        <v>5131</v>
      </c>
      <c r="AK2">
        <v>5132</v>
      </c>
      <c r="AL2">
        <v>5133</v>
      </c>
      <c r="AM2">
        <v>5134</v>
      </c>
      <c r="AN2">
        <v>5135</v>
      </c>
      <c r="AO2">
        <v>5136</v>
      </c>
      <c r="AP2">
        <v>5137</v>
      </c>
      <c r="AQ2">
        <v>5138</v>
      </c>
      <c r="AR2">
        <v>5139</v>
      </c>
      <c r="AS2">
        <v>5140</v>
      </c>
      <c r="AT2">
        <v>5141</v>
      </c>
      <c r="AU2">
        <v>5142</v>
      </c>
      <c r="AV2">
        <v>5143</v>
      </c>
      <c r="AW2">
        <v>5144</v>
      </c>
      <c r="AX2">
        <v>5145</v>
      </c>
      <c r="AY2">
        <v>5146</v>
      </c>
      <c r="AZ2">
        <v>5147</v>
      </c>
      <c r="BA2">
        <v>5148</v>
      </c>
      <c r="BB2">
        <v>5149</v>
      </c>
      <c r="BC2">
        <v>5150</v>
      </c>
      <c r="BD2">
        <v>5151</v>
      </c>
      <c r="BE2">
        <v>5152</v>
      </c>
      <c r="BF2">
        <v>5153</v>
      </c>
      <c r="BG2">
        <v>5154</v>
      </c>
      <c r="BH2">
        <v>5155</v>
      </c>
      <c r="BI2">
        <v>5156</v>
      </c>
      <c r="BJ2">
        <v>5157</v>
      </c>
      <c r="BK2">
        <v>5158</v>
      </c>
      <c r="BL2">
        <v>5159</v>
      </c>
      <c r="BM2">
        <v>5160</v>
      </c>
      <c r="BN2">
        <v>5161</v>
      </c>
      <c r="BO2">
        <v>5162</v>
      </c>
      <c r="BP2">
        <v>5163</v>
      </c>
      <c r="BQ2">
        <v>5164</v>
      </c>
      <c r="BR2">
        <v>5165</v>
      </c>
      <c r="BS2">
        <v>5166</v>
      </c>
      <c r="BT2">
        <v>5167</v>
      </c>
      <c r="BU2">
        <v>5168</v>
      </c>
      <c r="BV2">
        <v>5169</v>
      </c>
      <c r="BW2">
        <v>5170</v>
      </c>
      <c r="BX2">
        <v>5171</v>
      </c>
      <c r="BY2">
        <v>5172</v>
      </c>
      <c r="BZ2">
        <v>5173</v>
      </c>
      <c r="CA2">
        <v>5174</v>
      </c>
      <c r="CB2">
        <v>5175</v>
      </c>
      <c r="CC2">
        <v>5176</v>
      </c>
      <c r="CD2">
        <v>5177</v>
      </c>
      <c r="CE2">
        <v>5178</v>
      </c>
      <c r="CF2">
        <v>5179</v>
      </c>
      <c r="CG2">
        <v>5180</v>
      </c>
      <c r="CH2">
        <v>5181</v>
      </c>
      <c r="CI2">
        <v>5182</v>
      </c>
      <c r="CJ2">
        <v>5183</v>
      </c>
      <c r="CK2">
        <v>5184</v>
      </c>
      <c r="CL2">
        <v>5185</v>
      </c>
      <c r="CM2">
        <v>5186</v>
      </c>
      <c r="CN2">
        <v>5187</v>
      </c>
      <c r="CO2">
        <v>5188</v>
      </c>
      <c r="CP2">
        <v>5189</v>
      </c>
      <c r="CQ2">
        <v>5190</v>
      </c>
      <c r="CR2">
        <v>5191</v>
      </c>
      <c r="CS2">
        <v>5192</v>
      </c>
      <c r="CT2">
        <v>5193</v>
      </c>
      <c r="CU2">
        <v>5194</v>
      </c>
      <c r="CV2">
        <v>5195</v>
      </c>
      <c r="CW2">
        <v>5196</v>
      </c>
      <c r="CX2">
        <v>5197</v>
      </c>
      <c r="CY2">
        <v>5198</v>
      </c>
      <c r="CZ2">
        <v>5199</v>
      </c>
    </row>
    <row r="3" spans="1:104" x14ac:dyDescent="0.25">
      <c r="A3">
        <v>4</v>
      </c>
      <c r="B3">
        <v>4</v>
      </c>
      <c r="C3" t="s">
        <v>646</v>
      </c>
      <c r="D3" t="s">
        <v>320</v>
      </c>
      <c r="E3">
        <v>1533778</v>
      </c>
      <c r="F3">
        <v>1323992</v>
      </c>
      <c r="G3">
        <v>420969</v>
      </c>
      <c r="H3">
        <v>0</v>
      </c>
      <c r="I3">
        <v>397869</v>
      </c>
      <c r="J3">
        <v>557560</v>
      </c>
      <c r="K3">
        <v>3895350</v>
      </c>
      <c r="L3">
        <v>0</v>
      </c>
      <c r="M3">
        <v>2629740</v>
      </c>
      <c r="N3">
        <v>8678162</v>
      </c>
      <c r="O3">
        <v>9575531</v>
      </c>
      <c r="P3">
        <v>5750981</v>
      </c>
      <c r="Q3">
        <v>6562311</v>
      </c>
      <c r="R3">
        <v>1957313</v>
      </c>
      <c r="S3">
        <v>226574</v>
      </c>
      <c r="T3">
        <v>2639658</v>
      </c>
      <c r="U3">
        <v>688936</v>
      </c>
      <c r="V3">
        <v>6758575</v>
      </c>
      <c r="W3">
        <v>3908434</v>
      </c>
      <c r="X3">
        <v>2039716</v>
      </c>
      <c r="Y3">
        <v>140617</v>
      </c>
      <c r="Z3">
        <v>492667</v>
      </c>
      <c r="AA3">
        <v>3906093</v>
      </c>
      <c r="AB3">
        <v>2727364</v>
      </c>
      <c r="AC3">
        <v>5403870</v>
      </c>
      <c r="AD3">
        <v>16445957</v>
      </c>
      <c r="AE3">
        <v>2170420</v>
      </c>
      <c r="AF3">
        <v>2561855</v>
      </c>
      <c r="AG3">
        <v>3760219</v>
      </c>
      <c r="AH3">
        <v>1703638</v>
      </c>
      <c r="AI3">
        <v>1427658</v>
      </c>
      <c r="AJ3">
        <v>15001844</v>
      </c>
      <c r="AK3">
        <v>0</v>
      </c>
      <c r="AL3">
        <v>12495867</v>
      </c>
      <c r="AM3">
        <v>1946052</v>
      </c>
      <c r="AN3">
        <v>10731023</v>
      </c>
      <c r="AO3">
        <v>372316</v>
      </c>
      <c r="AP3">
        <v>1088826</v>
      </c>
      <c r="AQ3">
        <v>1697817</v>
      </c>
      <c r="AR3">
        <v>601611</v>
      </c>
      <c r="AS3">
        <v>12601186</v>
      </c>
      <c r="AT3">
        <v>1135997</v>
      </c>
      <c r="AU3">
        <v>7467138</v>
      </c>
      <c r="AV3">
        <v>3059054</v>
      </c>
      <c r="AW3">
        <v>9682217</v>
      </c>
      <c r="AX3">
        <v>772261</v>
      </c>
      <c r="AY3">
        <v>1605596</v>
      </c>
      <c r="AZ3">
        <v>0</v>
      </c>
      <c r="BA3">
        <v>4361869</v>
      </c>
      <c r="BB3">
        <v>2365495</v>
      </c>
      <c r="BC3">
        <v>3037071</v>
      </c>
      <c r="BD3">
        <v>1149657</v>
      </c>
      <c r="BE3">
        <v>1064360</v>
      </c>
      <c r="BF3">
        <v>1622351</v>
      </c>
      <c r="BG3">
        <v>3151069</v>
      </c>
      <c r="BH3">
        <v>1496198</v>
      </c>
      <c r="BI3">
        <v>0</v>
      </c>
      <c r="BJ3">
        <v>424532</v>
      </c>
      <c r="BK3">
        <v>1170297</v>
      </c>
      <c r="BL3">
        <v>145989869</v>
      </c>
      <c r="BM3">
        <v>301433</v>
      </c>
      <c r="BN3">
        <v>1657071</v>
      </c>
      <c r="BO3">
        <v>2020765</v>
      </c>
      <c r="BP3">
        <v>2088290</v>
      </c>
      <c r="BQ3">
        <v>13070977</v>
      </c>
      <c r="BR3">
        <v>0</v>
      </c>
      <c r="BS3">
        <v>8652475</v>
      </c>
      <c r="BT3">
        <v>5470415</v>
      </c>
      <c r="BU3">
        <v>673736</v>
      </c>
      <c r="BV3">
        <v>2325140</v>
      </c>
      <c r="BW3">
        <v>4071635</v>
      </c>
      <c r="BX3">
        <v>182738</v>
      </c>
      <c r="BY3">
        <v>869712</v>
      </c>
      <c r="BZ3">
        <v>2837618</v>
      </c>
      <c r="CA3">
        <v>948682</v>
      </c>
      <c r="CB3">
        <v>3651370</v>
      </c>
      <c r="CC3">
        <v>1660231</v>
      </c>
      <c r="CD3">
        <v>796990</v>
      </c>
      <c r="CE3">
        <v>2699054</v>
      </c>
      <c r="CF3">
        <v>8486367</v>
      </c>
      <c r="CG3">
        <v>4961130</v>
      </c>
      <c r="CH3">
        <v>1328877</v>
      </c>
      <c r="CI3">
        <v>1272966</v>
      </c>
      <c r="CJ3">
        <v>2177429</v>
      </c>
      <c r="CK3">
        <v>1701315</v>
      </c>
      <c r="CL3">
        <v>1661301</v>
      </c>
      <c r="CM3">
        <v>683753</v>
      </c>
      <c r="CN3">
        <v>1871016</v>
      </c>
      <c r="CO3">
        <v>293585</v>
      </c>
      <c r="CP3">
        <v>6065507</v>
      </c>
      <c r="CQ3">
        <v>1477197</v>
      </c>
      <c r="CR3">
        <v>50912491</v>
      </c>
      <c r="CS3">
        <v>780932</v>
      </c>
      <c r="CT3">
        <v>1342174</v>
      </c>
      <c r="CU3">
        <v>1911133</v>
      </c>
      <c r="CV3">
        <v>1738631</v>
      </c>
      <c r="CW3">
        <v>1431479</v>
      </c>
      <c r="CX3">
        <v>2798784</v>
      </c>
      <c r="CY3">
        <v>751180</v>
      </c>
      <c r="CZ3">
        <v>454093</v>
      </c>
    </row>
    <row r="4" spans="1:104" x14ac:dyDescent="0.25">
      <c r="A4">
        <v>5</v>
      </c>
      <c r="B4">
        <v>5</v>
      </c>
      <c r="C4" t="s">
        <v>115</v>
      </c>
      <c r="D4" t="s">
        <v>321</v>
      </c>
      <c r="E4">
        <v>0</v>
      </c>
      <c r="F4">
        <v>123769</v>
      </c>
      <c r="G4">
        <v>74996</v>
      </c>
      <c r="H4">
        <v>0</v>
      </c>
      <c r="I4">
        <v>89744</v>
      </c>
      <c r="J4">
        <v>0</v>
      </c>
      <c r="K4">
        <v>6486</v>
      </c>
      <c r="L4">
        <v>0</v>
      </c>
      <c r="M4">
        <v>97357</v>
      </c>
      <c r="N4">
        <v>196379</v>
      </c>
      <c r="O4">
        <v>1914791</v>
      </c>
      <c r="P4">
        <v>183778</v>
      </c>
      <c r="Q4">
        <v>754737</v>
      </c>
      <c r="R4">
        <v>30442</v>
      </c>
      <c r="S4">
        <v>30527</v>
      </c>
      <c r="T4">
        <v>59250</v>
      </c>
      <c r="U4">
        <v>40982</v>
      </c>
      <c r="V4">
        <v>230017</v>
      </c>
      <c r="W4">
        <v>277453</v>
      </c>
      <c r="X4">
        <v>277208</v>
      </c>
      <c r="Y4">
        <v>80991</v>
      </c>
      <c r="Z4">
        <v>279051</v>
      </c>
      <c r="AA4">
        <v>176130</v>
      </c>
      <c r="AB4">
        <v>20030</v>
      </c>
      <c r="AC4">
        <v>196171</v>
      </c>
      <c r="AD4">
        <v>735525</v>
      </c>
      <c r="AE4">
        <v>67947</v>
      </c>
      <c r="AF4">
        <v>118143</v>
      </c>
      <c r="AG4">
        <v>0</v>
      </c>
      <c r="AH4">
        <v>102999</v>
      </c>
      <c r="AI4">
        <v>235602</v>
      </c>
      <c r="AJ4">
        <v>655380</v>
      </c>
      <c r="AK4">
        <v>0</v>
      </c>
      <c r="AL4">
        <v>0</v>
      </c>
      <c r="AM4">
        <v>922449</v>
      </c>
      <c r="AN4">
        <v>753224</v>
      </c>
      <c r="AO4">
        <v>26912</v>
      </c>
      <c r="AP4">
        <v>105800</v>
      </c>
      <c r="AQ4">
        <v>73892</v>
      </c>
      <c r="AR4">
        <v>0</v>
      </c>
      <c r="AS4">
        <v>1132026</v>
      </c>
      <c r="AT4">
        <v>197956</v>
      </c>
      <c r="AU4">
        <v>0</v>
      </c>
      <c r="AV4">
        <v>567230</v>
      </c>
      <c r="AW4">
        <v>168733</v>
      </c>
      <c r="AX4">
        <v>61770</v>
      </c>
      <c r="AY4">
        <v>133340</v>
      </c>
      <c r="AZ4">
        <v>0</v>
      </c>
      <c r="BA4">
        <v>305744</v>
      </c>
      <c r="BB4">
        <v>0</v>
      </c>
      <c r="BC4">
        <v>173806</v>
      </c>
      <c r="BD4">
        <v>16436</v>
      </c>
      <c r="BE4">
        <v>226221</v>
      </c>
      <c r="BF4">
        <v>74787</v>
      </c>
      <c r="BG4">
        <v>217831</v>
      </c>
      <c r="BH4">
        <v>54843</v>
      </c>
      <c r="BI4">
        <v>0</v>
      </c>
      <c r="BJ4">
        <v>93079</v>
      </c>
      <c r="BK4">
        <v>59380</v>
      </c>
      <c r="BL4">
        <v>607010</v>
      </c>
      <c r="BM4">
        <v>29734</v>
      </c>
      <c r="BN4">
        <v>82995</v>
      </c>
      <c r="BO4">
        <v>78770</v>
      </c>
      <c r="BP4">
        <v>105215</v>
      </c>
      <c r="BQ4">
        <v>339869</v>
      </c>
      <c r="BR4">
        <v>0</v>
      </c>
      <c r="BS4">
        <v>148636</v>
      </c>
      <c r="BT4">
        <v>581506</v>
      </c>
      <c r="BU4">
        <v>52058</v>
      </c>
      <c r="BV4">
        <v>123728</v>
      </c>
      <c r="BW4">
        <v>238205</v>
      </c>
      <c r="BX4">
        <v>55645</v>
      </c>
      <c r="BY4">
        <v>158861</v>
      </c>
      <c r="BZ4">
        <v>233932</v>
      </c>
      <c r="CA4">
        <v>166928</v>
      </c>
      <c r="CB4">
        <v>242950</v>
      </c>
      <c r="CC4">
        <v>471757</v>
      </c>
      <c r="CD4">
        <v>0</v>
      </c>
      <c r="CE4">
        <v>85294</v>
      </c>
      <c r="CF4">
        <v>168138</v>
      </c>
      <c r="CG4">
        <v>186139</v>
      </c>
      <c r="CH4">
        <v>90343</v>
      </c>
      <c r="CI4">
        <v>46951</v>
      </c>
      <c r="CJ4">
        <v>194216</v>
      </c>
      <c r="CK4">
        <v>64880</v>
      </c>
      <c r="CL4">
        <v>73955</v>
      </c>
      <c r="CM4">
        <v>45361</v>
      </c>
      <c r="CN4">
        <v>17562</v>
      </c>
      <c r="CO4">
        <v>47301</v>
      </c>
      <c r="CP4">
        <v>16335</v>
      </c>
      <c r="CQ4">
        <v>94850</v>
      </c>
      <c r="CR4">
        <v>2116302</v>
      </c>
      <c r="CS4">
        <v>60517</v>
      </c>
      <c r="CT4">
        <v>77575</v>
      </c>
      <c r="CU4">
        <v>71824</v>
      </c>
      <c r="CV4">
        <v>266333</v>
      </c>
      <c r="CW4">
        <v>37987</v>
      </c>
      <c r="CX4">
        <v>399989</v>
      </c>
      <c r="CY4">
        <v>5834</v>
      </c>
      <c r="CZ4">
        <v>171069</v>
      </c>
    </row>
    <row r="5" spans="1:104" x14ac:dyDescent="0.25">
      <c r="A5">
        <v>6</v>
      </c>
      <c r="B5">
        <v>6</v>
      </c>
      <c r="C5" t="s">
        <v>1088</v>
      </c>
      <c r="D5" t="s">
        <v>322</v>
      </c>
      <c r="E5">
        <v>735854</v>
      </c>
      <c r="F5">
        <v>0</v>
      </c>
      <c r="G5">
        <v>0</v>
      </c>
      <c r="H5">
        <v>0</v>
      </c>
      <c r="I5">
        <v>0</v>
      </c>
      <c r="J5">
        <v>0</v>
      </c>
      <c r="K5">
        <v>0</v>
      </c>
      <c r="L5">
        <v>0</v>
      </c>
      <c r="M5">
        <v>0</v>
      </c>
      <c r="N5">
        <v>0</v>
      </c>
      <c r="O5">
        <v>764822</v>
      </c>
      <c r="P5">
        <v>2004107</v>
      </c>
      <c r="Q5">
        <v>973553</v>
      </c>
      <c r="R5">
        <v>0</v>
      </c>
      <c r="S5">
        <v>0</v>
      </c>
      <c r="T5">
        <v>0</v>
      </c>
      <c r="U5">
        <v>6893</v>
      </c>
      <c r="V5">
        <v>2222001</v>
      </c>
      <c r="W5">
        <v>0</v>
      </c>
      <c r="X5">
        <v>0</v>
      </c>
      <c r="Y5">
        <v>0</v>
      </c>
      <c r="Z5">
        <v>0</v>
      </c>
      <c r="AA5">
        <v>0</v>
      </c>
      <c r="AB5">
        <v>0</v>
      </c>
      <c r="AC5">
        <v>0</v>
      </c>
      <c r="AD5">
        <v>0</v>
      </c>
      <c r="AE5">
        <v>0</v>
      </c>
      <c r="AF5">
        <v>487763</v>
      </c>
      <c r="AG5">
        <v>0</v>
      </c>
      <c r="AH5">
        <v>0</v>
      </c>
      <c r="AI5">
        <v>0</v>
      </c>
      <c r="AJ5">
        <v>6947484</v>
      </c>
      <c r="AK5">
        <v>0</v>
      </c>
      <c r="AL5">
        <v>2243715</v>
      </c>
      <c r="AM5">
        <v>0</v>
      </c>
      <c r="AN5">
        <v>2712717</v>
      </c>
      <c r="AO5">
        <v>0</v>
      </c>
      <c r="AP5">
        <v>0</v>
      </c>
      <c r="AQ5">
        <v>0</v>
      </c>
      <c r="AR5">
        <v>0</v>
      </c>
      <c r="AS5">
        <v>8658438</v>
      </c>
      <c r="AT5">
        <v>0</v>
      </c>
      <c r="AU5">
        <v>0</v>
      </c>
      <c r="AV5">
        <v>0</v>
      </c>
      <c r="AW5">
        <v>0</v>
      </c>
      <c r="AX5">
        <v>0</v>
      </c>
      <c r="AY5">
        <v>0</v>
      </c>
      <c r="AZ5">
        <v>0</v>
      </c>
      <c r="BA5">
        <v>13500446</v>
      </c>
      <c r="BB5">
        <v>0</v>
      </c>
      <c r="BC5">
        <v>1039280</v>
      </c>
      <c r="BD5">
        <v>0</v>
      </c>
      <c r="BE5">
        <v>167667</v>
      </c>
      <c r="BF5">
        <v>0</v>
      </c>
      <c r="BG5">
        <v>505887</v>
      </c>
      <c r="BH5">
        <v>0</v>
      </c>
      <c r="BI5">
        <v>0</v>
      </c>
      <c r="BJ5">
        <v>0</v>
      </c>
      <c r="BK5">
        <v>0</v>
      </c>
      <c r="BL5">
        <v>29189849</v>
      </c>
      <c r="BM5">
        <v>0</v>
      </c>
      <c r="BN5">
        <v>0</v>
      </c>
      <c r="BO5">
        <v>290624</v>
      </c>
      <c r="BP5">
        <v>644711</v>
      </c>
      <c r="BQ5">
        <v>3993160</v>
      </c>
      <c r="BR5">
        <v>0</v>
      </c>
      <c r="BS5">
        <v>786036</v>
      </c>
      <c r="BT5">
        <v>0</v>
      </c>
      <c r="BU5">
        <v>0</v>
      </c>
      <c r="BV5">
        <v>152713</v>
      </c>
      <c r="BW5">
        <v>735165</v>
      </c>
      <c r="BX5">
        <v>0</v>
      </c>
      <c r="BY5">
        <v>1037298</v>
      </c>
      <c r="BZ5">
        <v>0</v>
      </c>
      <c r="CA5">
        <v>2130</v>
      </c>
      <c r="CB5">
        <v>2893292</v>
      </c>
      <c r="CC5">
        <v>0</v>
      </c>
      <c r="CD5">
        <v>0</v>
      </c>
      <c r="CE5">
        <v>0</v>
      </c>
      <c r="CF5">
        <v>1287212</v>
      </c>
      <c r="CG5">
        <v>1676270</v>
      </c>
      <c r="CH5">
        <v>0</v>
      </c>
      <c r="CI5">
        <v>0</v>
      </c>
      <c r="CJ5">
        <v>0</v>
      </c>
      <c r="CK5">
        <v>0</v>
      </c>
      <c r="CL5">
        <v>0</v>
      </c>
      <c r="CM5">
        <v>0</v>
      </c>
      <c r="CN5">
        <v>0</v>
      </c>
      <c r="CO5">
        <v>0</v>
      </c>
      <c r="CP5">
        <v>2779068</v>
      </c>
      <c r="CQ5">
        <v>0</v>
      </c>
      <c r="CR5">
        <v>2143412</v>
      </c>
      <c r="CS5">
        <v>0</v>
      </c>
      <c r="CT5">
        <v>0</v>
      </c>
      <c r="CU5">
        <v>726962</v>
      </c>
      <c r="CV5">
        <v>0</v>
      </c>
      <c r="CW5">
        <v>0</v>
      </c>
      <c r="CX5">
        <v>0</v>
      </c>
      <c r="CY5">
        <v>0</v>
      </c>
      <c r="CZ5">
        <v>0</v>
      </c>
    </row>
    <row r="6" spans="1:104" x14ac:dyDescent="0.25">
      <c r="A6">
        <v>7</v>
      </c>
      <c r="B6">
        <v>7</v>
      </c>
      <c r="C6" t="s">
        <v>1089</v>
      </c>
      <c r="D6" t="s">
        <v>323</v>
      </c>
      <c r="E6">
        <v>330836</v>
      </c>
      <c r="F6">
        <v>651501</v>
      </c>
      <c r="G6">
        <v>0</v>
      </c>
      <c r="H6">
        <v>0</v>
      </c>
      <c r="I6">
        <v>0</v>
      </c>
      <c r="J6">
        <v>0</v>
      </c>
      <c r="K6">
        <v>34725</v>
      </c>
      <c r="L6">
        <v>0</v>
      </c>
      <c r="M6">
        <v>0</v>
      </c>
      <c r="N6">
        <v>64000</v>
      </c>
      <c r="O6">
        <v>38481</v>
      </c>
      <c r="P6">
        <v>0</v>
      </c>
      <c r="Q6">
        <v>261337</v>
      </c>
      <c r="R6">
        <v>70027</v>
      </c>
      <c r="S6">
        <v>0</v>
      </c>
      <c r="T6">
        <v>0</v>
      </c>
      <c r="U6">
        <v>67924</v>
      </c>
      <c r="V6">
        <v>1835562</v>
      </c>
      <c r="W6">
        <v>0</v>
      </c>
      <c r="X6">
        <v>38362</v>
      </c>
      <c r="Y6">
        <v>0</v>
      </c>
      <c r="Z6">
        <v>12483</v>
      </c>
      <c r="AA6">
        <v>504860</v>
      </c>
      <c r="AB6">
        <v>85089</v>
      </c>
      <c r="AC6">
        <v>40860</v>
      </c>
      <c r="AD6">
        <v>174617</v>
      </c>
      <c r="AE6">
        <v>1834</v>
      </c>
      <c r="AF6">
        <v>14272</v>
      </c>
      <c r="AG6">
        <v>1176734</v>
      </c>
      <c r="AH6">
        <v>74</v>
      </c>
      <c r="AI6">
        <v>201380</v>
      </c>
      <c r="AJ6">
        <v>1360180</v>
      </c>
      <c r="AK6">
        <v>0</v>
      </c>
      <c r="AL6">
        <v>122250</v>
      </c>
      <c r="AM6">
        <v>46085</v>
      </c>
      <c r="AN6">
        <v>563692</v>
      </c>
      <c r="AO6">
        <v>0</v>
      </c>
      <c r="AP6">
        <v>24755</v>
      </c>
      <c r="AQ6">
        <v>4000</v>
      </c>
      <c r="AR6">
        <v>75203</v>
      </c>
      <c r="AS6">
        <v>968077</v>
      </c>
      <c r="AT6">
        <v>218413</v>
      </c>
      <c r="AU6">
        <v>249757</v>
      </c>
      <c r="AV6">
        <v>142327</v>
      </c>
      <c r="AW6">
        <v>319769</v>
      </c>
      <c r="AX6">
        <v>0</v>
      </c>
      <c r="AY6">
        <v>625512</v>
      </c>
      <c r="AZ6">
        <v>0</v>
      </c>
      <c r="BA6">
        <v>698483</v>
      </c>
      <c r="BB6">
        <v>0</v>
      </c>
      <c r="BC6">
        <v>0</v>
      </c>
      <c r="BD6">
        <v>22458</v>
      </c>
      <c r="BE6">
        <v>0</v>
      </c>
      <c r="BF6">
        <v>0</v>
      </c>
      <c r="BG6">
        <v>227019</v>
      </c>
      <c r="BH6">
        <v>397881</v>
      </c>
      <c r="BI6">
        <v>0</v>
      </c>
      <c r="BJ6">
        <v>2039201</v>
      </c>
      <c r="BK6">
        <v>61914</v>
      </c>
      <c r="BL6">
        <v>0</v>
      </c>
      <c r="BM6">
        <v>62500</v>
      </c>
      <c r="BN6">
        <v>250192</v>
      </c>
      <c r="BO6">
        <v>83699</v>
      </c>
      <c r="BP6">
        <v>10105</v>
      </c>
      <c r="BQ6">
        <v>95603</v>
      </c>
      <c r="BR6">
        <v>0</v>
      </c>
      <c r="BS6">
        <v>773528</v>
      </c>
      <c r="BT6">
        <v>151429</v>
      </c>
      <c r="BU6">
        <v>160</v>
      </c>
      <c r="BV6">
        <v>10439</v>
      </c>
      <c r="BW6">
        <v>9586</v>
      </c>
      <c r="BX6">
        <v>0</v>
      </c>
      <c r="BY6">
        <v>177691</v>
      </c>
      <c r="BZ6">
        <v>116179</v>
      </c>
      <c r="CA6">
        <v>188873</v>
      </c>
      <c r="CB6">
        <v>212162</v>
      </c>
      <c r="CC6">
        <v>0</v>
      </c>
      <c r="CD6">
        <v>0</v>
      </c>
      <c r="CE6">
        <v>419733</v>
      </c>
      <c r="CF6">
        <v>2885394</v>
      </c>
      <c r="CG6">
        <v>1052943</v>
      </c>
      <c r="CH6">
        <v>8860</v>
      </c>
      <c r="CI6">
        <v>50909</v>
      </c>
      <c r="CJ6">
        <v>66763</v>
      </c>
      <c r="CK6">
        <v>65229</v>
      </c>
      <c r="CL6">
        <v>2658282</v>
      </c>
      <c r="CM6">
        <v>0</v>
      </c>
      <c r="CN6">
        <v>4890501</v>
      </c>
      <c r="CO6">
        <v>431</v>
      </c>
      <c r="CP6">
        <v>11836</v>
      </c>
      <c r="CQ6">
        <v>0</v>
      </c>
      <c r="CR6">
        <v>1577971</v>
      </c>
      <c r="CS6">
        <v>18167</v>
      </c>
      <c r="CT6">
        <v>0</v>
      </c>
      <c r="CU6">
        <v>0</v>
      </c>
      <c r="CV6">
        <v>0</v>
      </c>
      <c r="CW6">
        <v>0</v>
      </c>
      <c r="CX6">
        <v>0</v>
      </c>
      <c r="CY6">
        <v>0</v>
      </c>
      <c r="CZ6">
        <v>0</v>
      </c>
    </row>
    <row r="7" spans="1:104" x14ac:dyDescent="0.25">
      <c r="A7">
        <v>9</v>
      </c>
      <c r="B7">
        <v>9</v>
      </c>
      <c r="C7" t="s">
        <v>1090</v>
      </c>
      <c r="D7" t="s">
        <v>324</v>
      </c>
      <c r="E7">
        <v>51898103</v>
      </c>
      <c r="F7">
        <v>17047761</v>
      </c>
      <c r="G7">
        <v>2813813</v>
      </c>
      <c r="H7">
        <v>0</v>
      </c>
      <c r="I7">
        <v>14288110</v>
      </c>
      <c r="J7">
        <v>12448280</v>
      </c>
      <c r="K7">
        <v>21370871</v>
      </c>
      <c r="L7">
        <v>0</v>
      </c>
      <c r="M7">
        <v>27899288</v>
      </c>
      <c r="N7">
        <v>80752724</v>
      </c>
      <c r="O7">
        <v>95289954</v>
      </c>
      <c r="P7">
        <v>25539185</v>
      </c>
      <c r="Q7">
        <v>87885641</v>
      </c>
      <c r="R7">
        <v>14092453</v>
      </c>
      <c r="S7">
        <v>11150754</v>
      </c>
      <c r="T7">
        <v>47991499</v>
      </c>
      <c r="U7">
        <v>8494685</v>
      </c>
      <c r="V7">
        <v>89644005</v>
      </c>
      <c r="W7">
        <v>48458846</v>
      </c>
      <c r="X7">
        <v>20805941</v>
      </c>
      <c r="Y7">
        <v>8689342</v>
      </c>
      <c r="Z7">
        <v>5005695</v>
      </c>
      <c r="AA7">
        <v>41814971</v>
      </c>
      <c r="AB7">
        <v>39722453</v>
      </c>
      <c r="AC7">
        <v>39302029</v>
      </c>
      <c r="AD7">
        <v>150700079</v>
      </c>
      <c r="AE7">
        <v>23580379</v>
      </c>
      <c r="AF7">
        <v>44836827</v>
      </c>
      <c r="AG7">
        <v>83704649</v>
      </c>
      <c r="AH7">
        <v>18930966</v>
      </c>
      <c r="AI7">
        <v>19352389</v>
      </c>
      <c r="AJ7">
        <v>211153276</v>
      </c>
      <c r="AK7">
        <v>0</v>
      </c>
      <c r="AL7">
        <v>153409536</v>
      </c>
      <c r="AM7">
        <v>39212564</v>
      </c>
      <c r="AN7">
        <v>72589483</v>
      </c>
      <c r="AO7">
        <v>3174260</v>
      </c>
      <c r="AP7">
        <v>8860776</v>
      </c>
      <c r="AQ7">
        <v>42555547</v>
      </c>
      <c r="AR7">
        <v>9824171</v>
      </c>
      <c r="AS7">
        <v>170437174</v>
      </c>
      <c r="AT7">
        <v>35185027</v>
      </c>
      <c r="AU7">
        <v>43620214</v>
      </c>
      <c r="AV7">
        <v>38098632</v>
      </c>
      <c r="AW7">
        <v>55954705</v>
      </c>
      <c r="AX7">
        <v>10397370</v>
      </c>
      <c r="AY7">
        <v>27106354</v>
      </c>
      <c r="AZ7">
        <v>0</v>
      </c>
      <c r="BA7">
        <v>112557952</v>
      </c>
      <c r="BB7">
        <v>27088706</v>
      </c>
      <c r="BC7">
        <v>84084063</v>
      </c>
      <c r="BD7">
        <v>9567900</v>
      </c>
      <c r="BE7">
        <v>23306905</v>
      </c>
      <c r="BF7">
        <v>31886726</v>
      </c>
      <c r="BG7">
        <v>37441707</v>
      </c>
      <c r="BH7">
        <v>29294877</v>
      </c>
      <c r="BI7">
        <v>0</v>
      </c>
      <c r="BJ7">
        <v>11624113</v>
      </c>
      <c r="BK7">
        <v>11784671</v>
      </c>
      <c r="BL7">
        <v>506016380</v>
      </c>
      <c r="BM7">
        <v>8501131</v>
      </c>
      <c r="BN7">
        <v>18589352</v>
      </c>
      <c r="BO7">
        <v>35653413</v>
      </c>
      <c r="BP7">
        <v>43308053</v>
      </c>
      <c r="BQ7">
        <v>97399240</v>
      </c>
      <c r="BR7">
        <v>0</v>
      </c>
      <c r="BS7">
        <v>77211865</v>
      </c>
      <c r="BT7">
        <v>66208186</v>
      </c>
      <c r="BU7">
        <v>8944569</v>
      </c>
      <c r="BV7">
        <v>16797994</v>
      </c>
      <c r="BW7">
        <v>43025327</v>
      </c>
      <c r="BX7">
        <v>5525400</v>
      </c>
      <c r="BY7">
        <v>28736001</v>
      </c>
      <c r="BZ7">
        <v>42805182</v>
      </c>
      <c r="CA7">
        <v>11629940</v>
      </c>
      <c r="CB7">
        <v>51426816</v>
      </c>
      <c r="CC7">
        <v>11336685</v>
      </c>
      <c r="CD7">
        <v>47416396</v>
      </c>
      <c r="CE7">
        <v>37263616</v>
      </c>
      <c r="CF7">
        <v>51801409</v>
      </c>
      <c r="CG7">
        <v>31037162</v>
      </c>
      <c r="CH7">
        <v>32473292</v>
      </c>
      <c r="CI7">
        <v>14174262</v>
      </c>
      <c r="CJ7">
        <v>31145359</v>
      </c>
      <c r="CK7">
        <v>22546143</v>
      </c>
      <c r="CL7">
        <v>43155246</v>
      </c>
      <c r="CM7">
        <v>10731718</v>
      </c>
      <c r="CN7">
        <v>33777881</v>
      </c>
      <c r="CO7">
        <v>1246508</v>
      </c>
      <c r="CP7">
        <v>109374069</v>
      </c>
      <c r="CQ7">
        <v>20149108</v>
      </c>
      <c r="CR7">
        <v>352630715</v>
      </c>
      <c r="CS7">
        <v>13683033</v>
      </c>
      <c r="CT7">
        <v>7725820</v>
      </c>
      <c r="CU7">
        <v>26892370</v>
      </c>
      <c r="CV7">
        <v>44026741</v>
      </c>
      <c r="CW7">
        <v>38525536</v>
      </c>
      <c r="CX7">
        <v>48391362</v>
      </c>
      <c r="CY7">
        <v>14385388</v>
      </c>
      <c r="CZ7">
        <v>6616766</v>
      </c>
    </row>
    <row r="8" spans="1:104" x14ac:dyDescent="0.25">
      <c r="B8">
        <v>11</v>
      </c>
      <c r="C8" t="s">
        <v>231</v>
      </c>
      <c r="D8" t="s">
        <v>325</v>
      </c>
    </row>
    <row r="9" spans="1:104" x14ac:dyDescent="0.25">
      <c r="B9">
        <v>12</v>
      </c>
      <c r="C9" t="s">
        <v>647</v>
      </c>
      <c r="D9" t="s">
        <v>326</v>
      </c>
    </row>
    <row r="10" spans="1:104" x14ac:dyDescent="0.25">
      <c r="B10">
        <v>13</v>
      </c>
      <c r="C10" t="s">
        <v>648</v>
      </c>
      <c r="D10" t="s">
        <v>327</v>
      </c>
    </row>
    <row r="11" spans="1:104" x14ac:dyDescent="0.25">
      <c r="B11">
        <v>14</v>
      </c>
      <c r="C11" t="s">
        <v>1091</v>
      </c>
      <c r="D11" t="s">
        <v>328</v>
      </c>
    </row>
    <row r="12" spans="1:104" x14ac:dyDescent="0.25">
      <c r="A12">
        <v>16</v>
      </c>
      <c r="B12">
        <v>16</v>
      </c>
      <c r="C12" t="s">
        <v>1092</v>
      </c>
      <c r="D12" t="s">
        <v>329</v>
      </c>
      <c r="E12">
        <v>153926683</v>
      </c>
      <c r="F12">
        <v>39660028</v>
      </c>
      <c r="G12">
        <v>16210322</v>
      </c>
      <c r="H12">
        <v>0</v>
      </c>
      <c r="I12">
        <v>33717752</v>
      </c>
      <c r="J12">
        <v>32069955</v>
      </c>
      <c r="K12">
        <v>60108201</v>
      </c>
      <c r="L12">
        <v>0</v>
      </c>
      <c r="M12">
        <v>46192953</v>
      </c>
      <c r="N12">
        <v>205135653</v>
      </c>
      <c r="O12">
        <v>313709542</v>
      </c>
      <c r="P12">
        <v>79492889</v>
      </c>
      <c r="Q12">
        <v>265698897</v>
      </c>
      <c r="R12">
        <v>73854602</v>
      </c>
      <c r="S12">
        <v>13588827</v>
      </c>
      <c r="T12">
        <v>97210607</v>
      </c>
      <c r="U12">
        <v>26506196</v>
      </c>
      <c r="V12">
        <v>184379843</v>
      </c>
      <c r="W12">
        <v>107599614</v>
      </c>
      <c r="X12">
        <v>40974971</v>
      </c>
      <c r="Y12">
        <v>18135040</v>
      </c>
      <c r="Z12">
        <v>19130085</v>
      </c>
      <c r="AA12">
        <v>115558094</v>
      </c>
      <c r="AB12">
        <v>56234742</v>
      </c>
      <c r="AC12">
        <v>108859803</v>
      </c>
      <c r="AD12">
        <v>334665948</v>
      </c>
      <c r="AE12">
        <v>46466614</v>
      </c>
      <c r="AF12">
        <v>109945324</v>
      </c>
      <c r="AG12">
        <v>154520715</v>
      </c>
      <c r="AH12">
        <v>58876152</v>
      </c>
      <c r="AI12">
        <v>61533293</v>
      </c>
      <c r="AJ12">
        <v>468711728</v>
      </c>
      <c r="AK12">
        <v>0</v>
      </c>
      <c r="AL12">
        <v>411757741</v>
      </c>
      <c r="AM12">
        <v>83036985</v>
      </c>
      <c r="AN12">
        <v>241647454</v>
      </c>
      <c r="AO12">
        <v>12205190</v>
      </c>
      <c r="AP12">
        <v>15787815</v>
      </c>
      <c r="AQ12">
        <v>65359337</v>
      </c>
      <c r="AR12">
        <v>19440141</v>
      </c>
      <c r="AS12">
        <v>585716761</v>
      </c>
      <c r="AT12">
        <v>62425824</v>
      </c>
      <c r="AU12">
        <v>121636660</v>
      </c>
      <c r="AV12">
        <v>83240845</v>
      </c>
      <c r="AW12">
        <v>141797822</v>
      </c>
      <c r="AX12">
        <v>25540556</v>
      </c>
      <c r="AY12">
        <v>49765791</v>
      </c>
      <c r="AZ12">
        <v>0</v>
      </c>
      <c r="BA12">
        <v>206153702</v>
      </c>
      <c r="BB12">
        <v>70127859</v>
      </c>
      <c r="BC12">
        <v>232123635</v>
      </c>
      <c r="BD12">
        <v>14802580</v>
      </c>
      <c r="BE12">
        <v>72013555</v>
      </c>
      <c r="BF12">
        <v>64825830</v>
      </c>
      <c r="BG12">
        <v>105081274</v>
      </c>
      <c r="BH12">
        <v>51072038</v>
      </c>
      <c r="BI12">
        <v>0</v>
      </c>
      <c r="BJ12">
        <v>30020368</v>
      </c>
      <c r="BK12">
        <v>44565919</v>
      </c>
      <c r="BL12">
        <v>1294268453</v>
      </c>
      <c r="BM12">
        <v>19760485</v>
      </c>
      <c r="BN12">
        <v>35100214</v>
      </c>
      <c r="BO12">
        <v>100902206</v>
      </c>
      <c r="BP12">
        <v>93904848</v>
      </c>
      <c r="BQ12">
        <v>296577455</v>
      </c>
      <c r="BR12">
        <v>0</v>
      </c>
      <c r="BS12">
        <v>212363859</v>
      </c>
      <c r="BT12">
        <v>220658464</v>
      </c>
      <c r="BU12">
        <v>20422763</v>
      </c>
      <c r="BV12">
        <v>50970619</v>
      </c>
      <c r="BW12">
        <v>79547266</v>
      </c>
      <c r="BX12">
        <v>14542330</v>
      </c>
      <c r="BY12">
        <v>56700489</v>
      </c>
      <c r="BZ12">
        <v>148790370</v>
      </c>
      <c r="CA12">
        <v>27607469</v>
      </c>
      <c r="CB12">
        <v>129325336</v>
      </c>
      <c r="CC12">
        <v>49031379</v>
      </c>
      <c r="CD12">
        <v>132828543</v>
      </c>
      <c r="CE12">
        <v>89939953</v>
      </c>
      <c r="CF12">
        <v>144434888</v>
      </c>
      <c r="CG12">
        <v>65306745</v>
      </c>
      <c r="CH12">
        <v>72790323</v>
      </c>
      <c r="CI12">
        <v>41317652</v>
      </c>
      <c r="CJ12">
        <v>69461623</v>
      </c>
      <c r="CK12">
        <v>46024830</v>
      </c>
      <c r="CL12">
        <v>78928056</v>
      </c>
      <c r="CM12">
        <v>19870993</v>
      </c>
      <c r="CN12">
        <v>56889468</v>
      </c>
      <c r="CO12">
        <v>6289329</v>
      </c>
      <c r="CP12">
        <v>298774917</v>
      </c>
      <c r="CQ12">
        <v>46309502</v>
      </c>
      <c r="CR12">
        <v>1347427227</v>
      </c>
      <c r="CS12">
        <v>29996670</v>
      </c>
      <c r="CT12">
        <v>14350759</v>
      </c>
      <c r="CU12">
        <v>59061130</v>
      </c>
      <c r="CV12">
        <v>108512372</v>
      </c>
      <c r="CW12">
        <v>77024465</v>
      </c>
      <c r="CX12">
        <v>94137872</v>
      </c>
      <c r="CY12">
        <v>36398046</v>
      </c>
      <c r="CZ12">
        <v>23393584</v>
      </c>
    </row>
    <row r="13" spans="1:104" x14ac:dyDescent="0.25">
      <c r="A13">
        <v>17</v>
      </c>
      <c r="B13">
        <v>17</v>
      </c>
      <c r="C13" t="s">
        <v>1093</v>
      </c>
      <c r="D13" t="s">
        <v>330</v>
      </c>
      <c r="E13">
        <v>452331</v>
      </c>
      <c r="F13">
        <v>792093</v>
      </c>
      <c r="G13">
        <v>0</v>
      </c>
      <c r="H13">
        <v>0</v>
      </c>
      <c r="I13">
        <v>80000</v>
      </c>
      <c r="J13">
        <v>0</v>
      </c>
      <c r="K13">
        <v>16306</v>
      </c>
      <c r="L13">
        <v>0</v>
      </c>
      <c r="M13">
        <v>0</v>
      </c>
      <c r="N13">
        <v>3172028</v>
      </c>
      <c r="O13">
        <v>9195169</v>
      </c>
      <c r="P13">
        <v>7052001</v>
      </c>
      <c r="Q13">
        <v>2206441</v>
      </c>
      <c r="R13">
        <v>1019276</v>
      </c>
      <c r="S13">
        <v>0</v>
      </c>
      <c r="T13">
        <v>3884327</v>
      </c>
      <c r="U13">
        <v>1612684</v>
      </c>
      <c r="V13">
        <v>550000</v>
      </c>
      <c r="W13">
        <v>12982558</v>
      </c>
      <c r="X13">
        <v>5321</v>
      </c>
      <c r="Y13">
        <v>0</v>
      </c>
      <c r="Z13">
        <v>0</v>
      </c>
      <c r="AA13">
        <v>1977374</v>
      </c>
      <c r="AB13">
        <v>184957</v>
      </c>
      <c r="AC13">
        <v>1462931</v>
      </c>
      <c r="AD13">
        <v>83227</v>
      </c>
      <c r="AE13">
        <v>7882652</v>
      </c>
      <c r="AF13">
        <v>2833473</v>
      </c>
      <c r="AG13">
        <v>583319</v>
      </c>
      <c r="AH13">
        <v>356627</v>
      </c>
      <c r="AI13">
        <v>0</v>
      </c>
      <c r="AJ13">
        <v>6304716</v>
      </c>
      <c r="AK13">
        <v>0</v>
      </c>
      <c r="AL13">
        <v>6676019</v>
      </c>
      <c r="AM13">
        <v>96</v>
      </c>
      <c r="AN13">
        <v>19703113</v>
      </c>
      <c r="AO13">
        <v>1602459</v>
      </c>
      <c r="AP13">
        <v>0</v>
      </c>
      <c r="AQ13">
        <v>1036713</v>
      </c>
      <c r="AR13">
        <v>36200</v>
      </c>
      <c r="AS13">
        <v>0</v>
      </c>
      <c r="AT13">
        <v>369975</v>
      </c>
      <c r="AU13">
        <v>5200838</v>
      </c>
      <c r="AV13">
        <v>83224</v>
      </c>
      <c r="AW13">
        <v>243695</v>
      </c>
      <c r="AX13">
        <v>0</v>
      </c>
      <c r="AY13">
        <v>0</v>
      </c>
      <c r="AZ13">
        <v>0</v>
      </c>
      <c r="BA13">
        <v>0</v>
      </c>
      <c r="BB13">
        <v>0</v>
      </c>
      <c r="BC13">
        <v>0</v>
      </c>
      <c r="BD13">
        <v>100000</v>
      </c>
      <c r="BE13">
        <v>1810217</v>
      </c>
      <c r="BF13">
        <v>2250000</v>
      </c>
      <c r="BG13">
        <v>500000</v>
      </c>
      <c r="BH13">
        <v>26500</v>
      </c>
      <c r="BI13">
        <v>0</v>
      </c>
      <c r="BJ13">
        <v>0</v>
      </c>
      <c r="BK13">
        <v>73170</v>
      </c>
      <c r="BL13">
        <v>147269</v>
      </c>
      <c r="BM13">
        <v>0</v>
      </c>
      <c r="BN13">
        <v>0</v>
      </c>
      <c r="BO13">
        <v>1744568</v>
      </c>
      <c r="BP13">
        <v>3640245</v>
      </c>
      <c r="BQ13">
        <v>293435</v>
      </c>
      <c r="BR13">
        <v>0</v>
      </c>
      <c r="BS13">
        <v>1140896</v>
      </c>
      <c r="BT13">
        <v>3487600</v>
      </c>
      <c r="BU13">
        <v>117000</v>
      </c>
      <c r="BV13">
        <v>100000</v>
      </c>
      <c r="BW13">
        <v>4937244</v>
      </c>
      <c r="BX13">
        <v>434550</v>
      </c>
      <c r="BY13">
        <v>40000</v>
      </c>
      <c r="BZ13">
        <v>550000</v>
      </c>
      <c r="CA13">
        <v>549415</v>
      </c>
      <c r="CB13">
        <v>517924</v>
      </c>
      <c r="CC13">
        <v>1597109</v>
      </c>
      <c r="CD13">
        <v>0</v>
      </c>
      <c r="CE13">
        <v>1677889</v>
      </c>
      <c r="CF13">
        <v>0</v>
      </c>
      <c r="CG13">
        <v>422852</v>
      </c>
      <c r="CH13">
        <v>2826175</v>
      </c>
      <c r="CI13">
        <v>515996</v>
      </c>
      <c r="CJ13">
        <v>0</v>
      </c>
      <c r="CK13">
        <v>974542</v>
      </c>
      <c r="CL13">
        <v>33130</v>
      </c>
      <c r="CM13">
        <v>756487</v>
      </c>
      <c r="CN13">
        <v>87164</v>
      </c>
      <c r="CO13">
        <v>175767</v>
      </c>
      <c r="CP13">
        <v>6993613</v>
      </c>
      <c r="CQ13">
        <v>4448419</v>
      </c>
      <c r="CR13">
        <v>7723505</v>
      </c>
      <c r="CS13">
        <v>0</v>
      </c>
      <c r="CT13">
        <v>0</v>
      </c>
      <c r="CU13">
        <v>1560248</v>
      </c>
      <c r="CV13">
        <v>319000</v>
      </c>
      <c r="CW13">
        <v>0</v>
      </c>
      <c r="CX13">
        <v>0</v>
      </c>
      <c r="CY13">
        <v>388139</v>
      </c>
      <c r="CZ13">
        <v>0</v>
      </c>
    </row>
    <row r="14" spans="1:104" x14ac:dyDescent="0.25">
      <c r="B14">
        <v>19</v>
      </c>
      <c r="C14" t="s">
        <v>1094</v>
      </c>
      <c r="D14" t="s">
        <v>331</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row>
    <row r="15" spans="1:104" x14ac:dyDescent="0.25">
      <c r="A15">
        <v>20</v>
      </c>
      <c r="B15">
        <v>20</v>
      </c>
      <c r="C15" t="s">
        <v>1095</v>
      </c>
      <c r="D15" t="s">
        <v>332</v>
      </c>
      <c r="E15">
        <v>4308905</v>
      </c>
      <c r="F15">
        <v>3118702</v>
      </c>
      <c r="G15">
        <v>771846</v>
      </c>
      <c r="H15">
        <v>0</v>
      </c>
      <c r="I15">
        <v>2410832</v>
      </c>
      <c r="J15">
        <v>10842570</v>
      </c>
      <c r="K15">
        <v>1967241</v>
      </c>
      <c r="L15">
        <v>0</v>
      </c>
      <c r="M15">
        <v>43083</v>
      </c>
      <c r="N15">
        <v>8409022</v>
      </c>
      <c r="O15">
        <v>7832711</v>
      </c>
      <c r="P15">
        <v>3168924</v>
      </c>
      <c r="Q15">
        <v>13913232</v>
      </c>
      <c r="R15">
        <v>506200</v>
      </c>
      <c r="S15">
        <v>0</v>
      </c>
      <c r="T15">
        <v>16666812</v>
      </c>
      <c r="U15">
        <v>1944184</v>
      </c>
      <c r="V15">
        <v>6303780</v>
      </c>
      <c r="W15">
        <v>13628950</v>
      </c>
      <c r="X15">
        <v>1281833</v>
      </c>
      <c r="Y15">
        <v>3101904</v>
      </c>
      <c r="Z15">
        <v>0</v>
      </c>
      <c r="AA15">
        <v>3082210</v>
      </c>
      <c r="AB15">
        <v>2538072</v>
      </c>
      <c r="AC15">
        <v>5415452</v>
      </c>
      <c r="AD15">
        <v>6139090</v>
      </c>
      <c r="AE15">
        <v>3483483</v>
      </c>
      <c r="AF15">
        <v>400000</v>
      </c>
      <c r="AG15">
        <v>14026392</v>
      </c>
      <c r="AH15">
        <v>1679154</v>
      </c>
      <c r="AI15">
        <v>2454006</v>
      </c>
      <c r="AJ15">
        <v>84888813</v>
      </c>
      <c r="AK15">
        <v>0</v>
      </c>
      <c r="AL15">
        <v>16958086</v>
      </c>
      <c r="AM15">
        <v>1249932</v>
      </c>
      <c r="AN15">
        <v>42009299</v>
      </c>
      <c r="AO15">
        <v>1630785</v>
      </c>
      <c r="AP15">
        <v>0</v>
      </c>
      <c r="AQ15">
        <v>10685846</v>
      </c>
      <c r="AR15">
        <v>1948509</v>
      </c>
      <c r="AS15">
        <v>9500000</v>
      </c>
      <c r="AT15">
        <v>600000</v>
      </c>
      <c r="AU15">
        <v>2629865</v>
      </c>
      <c r="AV15">
        <v>1277453</v>
      </c>
      <c r="AW15">
        <v>3548744</v>
      </c>
      <c r="AX15">
        <v>572843</v>
      </c>
      <c r="AY15">
        <v>4310000</v>
      </c>
      <c r="AZ15">
        <v>0</v>
      </c>
      <c r="BA15">
        <v>1269197</v>
      </c>
      <c r="BB15">
        <v>10212620</v>
      </c>
      <c r="BC15">
        <v>6359388</v>
      </c>
      <c r="BD15">
        <v>32646</v>
      </c>
      <c r="BE15">
        <v>912000</v>
      </c>
      <c r="BF15">
        <v>3072407</v>
      </c>
      <c r="BG15">
        <v>7095160</v>
      </c>
      <c r="BH15">
        <v>2817913</v>
      </c>
      <c r="BI15">
        <v>0</v>
      </c>
      <c r="BJ15">
        <v>1240961</v>
      </c>
      <c r="BK15">
        <v>1449559</v>
      </c>
      <c r="BL15">
        <v>81340750</v>
      </c>
      <c r="BM15">
        <v>0</v>
      </c>
      <c r="BN15">
        <v>5679777</v>
      </c>
      <c r="BO15">
        <v>8329365</v>
      </c>
      <c r="BP15">
        <v>5818425</v>
      </c>
      <c r="BQ15">
        <v>32983451</v>
      </c>
      <c r="BR15">
        <v>0</v>
      </c>
      <c r="BS15">
        <v>1313695</v>
      </c>
      <c r="BT15">
        <v>5154456</v>
      </c>
      <c r="BU15">
        <v>176319</v>
      </c>
      <c r="BV15">
        <v>0</v>
      </c>
      <c r="BW15">
        <v>8558957</v>
      </c>
      <c r="BX15">
        <v>0</v>
      </c>
      <c r="BY15">
        <v>3868983</v>
      </c>
      <c r="BZ15">
        <v>9072089</v>
      </c>
      <c r="CA15">
        <v>600541</v>
      </c>
      <c r="CB15">
        <v>10589381</v>
      </c>
      <c r="CC15">
        <v>0</v>
      </c>
      <c r="CD15">
        <v>0</v>
      </c>
      <c r="CE15">
        <v>5784238</v>
      </c>
      <c r="CF15">
        <v>1787579</v>
      </c>
      <c r="CG15">
        <v>607177</v>
      </c>
      <c r="CH15">
        <v>0</v>
      </c>
      <c r="CI15">
        <v>100000</v>
      </c>
      <c r="CJ15">
        <v>791103</v>
      </c>
      <c r="CK15">
        <v>1365863</v>
      </c>
      <c r="CL15">
        <v>1184124</v>
      </c>
      <c r="CM15">
        <v>167909</v>
      </c>
      <c r="CN15">
        <v>1116770</v>
      </c>
      <c r="CO15">
        <v>78711</v>
      </c>
      <c r="CP15">
        <v>21733439</v>
      </c>
      <c r="CQ15">
        <v>5414607</v>
      </c>
      <c r="CR15">
        <v>340596338</v>
      </c>
      <c r="CS15">
        <v>0</v>
      </c>
      <c r="CT15">
        <v>648724</v>
      </c>
      <c r="CU15">
        <v>8307263</v>
      </c>
      <c r="CV15">
        <v>7232133</v>
      </c>
      <c r="CW15">
        <v>536330</v>
      </c>
      <c r="CX15">
        <v>590000</v>
      </c>
      <c r="CY15">
        <v>522959</v>
      </c>
      <c r="CZ15">
        <v>122025</v>
      </c>
    </row>
    <row r="16" spans="1:104" x14ac:dyDescent="0.25">
      <c r="B16">
        <v>21</v>
      </c>
      <c r="C16" t="s">
        <v>649</v>
      </c>
      <c r="D16" t="s">
        <v>333</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row>
    <row r="17" spans="1:104" x14ac:dyDescent="0.25">
      <c r="A17">
        <v>22</v>
      </c>
      <c r="B17">
        <v>22</v>
      </c>
      <c r="C17" t="s">
        <v>1096</v>
      </c>
      <c r="D17" t="s">
        <v>334</v>
      </c>
      <c r="E17">
        <v>0</v>
      </c>
      <c r="F17">
        <v>0</v>
      </c>
      <c r="G17">
        <v>65249</v>
      </c>
      <c r="H17">
        <v>0</v>
      </c>
      <c r="I17">
        <v>0</v>
      </c>
      <c r="J17">
        <v>0</v>
      </c>
      <c r="K17">
        <v>0</v>
      </c>
      <c r="L17">
        <v>0</v>
      </c>
      <c r="M17">
        <v>0</v>
      </c>
      <c r="N17">
        <v>0</v>
      </c>
      <c r="O17">
        <v>109532</v>
      </c>
      <c r="P17">
        <v>83876</v>
      </c>
      <c r="Q17">
        <v>0</v>
      </c>
      <c r="R17">
        <v>63209</v>
      </c>
      <c r="S17">
        <v>0</v>
      </c>
      <c r="T17">
        <v>0</v>
      </c>
      <c r="U17">
        <v>0</v>
      </c>
      <c r="V17">
        <v>0</v>
      </c>
      <c r="W17">
        <v>0</v>
      </c>
      <c r="X17">
        <v>0</v>
      </c>
      <c r="Y17">
        <v>0</v>
      </c>
      <c r="Z17">
        <v>21789</v>
      </c>
      <c r="AA17">
        <v>0</v>
      </c>
      <c r="AB17">
        <v>0</v>
      </c>
      <c r="AC17">
        <v>0</v>
      </c>
      <c r="AD17">
        <v>151905</v>
      </c>
      <c r="AE17">
        <v>0</v>
      </c>
      <c r="AF17">
        <v>179025</v>
      </c>
      <c r="AG17">
        <v>0</v>
      </c>
      <c r="AH17">
        <v>0</v>
      </c>
      <c r="AI17">
        <v>0</v>
      </c>
      <c r="AJ17">
        <v>0</v>
      </c>
      <c r="AK17">
        <v>0</v>
      </c>
      <c r="AL17">
        <v>0</v>
      </c>
      <c r="AM17">
        <v>0</v>
      </c>
      <c r="AN17">
        <v>0</v>
      </c>
      <c r="AO17">
        <v>14670</v>
      </c>
      <c r="AP17">
        <v>0</v>
      </c>
      <c r="AQ17">
        <v>0</v>
      </c>
      <c r="AR17">
        <v>0</v>
      </c>
      <c r="AS17">
        <v>323678</v>
      </c>
      <c r="AT17">
        <v>0</v>
      </c>
      <c r="AU17">
        <v>0</v>
      </c>
      <c r="AV17">
        <v>38254</v>
      </c>
      <c r="AW17">
        <v>0</v>
      </c>
      <c r="AX17">
        <v>0</v>
      </c>
      <c r="AY17">
        <v>0</v>
      </c>
      <c r="AZ17">
        <v>0</v>
      </c>
      <c r="BA17">
        <v>0</v>
      </c>
      <c r="BB17">
        <v>40333</v>
      </c>
      <c r="BC17">
        <v>0</v>
      </c>
      <c r="BD17">
        <v>1989696</v>
      </c>
      <c r="BE17">
        <v>0</v>
      </c>
      <c r="BF17">
        <v>0</v>
      </c>
      <c r="BG17">
        <v>1793965</v>
      </c>
      <c r="BH17">
        <v>0</v>
      </c>
      <c r="BI17">
        <v>0</v>
      </c>
      <c r="BJ17">
        <v>12929</v>
      </c>
      <c r="BK17">
        <v>0</v>
      </c>
      <c r="BL17">
        <v>89008</v>
      </c>
      <c r="BM17">
        <v>0</v>
      </c>
      <c r="BN17">
        <v>0</v>
      </c>
      <c r="BO17">
        <v>33155</v>
      </c>
      <c r="BP17">
        <v>0</v>
      </c>
      <c r="BQ17">
        <v>598078</v>
      </c>
      <c r="BR17">
        <v>0</v>
      </c>
      <c r="BS17">
        <v>264405</v>
      </c>
      <c r="BT17">
        <v>12963</v>
      </c>
      <c r="BU17">
        <v>0</v>
      </c>
      <c r="BV17">
        <v>0</v>
      </c>
      <c r="BW17">
        <v>5979731</v>
      </c>
      <c r="BX17">
        <v>0</v>
      </c>
      <c r="BY17">
        <v>23577</v>
      </c>
      <c r="BZ17">
        <v>0</v>
      </c>
      <c r="CA17">
        <v>5046</v>
      </c>
      <c r="CB17">
        <v>0</v>
      </c>
      <c r="CC17">
        <v>0</v>
      </c>
      <c r="CD17">
        <v>0</v>
      </c>
      <c r="CE17">
        <v>0</v>
      </c>
      <c r="CF17">
        <v>4248</v>
      </c>
      <c r="CG17">
        <v>46054</v>
      </c>
      <c r="CH17">
        <v>0</v>
      </c>
      <c r="CI17">
        <v>0</v>
      </c>
      <c r="CJ17">
        <v>0</v>
      </c>
      <c r="CK17">
        <v>0</v>
      </c>
      <c r="CL17">
        <v>558533</v>
      </c>
      <c r="CM17">
        <v>0</v>
      </c>
      <c r="CN17">
        <v>0</v>
      </c>
      <c r="CO17">
        <v>3000</v>
      </c>
      <c r="CP17">
        <v>0</v>
      </c>
      <c r="CQ17">
        <v>28457</v>
      </c>
      <c r="CR17">
        <v>79554</v>
      </c>
      <c r="CS17">
        <v>0</v>
      </c>
      <c r="CT17">
        <v>0</v>
      </c>
      <c r="CU17">
        <v>12154</v>
      </c>
      <c r="CV17">
        <v>51796</v>
      </c>
      <c r="CW17">
        <v>49384</v>
      </c>
      <c r="CX17">
        <v>2034293</v>
      </c>
      <c r="CY17">
        <v>43894</v>
      </c>
      <c r="CZ17">
        <v>43474</v>
      </c>
    </row>
    <row r="18" spans="1:104" x14ac:dyDescent="0.25">
      <c r="A18">
        <v>23</v>
      </c>
      <c r="B18">
        <v>23</v>
      </c>
      <c r="C18" t="s">
        <v>1097</v>
      </c>
      <c r="D18" t="s">
        <v>335</v>
      </c>
      <c r="E18">
        <v>3187881</v>
      </c>
      <c r="F18">
        <v>743757</v>
      </c>
      <c r="G18">
        <v>-815752</v>
      </c>
      <c r="H18">
        <v>0</v>
      </c>
      <c r="I18">
        <v>355811</v>
      </c>
      <c r="J18">
        <v>-5853107</v>
      </c>
      <c r="K18">
        <v>1334977</v>
      </c>
      <c r="L18">
        <v>0</v>
      </c>
      <c r="M18">
        <v>1834626</v>
      </c>
      <c r="N18">
        <v>4848179</v>
      </c>
      <c r="O18">
        <v>12999892</v>
      </c>
      <c r="P18">
        <v>2400481</v>
      </c>
      <c r="Q18">
        <v>3843993</v>
      </c>
      <c r="R18">
        <v>201619</v>
      </c>
      <c r="S18">
        <v>854412</v>
      </c>
      <c r="T18">
        <v>-13846069</v>
      </c>
      <c r="U18">
        <v>1476614</v>
      </c>
      <c r="V18">
        <v>5494129</v>
      </c>
      <c r="W18">
        <v>3282273</v>
      </c>
      <c r="X18">
        <v>668278</v>
      </c>
      <c r="Y18">
        <v>-547579</v>
      </c>
      <c r="Z18">
        <v>677126</v>
      </c>
      <c r="AA18">
        <v>944549</v>
      </c>
      <c r="AB18">
        <v>193920</v>
      </c>
      <c r="AC18">
        <v>2191273</v>
      </c>
      <c r="AD18">
        <v>10005918</v>
      </c>
      <c r="AE18">
        <v>2676997</v>
      </c>
      <c r="AF18">
        <v>4758870</v>
      </c>
      <c r="AG18">
        <v>5199125</v>
      </c>
      <c r="AH18">
        <v>584504</v>
      </c>
      <c r="AI18">
        <v>2892582</v>
      </c>
      <c r="AJ18">
        <v>3749815</v>
      </c>
      <c r="AK18">
        <v>0</v>
      </c>
      <c r="AL18">
        <v>4049590</v>
      </c>
      <c r="AM18">
        <v>2445945</v>
      </c>
      <c r="AN18">
        <v>-346869</v>
      </c>
      <c r="AO18">
        <v>607693</v>
      </c>
      <c r="AP18">
        <v>457550</v>
      </c>
      <c r="AQ18">
        <v>-5462558</v>
      </c>
      <c r="AR18">
        <v>-195336</v>
      </c>
      <c r="AS18">
        <v>-9089378</v>
      </c>
      <c r="AT18">
        <v>3341291</v>
      </c>
      <c r="AU18">
        <v>441722</v>
      </c>
      <c r="AV18">
        <v>2387558</v>
      </c>
      <c r="AW18">
        <v>2125935</v>
      </c>
      <c r="AX18">
        <v>985967</v>
      </c>
      <c r="AY18">
        <v>507156</v>
      </c>
      <c r="AZ18">
        <v>0</v>
      </c>
      <c r="BA18">
        <v>13942485</v>
      </c>
      <c r="BB18">
        <v>-5740772</v>
      </c>
      <c r="BC18">
        <v>10363024</v>
      </c>
      <c r="BD18">
        <v>2648380</v>
      </c>
      <c r="BE18">
        <v>2715391</v>
      </c>
      <c r="BF18">
        <v>1871593</v>
      </c>
      <c r="BG18">
        <v>-1037847</v>
      </c>
      <c r="BH18">
        <v>634128</v>
      </c>
      <c r="BI18">
        <v>0</v>
      </c>
      <c r="BJ18">
        <v>-450136</v>
      </c>
      <c r="BK18">
        <v>37254</v>
      </c>
      <c r="BL18">
        <v>-4581779</v>
      </c>
      <c r="BM18">
        <v>824059</v>
      </c>
      <c r="BN18">
        <v>1870139</v>
      </c>
      <c r="BO18">
        <v>1158363</v>
      </c>
      <c r="BP18">
        <v>631535</v>
      </c>
      <c r="BQ18">
        <v>-9807265</v>
      </c>
      <c r="BR18">
        <v>0</v>
      </c>
      <c r="BS18">
        <v>4074043</v>
      </c>
      <c r="BT18">
        <v>2672927</v>
      </c>
      <c r="BU18">
        <v>-1304085</v>
      </c>
      <c r="BV18">
        <v>1855068</v>
      </c>
      <c r="BW18">
        <v>1032998</v>
      </c>
      <c r="BX18">
        <v>-620249</v>
      </c>
      <c r="BY18">
        <v>2767254</v>
      </c>
      <c r="BZ18">
        <v>1890622</v>
      </c>
      <c r="CA18">
        <v>1815668</v>
      </c>
      <c r="CB18">
        <v>3618420</v>
      </c>
      <c r="CC18">
        <v>-60925</v>
      </c>
      <c r="CD18">
        <v>10653057</v>
      </c>
      <c r="CE18">
        <v>5212408</v>
      </c>
      <c r="CF18">
        <v>16114</v>
      </c>
      <c r="CG18">
        <v>1735805</v>
      </c>
      <c r="CH18">
        <v>3145316</v>
      </c>
      <c r="CI18">
        <v>746328</v>
      </c>
      <c r="CJ18">
        <v>5651227</v>
      </c>
      <c r="CK18">
        <v>-2158820</v>
      </c>
      <c r="CL18">
        <v>2124328</v>
      </c>
      <c r="CM18">
        <v>3259668</v>
      </c>
      <c r="CN18">
        <v>7185657</v>
      </c>
      <c r="CO18">
        <v>-406188</v>
      </c>
      <c r="CP18">
        <v>-3503280</v>
      </c>
      <c r="CQ18">
        <v>-2403160</v>
      </c>
      <c r="CR18">
        <v>35017105</v>
      </c>
      <c r="CS18">
        <v>1662742</v>
      </c>
      <c r="CT18">
        <v>1249199</v>
      </c>
      <c r="CU18">
        <v>506709</v>
      </c>
      <c r="CV18">
        <v>-1411244</v>
      </c>
      <c r="CW18">
        <v>2179455</v>
      </c>
      <c r="CX18">
        <v>3810775</v>
      </c>
      <c r="CY18">
        <v>846449</v>
      </c>
      <c r="CZ18">
        <v>377213</v>
      </c>
    </row>
    <row r="19" spans="1:104" x14ac:dyDescent="0.25">
      <c r="B19">
        <v>31</v>
      </c>
      <c r="C19" t="s">
        <v>1098</v>
      </c>
      <c r="D19" t="s">
        <v>336</v>
      </c>
    </row>
    <row r="20" spans="1:104" x14ac:dyDescent="0.25">
      <c r="B20">
        <v>32</v>
      </c>
      <c r="C20" t="s">
        <v>337</v>
      </c>
      <c r="D20" t="s">
        <v>338</v>
      </c>
    </row>
    <row r="21" spans="1:104" x14ac:dyDescent="0.25">
      <c r="B21">
        <v>33</v>
      </c>
      <c r="C21" t="s">
        <v>339</v>
      </c>
      <c r="D21" t="s">
        <v>340</v>
      </c>
    </row>
    <row r="22" spans="1:104" x14ac:dyDescent="0.25">
      <c r="B22">
        <v>34</v>
      </c>
      <c r="C22" t="s">
        <v>341</v>
      </c>
      <c r="D22" t="s">
        <v>342</v>
      </c>
    </row>
    <row r="23" spans="1:104" x14ac:dyDescent="0.25">
      <c r="B23">
        <v>35</v>
      </c>
      <c r="C23" t="s">
        <v>650</v>
      </c>
      <c r="D23" t="s">
        <v>343</v>
      </c>
    </row>
    <row r="24" spans="1:104" x14ac:dyDescent="0.25">
      <c r="B24">
        <v>36</v>
      </c>
      <c r="C24" t="s">
        <v>651</v>
      </c>
      <c r="D24" t="s">
        <v>344</v>
      </c>
    </row>
    <row r="25" spans="1:104" x14ac:dyDescent="0.25">
      <c r="B25">
        <v>37</v>
      </c>
      <c r="C25" t="s">
        <v>345</v>
      </c>
      <c r="D25" t="s">
        <v>346</v>
      </c>
    </row>
    <row r="26" spans="1:104" x14ac:dyDescent="0.25">
      <c r="B26">
        <v>38</v>
      </c>
      <c r="C26" t="s">
        <v>652</v>
      </c>
      <c r="D26" t="s">
        <v>347</v>
      </c>
    </row>
    <row r="27" spans="1:104" x14ac:dyDescent="0.25">
      <c r="B27">
        <v>39</v>
      </c>
      <c r="C27" t="s">
        <v>348</v>
      </c>
      <c r="D27" t="s">
        <v>349</v>
      </c>
    </row>
    <row r="28" spans="1:104" x14ac:dyDescent="0.25">
      <c r="B28">
        <v>40</v>
      </c>
      <c r="C28" t="s">
        <v>350</v>
      </c>
      <c r="D28" t="s">
        <v>351</v>
      </c>
    </row>
    <row r="29" spans="1:104" x14ac:dyDescent="0.25">
      <c r="B29">
        <v>41</v>
      </c>
      <c r="C29" t="s">
        <v>352</v>
      </c>
      <c r="D29" t="s">
        <v>353</v>
      </c>
    </row>
    <row r="30" spans="1:104" x14ac:dyDescent="0.25">
      <c r="B30">
        <v>43</v>
      </c>
      <c r="C30" t="s">
        <v>354</v>
      </c>
      <c r="D30" t="s">
        <v>355</v>
      </c>
    </row>
    <row r="31" spans="1:104" x14ac:dyDescent="0.25">
      <c r="A31">
        <v>44</v>
      </c>
      <c r="B31">
        <v>44</v>
      </c>
      <c r="C31" t="s">
        <v>1099</v>
      </c>
      <c r="D31" t="s">
        <v>356</v>
      </c>
      <c r="E31">
        <v>0</v>
      </c>
      <c r="F31">
        <v>5498980</v>
      </c>
      <c r="G31">
        <v>0</v>
      </c>
      <c r="H31">
        <v>0</v>
      </c>
      <c r="I31">
        <v>0</v>
      </c>
      <c r="J31">
        <v>0</v>
      </c>
      <c r="K31">
        <v>9311954</v>
      </c>
      <c r="L31">
        <v>0</v>
      </c>
      <c r="M31">
        <v>2370237</v>
      </c>
      <c r="N31">
        <v>65645901</v>
      </c>
      <c r="O31">
        <v>0</v>
      </c>
      <c r="P31">
        <v>1022968</v>
      </c>
      <c r="Q31">
        <v>0</v>
      </c>
      <c r="R31">
        <v>7674692</v>
      </c>
      <c r="S31">
        <v>3255136</v>
      </c>
      <c r="T31">
        <v>1218236</v>
      </c>
      <c r="U31">
        <v>0</v>
      </c>
      <c r="V31">
        <v>0</v>
      </c>
      <c r="W31">
        <v>24783182</v>
      </c>
      <c r="X31">
        <v>0</v>
      </c>
      <c r="Y31">
        <v>2627510</v>
      </c>
      <c r="Z31">
        <v>403209</v>
      </c>
      <c r="AA31">
        <v>0</v>
      </c>
      <c r="AB31">
        <v>5824106</v>
      </c>
      <c r="AC31">
        <v>13515801</v>
      </c>
      <c r="AD31">
        <v>712492</v>
      </c>
      <c r="AE31">
        <v>16391116</v>
      </c>
      <c r="AF31">
        <v>13402461</v>
      </c>
      <c r="AG31">
        <v>1837702</v>
      </c>
      <c r="AH31">
        <v>10191065</v>
      </c>
      <c r="AI31">
        <v>8882137</v>
      </c>
      <c r="AJ31">
        <v>38053249</v>
      </c>
      <c r="AK31">
        <v>0</v>
      </c>
      <c r="AL31">
        <v>0</v>
      </c>
      <c r="AM31">
        <v>10043470</v>
      </c>
      <c r="AN31">
        <v>0</v>
      </c>
      <c r="AO31">
        <v>2846624</v>
      </c>
      <c r="AP31">
        <v>0</v>
      </c>
      <c r="AQ31">
        <v>0</v>
      </c>
      <c r="AR31">
        <v>3198422</v>
      </c>
      <c r="AS31">
        <v>0</v>
      </c>
      <c r="AT31">
        <v>4699098</v>
      </c>
      <c r="AU31">
        <v>65104828</v>
      </c>
      <c r="AV31">
        <v>0</v>
      </c>
      <c r="AW31">
        <v>3806656</v>
      </c>
      <c r="AX31">
        <v>4685000</v>
      </c>
      <c r="AY31">
        <v>9201430</v>
      </c>
      <c r="AZ31">
        <v>0</v>
      </c>
      <c r="BA31">
        <v>0</v>
      </c>
      <c r="BB31">
        <v>0</v>
      </c>
      <c r="BC31">
        <v>61352910</v>
      </c>
      <c r="BD31">
        <v>3521079</v>
      </c>
      <c r="BE31">
        <v>27</v>
      </c>
      <c r="BF31">
        <v>0</v>
      </c>
      <c r="BG31">
        <v>23731367</v>
      </c>
      <c r="BH31">
        <v>0</v>
      </c>
      <c r="BI31">
        <v>0</v>
      </c>
      <c r="BJ31">
        <v>736676</v>
      </c>
      <c r="BK31">
        <v>83761</v>
      </c>
      <c r="BL31">
        <v>0</v>
      </c>
      <c r="BM31">
        <v>0</v>
      </c>
      <c r="BN31">
        <v>7675449</v>
      </c>
      <c r="BO31">
        <v>18797542</v>
      </c>
      <c r="BP31">
        <v>1471083</v>
      </c>
      <c r="BQ31">
        <v>0</v>
      </c>
      <c r="BR31">
        <v>0</v>
      </c>
      <c r="BS31">
        <v>0</v>
      </c>
      <c r="BT31">
        <v>91532</v>
      </c>
      <c r="BU31">
        <v>3738667</v>
      </c>
      <c r="BV31">
        <v>12171964</v>
      </c>
      <c r="BW31">
        <v>13186252</v>
      </c>
      <c r="BX31">
        <v>1648057</v>
      </c>
      <c r="BY31">
        <v>0</v>
      </c>
      <c r="BZ31">
        <v>0</v>
      </c>
      <c r="CA31">
        <v>0</v>
      </c>
      <c r="CB31">
        <v>0</v>
      </c>
      <c r="CC31">
        <v>9386140</v>
      </c>
      <c r="CD31">
        <v>8242804</v>
      </c>
      <c r="CE31">
        <v>4584324</v>
      </c>
      <c r="CF31">
        <v>139530</v>
      </c>
      <c r="CG31">
        <v>0</v>
      </c>
      <c r="CH31">
        <v>3883437</v>
      </c>
      <c r="CI31">
        <v>1502656</v>
      </c>
      <c r="CJ31">
        <v>2201036</v>
      </c>
      <c r="CK31">
        <v>523255</v>
      </c>
      <c r="CL31">
        <v>1248281</v>
      </c>
      <c r="CM31">
        <v>0</v>
      </c>
      <c r="CN31">
        <v>0</v>
      </c>
      <c r="CO31">
        <v>1320446</v>
      </c>
      <c r="CP31">
        <v>118432692</v>
      </c>
      <c r="CQ31">
        <v>1447526</v>
      </c>
      <c r="CR31">
        <v>0</v>
      </c>
      <c r="CS31">
        <v>5849980</v>
      </c>
      <c r="CT31">
        <v>1751218</v>
      </c>
      <c r="CU31">
        <v>0</v>
      </c>
      <c r="CV31">
        <v>818295</v>
      </c>
      <c r="CW31">
        <v>0</v>
      </c>
      <c r="CX31">
        <v>2983077</v>
      </c>
      <c r="CY31">
        <v>1156645</v>
      </c>
      <c r="CZ31">
        <v>185729</v>
      </c>
    </row>
    <row r="32" spans="1:104" x14ac:dyDescent="0.25">
      <c r="A32">
        <v>45</v>
      </c>
      <c r="B32">
        <v>45</v>
      </c>
      <c r="C32" t="s">
        <v>653</v>
      </c>
      <c r="D32" t="s">
        <v>357</v>
      </c>
      <c r="E32">
        <v>0</v>
      </c>
      <c r="F32">
        <v>792312</v>
      </c>
      <c r="G32">
        <v>0</v>
      </c>
      <c r="H32">
        <v>0</v>
      </c>
      <c r="I32">
        <v>0</v>
      </c>
      <c r="J32">
        <v>0</v>
      </c>
      <c r="K32">
        <v>3480505</v>
      </c>
      <c r="L32">
        <v>0</v>
      </c>
      <c r="M32">
        <v>672794</v>
      </c>
      <c r="N32">
        <v>16826169</v>
      </c>
      <c r="O32">
        <v>0</v>
      </c>
      <c r="P32">
        <v>106366</v>
      </c>
      <c r="Q32">
        <v>0</v>
      </c>
      <c r="R32">
        <v>202835</v>
      </c>
      <c r="S32">
        <v>813251</v>
      </c>
      <c r="T32">
        <v>362685</v>
      </c>
      <c r="U32">
        <v>0</v>
      </c>
      <c r="V32">
        <v>0</v>
      </c>
      <c r="W32">
        <v>1395399</v>
      </c>
      <c r="X32">
        <v>0</v>
      </c>
      <c r="Y32">
        <v>70229</v>
      </c>
      <c r="Z32">
        <v>31783</v>
      </c>
      <c r="AA32">
        <v>0</v>
      </c>
      <c r="AB32">
        <v>679368</v>
      </c>
      <c r="AC32">
        <v>1455716</v>
      </c>
      <c r="AD32">
        <v>381835</v>
      </c>
      <c r="AE32">
        <v>2838529</v>
      </c>
      <c r="AF32">
        <v>2124295</v>
      </c>
      <c r="AG32">
        <v>905195</v>
      </c>
      <c r="AH32">
        <v>1097202</v>
      </c>
      <c r="AI32">
        <v>966031</v>
      </c>
      <c r="AJ32">
        <v>2758744</v>
      </c>
      <c r="AK32">
        <v>0</v>
      </c>
      <c r="AL32">
        <v>0</v>
      </c>
      <c r="AM32">
        <v>3760843</v>
      </c>
      <c r="AN32">
        <v>0</v>
      </c>
      <c r="AO32">
        <v>128821</v>
      </c>
      <c r="AP32">
        <v>0</v>
      </c>
      <c r="AQ32">
        <v>0</v>
      </c>
      <c r="AR32">
        <v>1122019</v>
      </c>
      <c r="AS32">
        <v>0</v>
      </c>
      <c r="AT32">
        <v>1770700</v>
      </c>
      <c r="AU32">
        <v>7631935</v>
      </c>
      <c r="AV32">
        <v>0</v>
      </c>
      <c r="AW32">
        <v>1050502</v>
      </c>
      <c r="AX32">
        <v>2196121</v>
      </c>
      <c r="AY32">
        <v>1174187</v>
      </c>
      <c r="AZ32">
        <v>0</v>
      </c>
      <c r="BA32">
        <v>0</v>
      </c>
      <c r="BB32">
        <v>0</v>
      </c>
      <c r="BC32">
        <v>12896347</v>
      </c>
      <c r="BD32">
        <v>299994</v>
      </c>
      <c r="BE32">
        <v>27</v>
      </c>
      <c r="BF32">
        <v>0</v>
      </c>
      <c r="BG32">
        <v>2456982</v>
      </c>
      <c r="BH32">
        <v>0</v>
      </c>
      <c r="BI32">
        <v>0</v>
      </c>
      <c r="BJ32">
        <v>534109</v>
      </c>
      <c r="BK32">
        <v>142339</v>
      </c>
      <c r="BL32">
        <v>0</v>
      </c>
      <c r="BM32">
        <v>0</v>
      </c>
      <c r="BN32">
        <v>870166</v>
      </c>
      <c r="BO32">
        <v>3404313</v>
      </c>
      <c r="BP32">
        <v>1207686</v>
      </c>
      <c r="BQ32">
        <v>0</v>
      </c>
      <c r="BR32">
        <v>0</v>
      </c>
      <c r="BS32">
        <v>0</v>
      </c>
      <c r="BT32">
        <v>154976</v>
      </c>
      <c r="BU32">
        <v>722278</v>
      </c>
      <c r="BV32">
        <v>952933</v>
      </c>
      <c r="BW32">
        <v>4879201</v>
      </c>
      <c r="BX32">
        <v>506914</v>
      </c>
      <c r="BY32">
        <v>0</v>
      </c>
      <c r="BZ32">
        <v>0</v>
      </c>
      <c r="CA32">
        <v>0</v>
      </c>
      <c r="CB32">
        <v>0</v>
      </c>
      <c r="CC32">
        <v>1196359</v>
      </c>
      <c r="CD32">
        <v>2530194</v>
      </c>
      <c r="CE32">
        <v>434577</v>
      </c>
      <c r="CF32">
        <v>0</v>
      </c>
      <c r="CG32">
        <v>0</v>
      </c>
      <c r="CH32">
        <v>582797</v>
      </c>
      <c r="CI32">
        <v>190079</v>
      </c>
      <c r="CJ32">
        <v>965137</v>
      </c>
      <c r="CK32">
        <v>5095</v>
      </c>
      <c r="CL32">
        <v>523521</v>
      </c>
      <c r="CM32">
        <v>0</v>
      </c>
      <c r="CN32">
        <v>0</v>
      </c>
      <c r="CO32">
        <v>161007</v>
      </c>
      <c r="CP32">
        <v>16878645</v>
      </c>
      <c r="CQ32">
        <v>416760</v>
      </c>
      <c r="CR32">
        <v>0</v>
      </c>
      <c r="CS32">
        <v>991235</v>
      </c>
      <c r="CT32">
        <v>1109730</v>
      </c>
      <c r="CU32">
        <v>0</v>
      </c>
      <c r="CV32">
        <v>155965</v>
      </c>
      <c r="CW32">
        <v>0</v>
      </c>
      <c r="CX32">
        <v>386605</v>
      </c>
      <c r="CY32">
        <v>23388</v>
      </c>
      <c r="CZ32">
        <v>0</v>
      </c>
    </row>
    <row r="33" spans="1:104" x14ac:dyDescent="0.25">
      <c r="B33">
        <v>46</v>
      </c>
      <c r="C33" t="s">
        <v>1100</v>
      </c>
      <c r="D33" t="s">
        <v>358</v>
      </c>
    </row>
    <row r="34" spans="1:104" x14ac:dyDescent="0.25">
      <c r="B34">
        <v>47</v>
      </c>
      <c r="C34" t="s">
        <v>654</v>
      </c>
      <c r="D34" t="s">
        <v>359</v>
      </c>
    </row>
    <row r="35" spans="1:104" x14ac:dyDescent="0.25">
      <c r="B35">
        <v>48</v>
      </c>
      <c r="C35" t="s">
        <v>118</v>
      </c>
      <c r="D35" t="s">
        <v>360</v>
      </c>
    </row>
    <row r="36" spans="1:104" x14ac:dyDescent="0.25">
      <c r="A36">
        <v>49</v>
      </c>
      <c r="B36">
        <v>49</v>
      </c>
      <c r="C36" t="s">
        <v>1101</v>
      </c>
      <c r="D36" t="s">
        <v>361</v>
      </c>
      <c r="E36">
        <v>0</v>
      </c>
      <c r="F36">
        <v>917891</v>
      </c>
      <c r="G36">
        <v>0</v>
      </c>
      <c r="H36">
        <v>0</v>
      </c>
      <c r="I36">
        <v>0</v>
      </c>
      <c r="J36">
        <v>0</v>
      </c>
      <c r="K36">
        <v>2161944</v>
      </c>
      <c r="L36">
        <v>0</v>
      </c>
      <c r="M36">
        <v>796636</v>
      </c>
      <c r="N36">
        <v>13167946</v>
      </c>
      <c r="O36">
        <v>0</v>
      </c>
      <c r="P36">
        <v>692710</v>
      </c>
      <c r="Q36">
        <v>0</v>
      </c>
      <c r="R36">
        <v>379798</v>
      </c>
      <c r="S36">
        <v>557799</v>
      </c>
      <c r="T36">
        <v>369612</v>
      </c>
      <c r="U36">
        <v>0</v>
      </c>
      <c r="V36">
        <v>0</v>
      </c>
      <c r="W36">
        <v>1335537</v>
      </c>
      <c r="X36">
        <v>0</v>
      </c>
      <c r="Y36">
        <v>337503</v>
      </c>
      <c r="Z36">
        <v>530294</v>
      </c>
      <c r="AA36">
        <v>0</v>
      </c>
      <c r="AB36">
        <v>1407980</v>
      </c>
      <c r="AC36">
        <v>1696228</v>
      </c>
      <c r="AD36">
        <v>306450</v>
      </c>
      <c r="AE36">
        <v>3617886</v>
      </c>
      <c r="AF36">
        <v>4082916</v>
      </c>
      <c r="AG36">
        <v>336816</v>
      </c>
      <c r="AH36">
        <v>896335</v>
      </c>
      <c r="AI36">
        <v>1241967</v>
      </c>
      <c r="AJ36">
        <v>3152486</v>
      </c>
      <c r="AK36">
        <v>0</v>
      </c>
      <c r="AL36">
        <v>0</v>
      </c>
      <c r="AM36">
        <v>1466387</v>
      </c>
      <c r="AN36">
        <v>0</v>
      </c>
      <c r="AO36">
        <v>205902</v>
      </c>
      <c r="AP36">
        <v>0</v>
      </c>
      <c r="AQ36">
        <v>0</v>
      </c>
      <c r="AR36">
        <v>1242610</v>
      </c>
      <c r="AS36">
        <v>0</v>
      </c>
      <c r="AT36">
        <v>1584143</v>
      </c>
      <c r="AU36">
        <v>11425493</v>
      </c>
      <c r="AV36">
        <v>0</v>
      </c>
      <c r="AW36">
        <v>664450</v>
      </c>
      <c r="AX36">
        <v>360767</v>
      </c>
      <c r="AY36">
        <v>2021382</v>
      </c>
      <c r="AZ36">
        <v>0</v>
      </c>
      <c r="BA36">
        <v>0</v>
      </c>
      <c r="BB36">
        <v>0</v>
      </c>
      <c r="BC36">
        <v>8030041</v>
      </c>
      <c r="BD36">
        <v>467687</v>
      </c>
      <c r="BE36">
        <v>0</v>
      </c>
      <c r="BF36">
        <v>0</v>
      </c>
      <c r="BG36">
        <v>3436270</v>
      </c>
      <c r="BH36">
        <v>0</v>
      </c>
      <c r="BI36">
        <v>0</v>
      </c>
      <c r="BJ36">
        <v>352757</v>
      </c>
      <c r="BK36">
        <v>118077</v>
      </c>
      <c r="BL36">
        <v>0</v>
      </c>
      <c r="BM36">
        <v>0</v>
      </c>
      <c r="BN36">
        <v>1182315</v>
      </c>
      <c r="BO36">
        <v>4985760</v>
      </c>
      <c r="BP36">
        <v>896045</v>
      </c>
      <c r="BQ36">
        <v>0</v>
      </c>
      <c r="BR36">
        <v>0</v>
      </c>
      <c r="BS36">
        <v>0</v>
      </c>
      <c r="BT36">
        <v>87134</v>
      </c>
      <c r="BU36">
        <v>685562</v>
      </c>
      <c r="BV36">
        <v>1210934</v>
      </c>
      <c r="BW36">
        <v>3454207</v>
      </c>
      <c r="BX36">
        <v>343373</v>
      </c>
      <c r="BY36">
        <v>0</v>
      </c>
      <c r="BZ36">
        <v>0</v>
      </c>
      <c r="CA36">
        <v>0</v>
      </c>
      <c r="CB36">
        <v>0</v>
      </c>
      <c r="CC36">
        <v>2838045</v>
      </c>
      <c r="CD36">
        <v>3727369</v>
      </c>
      <c r="CE36">
        <v>505866</v>
      </c>
      <c r="CF36">
        <v>35841</v>
      </c>
      <c r="CG36">
        <v>0</v>
      </c>
      <c r="CH36">
        <v>950218</v>
      </c>
      <c r="CI36">
        <v>331779</v>
      </c>
      <c r="CJ36">
        <v>986346</v>
      </c>
      <c r="CK36">
        <v>228587</v>
      </c>
      <c r="CL36">
        <v>329358</v>
      </c>
      <c r="CM36">
        <v>0</v>
      </c>
      <c r="CN36">
        <v>0</v>
      </c>
      <c r="CO36">
        <v>510863</v>
      </c>
      <c r="CP36">
        <v>15322643</v>
      </c>
      <c r="CQ36">
        <v>270720</v>
      </c>
      <c r="CR36">
        <v>0</v>
      </c>
      <c r="CS36">
        <v>1245368</v>
      </c>
      <c r="CT36">
        <v>261370</v>
      </c>
      <c r="CU36">
        <v>0</v>
      </c>
      <c r="CV36">
        <v>135584</v>
      </c>
      <c r="CW36">
        <v>0</v>
      </c>
      <c r="CX36">
        <v>609237</v>
      </c>
      <c r="CY36">
        <v>293671</v>
      </c>
      <c r="CZ36">
        <v>0</v>
      </c>
    </row>
    <row r="37" spans="1:104" x14ac:dyDescent="0.25">
      <c r="A37">
        <v>50</v>
      </c>
      <c r="B37">
        <v>50</v>
      </c>
      <c r="C37" t="s">
        <v>100</v>
      </c>
      <c r="D37" t="s">
        <v>362</v>
      </c>
      <c r="E37">
        <v>0</v>
      </c>
      <c r="F37">
        <v>40856</v>
      </c>
      <c r="G37">
        <v>0</v>
      </c>
      <c r="H37">
        <v>0</v>
      </c>
      <c r="I37">
        <v>0</v>
      </c>
      <c r="J37">
        <v>0</v>
      </c>
      <c r="K37">
        <v>117213</v>
      </c>
      <c r="L37">
        <v>0</v>
      </c>
      <c r="M37">
        <v>181607</v>
      </c>
      <c r="N37">
        <v>14370201</v>
      </c>
      <c r="O37">
        <v>0</v>
      </c>
      <c r="P37">
        <v>-646276</v>
      </c>
      <c r="Q37">
        <v>0</v>
      </c>
      <c r="R37">
        <v>30213</v>
      </c>
      <c r="S37">
        <v>1249936</v>
      </c>
      <c r="T37">
        <v>-20662</v>
      </c>
      <c r="U37">
        <v>0</v>
      </c>
      <c r="V37">
        <v>0</v>
      </c>
      <c r="W37">
        <v>2441639</v>
      </c>
      <c r="X37">
        <v>0</v>
      </c>
      <c r="Y37">
        <v>29985</v>
      </c>
      <c r="Z37">
        <v>-355338</v>
      </c>
      <c r="AA37">
        <v>0</v>
      </c>
      <c r="AB37">
        <v>1303881</v>
      </c>
      <c r="AC37">
        <v>-126166</v>
      </c>
      <c r="AD37">
        <v>-221517</v>
      </c>
      <c r="AE37">
        <v>4062617</v>
      </c>
      <c r="AF37">
        <v>37059</v>
      </c>
      <c r="AG37">
        <v>947598</v>
      </c>
      <c r="AH37">
        <v>785709</v>
      </c>
      <c r="AI37">
        <v>373341</v>
      </c>
      <c r="AJ37">
        <v>3132741</v>
      </c>
      <c r="AK37">
        <v>0</v>
      </c>
      <c r="AL37">
        <v>0</v>
      </c>
      <c r="AM37">
        <v>4910362</v>
      </c>
      <c r="AN37">
        <v>0</v>
      </c>
      <c r="AO37">
        <v>1589597</v>
      </c>
      <c r="AP37">
        <v>0</v>
      </c>
      <c r="AQ37">
        <v>0</v>
      </c>
      <c r="AR37">
        <v>-59925</v>
      </c>
      <c r="AS37">
        <v>0</v>
      </c>
      <c r="AT37">
        <v>427651</v>
      </c>
      <c r="AU37">
        <v>6237616</v>
      </c>
      <c r="AV37">
        <v>0</v>
      </c>
      <c r="AW37">
        <v>342938</v>
      </c>
      <c r="AX37">
        <v>364531</v>
      </c>
      <c r="AY37">
        <v>-461830</v>
      </c>
      <c r="AZ37">
        <v>0</v>
      </c>
      <c r="BA37">
        <v>0</v>
      </c>
      <c r="BB37">
        <v>0</v>
      </c>
      <c r="BC37">
        <v>13765736</v>
      </c>
      <c r="BD37">
        <v>-113152</v>
      </c>
      <c r="BE37">
        <v>-5778</v>
      </c>
      <c r="BF37">
        <v>0</v>
      </c>
      <c r="BG37">
        <v>3569012</v>
      </c>
      <c r="BH37">
        <v>0</v>
      </c>
      <c r="BI37">
        <v>0</v>
      </c>
      <c r="BJ37">
        <v>547592</v>
      </c>
      <c r="BK37">
        <v>1432970</v>
      </c>
      <c r="BL37">
        <v>0</v>
      </c>
      <c r="BM37">
        <v>0</v>
      </c>
      <c r="BN37">
        <v>1226816</v>
      </c>
      <c r="BO37">
        <v>1130447</v>
      </c>
      <c r="BP37">
        <v>-286706</v>
      </c>
      <c r="BQ37">
        <v>0</v>
      </c>
      <c r="BR37">
        <v>0</v>
      </c>
      <c r="BS37">
        <v>0</v>
      </c>
      <c r="BT37">
        <v>-228559</v>
      </c>
      <c r="BU37">
        <v>-9412</v>
      </c>
      <c r="BV37">
        <v>1206074</v>
      </c>
      <c r="BW37">
        <v>534176</v>
      </c>
      <c r="BX37">
        <v>15797</v>
      </c>
      <c r="BY37">
        <v>0</v>
      </c>
      <c r="BZ37">
        <v>0</v>
      </c>
      <c r="CA37">
        <v>0</v>
      </c>
      <c r="CB37">
        <v>0</v>
      </c>
      <c r="CC37">
        <v>-497056</v>
      </c>
      <c r="CD37">
        <v>3886612</v>
      </c>
      <c r="CE37">
        <v>617130</v>
      </c>
      <c r="CF37">
        <v>2970943</v>
      </c>
      <c r="CG37">
        <v>0</v>
      </c>
      <c r="CH37">
        <v>-215608</v>
      </c>
      <c r="CI37">
        <v>113325</v>
      </c>
      <c r="CJ37">
        <v>-20080</v>
      </c>
      <c r="CK37">
        <v>-87661</v>
      </c>
      <c r="CL37">
        <v>-245915</v>
      </c>
      <c r="CM37">
        <v>0</v>
      </c>
      <c r="CN37">
        <v>0</v>
      </c>
      <c r="CO37">
        <v>14291</v>
      </c>
      <c r="CP37">
        <v>18246766</v>
      </c>
      <c r="CQ37">
        <v>1032789</v>
      </c>
      <c r="CR37">
        <v>0</v>
      </c>
      <c r="CS37">
        <v>719</v>
      </c>
      <c r="CT37">
        <v>225334</v>
      </c>
      <c r="CU37">
        <v>0</v>
      </c>
      <c r="CV37">
        <v>280808</v>
      </c>
      <c r="CW37">
        <v>0</v>
      </c>
      <c r="CX37">
        <v>190989</v>
      </c>
      <c r="CY37">
        <v>-187839</v>
      </c>
      <c r="CZ37">
        <v>100000</v>
      </c>
    </row>
    <row r="38" spans="1:104" x14ac:dyDescent="0.25">
      <c r="A38">
        <v>51</v>
      </c>
      <c r="B38">
        <v>51</v>
      </c>
      <c r="C38" t="s">
        <v>1102</v>
      </c>
      <c r="D38" t="s">
        <v>363</v>
      </c>
      <c r="E38">
        <v>0</v>
      </c>
      <c r="F38">
        <v>1321575</v>
      </c>
      <c r="G38">
        <v>0</v>
      </c>
      <c r="H38">
        <v>0</v>
      </c>
      <c r="I38">
        <v>0</v>
      </c>
      <c r="J38">
        <v>0</v>
      </c>
      <c r="K38">
        <v>3315713</v>
      </c>
      <c r="L38">
        <v>0</v>
      </c>
      <c r="M38">
        <v>1314169</v>
      </c>
      <c r="N38">
        <v>28381499</v>
      </c>
      <c r="O38">
        <v>0</v>
      </c>
      <c r="P38">
        <v>324626</v>
      </c>
      <c r="Q38">
        <v>0</v>
      </c>
      <c r="R38">
        <v>484923</v>
      </c>
      <c r="S38">
        <v>327337</v>
      </c>
      <c r="T38">
        <v>3176</v>
      </c>
      <c r="U38">
        <v>0</v>
      </c>
      <c r="V38">
        <v>0</v>
      </c>
      <c r="W38">
        <v>3402067</v>
      </c>
      <c r="X38">
        <v>0</v>
      </c>
      <c r="Y38">
        <v>394071</v>
      </c>
      <c r="Z38">
        <v>145711</v>
      </c>
      <c r="AA38">
        <v>0</v>
      </c>
      <c r="AB38">
        <v>1979245</v>
      </c>
      <c r="AC38">
        <v>1683239</v>
      </c>
      <c r="AD38">
        <v>78320</v>
      </c>
      <c r="AE38">
        <v>5347572</v>
      </c>
      <c r="AF38">
        <v>4657828</v>
      </c>
      <c r="AG38">
        <v>383150</v>
      </c>
      <c r="AH38">
        <v>2505611</v>
      </c>
      <c r="AI38">
        <v>1432362</v>
      </c>
      <c r="AJ38">
        <v>3146015</v>
      </c>
      <c r="AK38">
        <v>0</v>
      </c>
      <c r="AL38">
        <v>0</v>
      </c>
      <c r="AM38">
        <v>3568510</v>
      </c>
      <c r="AN38">
        <v>0</v>
      </c>
      <c r="AO38">
        <v>1674287</v>
      </c>
      <c r="AP38">
        <v>0</v>
      </c>
      <c r="AQ38">
        <v>0</v>
      </c>
      <c r="AR38">
        <v>700349</v>
      </c>
      <c r="AS38">
        <v>0</v>
      </c>
      <c r="AT38">
        <v>2013340</v>
      </c>
      <c r="AU38">
        <v>17662360</v>
      </c>
      <c r="AV38">
        <v>0</v>
      </c>
      <c r="AW38">
        <v>846909</v>
      </c>
      <c r="AX38">
        <v>1147938</v>
      </c>
      <c r="AY38">
        <v>2404392</v>
      </c>
      <c r="AZ38">
        <v>0</v>
      </c>
      <c r="BA38">
        <v>0</v>
      </c>
      <c r="BB38">
        <v>0</v>
      </c>
      <c r="BC38">
        <v>22623119</v>
      </c>
      <c r="BD38">
        <v>472859</v>
      </c>
      <c r="BE38">
        <v>0</v>
      </c>
      <c r="BF38">
        <v>0</v>
      </c>
      <c r="BG38">
        <v>8468412</v>
      </c>
      <c r="BH38">
        <v>0</v>
      </c>
      <c r="BI38">
        <v>0</v>
      </c>
      <c r="BJ38">
        <v>547199</v>
      </c>
      <c r="BK38">
        <v>51195</v>
      </c>
      <c r="BL38">
        <v>0</v>
      </c>
      <c r="BM38">
        <v>0</v>
      </c>
      <c r="BN38">
        <v>1638952</v>
      </c>
      <c r="BO38">
        <v>6294926</v>
      </c>
      <c r="BP38">
        <v>1060401</v>
      </c>
      <c r="BQ38">
        <v>0</v>
      </c>
      <c r="BR38">
        <v>0</v>
      </c>
      <c r="BS38">
        <v>0</v>
      </c>
      <c r="BT38">
        <v>-209141</v>
      </c>
      <c r="BU38">
        <v>807392</v>
      </c>
      <c r="BV38">
        <v>1890255</v>
      </c>
      <c r="BW38">
        <v>4797614</v>
      </c>
      <c r="BX38">
        <v>264625</v>
      </c>
      <c r="BY38">
        <v>0</v>
      </c>
      <c r="BZ38">
        <v>0</v>
      </c>
      <c r="CA38">
        <v>0</v>
      </c>
      <c r="CB38">
        <v>0</v>
      </c>
      <c r="CC38">
        <v>2249836</v>
      </c>
      <c r="CD38">
        <v>6548010</v>
      </c>
      <c r="CE38">
        <v>265160</v>
      </c>
      <c r="CF38">
        <v>38134</v>
      </c>
      <c r="CG38">
        <v>0</v>
      </c>
      <c r="CH38">
        <v>1190642</v>
      </c>
      <c r="CI38">
        <v>298786</v>
      </c>
      <c r="CJ38">
        <v>423219</v>
      </c>
      <c r="CK38">
        <v>35561</v>
      </c>
      <c r="CL38">
        <v>118343</v>
      </c>
      <c r="CM38">
        <v>0</v>
      </c>
      <c r="CN38">
        <v>0</v>
      </c>
      <c r="CO38">
        <v>275333</v>
      </c>
      <c r="CP38">
        <v>19498763</v>
      </c>
      <c r="CQ38">
        <v>588272</v>
      </c>
      <c r="CR38">
        <v>0</v>
      </c>
      <c r="CS38">
        <v>1605294</v>
      </c>
      <c r="CT38">
        <v>297111</v>
      </c>
      <c r="CU38">
        <v>0</v>
      </c>
      <c r="CV38">
        <v>-178819</v>
      </c>
      <c r="CW38">
        <v>0</v>
      </c>
      <c r="CX38">
        <v>830185</v>
      </c>
      <c r="CY38">
        <v>85729</v>
      </c>
      <c r="CZ38">
        <v>0</v>
      </c>
    </row>
    <row r="39" spans="1:104" x14ac:dyDescent="0.25">
      <c r="B39">
        <v>52</v>
      </c>
      <c r="C39" t="s">
        <v>267</v>
      </c>
      <c r="D39" t="s">
        <v>364</v>
      </c>
    </row>
    <row r="40" spans="1:104" x14ac:dyDescent="0.25">
      <c r="B40">
        <v>53</v>
      </c>
      <c r="C40" t="s">
        <v>1103</v>
      </c>
      <c r="D40" t="s">
        <v>365</v>
      </c>
    </row>
    <row r="41" spans="1:104" x14ac:dyDescent="0.25">
      <c r="B41">
        <v>54</v>
      </c>
      <c r="C41" t="s">
        <v>1104</v>
      </c>
      <c r="D41" t="s">
        <v>366</v>
      </c>
    </row>
    <row r="42" spans="1:104" x14ac:dyDescent="0.25">
      <c r="B42">
        <v>55</v>
      </c>
      <c r="C42" t="s">
        <v>277</v>
      </c>
      <c r="D42" t="s">
        <v>367</v>
      </c>
    </row>
    <row r="43" spans="1:104" x14ac:dyDescent="0.25">
      <c r="A43">
        <v>61</v>
      </c>
      <c r="B43">
        <v>61</v>
      </c>
      <c r="C43" t="s">
        <v>1105</v>
      </c>
      <c r="D43" t="s">
        <v>368</v>
      </c>
      <c r="E43">
        <v>98.95</v>
      </c>
      <c r="F43">
        <v>97.42</v>
      </c>
      <c r="G43">
        <v>98.25</v>
      </c>
      <c r="H43">
        <v>0</v>
      </c>
      <c r="I43">
        <v>96.18</v>
      </c>
      <c r="J43">
        <v>98.17</v>
      </c>
      <c r="K43">
        <v>98.29</v>
      </c>
      <c r="L43">
        <v>0</v>
      </c>
      <c r="M43">
        <v>96.78</v>
      </c>
      <c r="N43">
        <v>98.41</v>
      </c>
      <c r="O43">
        <v>99.87</v>
      </c>
      <c r="P43">
        <v>98.2</v>
      </c>
      <c r="Q43">
        <v>99.3</v>
      </c>
      <c r="R43">
        <v>96.62</v>
      </c>
      <c r="S43">
        <v>98.17</v>
      </c>
      <c r="T43">
        <v>97.87</v>
      </c>
      <c r="U43">
        <v>98.73</v>
      </c>
      <c r="V43">
        <v>98.63</v>
      </c>
      <c r="W43">
        <v>99.07</v>
      </c>
      <c r="X43">
        <v>97.94</v>
      </c>
      <c r="Y43">
        <v>98.59</v>
      </c>
      <c r="Z43">
        <v>97.55</v>
      </c>
      <c r="AA43">
        <v>98.56</v>
      </c>
      <c r="AB43">
        <v>97.95</v>
      </c>
      <c r="AC43">
        <v>99.32</v>
      </c>
      <c r="AD43">
        <v>99.24</v>
      </c>
      <c r="AE43">
        <v>99.09</v>
      </c>
      <c r="AF43">
        <v>99.5</v>
      </c>
      <c r="AG43">
        <v>97.23</v>
      </c>
      <c r="AH43">
        <v>98.83</v>
      </c>
      <c r="AI43">
        <v>97.39</v>
      </c>
      <c r="AJ43">
        <v>99.67</v>
      </c>
      <c r="AK43">
        <v>0</v>
      </c>
      <c r="AL43">
        <v>99.28</v>
      </c>
      <c r="AM43">
        <v>98.4</v>
      </c>
      <c r="AN43">
        <v>99.11</v>
      </c>
      <c r="AO43">
        <v>96.86</v>
      </c>
      <c r="AP43">
        <v>97.14</v>
      </c>
      <c r="AQ43">
        <v>98.35</v>
      </c>
      <c r="AR43">
        <v>97.73</v>
      </c>
      <c r="AS43">
        <v>99.23</v>
      </c>
      <c r="AT43">
        <v>98.14</v>
      </c>
      <c r="AU43">
        <v>99.61</v>
      </c>
      <c r="AV43">
        <v>97.94</v>
      </c>
      <c r="AW43">
        <v>99.09</v>
      </c>
      <c r="AX43">
        <v>96.37</v>
      </c>
      <c r="AY43">
        <v>96.56</v>
      </c>
      <c r="AZ43">
        <v>0</v>
      </c>
      <c r="BA43">
        <v>99.08</v>
      </c>
      <c r="BB43">
        <v>97.88</v>
      </c>
      <c r="BC43">
        <v>99.89</v>
      </c>
      <c r="BD43">
        <v>96.6</v>
      </c>
      <c r="BE43">
        <v>99.15</v>
      </c>
      <c r="BF43">
        <v>97.07</v>
      </c>
      <c r="BG43">
        <v>98.74</v>
      </c>
      <c r="BH43">
        <v>98.37</v>
      </c>
      <c r="BI43">
        <v>0</v>
      </c>
      <c r="BJ43">
        <v>95.18</v>
      </c>
      <c r="BK43">
        <v>99.36</v>
      </c>
      <c r="BL43">
        <v>99.54</v>
      </c>
      <c r="BM43">
        <v>96.48</v>
      </c>
      <c r="BN43">
        <v>97.45</v>
      </c>
      <c r="BO43">
        <v>99.52</v>
      </c>
      <c r="BP43">
        <v>98.85</v>
      </c>
      <c r="BQ43">
        <v>99.36</v>
      </c>
      <c r="BR43">
        <v>0</v>
      </c>
      <c r="BS43">
        <v>99.17</v>
      </c>
      <c r="BT43">
        <v>99.65</v>
      </c>
      <c r="BU43">
        <v>96.24</v>
      </c>
      <c r="BV43">
        <v>97.14</v>
      </c>
      <c r="BW43">
        <v>98.05</v>
      </c>
      <c r="BX43">
        <v>97.33</v>
      </c>
      <c r="BY43">
        <v>98.85</v>
      </c>
      <c r="BZ43">
        <v>99.4</v>
      </c>
      <c r="CA43">
        <v>98.68</v>
      </c>
      <c r="CB43">
        <v>99.39</v>
      </c>
      <c r="CC43">
        <v>96.91</v>
      </c>
      <c r="CD43">
        <v>94.58</v>
      </c>
      <c r="CE43">
        <v>98.52</v>
      </c>
      <c r="CF43">
        <v>98.17</v>
      </c>
      <c r="CG43">
        <v>98.04</v>
      </c>
      <c r="CH43">
        <v>97.81</v>
      </c>
      <c r="CI43">
        <v>96.22</v>
      </c>
      <c r="CJ43">
        <v>97.79</v>
      </c>
      <c r="CK43">
        <v>97.4</v>
      </c>
      <c r="CL43">
        <v>98.94</v>
      </c>
      <c r="CM43">
        <v>96.08</v>
      </c>
      <c r="CN43">
        <v>99.82</v>
      </c>
      <c r="CO43">
        <v>95.31</v>
      </c>
      <c r="CP43">
        <v>99.74</v>
      </c>
      <c r="CQ43">
        <v>97.16</v>
      </c>
      <c r="CR43">
        <v>99.9</v>
      </c>
      <c r="CS43">
        <v>97.24</v>
      </c>
      <c r="CT43">
        <v>95.84</v>
      </c>
      <c r="CU43">
        <v>99.01</v>
      </c>
      <c r="CV43">
        <v>98.32</v>
      </c>
      <c r="CW43">
        <v>96.83</v>
      </c>
      <c r="CX43">
        <v>98.28</v>
      </c>
      <c r="CY43">
        <v>97.3</v>
      </c>
      <c r="CZ43">
        <v>98.26</v>
      </c>
    </row>
    <row r="44" spans="1:104" x14ac:dyDescent="0.25">
      <c r="A44">
        <v>80</v>
      </c>
      <c r="B44">
        <v>80</v>
      </c>
      <c r="C44" t="s">
        <v>1106</v>
      </c>
      <c r="D44" t="s">
        <v>369</v>
      </c>
      <c r="E44">
        <v>0</v>
      </c>
      <c r="F44">
        <v>5141026</v>
      </c>
      <c r="G44">
        <v>0</v>
      </c>
      <c r="H44">
        <v>0</v>
      </c>
      <c r="I44">
        <v>0</v>
      </c>
      <c r="J44">
        <v>0</v>
      </c>
      <c r="K44">
        <v>7857021</v>
      </c>
      <c r="L44">
        <v>0</v>
      </c>
      <c r="M44">
        <v>1902717</v>
      </c>
      <c r="N44">
        <v>53847651</v>
      </c>
      <c r="O44">
        <v>0</v>
      </c>
      <c r="P44">
        <v>832530</v>
      </c>
      <c r="Q44">
        <v>0</v>
      </c>
      <c r="R44">
        <v>7070779</v>
      </c>
      <c r="S44">
        <v>3078947</v>
      </c>
      <c r="T44">
        <v>1139758</v>
      </c>
      <c r="U44">
        <v>0</v>
      </c>
      <c r="V44">
        <v>0</v>
      </c>
      <c r="W44">
        <v>23532509</v>
      </c>
      <c r="X44">
        <v>0</v>
      </c>
      <c r="Y44">
        <v>2326224</v>
      </c>
      <c r="Z44">
        <v>293649</v>
      </c>
      <c r="AA44">
        <v>0</v>
      </c>
      <c r="AB44">
        <v>5455299</v>
      </c>
      <c r="AC44">
        <v>12718463</v>
      </c>
      <c r="AD44">
        <v>553701</v>
      </c>
      <c r="AE44">
        <v>13262559</v>
      </c>
      <c r="AF44">
        <v>8918382</v>
      </c>
      <c r="AG44">
        <v>1763592</v>
      </c>
      <c r="AH44">
        <v>8767673</v>
      </c>
      <c r="AI44">
        <v>8403911</v>
      </c>
      <c r="AJ44">
        <v>36731466</v>
      </c>
      <c r="AK44">
        <v>0</v>
      </c>
      <c r="AL44">
        <v>0</v>
      </c>
      <c r="AM44">
        <v>7304944</v>
      </c>
      <c r="AN44">
        <v>0</v>
      </c>
      <c r="AO44">
        <v>2362498</v>
      </c>
      <c r="AP44">
        <v>0</v>
      </c>
      <c r="AQ44">
        <v>0</v>
      </c>
      <c r="AR44">
        <v>2282992</v>
      </c>
      <c r="AS44">
        <v>0</v>
      </c>
      <c r="AT44">
        <v>3895350</v>
      </c>
      <c r="AU44">
        <v>59648107</v>
      </c>
      <c r="AV44">
        <v>0</v>
      </c>
      <c r="AW44">
        <v>2822401</v>
      </c>
      <c r="AX44">
        <v>3051042</v>
      </c>
      <c r="AY44">
        <v>8270461</v>
      </c>
      <c r="AZ44">
        <v>0</v>
      </c>
      <c r="BA44">
        <v>0</v>
      </c>
      <c r="BB44">
        <v>0</v>
      </c>
      <c r="BC44">
        <v>47520403</v>
      </c>
      <c r="BD44">
        <v>3194485</v>
      </c>
      <c r="BE44">
        <v>0</v>
      </c>
      <c r="BF44">
        <v>0</v>
      </c>
      <c r="BG44">
        <v>22290050</v>
      </c>
      <c r="BH44">
        <v>0</v>
      </c>
      <c r="BI44">
        <v>0</v>
      </c>
      <c r="BJ44">
        <v>15356</v>
      </c>
      <c r="BK44">
        <v>70517</v>
      </c>
      <c r="BL44">
        <v>0</v>
      </c>
      <c r="BM44">
        <v>0</v>
      </c>
      <c r="BN44">
        <v>6233316</v>
      </c>
      <c r="BO44">
        <v>15882972</v>
      </c>
      <c r="BP44">
        <v>0</v>
      </c>
      <c r="BQ44">
        <v>0</v>
      </c>
      <c r="BR44">
        <v>0</v>
      </c>
      <c r="BS44">
        <v>0</v>
      </c>
      <c r="BT44">
        <v>91532</v>
      </c>
      <c r="BU44">
        <v>3354692</v>
      </c>
      <c r="BV44">
        <v>10952287</v>
      </c>
      <c r="BW44">
        <v>10890144</v>
      </c>
      <c r="BX44">
        <v>1258074</v>
      </c>
      <c r="BY44">
        <v>0</v>
      </c>
      <c r="BZ44">
        <v>0</v>
      </c>
      <c r="CA44">
        <v>0</v>
      </c>
      <c r="CB44">
        <v>0</v>
      </c>
      <c r="CC44">
        <v>8327996</v>
      </c>
      <c r="CD44">
        <v>5425962</v>
      </c>
      <c r="CE44">
        <v>4459896</v>
      </c>
      <c r="CF44">
        <v>139530</v>
      </c>
      <c r="CG44">
        <v>0</v>
      </c>
      <c r="CH44">
        <v>3157290</v>
      </c>
      <c r="CI44">
        <v>1260446</v>
      </c>
      <c r="CJ44">
        <v>1085253</v>
      </c>
      <c r="CK44">
        <v>481411</v>
      </c>
      <c r="CL44">
        <v>1187813</v>
      </c>
      <c r="CM44">
        <v>0</v>
      </c>
      <c r="CN44">
        <v>0</v>
      </c>
      <c r="CO44">
        <v>1027288</v>
      </c>
      <c r="CP44">
        <v>108993481</v>
      </c>
      <c r="CQ44">
        <v>1338213</v>
      </c>
      <c r="CR44">
        <v>0</v>
      </c>
      <c r="CS44">
        <v>5430827</v>
      </c>
      <c r="CT44">
        <v>1541136</v>
      </c>
      <c r="CU44">
        <v>0</v>
      </c>
      <c r="CV44">
        <v>715596</v>
      </c>
      <c r="CW44">
        <v>0</v>
      </c>
      <c r="CX44">
        <v>2709128</v>
      </c>
      <c r="CY44">
        <v>1090900</v>
      </c>
      <c r="CZ44">
        <v>115588</v>
      </c>
    </row>
    <row r="45" spans="1:104" x14ac:dyDescent="0.25">
      <c r="A45">
        <v>81</v>
      </c>
      <c r="B45">
        <v>81</v>
      </c>
      <c r="C45" t="s">
        <v>1107</v>
      </c>
      <c r="D45" t="s">
        <v>370</v>
      </c>
      <c r="E45">
        <v>0</v>
      </c>
      <c r="F45">
        <v>357954</v>
      </c>
      <c r="G45">
        <v>0</v>
      </c>
      <c r="H45">
        <v>0</v>
      </c>
      <c r="I45">
        <v>0</v>
      </c>
      <c r="J45">
        <v>0</v>
      </c>
      <c r="K45">
        <v>1454933</v>
      </c>
      <c r="L45">
        <v>0</v>
      </c>
      <c r="M45">
        <v>467520</v>
      </c>
      <c r="N45">
        <v>8734701</v>
      </c>
      <c r="O45">
        <v>0</v>
      </c>
      <c r="P45">
        <v>168049</v>
      </c>
      <c r="Q45">
        <v>0</v>
      </c>
      <c r="R45">
        <v>487307</v>
      </c>
      <c r="S45">
        <v>176189</v>
      </c>
      <c r="T45">
        <v>78478</v>
      </c>
      <c r="U45">
        <v>0</v>
      </c>
      <c r="V45">
        <v>0</v>
      </c>
      <c r="W45">
        <v>1111170</v>
      </c>
      <c r="X45">
        <v>0</v>
      </c>
      <c r="Y45">
        <v>201236</v>
      </c>
      <c r="Z45">
        <v>108490</v>
      </c>
      <c r="AA45">
        <v>0</v>
      </c>
      <c r="AB45">
        <v>349680</v>
      </c>
      <c r="AC45">
        <v>749654</v>
      </c>
      <c r="AD45">
        <v>158791</v>
      </c>
      <c r="AE45">
        <v>1588079</v>
      </c>
      <c r="AF45">
        <v>3785769</v>
      </c>
      <c r="AG45">
        <v>74110</v>
      </c>
      <c r="AH45">
        <v>1208890</v>
      </c>
      <c r="AI45">
        <v>441587</v>
      </c>
      <c r="AJ45">
        <v>165963</v>
      </c>
      <c r="AK45">
        <v>0</v>
      </c>
      <c r="AL45">
        <v>0</v>
      </c>
      <c r="AM45">
        <v>2368397</v>
      </c>
      <c r="AN45">
        <v>0</v>
      </c>
      <c r="AO45">
        <v>444696</v>
      </c>
      <c r="AP45">
        <v>0</v>
      </c>
      <c r="AQ45">
        <v>0</v>
      </c>
      <c r="AR45">
        <v>481459</v>
      </c>
      <c r="AS45">
        <v>0</v>
      </c>
      <c r="AT45">
        <v>733125</v>
      </c>
      <c r="AU45">
        <v>4805161</v>
      </c>
      <c r="AV45">
        <v>0</v>
      </c>
      <c r="AW45">
        <v>984255</v>
      </c>
      <c r="AX45">
        <v>212936</v>
      </c>
      <c r="AY45">
        <v>771807</v>
      </c>
      <c r="AZ45">
        <v>0</v>
      </c>
      <c r="BA45">
        <v>0</v>
      </c>
      <c r="BB45">
        <v>0</v>
      </c>
      <c r="BC45">
        <v>4363101</v>
      </c>
      <c r="BD45">
        <v>266636</v>
      </c>
      <c r="BE45">
        <v>0</v>
      </c>
      <c r="BF45">
        <v>0</v>
      </c>
      <c r="BG45">
        <v>1286709</v>
      </c>
      <c r="BH45">
        <v>0</v>
      </c>
      <c r="BI45">
        <v>0</v>
      </c>
      <c r="BJ45">
        <v>648994</v>
      </c>
      <c r="BK45">
        <v>13244</v>
      </c>
      <c r="BL45">
        <v>0</v>
      </c>
      <c r="BM45">
        <v>0</v>
      </c>
      <c r="BN45">
        <v>871086</v>
      </c>
      <c r="BO45">
        <v>2060476</v>
      </c>
      <c r="BP45">
        <v>358789</v>
      </c>
      <c r="BQ45">
        <v>0</v>
      </c>
      <c r="BR45">
        <v>0</v>
      </c>
      <c r="BS45">
        <v>0</v>
      </c>
      <c r="BT45">
        <v>0</v>
      </c>
      <c r="BU45">
        <v>363648</v>
      </c>
      <c r="BV45">
        <v>632615</v>
      </c>
      <c r="BW45">
        <v>1357084</v>
      </c>
      <c r="BX45">
        <v>237486</v>
      </c>
      <c r="BY45">
        <v>0</v>
      </c>
      <c r="BZ45">
        <v>0</v>
      </c>
      <c r="CA45">
        <v>0</v>
      </c>
      <c r="CB45">
        <v>0</v>
      </c>
      <c r="CC45">
        <v>881450</v>
      </c>
      <c r="CD45">
        <v>2816842</v>
      </c>
      <c r="CE45">
        <v>124428</v>
      </c>
      <c r="CF45">
        <v>0</v>
      </c>
      <c r="CG45">
        <v>0</v>
      </c>
      <c r="CH45">
        <v>583001</v>
      </c>
      <c r="CI45">
        <v>135779</v>
      </c>
      <c r="CJ45">
        <v>688705</v>
      </c>
      <c r="CK45">
        <v>41844</v>
      </c>
      <c r="CL45">
        <v>50547</v>
      </c>
      <c r="CM45">
        <v>0</v>
      </c>
      <c r="CN45">
        <v>0</v>
      </c>
      <c r="CO45">
        <v>166525</v>
      </c>
      <c r="CP45">
        <v>8770232</v>
      </c>
      <c r="CQ45">
        <v>86573</v>
      </c>
      <c r="CR45">
        <v>0</v>
      </c>
      <c r="CS45">
        <v>419153</v>
      </c>
      <c r="CT45">
        <v>184355</v>
      </c>
      <c r="CU45">
        <v>0</v>
      </c>
      <c r="CV45">
        <v>83032</v>
      </c>
      <c r="CW45">
        <v>0</v>
      </c>
      <c r="CX45">
        <v>273949</v>
      </c>
      <c r="CY45">
        <v>44190</v>
      </c>
      <c r="CZ45">
        <v>0</v>
      </c>
    </row>
    <row r="46" spans="1:104" x14ac:dyDescent="0.25">
      <c r="A46">
        <v>82</v>
      </c>
      <c r="B46">
        <v>82</v>
      </c>
      <c r="C46" t="s">
        <v>1108</v>
      </c>
      <c r="D46" t="s">
        <v>371</v>
      </c>
      <c r="E46">
        <v>0</v>
      </c>
      <c r="F46">
        <v>4430064</v>
      </c>
      <c r="G46">
        <v>0</v>
      </c>
      <c r="H46">
        <v>0</v>
      </c>
      <c r="I46">
        <v>0</v>
      </c>
      <c r="J46">
        <v>0</v>
      </c>
      <c r="K46">
        <v>40414998</v>
      </c>
      <c r="L46">
        <v>0</v>
      </c>
      <c r="M46">
        <v>17280118</v>
      </c>
      <c r="N46">
        <v>110089106</v>
      </c>
      <c r="O46">
        <v>0</v>
      </c>
      <c r="P46">
        <v>133473</v>
      </c>
      <c r="Q46">
        <v>0</v>
      </c>
      <c r="R46">
        <v>0</v>
      </c>
      <c r="S46">
        <v>4391310</v>
      </c>
      <c r="T46">
        <v>2066128</v>
      </c>
      <c r="U46">
        <v>0</v>
      </c>
      <c r="V46">
        <v>0</v>
      </c>
      <c r="W46">
        <v>13811696</v>
      </c>
      <c r="X46">
        <v>0</v>
      </c>
      <c r="Y46">
        <v>0</v>
      </c>
      <c r="Z46">
        <v>0</v>
      </c>
      <c r="AA46">
        <v>0</v>
      </c>
      <c r="AB46">
        <v>31340695</v>
      </c>
      <c r="AC46">
        <v>15041781</v>
      </c>
      <c r="AD46">
        <v>2480937</v>
      </c>
      <c r="AE46">
        <v>20910000</v>
      </c>
      <c r="AF46">
        <v>27917152</v>
      </c>
      <c r="AG46">
        <v>7447647</v>
      </c>
      <c r="AH46">
        <v>0</v>
      </c>
      <c r="AI46">
        <v>17068382</v>
      </c>
      <c r="AJ46">
        <v>16212400</v>
      </c>
      <c r="AK46">
        <v>0</v>
      </c>
      <c r="AL46">
        <v>0</v>
      </c>
      <c r="AM46">
        <v>6377511</v>
      </c>
      <c r="AN46">
        <v>0</v>
      </c>
      <c r="AO46">
        <v>0</v>
      </c>
      <c r="AP46">
        <v>0</v>
      </c>
      <c r="AQ46">
        <v>0</v>
      </c>
      <c r="AR46">
        <v>17861222</v>
      </c>
      <c r="AS46">
        <v>0</v>
      </c>
      <c r="AT46">
        <v>20362668</v>
      </c>
      <c r="AU46">
        <v>51155374</v>
      </c>
      <c r="AV46">
        <v>0</v>
      </c>
      <c r="AW46">
        <v>941381</v>
      </c>
      <c r="AX46">
        <v>5957742</v>
      </c>
      <c r="AY46">
        <v>24326500</v>
      </c>
      <c r="AZ46">
        <v>0</v>
      </c>
      <c r="BA46">
        <v>0</v>
      </c>
      <c r="BB46">
        <v>0</v>
      </c>
      <c r="BC46">
        <v>156744154</v>
      </c>
      <c r="BD46">
        <v>1702019</v>
      </c>
      <c r="BE46">
        <v>326749</v>
      </c>
      <c r="BF46">
        <v>0</v>
      </c>
      <c r="BG46">
        <v>28881183</v>
      </c>
      <c r="BH46">
        <v>0</v>
      </c>
      <c r="BI46">
        <v>0</v>
      </c>
      <c r="BJ46">
        <v>12930075</v>
      </c>
      <c r="BK46">
        <v>337500</v>
      </c>
      <c r="BL46">
        <v>0</v>
      </c>
      <c r="BM46">
        <v>0</v>
      </c>
      <c r="BN46">
        <v>9265690</v>
      </c>
      <c r="BO46">
        <v>42702036</v>
      </c>
      <c r="BP46">
        <v>12723300</v>
      </c>
      <c r="BQ46">
        <v>0</v>
      </c>
      <c r="BR46">
        <v>0</v>
      </c>
      <c r="BS46">
        <v>0</v>
      </c>
      <c r="BT46">
        <v>0</v>
      </c>
      <c r="BU46">
        <v>3072813</v>
      </c>
      <c r="BV46">
        <v>10155920</v>
      </c>
      <c r="BW46">
        <v>69789598</v>
      </c>
      <c r="BX46">
        <v>2178615</v>
      </c>
      <c r="BY46">
        <v>0</v>
      </c>
      <c r="BZ46">
        <v>0</v>
      </c>
      <c r="CA46">
        <v>3065390</v>
      </c>
      <c r="CB46">
        <v>9501059</v>
      </c>
      <c r="CC46">
        <v>11878559</v>
      </c>
      <c r="CD46">
        <v>11349814</v>
      </c>
      <c r="CE46">
        <v>3463294</v>
      </c>
      <c r="CF46">
        <v>0</v>
      </c>
      <c r="CG46">
        <v>0</v>
      </c>
      <c r="CH46">
        <v>12799574</v>
      </c>
      <c r="CI46">
        <v>5125000</v>
      </c>
      <c r="CJ46">
        <v>4757885</v>
      </c>
      <c r="CK46">
        <v>0</v>
      </c>
      <c r="CL46">
        <v>2202000</v>
      </c>
      <c r="CM46">
        <v>0</v>
      </c>
      <c r="CN46">
        <v>0</v>
      </c>
      <c r="CO46">
        <v>4605000</v>
      </c>
      <c r="CP46">
        <v>201616255</v>
      </c>
      <c r="CQ46">
        <v>11438000</v>
      </c>
      <c r="CR46">
        <v>0</v>
      </c>
      <c r="CS46">
        <v>13031258</v>
      </c>
      <c r="CT46">
        <v>4201771</v>
      </c>
      <c r="CU46">
        <v>0</v>
      </c>
      <c r="CV46">
        <v>2130000</v>
      </c>
      <c r="CW46">
        <v>0</v>
      </c>
      <c r="CX46">
        <v>8500904</v>
      </c>
      <c r="CY46">
        <v>3854025</v>
      </c>
      <c r="CZ46">
        <v>0</v>
      </c>
    </row>
    <row r="47" spans="1:104" x14ac:dyDescent="0.25">
      <c r="A47">
        <v>83</v>
      </c>
      <c r="B47">
        <v>83</v>
      </c>
      <c r="C47" t="s">
        <v>101</v>
      </c>
      <c r="D47" t="s">
        <v>372</v>
      </c>
      <c r="E47">
        <v>0</v>
      </c>
      <c r="F47">
        <v>16271678</v>
      </c>
      <c r="G47">
        <v>0</v>
      </c>
      <c r="H47">
        <v>0</v>
      </c>
      <c r="I47">
        <v>0</v>
      </c>
      <c r="J47">
        <v>0</v>
      </c>
      <c r="K47">
        <v>29407357</v>
      </c>
      <c r="L47">
        <v>0</v>
      </c>
      <c r="M47">
        <v>6579459</v>
      </c>
      <c r="N47">
        <v>318958047</v>
      </c>
      <c r="O47">
        <v>0</v>
      </c>
      <c r="P47">
        <v>13944894</v>
      </c>
      <c r="Q47">
        <v>0</v>
      </c>
      <c r="R47">
        <v>13162843</v>
      </c>
      <c r="S47">
        <v>22755395</v>
      </c>
      <c r="T47">
        <v>5396221</v>
      </c>
      <c r="U47">
        <v>0</v>
      </c>
      <c r="V47">
        <v>0</v>
      </c>
      <c r="W47">
        <v>60876892</v>
      </c>
      <c r="X47">
        <v>0</v>
      </c>
      <c r="Y47">
        <v>5864390</v>
      </c>
      <c r="Z47">
        <v>5525902</v>
      </c>
      <c r="AA47">
        <v>0</v>
      </c>
      <c r="AB47">
        <v>17735270</v>
      </c>
      <c r="AC47">
        <v>39612614</v>
      </c>
      <c r="AD47">
        <v>10711534</v>
      </c>
      <c r="AE47">
        <v>47833912</v>
      </c>
      <c r="AF47">
        <v>56422511</v>
      </c>
      <c r="AG47">
        <v>8325830</v>
      </c>
      <c r="AH47">
        <v>35347074</v>
      </c>
      <c r="AI47">
        <v>33313794</v>
      </c>
      <c r="AJ47">
        <v>94186376</v>
      </c>
      <c r="AK47">
        <v>0</v>
      </c>
      <c r="AL47">
        <v>0</v>
      </c>
      <c r="AM47">
        <v>31622786</v>
      </c>
      <c r="AN47">
        <v>0</v>
      </c>
      <c r="AO47">
        <v>10433557</v>
      </c>
      <c r="AP47">
        <v>0</v>
      </c>
      <c r="AQ47">
        <v>0</v>
      </c>
      <c r="AR47">
        <v>32972414</v>
      </c>
      <c r="AS47">
        <v>0</v>
      </c>
      <c r="AT47">
        <v>14128184</v>
      </c>
      <c r="AU47">
        <v>331628113</v>
      </c>
      <c r="AV47">
        <v>0</v>
      </c>
      <c r="AW47">
        <v>20640583</v>
      </c>
      <c r="AX47">
        <v>8671111</v>
      </c>
      <c r="AY47">
        <v>49508746</v>
      </c>
      <c r="AZ47">
        <v>0</v>
      </c>
      <c r="BA47">
        <v>0</v>
      </c>
      <c r="BB47">
        <v>0</v>
      </c>
      <c r="BC47">
        <v>118700329</v>
      </c>
      <c r="BD47">
        <v>8830731</v>
      </c>
      <c r="BE47">
        <v>-326749</v>
      </c>
      <c r="BF47">
        <v>0</v>
      </c>
      <c r="BG47">
        <v>77336347</v>
      </c>
      <c r="BH47">
        <v>0</v>
      </c>
      <c r="BI47">
        <v>0</v>
      </c>
      <c r="BJ47">
        <v>1733030</v>
      </c>
      <c r="BK47">
        <v>5984760</v>
      </c>
      <c r="BL47">
        <v>0</v>
      </c>
      <c r="BM47">
        <v>0</v>
      </c>
      <c r="BN47">
        <v>22290895</v>
      </c>
      <c r="BO47">
        <v>44331044</v>
      </c>
      <c r="BP47">
        <v>18758279</v>
      </c>
      <c r="BQ47">
        <v>0</v>
      </c>
      <c r="BR47">
        <v>0</v>
      </c>
      <c r="BS47">
        <v>0</v>
      </c>
      <c r="BT47">
        <v>1788990</v>
      </c>
      <c r="BU47">
        <v>13058407</v>
      </c>
      <c r="BV47">
        <v>24469819</v>
      </c>
      <c r="BW47">
        <v>41537215</v>
      </c>
      <c r="BX47">
        <v>8290420</v>
      </c>
      <c r="BY47">
        <v>0</v>
      </c>
      <c r="BZ47">
        <v>0</v>
      </c>
      <c r="CA47">
        <v>0</v>
      </c>
      <c r="CB47">
        <v>0</v>
      </c>
      <c r="CC47">
        <v>39040111</v>
      </c>
      <c r="CD47">
        <v>33725298</v>
      </c>
      <c r="CE47">
        <v>16571981</v>
      </c>
      <c r="CF47">
        <v>2970943</v>
      </c>
      <c r="CG47">
        <v>0</v>
      </c>
      <c r="CH47">
        <v>14707390</v>
      </c>
      <c r="CI47">
        <v>2774732</v>
      </c>
      <c r="CJ47">
        <v>19197954</v>
      </c>
      <c r="CK47">
        <v>5805187</v>
      </c>
      <c r="CL47">
        <v>9736731</v>
      </c>
      <c r="CM47">
        <v>0</v>
      </c>
      <c r="CN47">
        <v>0</v>
      </c>
      <c r="CO47">
        <v>14679771</v>
      </c>
      <c r="CP47">
        <v>321255124</v>
      </c>
      <c r="CQ47">
        <v>4526732</v>
      </c>
      <c r="CR47">
        <v>0</v>
      </c>
      <c r="CS47">
        <v>22589189</v>
      </c>
      <c r="CT47">
        <v>2466332</v>
      </c>
      <c r="CU47">
        <v>0</v>
      </c>
      <c r="CV47">
        <v>2201895</v>
      </c>
      <c r="CW47">
        <v>0</v>
      </c>
      <c r="CX47">
        <v>12264483</v>
      </c>
      <c r="CY47">
        <v>7529155</v>
      </c>
      <c r="CZ47">
        <v>6902471</v>
      </c>
    </row>
    <row r="48" spans="1:104" x14ac:dyDescent="0.25">
      <c r="A48">
        <v>84</v>
      </c>
      <c r="B48">
        <v>84</v>
      </c>
      <c r="C48" t="s">
        <v>1109</v>
      </c>
      <c r="D48" t="s">
        <v>373</v>
      </c>
      <c r="E48">
        <v>0</v>
      </c>
      <c r="F48">
        <v>2859179</v>
      </c>
      <c r="G48">
        <v>0</v>
      </c>
      <c r="H48">
        <v>0</v>
      </c>
      <c r="I48">
        <v>0</v>
      </c>
      <c r="J48">
        <v>0</v>
      </c>
      <c r="K48">
        <v>7346214</v>
      </c>
      <c r="L48">
        <v>0</v>
      </c>
      <c r="M48">
        <v>2302721</v>
      </c>
      <c r="N48">
        <v>55097459</v>
      </c>
      <c r="O48">
        <v>0</v>
      </c>
      <c r="P48">
        <v>1675684</v>
      </c>
      <c r="Q48">
        <v>0</v>
      </c>
      <c r="R48">
        <v>3672609</v>
      </c>
      <c r="S48">
        <v>1516026</v>
      </c>
      <c r="T48">
        <v>711732</v>
      </c>
      <c r="U48">
        <v>0</v>
      </c>
      <c r="V48">
        <v>0</v>
      </c>
      <c r="W48">
        <v>9599869</v>
      </c>
      <c r="X48">
        <v>0</v>
      </c>
      <c r="Y48">
        <v>1771135</v>
      </c>
      <c r="Z48">
        <v>653778</v>
      </c>
      <c r="AA48">
        <v>0</v>
      </c>
      <c r="AB48">
        <v>3489728</v>
      </c>
      <c r="AC48">
        <v>3959250</v>
      </c>
      <c r="AD48">
        <v>550076</v>
      </c>
      <c r="AE48">
        <v>10592500</v>
      </c>
      <c r="AF48">
        <v>13705624</v>
      </c>
      <c r="AG48">
        <v>847871</v>
      </c>
      <c r="AH48">
        <v>6361587</v>
      </c>
      <c r="AI48">
        <v>3552592</v>
      </c>
      <c r="AJ48">
        <v>9275868</v>
      </c>
      <c r="AK48">
        <v>0</v>
      </c>
      <c r="AL48">
        <v>0</v>
      </c>
      <c r="AM48">
        <v>11683427</v>
      </c>
      <c r="AN48">
        <v>0</v>
      </c>
      <c r="AO48">
        <v>3234319</v>
      </c>
      <c r="AP48">
        <v>0</v>
      </c>
      <c r="AQ48">
        <v>0</v>
      </c>
      <c r="AR48">
        <v>3070123</v>
      </c>
      <c r="AS48">
        <v>0</v>
      </c>
      <c r="AT48">
        <v>6038316</v>
      </c>
      <c r="AU48">
        <v>39987902</v>
      </c>
      <c r="AV48">
        <v>0</v>
      </c>
      <c r="AW48">
        <v>1842434</v>
      </c>
      <c r="AX48">
        <v>1631169</v>
      </c>
      <c r="AY48">
        <v>7031575</v>
      </c>
      <c r="AZ48">
        <v>0</v>
      </c>
      <c r="BA48">
        <v>0</v>
      </c>
      <c r="BB48">
        <v>0</v>
      </c>
      <c r="BC48">
        <v>44081463</v>
      </c>
      <c r="BD48">
        <v>1350887</v>
      </c>
      <c r="BE48">
        <v>0</v>
      </c>
      <c r="BF48">
        <v>0</v>
      </c>
      <c r="BG48">
        <v>14305782</v>
      </c>
      <c r="BH48">
        <v>0</v>
      </c>
      <c r="BI48">
        <v>0</v>
      </c>
      <c r="BJ48">
        <v>1664017</v>
      </c>
      <c r="BK48">
        <v>142126</v>
      </c>
      <c r="BL48">
        <v>0</v>
      </c>
      <c r="BM48">
        <v>0</v>
      </c>
      <c r="BN48">
        <v>4288527</v>
      </c>
      <c r="BO48">
        <v>19692933</v>
      </c>
      <c r="BP48">
        <v>2874445</v>
      </c>
      <c r="BQ48">
        <v>0</v>
      </c>
      <c r="BR48">
        <v>0</v>
      </c>
      <c r="BS48">
        <v>0</v>
      </c>
      <c r="BT48">
        <v>95820</v>
      </c>
      <c r="BU48">
        <v>2534194</v>
      </c>
      <c r="BV48">
        <v>6323680</v>
      </c>
      <c r="BW48">
        <v>9776802</v>
      </c>
      <c r="BX48">
        <v>2141141</v>
      </c>
      <c r="BY48">
        <v>0</v>
      </c>
      <c r="BZ48">
        <v>0</v>
      </c>
      <c r="CA48">
        <v>0</v>
      </c>
      <c r="CB48">
        <v>0</v>
      </c>
      <c r="CC48">
        <v>5951972</v>
      </c>
      <c r="CD48">
        <v>17181937</v>
      </c>
      <c r="CE48">
        <v>1118430</v>
      </c>
      <c r="CF48">
        <v>118153</v>
      </c>
      <c r="CG48">
        <v>0</v>
      </c>
      <c r="CH48">
        <v>3422768</v>
      </c>
      <c r="CI48">
        <v>1503690</v>
      </c>
      <c r="CJ48">
        <v>4728521</v>
      </c>
      <c r="CK48">
        <v>342863</v>
      </c>
      <c r="CL48">
        <v>371614</v>
      </c>
      <c r="CM48">
        <v>0</v>
      </c>
      <c r="CN48">
        <v>0</v>
      </c>
      <c r="CO48">
        <v>1308674</v>
      </c>
      <c r="CP48">
        <v>49580121</v>
      </c>
      <c r="CQ48">
        <v>1214525</v>
      </c>
      <c r="CR48">
        <v>0</v>
      </c>
      <c r="CS48">
        <v>3415732</v>
      </c>
      <c r="CT48">
        <v>1371251</v>
      </c>
      <c r="CU48">
        <v>0</v>
      </c>
      <c r="CV48">
        <v>599450</v>
      </c>
      <c r="CW48">
        <v>0</v>
      </c>
      <c r="CX48">
        <v>2236359</v>
      </c>
      <c r="CY48">
        <v>412651</v>
      </c>
      <c r="CZ48">
        <v>0</v>
      </c>
    </row>
    <row r="49" spans="1:104" x14ac:dyDescent="0.25">
      <c r="A49">
        <v>85</v>
      </c>
      <c r="B49">
        <v>85</v>
      </c>
      <c r="C49" t="s">
        <v>1110</v>
      </c>
      <c r="D49" t="s">
        <v>374</v>
      </c>
      <c r="E49">
        <v>0</v>
      </c>
      <c r="F49">
        <v>2388546</v>
      </c>
      <c r="G49">
        <v>0</v>
      </c>
      <c r="H49">
        <v>0</v>
      </c>
      <c r="I49">
        <v>0</v>
      </c>
      <c r="J49">
        <v>0</v>
      </c>
      <c r="K49">
        <v>6163101</v>
      </c>
      <c r="L49">
        <v>0</v>
      </c>
      <c r="M49">
        <v>1797518</v>
      </c>
      <c r="N49">
        <v>41788505</v>
      </c>
      <c r="O49">
        <v>0</v>
      </c>
      <c r="P49">
        <v>2029367</v>
      </c>
      <c r="Q49">
        <v>0</v>
      </c>
      <c r="R49">
        <v>3634169</v>
      </c>
      <c r="S49">
        <v>1655085</v>
      </c>
      <c r="T49">
        <v>1099575</v>
      </c>
      <c r="U49">
        <v>0</v>
      </c>
      <c r="V49">
        <v>0</v>
      </c>
      <c r="W49">
        <v>7162326</v>
      </c>
      <c r="X49">
        <v>0</v>
      </c>
      <c r="Y49">
        <v>1765732</v>
      </c>
      <c r="Z49">
        <v>1009638</v>
      </c>
      <c r="AA49">
        <v>0</v>
      </c>
      <c r="AB49">
        <v>2857029</v>
      </c>
      <c r="AC49">
        <v>4076297</v>
      </c>
      <c r="AD49">
        <v>774944</v>
      </c>
      <c r="AE49">
        <v>8978893</v>
      </c>
      <c r="AF49">
        <v>13279699</v>
      </c>
      <c r="AG49">
        <v>1068074</v>
      </c>
      <c r="AH49">
        <v>5698307</v>
      </c>
      <c r="AI49">
        <v>3390743</v>
      </c>
      <c r="AJ49">
        <v>9708523</v>
      </c>
      <c r="AK49">
        <v>0</v>
      </c>
      <c r="AL49">
        <v>0</v>
      </c>
      <c r="AM49">
        <v>7636672</v>
      </c>
      <c r="AN49">
        <v>0</v>
      </c>
      <c r="AO49">
        <v>1684584</v>
      </c>
      <c r="AP49">
        <v>0</v>
      </c>
      <c r="AQ49">
        <v>0</v>
      </c>
      <c r="AR49">
        <v>3665553</v>
      </c>
      <c r="AS49">
        <v>0</v>
      </c>
      <c r="AT49">
        <v>5614773</v>
      </c>
      <c r="AU49">
        <v>35184524</v>
      </c>
      <c r="AV49">
        <v>0</v>
      </c>
      <c r="AW49">
        <v>1738288</v>
      </c>
      <c r="AX49">
        <v>1168794</v>
      </c>
      <c r="AY49">
        <v>6760071</v>
      </c>
      <c r="AZ49">
        <v>0</v>
      </c>
      <c r="BA49">
        <v>0</v>
      </c>
      <c r="BB49">
        <v>0</v>
      </c>
      <c r="BC49">
        <v>32709089</v>
      </c>
      <c r="BD49">
        <v>1349309</v>
      </c>
      <c r="BE49">
        <v>0</v>
      </c>
      <c r="BF49">
        <v>0</v>
      </c>
      <c r="BG49">
        <v>10032950</v>
      </c>
      <c r="BH49">
        <v>0</v>
      </c>
      <c r="BI49">
        <v>0</v>
      </c>
      <c r="BJ49">
        <v>1541238</v>
      </c>
      <c r="BK49">
        <v>208335</v>
      </c>
      <c r="BL49">
        <v>0</v>
      </c>
      <c r="BM49">
        <v>0</v>
      </c>
      <c r="BN49">
        <v>3186556</v>
      </c>
      <c r="BO49">
        <v>18539304</v>
      </c>
      <c r="BP49">
        <v>2713988</v>
      </c>
      <c r="BQ49">
        <v>0</v>
      </c>
      <c r="BR49">
        <v>0</v>
      </c>
      <c r="BS49">
        <v>0</v>
      </c>
      <c r="BT49">
        <v>327665</v>
      </c>
      <c r="BU49">
        <v>2386080</v>
      </c>
      <c r="BV49">
        <v>5357646</v>
      </c>
      <c r="BW49">
        <v>8769181</v>
      </c>
      <c r="BX49">
        <v>2135617</v>
      </c>
      <c r="BY49">
        <v>0</v>
      </c>
      <c r="BZ49">
        <v>0</v>
      </c>
      <c r="CA49">
        <v>0</v>
      </c>
      <c r="CB49">
        <v>0</v>
      </c>
      <c r="CC49">
        <v>6620251</v>
      </c>
      <c r="CD49">
        <v>13166216</v>
      </c>
      <c r="CE49">
        <v>1316382</v>
      </c>
      <c r="CF49">
        <v>115860</v>
      </c>
      <c r="CG49">
        <v>0</v>
      </c>
      <c r="CH49">
        <v>3200962</v>
      </c>
      <c r="CI49">
        <v>1172130</v>
      </c>
      <c r="CJ49">
        <v>5349277</v>
      </c>
      <c r="CK49">
        <v>440814</v>
      </c>
      <c r="CL49">
        <v>582456</v>
      </c>
      <c r="CM49">
        <v>0</v>
      </c>
      <c r="CN49">
        <v>0</v>
      </c>
      <c r="CO49">
        <v>1424725</v>
      </c>
      <c r="CP49">
        <v>45329540</v>
      </c>
      <c r="CQ49">
        <v>808315</v>
      </c>
      <c r="CR49">
        <v>0</v>
      </c>
      <c r="CS49">
        <v>3067646</v>
      </c>
      <c r="CT49">
        <v>1307644</v>
      </c>
      <c r="CU49">
        <v>0</v>
      </c>
      <c r="CV49">
        <v>759913</v>
      </c>
      <c r="CW49">
        <v>0</v>
      </c>
      <c r="CX49">
        <v>2070100</v>
      </c>
      <c r="CY49">
        <v>600490</v>
      </c>
      <c r="CZ49">
        <v>0</v>
      </c>
    </row>
    <row r="50" spans="1:104" x14ac:dyDescent="0.25">
      <c r="A50">
        <v>88</v>
      </c>
      <c r="B50">
        <v>88</v>
      </c>
      <c r="C50" t="s">
        <v>1111</v>
      </c>
      <c r="D50" t="s">
        <v>375</v>
      </c>
      <c r="E50">
        <v>0</v>
      </c>
      <c r="F50">
        <v>2836482</v>
      </c>
      <c r="G50">
        <v>0</v>
      </c>
      <c r="H50">
        <v>0</v>
      </c>
      <c r="I50">
        <v>0</v>
      </c>
      <c r="J50">
        <v>0</v>
      </c>
      <c r="K50">
        <v>6913262</v>
      </c>
      <c r="L50">
        <v>0</v>
      </c>
      <c r="M50">
        <v>2129523</v>
      </c>
      <c r="N50">
        <v>53120143</v>
      </c>
      <c r="O50">
        <v>0</v>
      </c>
      <c r="P50">
        <v>1675684</v>
      </c>
      <c r="Q50">
        <v>0</v>
      </c>
      <c r="R50">
        <v>3599413</v>
      </c>
      <c r="S50">
        <v>1355558</v>
      </c>
      <c r="T50">
        <v>680476</v>
      </c>
      <c r="U50">
        <v>0</v>
      </c>
      <c r="V50">
        <v>0</v>
      </c>
      <c r="W50">
        <v>9599832</v>
      </c>
      <c r="X50">
        <v>0</v>
      </c>
      <c r="Y50">
        <v>1701152</v>
      </c>
      <c r="Z50">
        <v>593241</v>
      </c>
      <c r="AA50">
        <v>0</v>
      </c>
      <c r="AB50">
        <v>3260152</v>
      </c>
      <c r="AC50">
        <v>3849791</v>
      </c>
      <c r="AD50">
        <v>550076</v>
      </c>
      <c r="AE50">
        <v>8529795</v>
      </c>
      <c r="AF50">
        <v>12805605</v>
      </c>
      <c r="AG50">
        <v>847871</v>
      </c>
      <c r="AH50">
        <v>6224339</v>
      </c>
      <c r="AI50">
        <v>3491914</v>
      </c>
      <c r="AJ50">
        <v>9275868</v>
      </c>
      <c r="AK50">
        <v>0</v>
      </c>
      <c r="AL50">
        <v>0</v>
      </c>
      <c r="AM50">
        <v>9923369</v>
      </c>
      <c r="AN50">
        <v>0</v>
      </c>
      <c r="AO50">
        <v>2914972</v>
      </c>
      <c r="AP50">
        <v>0</v>
      </c>
      <c r="AQ50">
        <v>0</v>
      </c>
      <c r="AR50">
        <v>2937162</v>
      </c>
      <c r="AS50">
        <v>0</v>
      </c>
      <c r="AT50">
        <v>5811630</v>
      </c>
      <c r="AU50">
        <v>38029519</v>
      </c>
      <c r="AV50">
        <v>0</v>
      </c>
      <c r="AW50">
        <v>1639449</v>
      </c>
      <c r="AX50">
        <v>1527423</v>
      </c>
      <c r="AY50">
        <v>6328319</v>
      </c>
      <c r="AZ50">
        <v>0</v>
      </c>
      <c r="BA50">
        <v>0</v>
      </c>
      <c r="BB50">
        <v>0</v>
      </c>
      <c r="BC50">
        <v>43579911</v>
      </c>
      <c r="BD50">
        <v>1265088</v>
      </c>
      <c r="BE50">
        <v>0</v>
      </c>
      <c r="BF50">
        <v>0</v>
      </c>
      <c r="BG50">
        <v>13795716</v>
      </c>
      <c r="BH50">
        <v>0</v>
      </c>
      <c r="BI50">
        <v>0</v>
      </c>
      <c r="BJ50">
        <v>1664017</v>
      </c>
      <c r="BK50">
        <v>142126</v>
      </c>
      <c r="BL50">
        <v>0</v>
      </c>
      <c r="BM50">
        <v>0</v>
      </c>
      <c r="BN50">
        <v>4228739</v>
      </c>
      <c r="BO50">
        <v>19635021</v>
      </c>
      <c r="BP50">
        <v>2874445</v>
      </c>
      <c r="BQ50">
        <v>0</v>
      </c>
      <c r="BR50">
        <v>0</v>
      </c>
      <c r="BS50">
        <v>0</v>
      </c>
      <c r="BT50">
        <v>95820</v>
      </c>
      <c r="BU50">
        <v>2454254</v>
      </c>
      <c r="BV50">
        <v>4186460</v>
      </c>
      <c r="BW50">
        <v>9637100</v>
      </c>
      <c r="BX50">
        <v>2012826</v>
      </c>
      <c r="BY50">
        <v>0</v>
      </c>
      <c r="BZ50">
        <v>0</v>
      </c>
      <c r="CA50">
        <v>0</v>
      </c>
      <c r="CB50">
        <v>0</v>
      </c>
      <c r="CC50">
        <v>5854514</v>
      </c>
      <c r="CD50">
        <v>16743840</v>
      </c>
      <c r="CE50">
        <v>1075737</v>
      </c>
      <c r="CF50">
        <v>118153</v>
      </c>
      <c r="CG50">
        <v>0</v>
      </c>
      <c r="CH50">
        <v>2915254</v>
      </c>
      <c r="CI50">
        <v>1503690</v>
      </c>
      <c r="CJ50">
        <v>4626730</v>
      </c>
      <c r="CK50">
        <v>342863</v>
      </c>
      <c r="CL50">
        <v>354149</v>
      </c>
      <c r="CM50">
        <v>0</v>
      </c>
      <c r="CN50">
        <v>0</v>
      </c>
      <c r="CO50">
        <v>1308463</v>
      </c>
      <c r="CP50">
        <v>47617530</v>
      </c>
      <c r="CQ50">
        <v>1197129</v>
      </c>
      <c r="CR50">
        <v>0</v>
      </c>
      <c r="CS50">
        <v>3353942</v>
      </c>
      <c r="CT50">
        <v>1361634</v>
      </c>
      <c r="CU50">
        <v>0</v>
      </c>
      <c r="CV50">
        <v>599450</v>
      </c>
      <c r="CW50">
        <v>0</v>
      </c>
      <c r="CX50">
        <v>2236359</v>
      </c>
      <c r="CY50">
        <v>412651</v>
      </c>
      <c r="CZ50">
        <v>0</v>
      </c>
    </row>
    <row r="51" spans="1:104" x14ac:dyDescent="0.25">
      <c r="A51">
        <v>89</v>
      </c>
      <c r="B51">
        <v>89</v>
      </c>
      <c r="C51" t="s">
        <v>1112</v>
      </c>
      <c r="D51" t="s">
        <v>376</v>
      </c>
      <c r="E51">
        <v>0</v>
      </c>
      <c r="F51">
        <v>41308</v>
      </c>
      <c r="G51">
        <v>0</v>
      </c>
      <c r="H51">
        <v>0</v>
      </c>
      <c r="I51">
        <v>0</v>
      </c>
      <c r="J51">
        <v>0</v>
      </c>
      <c r="K51">
        <v>1550859</v>
      </c>
      <c r="L51">
        <v>0</v>
      </c>
      <c r="M51">
        <v>505863</v>
      </c>
      <c r="N51">
        <v>4608017</v>
      </c>
      <c r="O51">
        <v>0</v>
      </c>
      <c r="P51">
        <v>0</v>
      </c>
      <c r="Q51">
        <v>0</v>
      </c>
      <c r="R51">
        <v>0</v>
      </c>
      <c r="S51">
        <v>153711</v>
      </c>
      <c r="T51">
        <v>59715</v>
      </c>
      <c r="U51">
        <v>0</v>
      </c>
      <c r="V51">
        <v>0</v>
      </c>
      <c r="W51">
        <v>574109</v>
      </c>
      <c r="X51">
        <v>0</v>
      </c>
      <c r="Y51">
        <v>0</v>
      </c>
      <c r="Z51">
        <v>561</v>
      </c>
      <c r="AA51">
        <v>0</v>
      </c>
      <c r="AB51">
        <v>715471</v>
      </c>
      <c r="AC51">
        <v>14562</v>
      </c>
      <c r="AD51">
        <v>72000</v>
      </c>
      <c r="AE51">
        <v>665820</v>
      </c>
      <c r="AF51">
        <v>1074255</v>
      </c>
      <c r="AG51">
        <v>331300</v>
      </c>
      <c r="AH51">
        <v>0</v>
      </c>
      <c r="AI51">
        <v>516655</v>
      </c>
      <c r="AJ51">
        <v>415336</v>
      </c>
      <c r="AK51">
        <v>0</v>
      </c>
      <c r="AL51">
        <v>0</v>
      </c>
      <c r="AM51">
        <v>134978</v>
      </c>
      <c r="AN51">
        <v>0</v>
      </c>
      <c r="AO51">
        <v>0</v>
      </c>
      <c r="AP51">
        <v>0</v>
      </c>
      <c r="AQ51">
        <v>0</v>
      </c>
      <c r="AR51">
        <v>541627</v>
      </c>
      <c r="AS51">
        <v>0</v>
      </c>
      <c r="AT51">
        <v>636765</v>
      </c>
      <c r="AU51">
        <v>1613944</v>
      </c>
      <c r="AV51">
        <v>0</v>
      </c>
      <c r="AW51">
        <v>5624</v>
      </c>
      <c r="AX51">
        <v>162212</v>
      </c>
      <c r="AY51">
        <v>738124</v>
      </c>
      <c r="AZ51">
        <v>0</v>
      </c>
      <c r="BA51">
        <v>0</v>
      </c>
      <c r="BB51">
        <v>0</v>
      </c>
      <c r="BC51">
        <v>5650791</v>
      </c>
      <c r="BD51">
        <v>19489</v>
      </c>
      <c r="BE51">
        <v>0</v>
      </c>
      <c r="BF51">
        <v>0</v>
      </c>
      <c r="BG51">
        <v>1108042</v>
      </c>
      <c r="BH51">
        <v>0</v>
      </c>
      <c r="BI51">
        <v>0</v>
      </c>
      <c r="BJ51">
        <v>512764</v>
      </c>
      <c r="BK51">
        <v>13311</v>
      </c>
      <c r="BL51">
        <v>0</v>
      </c>
      <c r="BM51">
        <v>0</v>
      </c>
      <c r="BN51">
        <v>239387</v>
      </c>
      <c r="BO51">
        <v>1323729</v>
      </c>
      <c r="BP51">
        <v>472310</v>
      </c>
      <c r="BQ51">
        <v>0</v>
      </c>
      <c r="BR51">
        <v>0</v>
      </c>
      <c r="BS51">
        <v>0</v>
      </c>
      <c r="BT51">
        <v>0</v>
      </c>
      <c r="BU51">
        <v>10846</v>
      </c>
      <c r="BV51">
        <v>314802</v>
      </c>
      <c r="BW51">
        <v>2413453</v>
      </c>
      <c r="BX51">
        <v>33886</v>
      </c>
      <c r="BY51">
        <v>0</v>
      </c>
      <c r="BZ51">
        <v>0</v>
      </c>
      <c r="CA51">
        <v>0</v>
      </c>
      <c r="CB51">
        <v>0</v>
      </c>
      <c r="CC51">
        <v>225780</v>
      </c>
      <c r="CD51">
        <v>347378</v>
      </c>
      <c r="CE51">
        <v>112356</v>
      </c>
      <c r="CF51">
        <v>0</v>
      </c>
      <c r="CG51">
        <v>0</v>
      </c>
      <c r="CH51">
        <v>495346</v>
      </c>
      <c r="CI51">
        <v>221681</v>
      </c>
      <c r="CJ51">
        <v>76512</v>
      </c>
      <c r="CK51">
        <v>527</v>
      </c>
      <c r="CL51">
        <v>95189</v>
      </c>
      <c r="CM51">
        <v>0</v>
      </c>
      <c r="CN51">
        <v>0</v>
      </c>
      <c r="CO51">
        <v>130119</v>
      </c>
      <c r="CP51">
        <v>5217152</v>
      </c>
      <c r="CQ51">
        <v>356861</v>
      </c>
      <c r="CR51">
        <v>0</v>
      </c>
      <c r="CS51">
        <v>486596</v>
      </c>
      <c r="CT51">
        <v>153694</v>
      </c>
      <c r="CU51">
        <v>0</v>
      </c>
      <c r="CV51">
        <v>93147</v>
      </c>
      <c r="CW51">
        <v>0</v>
      </c>
      <c r="CX51">
        <v>303871</v>
      </c>
      <c r="CY51">
        <v>0</v>
      </c>
      <c r="CZ51">
        <v>0</v>
      </c>
    </row>
    <row r="52" spans="1:104" x14ac:dyDescent="0.25">
      <c r="B52">
        <v>90</v>
      </c>
      <c r="C52" t="s">
        <v>251</v>
      </c>
      <c r="D52" t="s">
        <v>377</v>
      </c>
    </row>
    <row r="53" spans="1:104" x14ac:dyDescent="0.25">
      <c r="B53">
        <v>91</v>
      </c>
      <c r="C53" t="s">
        <v>252</v>
      </c>
      <c r="D53" t="s">
        <v>378</v>
      </c>
    </row>
    <row r="54" spans="1:104" x14ac:dyDescent="0.25">
      <c r="B54">
        <v>92</v>
      </c>
      <c r="C54" t="s">
        <v>1113</v>
      </c>
      <c r="D54" t="s">
        <v>379</v>
      </c>
    </row>
    <row r="55" spans="1:104" x14ac:dyDescent="0.25">
      <c r="B55">
        <v>93</v>
      </c>
      <c r="C55" t="s">
        <v>265</v>
      </c>
      <c r="D55" t="s">
        <v>380</v>
      </c>
    </row>
    <row r="56" spans="1:104" x14ac:dyDescent="0.25">
      <c r="B56">
        <v>94</v>
      </c>
      <c r="C56" t="s">
        <v>268</v>
      </c>
      <c r="D56" t="s">
        <v>381</v>
      </c>
    </row>
    <row r="57" spans="1:104" x14ac:dyDescent="0.25">
      <c r="B57">
        <v>97</v>
      </c>
      <c r="C57" t="s">
        <v>264</v>
      </c>
      <c r="D57" t="s">
        <v>382</v>
      </c>
    </row>
    <row r="58" spans="1:104" x14ac:dyDescent="0.25">
      <c r="B58">
        <v>98</v>
      </c>
      <c r="C58" t="s">
        <v>269</v>
      </c>
      <c r="D58" t="s">
        <v>383</v>
      </c>
    </row>
    <row r="59" spans="1:104" x14ac:dyDescent="0.25">
      <c r="B59">
        <v>99</v>
      </c>
      <c r="C59" t="s">
        <v>266</v>
      </c>
      <c r="D59" t="s">
        <v>384</v>
      </c>
    </row>
    <row r="60" spans="1:104" x14ac:dyDescent="0.25">
      <c r="B60">
        <v>100</v>
      </c>
      <c r="C60" t="s">
        <v>279</v>
      </c>
      <c r="D60" t="s">
        <v>385</v>
      </c>
    </row>
    <row r="61" spans="1:104" x14ac:dyDescent="0.25">
      <c r="B61">
        <v>101</v>
      </c>
      <c r="C61" t="s">
        <v>278</v>
      </c>
      <c r="D61" t="s">
        <v>386</v>
      </c>
    </row>
    <row r="62" spans="1:104" x14ac:dyDescent="0.25">
      <c r="A62">
        <v>102</v>
      </c>
      <c r="B62">
        <v>102</v>
      </c>
      <c r="C62" t="s">
        <v>1114</v>
      </c>
      <c r="D62" t="s">
        <v>387</v>
      </c>
      <c r="E62">
        <v>98.84</v>
      </c>
      <c r="F62">
        <v>97.08</v>
      </c>
      <c r="G62">
        <v>98.12</v>
      </c>
      <c r="H62">
        <v>0</v>
      </c>
      <c r="I62">
        <v>95.89</v>
      </c>
      <c r="J62">
        <v>98.08</v>
      </c>
      <c r="K62">
        <v>98.14</v>
      </c>
      <c r="L62">
        <v>0</v>
      </c>
      <c r="M62">
        <v>96.43</v>
      </c>
      <c r="N62">
        <v>98.31</v>
      </c>
      <c r="O62">
        <v>99.89</v>
      </c>
      <c r="P62">
        <v>98</v>
      </c>
      <c r="Q62">
        <v>99.23</v>
      </c>
      <c r="R62">
        <v>96.28</v>
      </c>
      <c r="S62">
        <v>97.97</v>
      </c>
      <c r="T62">
        <v>97.75</v>
      </c>
      <c r="U62">
        <v>98.57</v>
      </c>
      <c r="V62">
        <v>98.5</v>
      </c>
      <c r="W62">
        <v>99</v>
      </c>
      <c r="X62">
        <v>97.77</v>
      </c>
      <c r="Y62">
        <v>98.44</v>
      </c>
      <c r="Z62">
        <v>97.4</v>
      </c>
      <c r="AA62">
        <v>98.42</v>
      </c>
      <c r="AB62">
        <v>97.69</v>
      </c>
      <c r="AC62">
        <v>99.24</v>
      </c>
      <c r="AD62">
        <v>99.33</v>
      </c>
      <c r="AE62">
        <v>99.04</v>
      </c>
      <c r="AF62">
        <v>99.48</v>
      </c>
      <c r="AG62">
        <v>96.91</v>
      </c>
      <c r="AH62">
        <v>98.69</v>
      </c>
      <c r="AI62">
        <v>97.09</v>
      </c>
      <c r="AJ62">
        <v>99.65</v>
      </c>
      <c r="AK62">
        <v>0</v>
      </c>
      <c r="AL62">
        <v>99.21</v>
      </c>
      <c r="AM62">
        <v>98.21</v>
      </c>
      <c r="AN62">
        <v>98.99</v>
      </c>
      <c r="AO62">
        <v>96.47</v>
      </c>
      <c r="AP62">
        <v>96.92</v>
      </c>
      <c r="AQ62">
        <v>98.16</v>
      </c>
      <c r="AR62">
        <v>97.36</v>
      </c>
      <c r="AS62">
        <v>99.16</v>
      </c>
      <c r="AT62">
        <v>97.92</v>
      </c>
      <c r="AU62">
        <v>99.56</v>
      </c>
      <c r="AV62">
        <v>97.74</v>
      </c>
      <c r="AW62">
        <v>99.02</v>
      </c>
      <c r="AX62">
        <v>95.96</v>
      </c>
      <c r="AY62">
        <v>96.84</v>
      </c>
      <c r="AZ62">
        <v>0</v>
      </c>
      <c r="BA62">
        <v>99</v>
      </c>
      <c r="BB62">
        <v>97.8</v>
      </c>
      <c r="BC62">
        <v>99.88</v>
      </c>
      <c r="BD62">
        <v>96.17</v>
      </c>
      <c r="BE62">
        <v>99.06</v>
      </c>
      <c r="BF62">
        <v>96.7</v>
      </c>
      <c r="BG62">
        <v>98.61</v>
      </c>
      <c r="BH62">
        <v>98.3</v>
      </c>
      <c r="BI62">
        <v>0</v>
      </c>
      <c r="BJ62">
        <v>94.63</v>
      </c>
      <c r="BK62">
        <v>99.3</v>
      </c>
      <c r="BL62">
        <v>99.5</v>
      </c>
      <c r="BM62">
        <v>96.17</v>
      </c>
      <c r="BN62">
        <v>97.24</v>
      </c>
      <c r="BO62">
        <v>99.71</v>
      </c>
      <c r="BP62">
        <v>98.69</v>
      </c>
      <c r="BQ62">
        <v>99.31</v>
      </c>
      <c r="BR62">
        <v>0</v>
      </c>
      <c r="BS62">
        <v>99.08</v>
      </c>
      <c r="BT62">
        <v>99.63</v>
      </c>
      <c r="BU62">
        <v>95.92</v>
      </c>
      <c r="BV62">
        <v>96.83</v>
      </c>
      <c r="BW62">
        <v>97.86</v>
      </c>
      <c r="BX62">
        <v>97.15</v>
      </c>
      <c r="BY62">
        <v>98.75</v>
      </c>
      <c r="BZ62">
        <v>99.33</v>
      </c>
      <c r="CA62">
        <v>98.57</v>
      </c>
      <c r="CB62">
        <v>99.31</v>
      </c>
      <c r="CC62">
        <v>96.62</v>
      </c>
      <c r="CD62">
        <v>93.65</v>
      </c>
      <c r="CE62">
        <v>98.37</v>
      </c>
      <c r="CF62">
        <v>97.97</v>
      </c>
      <c r="CG62">
        <v>97.88</v>
      </c>
      <c r="CH62">
        <v>97.5</v>
      </c>
      <c r="CI62">
        <v>95.8</v>
      </c>
      <c r="CJ62">
        <v>97.49</v>
      </c>
      <c r="CK62">
        <v>97.1</v>
      </c>
      <c r="CL62">
        <v>98.82</v>
      </c>
      <c r="CM62">
        <v>95.83</v>
      </c>
      <c r="CN62">
        <v>99.81</v>
      </c>
      <c r="CO62">
        <v>95.01</v>
      </c>
      <c r="CP62">
        <v>99.71</v>
      </c>
      <c r="CQ62">
        <v>96.67</v>
      </c>
      <c r="CR62">
        <v>99.94</v>
      </c>
      <c r="CS62">
        <v>97.07</v>
      </c>
      <c r="CT62">
        <v>95.39</v>
      </c>
      <c r="CU62">
        <v>98.99</v>
      </c>
      <c r="CV62">
        <v>98.1</v>
      </c>
      <c r="CW62">
        <v>96.42</v>
      </c>
      <c r="CX62">
        <v>98.08</v>
      </c>
      <c r="CY62">
        <v>96.95</v>
      </c>
      <c r="CZ62">
        <v>98.11</v>
      </c>
    </row>
    <row r="63" spans="1:104" x14ac:dyDescent="0.25">
      <c r="A63">
        <v>103</v>
      </c>
      <c r="B63">
        <v>103</v>
      </c>
      <c r="C63" t="s">
        <v>1115</v>
      </c>
      <c r="D63" t="s">
        <v>388</v>
      </c>
      <c r="E63">
        <v>100</v>
      </c>
      <c r="F63">
        <v>100</v>
      </c>
      <c r="G63">
        <v>100</v>
      </c>
      <c r="H63">
        <v>0</v>
      </c>
      <c r="I63">
        <v>100</v>
      </c>
      <c r="J63">
        <v>100</v>
      </c>
      <c r="K63">
        <v>100</v>
      </c>
      <c r="L63">
        <v>0</v>
      </c>
      <c r="M63">
        <v>100</v>
      </c>
      <c r="N63">
        <v>100</v>
      </c>
      <c r="O63">
        <v>99.5</v>
      </c>
      <c r="P63">
        <v>100</v>
      </c>
      <c r="Q63">
        <v>100</v>
      </c>
      <c r="R63">
        <v>100</v>
      </c>
      <c r="S63">
        <v>100</v>
      </c>
      <c r="T63">
        <v>100</v>
      </c>
      <c r="U63">
        <v>100</v>
      </c>
      <c r="V63">
        <v>100</v>
      </c>
      <c r="W63">
        <v>100</v>
      </c>
      <c r="X63">
        <v>99.74</v>
      </c>
      <c r="Y63">
        <v>100</v>
      </c>
      <c r="Z63">
        <v>100</v>
      </c>
      <c r="AA63">
        <v>100</v>
      </c>
      <c r="AB63">
        <v>100</v>
      </c>
      <c r="AC63">
        <v>100</v>
      </c>
      <c r="AD63">
        <v>98.44</v>
      </c>
      <c r="AE63">
        <v>100</v>
      </c>
      <c r="AF63">
        <v>100</v>
      </c>
      <c r="AG63">
        <v>100</v>
      </c>
      <c r="AH63">
        <v>99.99</v>
      </c>
      <c r="AI63">
        <v>100</v>
      </c>
      <c r="AJ63">
        <v>100</v>
      </c>
      <c r="AK63">
        <v>0</v>
      </c>
      <c r="AL63">
        <v>100</v>
      </c>
      <c r="AM63">
        <v>99.89</v>
      </c>
      <c r="AN63">
        <v>100</v>
      </c>
      <c r="AO63">
        <v>100</v>
      </c>
      <c r="AP63">
        <v>100</v>
      </c>
      <c r="AQ63">
        <v>99.88</v>
      </c>
      <c r="AR63">
        <v>100</v>
      </c>
      <c r="AS63">
        <v>100</v>
      </c>
      <c r="AT63">
        <v>100</v>
      </c>
      <c r="AU63">
        <v>100</v>
      </c>
      <c r="AV63">
        <v>100</v>
      </c>
      <c r="AW63">
        <v>99.96</v>
      </c>
      <c r="AX63">
        <v>100</v>
      </c>
      <c r="AY63">
        <v>94.38</v>
      </c>
      <c r="AZ63">
        <v>0</v>
      </c>
      <c r="BA63">
        <v>100</v>
      </c>
      <c r="BB63">
        <v>99.85</v>
      </c>
      <c r="BC63">
        <v>100</v>
      </c>
      <c r="BD63">
        <v>100</v>
      </c>
      <c r="BE63">
        <v>100</v>
      </c>
      <c r="BF63">
        <v>100</v>
      </c>
      <c r="BG63">
        <v>100</v>
      </c>
      <c r="BH63">
        <v>100</v>
      </c>
      <c r="BI63">
        <v>0</v>
      </c>
      <c r="BJ63">
        <v>100</v>
      </c>
      <c r="BK63">
        <v>99.89</v>
      </c>
      <c r="BL63">
        <v>100</v>
      </c>
      <c r="BM63">
        <v>100</v>
      </c>
      <c r="BN63">
        <v>100</v>
      </c>
      <c r="BO63">
        <v>97.42</v>
      </c>
      <c r="BP63">
        <v>100</v>
      </c>
      <c r="BQ63">
        <v>100</v>
      </c>
      <c r="BR63">
        <v>0</v>
      </c>
      <c r="BS63">
        <v>100</v>
      </c>
      <c r="BT63">
        <v>100</v>
      </c>
      <c r="BU63">
        <v>100</v>
      </c>
      <c r="BV63">
        <v>100</v>
      </c>
      <c r="BW63">
        <v>100</v>
      </c>
      <c r="BX63">
        <v>99.3</v>
      </c>
      <c r="BY63">
        <v>99.87</v>
      </c>
      <c r="BZ63">
        <v>100</v>
      </c>
      <c r="CA63">
        <v>100</v>
      </c>
      <c r="CB63">
        <v>100</v>
      </c>
      <c r="CC63">
        <v>100</v>
      </c>
      <c r="CD63">
        <v>99.99</v>
      </c>
      <c r="CE63">
        <v>99.72</v>
      </c>
      <c r="CF63">
        <v>100</v>
      </c>
      <c r="CG63">
        <v>100</v>
      </c>
      <c r="CH63">
        <v>100</v>
      </c>
      <c r="CI63">
        <v>99.64</v>
      </c>
      <c r="CJ63">
        <v>100</v>
      </c>
      <c r="CK63">
        <v>100</v>
      </c>
      <c r="CL63">
        <v>100</v>
      </c>
      <c r="CM63">
        <v>100</v>
      </c>
      <c r="CN63">
        <v>100</v>
      </c>
      <c r="CO63">
        <v>99.59</v>
      </c>
      <c r="CP63">
        <v>100</v>
      </c>
      <c r="CQ63">
        <v>100</v>
      </c>
      <c r="CR63">
        <v>99.46</v>
      </c>
      <c r="CS63">
        <v>99.94</v>
      </c>
      <c r="CT63">
        <v>100</v>
      </c>
      <c r="CU63">
        <v>99.51</v>
      </c>
      <c r="CV63">
        <v>100</v>
      </c>
      <c r="CW63">
        <v>100</v>
      </c>
      <c r="CX63">
        <v>100</v>
      </c>
      <c r="CY63">
        <v>100</v>
      </c>
      <c r="CZ63">
        <v>100</v>
      </c>
    </row>
    <row r="64" spans="1:104" x14ac:dyDescent="0.25">
      <c r="B64">
        <v>104</v>
      </c>
      <c r="C64" t="s">
        <v>389</v>
      </c>
      <c r="D64" t="s">
        <v>390</v>
      </c>
    </row>
    <row r="65" spans="1:104" x14ac:dyDescent="0.25">
      <c r="B65">
        <v>107</v>
      </c>
      <c r="C65" t="s">
        <v>655</v>
      </c>
      <c r="D65" t="s">
        <v>391</v>
      </c>
    </row>
    <row r="66" spans="1:104" x14ac:dyDescent="0.25">
      <c r="B66">
        <v>108</v>
      </c>
      <c r="C66" t="s">
        <v>656</v>
      </c>
      <c r="D66" t="s">
        <v>392</v>
      </c>
    </row>
    <row r="67" spans="1:104" x14ac:dyDescent="0.25">
      <c r="A67">
        <v>147</v>
      </c>
      <c r="B67">
        <v>147</v>
      </c>
      <c r="C67" t="s">
        <v>393</v>
      </c>
      <c r="D67" t="s">
        <v>394</v>
      </c>
      <c r="E67">
        <v>42463142</v>
      </c>
      <c r="F67">
        <v>6520851</v>
      </c>
      <c r="G67">
        <v>2713791</v>
      </c>
      <c r="H67">
        <v>0</v>
      </c>
      <c r="I67">
        <v>5047012</v>
      </c>
      <c r="J67">
        <v>4641552</v>
      </c>
      <c r="K67">
        <v>14392140</v>
      </c>
      <c r="L67">
        <v>0</v>
      </c>
      <c r="M67">
        <v>6938397</v>
      </c>
      <c r="N67">
        <v>39918820</v>
      </c>
      <c r="O67">
        <v>77396937</v>
      </c>
      <c r="P67">
        <v>15699453</v>
      </c>
      <c r="Q67">
        <v>75705683</v>
      </c>
      <c r="R67">
        <v>14922265</v>
      </c>
      <c r="S67">
        <v>2600000</v>
      </c>
      <c r="T67">
        <v>23264455</v>
      </c>
      <c r="U67">
        <v>2600000</v>
      </c>
      <c r="V67">
        <v>38892258</v>
      </c>
      <c r="W67">
        <v>31887310</v>
      </c>
      <c r="X67">
        <v>6849122</v>
      </c>
      <c r="Y67">
        <v>3575000</v>
      </c>
      <c r="Z67">
        <v>1517243</v>
      </c>
      <c r="AA67">
        <v>26427388</v>
      </c>
      <c r="AB67">
        <v>7471391</v>
      </c>
      <c r="AC67">
        <v>21273777</v>
      </c>
      <c r="AD67">
        <v>80150000</v>
      </c>
      <c r="AE67">
        <v>10505108</v>
      </c>
      <c r="AF67">
        <v>22533002</v>
      </c>
      <c r="AG67">
        <v>31072493</v>
      </c>
      <c r="AH67">
        <v>11535163</v>
      </c>
      <c r="AI67">
        <v>8802624</v>
      </c>
      <c r="AJ67">
        <v>137350717</v>
      </c>
      <c r="AK67">
        <v>0</v>
      </c>
      <c r="AL67">
        <v>117247734</v>
      </c>
      <c r="AM67">
        <v>16898091</v>
      </c>
      <c r="AN67">
        <v>48991704</v>
      </c>
      <c r="AO67">
        <v>2814000</v>
      </c>
      <c r="AP67">
        <v>1000000</v>
      </c>
      <c r="AQ67">
        <v>15383442</v>
      </c>
      <c r="AR67">
        <v>2499996</v>
      </c>
      <c r="AS67">
        <v>202610398</v>
      </c>
      <c r="AT67">
        <v>5654860</v>
      </c>
      <c r="AU67">
        <v>23588533</v>
      </c>
      <c r="AV67">
        <v>16016792</v>
      </c>
      <c r="AW67">
        <v>27328000</v>
      </c>
      <c r="AX67">
        <v>4290818</v>
      </c>
      <c r="AY67">
        <v>5482635</v>
      </c>
      <c r="AZ67">
        <v>0</v>
      </c>
      <c r="BA67">
        <v>47915377</v>
      </c>
      <c r="BB67">
        <v>7670661</v>
      </c>
      <c r="BC67">
        <v>65063852</v>
      </c>
      <c r="BD67">
        <v>1949694</v>
      </c>
      <c r="BE67">
        <v>17862278</v>
      </c>
      <c r="BF67">
        <v>10000000</v>
      </c>
      <c r="BG67">
        <v>18230961</v>
      </c>
      <c r="BH67">
        <v>8556698</v>
      </c>
      <c r="BI67">
        <v>0</v>
      </c>
      <c r="BJ67">
        <v>5950207</v>
      </c>
      <c r="BK67">
        <v>8946031</v>
      </c>
      <c r="BL67">
        <v>459864612</v>
      </c>
      <c r="BM67">
        <v>2408775</v>
      </c>
      <c r="BN67">
        <v>5263210</v>
      </c>
      <c r="BO67">
        <v>29050000</v>
      </c>
      <c r="BP67">
        <v>20500261</v>
      </c>
      <c r="BQ67">
        <v>78825692</v>
      </c>
      <c r="BR67">
        <v>0</v>
      </c>
      <c r="BS67">
        <v>51629912</v>
      </c>
      <c r="BT67">
        <v>84957670</v>
      </c>
      <c r="BU67">
        <v>3794710</v>
      </c>
      <c r="BV67">
        <v>11364000</v>
      </c>
      <c r="BW67">
        <v>22441624</v>
      </c>
      <c r="BX67">
        <v>2900000</v>
      </c>
      <c r="BY67">
        <v>9546984</v>
      </c>
      <c r="BZ67">
        <v>40550269</v>
      </c>
      <c r="CA67">
        <v>5129788</v>
      </c>
      <c r="CB67">
        <v>24409542</v>
      </c>
      <c r="CC67">
        <v>7763448</v>
      </c>
      <c r="CD67">
        <v>13305000</v>
      </c>
      <c r="CE67">
        <v>15834840</v>
      </c>
      <c r="CF67">
        <v>39442509</v>
      </c>
      <c r="CG67">
        <v>14284004</v>
      </c>
      <c r="CH67">
        <v>11974938</v>
      </c>
      <c r="CI67">
        <v>10269897</v>
      </c>
      <c r="CJ67">
        <v>10436486</v>
      </c>
      <c r="CK67">
        <v>12358790</v>
      </c>
      <c r="CL67">
        <v>12917430</v>
      </c>
      <c r="CM67">
        <v>924383</v>
      </c>
      <c r="CN67">
        <v>12429613</v>
      </c>
      <c r="CO67">
        <v>592595</v>
      </c>
      <c r="CP67">
        <v>100273768</v>
      </c>
      <c r="CQ67">
        <v>8432440</v>
      </c>
      <c r="CR67">
        <v>474937921</v>
      </c>
      <c r="CS67">
        <v>4678331</v>
      </c>
      <c r="CT67">
        <v>1723000</v>
      </c>
      <c r="CU67">
        <v>13557815</v>
      </c>
      <c r="CV67">
        <v>19835579</v>
      </c>
      <c r="CW67">
        <v>13286320</v>
      </c>
      <c r="CX67">
        <v>21070240</v>
      </c>
      <c r="CY67">
        <v>6697987</v>
      </c>
      <c r="CZ67">
        <v>3100900</v>
      </c>
    </row>
    <row r="68" spans="1:104" x14ac:dyDescent="0.25">
      <c r="A68">
        <v>148</v>
      </c>
      <c r="B68">
        <v>148</v>
      </c>
      <c r="C68" t="s">
        <v>395</v>
      </c>
      <c r="D68" t="s">
        <v>396</v>
      </c>
      <c r="E68">
        <v>4413015</v>
      </c>
      <c r="F68">
        <v>1292878</v>
      </c>
      <c r="G68">
        <v>609958</v>
      </c>
      <c r="H68">
        <v>0</v>
      </c>
      <c r="I68">
        <v>914604</v>
      </c>
      <c r="J68">
        <v>694620</v>
      </c>
      <c r="K68">
        <v>1115695</v>
      </c>
      <c r="L68">
        <v>0</v>
      </c>
      <c r="M68">
        <v>681748</v>
      </c>
      <c r="N68">
        <v>32960201</v>
      </c>
      <c r="O68">
        <v>47253998</v>
      </c>
      <c r="P68">
        <v>6452505</v>
      </c>
      <c r="Q68">
        <v>72863972</v>
      </c>
      <c r="R68">
        <v>5428640</v>
      </c>
      <c r="S68">
        <v>303100</v>
      </c>
      <c r="T68">
        <v>2369081</v>
      </c>
      <c r="U68">
        <v>519293</v>
      </c>
      <c r="V68">
        <v>20837670</v>
      </c>
      <c r="W68">
        <v>35044646</v>
      </c>
      <c r="X68">
        <v>1346791</v>
      </c>
      <c r="Y68">
        <v>200000</v>
      </c>
      <c r="Z68">
        <v>1193448</v>
      </c>
      <c r="AA68">
        <v>3639952</v>
      </c>
      <c r="AB68">
        <v>709834</v>
      </c>
      <c r="AC68">
        <v>1572967</v>
      </c>
      <c r="AD68">
        <v>15009824</v>
      </c>
      <c r="AE68">
        <v>1400000</v>
      </c>
      <c r="AF68">
        <v>2908033</v>
      </c>
      <c r="AG68">
        <v>6646124</v>
      </c>
      <c r="AH68">
        <v>3395093</v>
      </c>
      <c r="AI68">
        <v>107223</v>
      </c>
      <c r="AJ68">
        <v>22516286</v>
      </c>
      <c r="AK68">
        <v>0</v>
      </c>
      <c r="AL68">
        <v>61049458</v>
      </c>
      <c r="AM68">
        <v>3307361</v>
      </c>
      <c r="AN68">
        <v>12939508</v>
      </c>
      <c r="AO68">
        <v>4335629</v>
      </c>
      <c r="AP68">
        <v>15000</v>
      </c>
      <c r="AQ68">
        <v>5816155</v>
      </c>
      <c r="AR68">
        <v>652146</v>
      </c>
      <c r="AS68">
        <v>10135122</v>
      </c>
      <c r="AT68">
        <v>2596553</v>
      </c>
      <c r="AU68">
        <v>6814327</v>
      </c>
      <c r="AV68">
        <v>1546444</v>
      </c>
      <c r="AW68">
        <v>14638966</v>
      </c>
      <c r="AX68">
        <v>845441</v>
      </c>
      <c r="AY68">
        <v>1276154</v>
      </c>
      <c r="AZ68">
        <v>0</v>
      </c>
      <c r="BA68">
        <v>36486392</v>
      </c>
      <c r="BB68">
        <v>3438895</v>
      </c>
      <c r="BC68">
        <v>10959893</v>
      </c>
      <c r="BD68">
        <v>129999</v>
      </c>
      <c r="BE68">
        <v>10240567</v>
      </c>
      <c r="BF68">
        <v>1162913</v>
      </c>
      <c r="BG68">
        <v>4063418</v>
      </c>
      <c r="BH68">
        <v>852118</v>
      </c>
      <c r="BI68">
        <v>0</v>
      </c>
      <c r="BJ68">
        <v>539872</v>
      </c>
      <c r="BK68">
        <v>4015055</v>
      </c>
      <c r="BL68">
        <v>99534367</v>
      </c>
      <c r="BM68">
        <v>969400</v>
      </c>
      <c r="BN68">
        <v>36426290</v>
      </c>
      <c r="BO68">
        <v>41751336</v>
      </c>
      <c r="BP68">
        <v>2065371</v>
      </c>
      <c r="BQ68">
        <v>35642025</v>
      </c>
      <c r="BR68">
        <v>0</v>
      </c>
      <c r="BS68">
        <v>12924763</v>
      </c>
      <c r="BT68">
        <v>35083867</v>
      </c>
      <c r="BU68">
        <v>250000</v>
      </c>
      <c r="BV68">
        <v>1916712</v>
      </c>
      <c r="BW68">
        <v>8951354</v>
      </c>
      <c r="BX68">
        <v>889780</v>
      </c>
      <c r="BY68">
        <v>691669</v>
      </c>
      <c r="BZ68">
        <v>1219297</v>
      </c>
      <c r="CA68">
        <v>312000</v>
      </c>
      <c r="CB68">
        <v>11329896</v>
      </c>
      <c r="CC68">
        <v>2499125</v>
      </c>
      <c r="CD68">
        <v>5915239</v>
      </c>
      <c r="CE68">
        <v>1509238</v>
      </c>
      <c r="CF68">
        <v>13824921</v>
      </c>
      <c r="CG68">
        <v>1422374</v>
      </c>
      <c r="CH68">
        <v>749378</v>
      </c>
      <c r="CI68">
        <v>385000</v>
      </c>
      <c r="CJ68">
        <v>3344220</v>
      </c>
      <c r="CK68">
        <v>1780000</v>
      </c>
      <c r="CL68">
        <v>2992994</v>
      </c>
      <c r="CM68">
        <v>178190</v>
      </c>
      <c r="CN68">
        <v>1850000</v>
      </c>
      <c r="CO68">
        <v>120000</v>
      </c>
      <c r="CP68">
        <v>33916562</v>
      </c>
      <c r="CQ68">
        <v>1337000</v>
      </c>
      <c r="CR68">
        <v>311239325</v>
      </c>
      <c r="CS68">
        <v>235803</v>
      </c>
      <c r="CT68">
        <v>887000</v>
      </c>
      <c r="CU68">
        <v>1435180</v>
      </c>
      <c r="CV68">
        <v>10858873</v>
      </c>
      <c r="CW68">
        <v>2781743</v>
      </c>
      <c r="CX68">
        <v>1021336</v>
      </c>
      <c r="CY68">
        <v>436300</v>
      </c>
      <c r="CZ68">
        <v>341803</v>
      </c>
    </row>
    <row r="69" spans="1:104" x14ac:dyDescent="0.25">
      <c r="B69">
        <v>149</v>
      </c>
      <c r="C69" t="s">
        <v>397</v>
      </c>
      <c r="D69" t="s">
        <v>398</v>
      </c>
    </row>
    <row r="70" spans="1:104" x14ac:dyDescent="0.25">
      <c r="B70">
        <v>150</v>
      </c>
      <c r="C70" t="s">
        <v>399</v>
      </c>
      <c r="D70" t="s">
        <v>400</v>
      </c>
    </row>
    <row r="71" spans="1:104" x14ac:dyDescent="0.25">
      <c r="A71">
        <v>171</v>
      </c>
      <c r="B71">
        <v>171</v>
      </c>
      <c r="C71" t="s">
        <v>1116</v>
      </c>
      <c r="D71" t="s">
        <v>401</v>
      </c>
      <c r="E71">
        <v>10854783</v>
      </c>
      <c r="F71">
        <v>1606992</v>
      </c>
      <c r="G71">
        <v>1249806</v>
      </c>
      <c r="H71">
        <v>0</v>
      </c>
      <c r="I71">
        <v>1769105</v>
      </c>
      <c r="J71">
        <v>592064</v>
      </c>
      <c r="K71">
        <v>2564009</v>
      </c>
      <c r="L71">
        <v>0</v>
      </c>
      <c r="M71">
        <v>1926549</v>
      </c>
      <c r="N71">
        <v>13458424</v>
      </c>
      <c r="O71">
        <v>52843788</v>
      </c>
      <c r="P71">
        <v>8785906</v>
      </c>
      <c r="Q71">
        <v>53835961</v>
      </c>
      <c r="R71">
        <v>4774221</v>
      </c>
      <c r="S71">
        <v>815850</v>
      </c>
      <c r="T71">
        <v>6665135</v>
      </c>
      <c r="U71">
        <v>1466969</v>
      </c>
      <c r="V71">
        <v>18271572</v>
      </c>
      <c r="W71">
        <v>14791619</v>
      </c>
      <c r="X71">
        <v>5537265</v>
      </c>
      <c r="Y71">
        <v>2295406</v>
      </c>
      <c r="Z71">
        <v>1735382</v>
      </c>
      <c r="AA71">
        <v>7744890</v>
      </c>
      <c r="AB71">
        <v>1887081</v>
      </c>
      <c r="AC71">
        <v>7835505</v>
      </c>
      <c r="AD71">
        <v>18212774</v>
      </c>
      <c r="AE71">
        <v>1631937</v>
      </c>
      <c r="AF71">
        <v>24980843</v>
      </c>
      <c r="AG71">
        <v>19957999</v>
      </c>
      <c r="AH71">
        <v>7858644</v>
      </c>
      <c r="AI71">
        <v>4665816</v>
      </c>
      <c r="AJ71">
        <v>57183348</v>
      </c>
      <c r="AK71">
        <v>0</v>
      </c>
      <c r="AL71">
        <v>61866227</v>
      </c>
      <c r="AM71">
        <v>9668106</v>
      </c>
      <c r="AN71">
        <v>26214094</v>
      </c>
      <c r="AO71">
        <v>1284073</v>
      </c>
      <c r="AP71">
        <v>724602</v>
      </c>
      <c r="AQ71">
        <v>10514944</v>
      </c>
      <c r="AR71">
        <v>1333286</v>
      </c>
      <c r="AS71">
        <v>95401831</v>
      </c>
      <c r="AT71">
        <v>3514669</v>
      </c>
      <c r="AU71">
        <v>18626098</v>
      </c>
      <c r="AV71">
        <v>5962055</v>
      </c>
      <c r="AW71">
        <v>17617294</v>
      </c>
      <c r="AX71">
        <v>1783449</v>
      </c>
      <c r="AY71">
        <v>3663411</v>
      </c>
      <c r="AZ71">
        <v>0</v>
      </c>
      <c r="BA71">
        <v>30042669</v>
      </c>
      <c r="BB71">
        <v>3929524</v>
      </c>
      <c r="BC71">
        <v>38004505</v>
      </c>
      <c r="BD71">
        <v>688781</v>
      </c>
      <c r="BE71">
        <v>11345880</v>
      </c>
      <c r="BF71">
        <v>6929870</v>
      </c>
      <c r="BG71">
        <v>12858347</v>
      </c>
      <c r="BH71">
        <v>3865755</v>
      </c>
      <c r="BI71">
        <v>0</v>
      </c>
      <c r="BJ71">
        <v>763432</v>
      </c>
      <c r="BK71">
        <v>2218390</v>
      </c>
      <c r="BL71">
        <v>200583577</v>
      </c>
      <c r="BM71">
        <v>281596</v>
      </c>
      <c r="BN71">
        <v>4372869</v>
      </c>
      <c r="BO71">
        <v>11018621</v>
      </c>
      <c r="BP71">
        <v>6345228</v>
      </c>
      <c r="BQ71">
        <v>55096892</v>
      </c>
      <c r="BR71">
        <v>0</v>
      </c>
      <c r="BS71">
        <v>15054104</v>
      </c>
      <c r="BT71">
        <v>31230418</v>
      </c>
      <c r="BU71">
        <v>1810936</v>
      </c>
      <c r="BV71">
        <v>5076331</v>
      </c>
      <c r="BW71">
        <v>12317718</v>
      </c>
      <c r="BX71">
        <v>1249746</v>
      </c>
      <c r="BY71">
        <v>2449224</v>
      </c>
      <c r="BZ71">
        <v>20175397</v>
      </c>
      <c r="CA71">
        <v>2491134</v>
      </c>
      <c r="CB71">
        <v>11192459</v>
      </c>
      <c r="CC71">
        <v>4450116</v>
      </c>
      <c r="CD71">
        <v>3195323</v>
      </c>
      <c r="CE71">
        <v>8292452</v>
      </c>
      <c r="CF71">
        <v>15284551</v>
      </c>
      <c r="CG71">
        <v>6748860</v>
      </c>
      <c r="CH71">
        <v>8614805</v>
      </c>
      <c r="CI71">
        <v>3118553</v>
      </c>
      <c r="CJ71">
        <v>4404728</v>
      </c>
      <c r="CK71">
        <v>4387187</v>
      </c>
      <c r="CL71">
        <v>7097626</v>
      </c>
      <c r="CM71">
        <v>1871699</v>
      </c>
      <c r="CN71">
        <v>596153</v>
      </c>
      <c r="CO71">
        <v>280932</v>
      </c>
      <c r="CP71">
        <v>57195352</v>
      </c>
      <c r="CQ71">
        <v>2892363</v>
      </c>
      <c r="CR71">
        <v>288718134</v>
      </c>
      <c r="CS71">
        <v>1156881</v>
      </c>
      <c r="CT71">
        <v>180476</v>
      </c>
      <c r="CU71">
        <v>5983509</v>
      </c>
      <c r="CV71">
        <v>7497181</v>
      </c>
      <c r="CW71">
        <v>4596328</v>
      </c>
      <c r="CX71">
        <v>3005054</v>
      </c>
      <c r="CY71">
        <v>4220806</v>
      </c>
      <c r="CZ71">
        <v>1461106</v>
      </c>
    </row>
    <row r="72" spans="1:104" x14ac:dyDescent="0.25">
      <c r="A72">
        <v>191</v>
      </c>
      <c r="B72">
        <v>191</v>
      </c>
      <c r="C72" t="s">
        <v>1117</v>
      </c>
      <c r="D72" t="s">
        <v>402</v>
      </c>
      <c r="E72">
        <v>0</v>
      </c>
      <c r="F72">
        <v>250199</v>
      </c>
      <c r="G72">
        <v>0</v>
      </c>
      <c r="H72">
        <v>0</v>
      </c>
      <c r="I72">
        <v>0</v>
      </c>
      <c r="J72">
        <v>0</v>
      </c>
      <c r="K72">
        <v>241977</v>
      </c>
      <c r="L72">
        <v>0</v>
      </c>
      <c r="M72">
        <v>134067</v>
      </c>
      <c r="N72">
        <v>4569408</v>
      </c>
      <c r="O72">
        <v>0</v>
      </c>
      <c r="P72">
        <v>0</v>
      </c>
      <c r="Q72">
        <v>0</v>
      </c>
      <c r="R72">
        <v>0</v>
      </c>
      <c r="S72">
        <v>1464832</v>
      </c>
      <c r="T72">
        <v>0</v>
      </c>
      <c r="U72">
        <v>0</v>
      </c>
      <c r="V72">
        <v>0</v>
      </c>
      <c r="W72">
        <v>0</v>
      </c>
      <c r="X72">
        <v>0</v>
      </c>
      <c r="Y72">
        <v>0</v>
      </c>
      <c r="Z72">
        <v>0</v>
      </c>
      <c r="AA72">
        <v>0</v>
      </c>
      <c r="AB72">
        <v>20000</v>
      </c>
      <c r="AC72">
        <v>0</v>
      </c>
      <c r="AD72">
        <v>0</v>
      </c>
      <c r="AE72">
        <v>0</v>
      </c>
      <c r="AF72">
        <v>0</v>
      </c>
      <c r="AG72">
        <v>0</v>
      </c>
      <c r="AH72">
        <v>32000</v>
      </c>
      <c r="AI72">
        <v>0</v>
      </c>
      <c r="AJ72">
        <v>0</v>
      </c>
      <c r="AK72">
        <v>0</v>
      </c>
      <c r="AL72">
        <v>0</v>
      </c>
      <c r="AM72">
        <v>967350</v>
      </c>
      <c r="AN72">
        <v>0</v>
      </c>
      <c r="AO72">
        <v>0</v>
      </c>
      <c r="AP72">
        <v>0</v>
      </c>
      <c r="AQ72">
        <v>0</v>
      </c>
      <c r="AR72">
        <v>0</v>
      </c>
      <c r="AS72">
        <v>0</v>
      </c>
      <c r="AT72">
        <v>703818</v>
      </c>
      <c r="AU72">
        <v>3005857</v>
      </c>
      <c r="AV72">
        <v>0</v>
      </c>
      <c r="AW72">
        <v>202680</v>
      </c>
      <c r="AX72">
        <v>0</v>
      </c>
      <c r="AY72">
        <v>4790</v>
      </c>
      <c r="AZ72">
        <v>0</v>
      </c>
      <c r="BA72">
        <v>0</v>
      </c>
      <c r="BB72">
        <v>0</v>
      </c>
      <c r="BC72">
        <v>268000</v>
      </c>
      <c r="BD72">
        <v>0</v>
      </c>
      <c r="BE72">
        <v>0</v>
      </c>
      <c r="BF72">
        <v>0</v>
      </c>
      <c r="BG72">
        <v>0</v>
      </c>
      <c r="BH72">
        <v>0</v>
      </c>
      <c r="BI72">
        <v>0</v>
      </c>
      <c r="BJ72">
        <v>771754</v>
      </c>
      <c r="BK72">
        <v>1509625</v>
      </c>
      <c r="BL72">
        <v>0</v>
      </c>
      <c r="BM72">
        <v>0</v>
      </c>
      <c r="BN72">
        <v>0</v>
      </c>
      <c r="BO72">
        <v>945524</v>
      </c>
      <c r="BP72">
        <v>0</v>
      </c>
      <c r="BQ72">
        <v>0</v>
      </c>
      <c r="BR72">
        <v>0</v>
      </c>
      <c r="BS72">
        <v>0</v>
      </c>
      <c r="BT72">
        <v>0</v>
      </c>
      <c r="BU72">
        <v>500000</v>
      </c>
      <c r="BV72">
        <v>0</v>
      </c>
      <c r="BW72">
        <v>0</v>
      </c>
      <c r="BX72">
        <v>25242</v>
      </c>
      <c r="BY72">
        <v>0</v>
      </c>
      <c r="BZ72">
        <v>0</v>
      </c>
      <c r="CA72">
        <v>0</v>
      </c>
      <c r="CB72">
        <v>0</v>
      </c>
      <c r="CC72">
        <v>0</v>
      </c>
      <c r="CD72">
        <v>0</v>
      </c>
      <c r="CE72">
        <v>0</v>
      </c>
      <c r="CF72">
        <v>2867254</v>
      </c>
      <c r="CG72">
        <v>0</v>
      </c>
      <c r="CH72">
        <v>0</v>
      </c>
      <c r="CI72">
        <v>0</v>
      </c>
      <c r="CJ72">
        <v>335988</v>
      </c>
      <c r="CK72">
        <v>0</v>
      </c>
      <c r="CL72">
        <v>0</v>
      </c>
      <c r="CM72">
        <v>0</v>
      </c>
      <c r="CN72">
        <v>0</v>
      </c>
      <c r="CO72">
        <v>246639</v>
      </c>
      <c r="CP72">
        <v>13642438</v>
      </c>
      <c r="CQ72">
        <v>0</v>
      </c>
      <c r="CR72">
        <v>0</v>
      </c>
      <c r="CS72">
        <v>23646</v>
      </c>
      <c r="CT72">
        <v>0</v>
      </c>
      <c r="CU72">
        <v>0</v>
      </c>
      <c r="CV72">
        <v>0</v>
      </c>
      <c r="CW72">
        <v>0</v>
      </c>
      <c r="CX72">
        <v>0</v>
      </c>
      <c r="CY72">
        <v>0</v>
      </c>
      <c r="CZ72">
        <v>0</v>
      </c>
    </row>
    <row r="73" spans="1:104" x14ac:dyDescent="0.25">
      <c r="B73">
        <v>192</v>
      </c>
      <c r="C73" t="s">
        <v>272</v>
      </c>
      <c r="D73" t="s">
        <v>403</v>
      </c>
    </row>
    <row r="74" spans="1:104" x14ac:dyDescent="0.25">
      <c r="B74">
        <v>193</v>
      </c>
      <c r="C74" t="s">
        <v>404</v>
      </c>
      <c r="D74" t="s">
        <v>405</v>
      </c>
    </row>
    <row r="75" spans="1:104" x14ac:dyDescent="0.25">
      <c r="B75">
        <v>194</v>
      </c>
      <c r="C75" t="s">
        <v>406</v>
      </c>
      <c r="D75" t="s">
        <v>407</v>
      </c>
    </row>
    <row r="76" spans="1:104" x14ac:dyDescent="0.25">
      <c r="B76">
        <v>231</v>
      </c>
      <c r="C76" t="s">
        <v>408</v>
      </c>
      <c r="D76" t="s">
        <v>409</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row>
    <row r="77" spans="1:104" x14ac:dyDescent="0.25">
      <c r="B77">
        <v>251</v>
      </c>
      <c r="C77" t="s">
        <v>410</v>
      </c>
      <c r="D77" t="s">
        <v>411</v>
      </c>
    </row>
    <row r="78" spans="1:104" x14ac:dyDescent="0.25">
      <c r="A78">
        <v>252</v>
      </c>
      <c r="B78">
        <v>252</v>
      </c>
      <c r="C78" t="s">
        <v>102</v>
      </c>
      <c r="D78" t="s">
        <v>412</v>
      </c>
      <c r="E78">
        <v>44907020</v>
      </c>
      <c r="F78">
        <v>16892589</v>
      </c>
      <c r="G78">
        <v>17096244</v>
      </c>
      <c r="H78">
        <v>0</v>
      </c>
      <c r="I78">
        <v>34705855</v>
      </c>
      <c r="J78">
        <v>27518874</v>
      </c>
      <c r="K78">
        <v>20148492</v>
      </c>
      <c r="L78">
        <v>0</v>
      </c>
      <c r="M78">
        <v>7776875</v>
      </c>
      <c r="N78">
        <v>115617349</v>
      </c>
      <c r="O78">
        <v>51588548</v>
      </c>
      <c r="P78">
        <v>39335032</v>
      </c>
      <c r="Q78">
        <v>147584065</v>
      </c>
      <c r="R78">
        <v>17318673</v>
      </c>
      <c r="S78">
        <v>13046744</v>
      </c>
      <c r="T78">
        <v>22984640</v>
      </c>
      <c r="U78">
        <v>16465673</v>
      </c>
      <c r="V78">
        <v>102979361</v>
      </c>
      <c r="W78">
        <v>40039979</v>
      </c>
      <c r="X78">
        <v>35670902</v>
      </c>
      <c r="Y78">
        <v>22529280</v>
      </c>
      <c r="Z78">
        <v>14598825</v>
      </c>
      <c r="AA78">
        <v>86494103</v>
      </c>
      <c r="AB78">
        <v>28997989</v>
      </c>
      <c r="AC78">
        <v>47005992</v>
      </c>
      <c r="AD78">
        <v>167529351</v>
      </c>
      <c r="AE78">
        <v>93267704</v>
      </c>
      <c r="AF78">
        <v>121152381</v>
      </c>
      <c r="AG78">
        <v>57817784</v>
      </c>
      <c r="AH78">
        <v>22176821</v>
      </c>
      <c r="AI78">
        <v>11562302</v>
      </c>
      <c r="AJ78">
        <v>169099967</v>
      </c>
      <c r="AK78">
        <v>0</v>
      </c>
      <c r="AL78">
        <v>136846089</v>
      </c>
      <c r="AM78">
        <v>39726457</v>
      </c>
      <c r="AN78">
        <v>37582918</v>
      </c>
      <c r="AO78">
        <v>9864462</v>
      </c>
      <c r="AP78">
        <v>14124202</v>
      </c>
      <c r="AQ78">
        <v>11926586</v>
      </c>
      <c r="AR78">
        <v>9165765</v>
      </c>
      <c r="AS78">
        <v>163905230</v>
      </c>
      <c r="AT78">
        <v>19974793</v>
      </c>
      <c r="AU78">
        <v>51755245</v>
      </c>
      <c r="AV78">
        <v>53720105</v>
      </c>
      <c r="AW78">
        <v>74509728</v>
      </c>
      <c r="AX78">
        <v>11317740</v>
      </c>
      <c r="AY78">
        <v>13923694</v>
      </c>
      <c r="AZ78">
        <v>0</v>
      </c>
      <c r="BA78">
        <v>224240983</v>
      </c>
      <c r="BB78">
        <v>63147528</v>
      </c>
      <c r="BC78">
        <v>59202912</v>
      </c>
      <c r="BD78">
        <v>4319608</v>
      </c>
      <c r="BE78">
        <v>21115449</v>
      </c>
      <c r="BF78">
        <v>17402348</v>
      </c>
      <c r="BG78">
        <v>63844832</v>
      </c>
      <c r="BH78">
        <v>22785923</v>
      </c>
      <c r="BI78">
        <v>0</v>
      </c>
      <c r="BJ78">
        <v>9262178</v>
      </c>
      <c r="BK78">
        <v>20874587</v>
      </c>
      <c r="BL78">
        <v>1026149947</v>
      </c>
      <c r="BM78">
        <v>11845984</v>
      </c>
      <c r="BN78">
        <v>38228856</v>
      </c>
      <c r="BO78">
        <v>52128397</v>
      </c>
      <c r="BP78">
        <v>45914416</v>
      </c>
      <c r="BQ78">
        <v>95283987</v>
      </c>
      <c r="BR78">
        <v>0</v>
      </c>
      <c r="BS78">
        <v>50192124</v>
      </c>
      <c r="BT78">
        <v>29752938</v>
      </c>
      <c r="BU78">
        <v>2324731</v>
      </c>
      <c r="BV78">
        <v>18396347</v>
      </c>
      <c r="BW78">
        <v>29211842</v>
      </c>
      <c r="BX78">
        <v>8113293</v>
      </c>
      <c r="BY78">
        <v>37183541</v>
      </c>
      <c r="BZ78">
        <v>94736490</v>
      </c>
      <c r="CA78">
        <v>21497816</v>
      </c>
      <c r="CB78">
        <v>59374043</v>
      </c>
      <c r="CC78">
        <v>22365472</v>
      </c>
      <c r="CD78">
        <v>27172959</v>
      </c>
      <c r="CE78">
        <v>18648542</v>
      </c>
      <c r="CF78">
        <v>63060053</v>
      </c>
      <c r="CG78">
        <v>28409580</v>
      </c>
      <c r="CH78">
        <v>26664419</v>
      </c>
      <c r="CI78">
        <v>10914269</v>
      </c>
      <c r="CJ78">
        <v>17289940</v>
      </c>
      <c r="CK78">
        <v>28456531</v>
      </c>
      <c r="CL78">
        <v>46775075</v>
      </c>
      <c r="CM78">
        <v>12131356</v>
      </c>
      <c r="CN78">
        <v>38987944</v>
      </c>
      <c r="CO78">
        <v>1821866</v>
      </c>
      <c r="CP78">
        <v>98903188</v>
      </c>
      <c r="CQ78">
        <v>6102099</v>
      </c>
      <c r="CR78">
        <v>539201799</v>
      </c>
      <c r="CS78">
        <v>14904504</v>
      </c>
      <c r="CT78">
        <v>11997744</v>
      </c>
      <c r="CU78">
        <v>69604077</v>
      </c>
      <c r="CV78">
        <v>86075786</v>
      </c>
      <c r="CW78">
        <v>25474904</v>
      </c>
      <c r="CX78">
        <v>24470581</v>
      </c>
      <c r="CY78">
        <v>42608724</v>
      </c>
      <c r="CZ78">
        <v>11967360</v>
      </c>
    </row>
    <row r="79" spans="1:104" x14ac:dyDescent="0.25">
      <c r="A79">
        <v>253</v>
      </c>
      <c r="B79">
        <v>253</v>
      </c>
      <c r="C79" t="s">
        <v>103</v>
      </c>
      <c r="D79" t="s">
        <v>413</v>
      </c>
      <c r="E79">
        <v>16591160</v>
      </c>
      <c r="F79">
        <v>6556655</v>
      </c>
      <c r="G79">
        <v>1296209</v>
      </c>
      <c r="H79">
        <v>0</v>
      </c>
      <c r="I79">
        <v>5496570</v>
      </c>
      <c r="J79">
        <v>5430126</v>
      </c>
      <c r="K79">
        <v>9473472</v>
      </c>
      <c r="L79">
        <v>0</v>
      </c>
      <c r="M79">
        <v>10406605</v>
      </c>
      <c r="N79">
        <v>18668825</v>
      </c>
      <c r="O79">
        <v>57525605</v>
      </c>
      <c r="P79">
        <v>25017233</v>
      </c>
      <c r="Q79">
        <v>34418834</v>
      </c>
      <c r="R79">
        <v>6665914</v>
      </c>
      <c r="S79">
        <v>2717567</v>
      </c>
      <c r="T79">
        <v>25009402</v>
      </c>
      <c r="U79">
        <v>3745307</v>
      </c>
      <c r="V79">
        <v>47104886</v>
      </c>
      <c r="W79">
        <v>9521662</v>
      </c>
      <c r="X79">
        <v>8938249</v>
      </c>
      <c r="Y79">
        <v>2463234</v>
      </c>
      <c r="Z79">
        <v>2444382</v>
      </c>
      <c r="AA79">
        <v>22268506</v>
      </c>
      <c r="AB79">
        <v>8150382</v>
      </c>
      <c r="AC79">
        <v>15448708</v>
      </c>
      <c r="AD79">
        <v>74320510</v>
      </c>
      <c r="AE79">
        <v>39590510</v>
      </c>
      <c r="AF79">
        <v>43077653</v>
      </c>
      <c r="AG79">
        <v>21728262</v>
      </c>
      <c r="AH79">
        <v>10667356</v>
      </c>
      <c r="AI79">
        <v>19983788</v>
      </c>
      <c r="AJ79">
        <v>64193834</v>
      </c>
      <c r="AK79">
        <v>0</v>
      </c>
      <c r="AL79">
        <v>58440613</v>
      </c>
      <c r="AM79">
        <v>9498795</v>
      </c>
      <c r="AN79">
        <v>77317168</v>
      </c>
      <c r="AO79">
        <v>2433643</v>
      </c>
      <c r="AP79">
        <v>4793251</v>
      </c>
      <c r="AQ79">
        <v>43452365</v>
      </c>
      <c r="AR79">
        <v>4813331</v>
      </c>
      <c r="AS79">
        <v>81021480</v>
      </c>
      <c r="AT79">
        <v>18614020</v>
      </c>
      <c r="AU79">
        <v>21274854</v>
      </c>
      <c r="AV79">
        <v>8771754</v>
      </c>
      <c r="AW79">
        <v>16355698</v>
      </c>
      <c r="AX79">
        <v>3187812</v>
      </c>
      <c r="AY79">
        <v>5144549</v>
      </c>
      <c r="AZ79">
        <v>0</v>
      </c>
      <c r="BA79">
        <v>47105284</v>
      </c>
      <c r="BB79">
        <v>29915389</v>
      </c>
      <c r="BC79">
        <v>43321602</v>
      </c>
      <c r="BD79">
        <v>7687631</v>
      </c>
      <c r="BE79">
        <v>9052912</v>
      </c>
      <c r="BF79">
        <v>8900002</v>
      </c>
      <c r="BG79">
        <v>21067797</v>
      </c>
      <c r="BH79">
        <v>6425776</v>
      </c>
      <c r="BI79">
        <v>0</v>
      </c>
      <c r="BJ79">
        <v>18795360</v>
      </c>
      <c r="BK79">
        <v>13784987</v>
      </c>
      <c r="BL79">
        <v>423360058</v>
      </c>
      <c r="BM79">
        <v>1339782</v>
      </c>
      <c r="BN79">
        <v>4903534</v>
      </c>
      <c r="BO79">
        <v>16780191</v>
      </c>
      <c r="BP79">
        <v>14979860</v>
      </c>
      <c r="BQ79">
        <v>149743427</v>
      </c>
      <c r="BR79">
        <v>0</v>
      </c>
      <c r="BS79">
        <v>43091160</v>
      </c>
      <c r="BT79">
        <v>84301864</v>
      </c>
      <c r="BU79">
        <v>2286930</v>
      </c>
      <c r="BV79">
        <v>6267194</v>
      </c>
      <c r="BW79">
        <v>18695780</v>
      </c>
      <c r="BX79">
        <v>4401026</v>
      </c>
      <c r="BY79">
        <v>9600668</v>
      </c>
      <c r="BZ79">
        <v>19991669</v>
      </c>
      <c r="CA79">
        <v>4309526</v>
      </c>
      <c r="CB79">
        <v>34529420</v>
      </c>
      <c r="CC79">
        <v>10724082</v>
      </c>
      <c r="CD79">
        <v>32076172</v>
      </c>
      <c r="CE79">
        <v>12452336</v>
      </c>
      <c r="CF79">
        <v>15847297</v>
      </c>
      <c r="CG79">
        <v>19911412</v>
      </c>
      <c r="CH79">
        <v>14575344</v>
      </c>
      <c r="CI79">
        <v>21793091</v>
      </c>
      <c r="CJ79">
        <v>8149718</v>
      </c>
      <c r="CK79">
        <v>8362064</v>
      </c>
      <c r="CL79">
        <v>16835965</v>
      </c>
      <c r="CM79">
        <v>56122254</v>
      </c>
      <c r="CN79">
        <v>5758161</v>
      </c>
      <c r="CO79">
        <v>1100283</v>
      </c>
      <c r="CP79">
        <v>97719693</v>
      </c>
      <c r="CQ79">
        <v>6105892</v>
      </c>
      <c r="CR79">
        <v>360537544</v>
      </c>
      <c r="CS79">
        <v>4683581</v>
      </c>
      <c r="CT79">
        <v>4676850</v>
      </c>
      <c r="CU79">
        <v>18911192</v>
      </c>
      <c r="CV79">
        <v>29415699</v>
      </c>
      <c r="CW79">
        <v>5499434</v>
      </c>
      <c r="CX79">
        <v>15778189</v>
      </c>
      <c r="CY79">
        <v>2550576</v>
      </c>
      <c r="CZ79">
        <v>2427612</v>
      </c>
    </row>
    <row r="80" spans="1:104" x14ac:dyDescent="0.25">
      <c r="A80">
        <v>254</v>
      </c>
      <c r="B80">
        <v>254</v>
      </c>
      <c r="C80" t="s">
        <v>104</v>
      </c>
      <c r="D80" t="s">
        <v>414</v>
      </c>
      <c r="E80">
        <v>-100446537</v>
      </c>
      <c r="F80">
        <v>-8064459</v>
      </c>
      <c r="G80">
        <v>-9774761</v>
      </c>
      <c r="H80">
        <v>0</v>
      </c>
      <c r="I80">
        <v>7736956</v>
      </c>
      <c r="J80">
        <v>9791804</v>
      </c>
      <c r="K80">
        <v>99159</v>
      </c>
      <c r="L80">
        <v>0</v>
      </c>
      <c r="M80">
        <v>-12018581</v>
      </c>
      <c r="N80">
        <v>-83341628</v>
      </c>
      <c r="O80">
        <v>-278012059</v>
      </c>
      <c r="P80">
        <v>-44400888</v>
      </c>
      <c r="Q80">
        <v>-250738117</v>
      </c>
      <c r="R80">
        <v>-9209633</v>
      </c>
      <c r="S80">
        <v>1151248</v>
      </c>
      <c r="T80">
        <v>31040</v>
      </c>
      <c r="U80">
        <v>-690724</v>
      </c>
      <c r="V80">
        <v>-47734012</v>
      </c>
      <c r="W80">
        <v>14025920</v>
      </c>
      <c r="X80">
        <v>5846305</v>
      </c>
      <c r="Y80">
        <v>-1568968</v>
      </c>
      <c r="Z80">
        <v>-1337049</v>
      </c>
      <c r="AA80">
        <v>-3053611</v>
      </c>
      <c r="AB80">
        <v>-21007748</v>
      </c>
      <c r="AC80">
        <v>3642078</v>
      </c>
      <c r="AD80">
        <v>-249889610</v>
      </c>
      <c r="AE80">
        <v>15328578</v>
      </c>
      <c r="AF80">
        <v>-164802751</v>
      </c>
      <c r="AG80">
        <v>-29712021</v>
      </c>
      <c r="AH80">
        <v>-64117353</v>
      </c>
      <c r="AI80">
        <v>-61601005</v>
      </c>
      <c r="AJ80">
        <v>-192337701</v>
      </c>
      <c r="AK80">
        <v>0</v>
      </c>
      <c r="AL80">
        <v>-319864643</v>
      </c>
      <c r="AM80">
        <v>-58919975</v>
      </c>
      <c r="AN80">
        <v>-151637839</v>
      </c>
      <c r="AO80">
        <v>-4285140</v>
      </c>
      <c r="AP80">
        <v>3094463</v>
      </c>
      <c r="AQ80">
        <v>-51610378</v>
      </c>
      <c r="AR80">
        <v>-8492315</v>
      </c>
      <c r="AS80">
        <v>-766711057</v>
      </c>
      <c r="AT80">
        <v>-19918605</v>
      </c>
      <c r="AU80">
        <v>-92557019</v>
      </c>
      <c r="AV80">
        <v>-25481209</v>
      </c>
      <c r="AW80">
        <v>-39349491</v>
      </c>
      <c r="AX80">
        <v>-3999738</v>
      </c>
      <c r="AY80">
        <v>-2312406</v>
      </c>
      <c r="AZ80">
        <v>0</v>
      </c>
      <c r="BA80">
        <v>30223214</v>
      </c>
      <c r="BB80">
        <v>-55983718</v>
      </c>
      <c r="BC80">
        <v>-366775623</v>
      </c>
      <c r="BD80">
        <v>31359416</v>
      </c>
      <c r="BE80">
        <v>-86682158</v>
      </c>
      <c r="BF80">
        <v>-19047486</v>
      </c>
      <c r="BG80">
        <v>-85638930</v>
      </c>
      <c r="BH80">
        <v>-48719428</v>
      </c>
      <c r="BI80">
        <v>0</v>
      </c>
      <c r="BJ80">
        <v>-6616299</v>
      </c>
      <c r="BK80">
        <v>-5821754</v>
      </c>
      <c r="BL80">
        <v>-1312009720</v>
      </c>
      <c r="BM80">
        <v>-991633</v>
      </c>
      <c r="BN80">
        <v>9269418</v>
      </c>
      <c r="BO80">
        <v>-75103207</v>
      </c>
      <c r="BP80">
        <v>-59505605</v>
      </c>
      <c r="BQ80">
        <v>-638055985</v>
      </c>
      <c r="BR80">
        <v>0</v>
      </c>
      <c r="BS80">
        <v>-106106599</v>
      </c>
      <c r="BT80">
        <v>-212549798</v>
      </c>
      <c r="BU80">
        <v>5049456</v>
      </c>
      <c r="BV80">
        <v>-22268261</v>
      </c>
      <c r="BW80">
        <v>-98812292</v>
      </c>
      <c r="BX80">
        <v>-3754476</v>
      </c>
      <c r="BY80">
        <v>17860289</v>
      </c>
      <c r="BZ80">
        <v>-99826387</v>
      </c>
      <c r="CA80">
        <v>7006374</v>
      </c>
      <c r="CB80">
        <v>-18790854</v>
      </c>
      <c r="CC80">
        <v>-15370147</v>
      </c>
      <c r="CD80">
        <v>-53499386</v>
      </c>
      <c r="CE80">
        <v>-57886275</v>
      </c>
      <c r="CF80">
        <v>-19751667</v>
      </c>
      <c r="CG80">
        <v>-24480919</v>
      </c>
      <c r="CH80">
        <v>-6174607</v>
      </c>
      <c r="CI80">
        <v>-56322711</v>
      </c>
      <c r="CJ80">
        <v>5782138</v>
      </c>
      <c r="CK80">
        <v>591740</v>
      </c>
      <c r="CL80">
        <v>7194178</v>
      </c>
      <c r="CM80">
        <v>-3490373</v>
      </c>
      <c r="CN80">
        <v>22357615</v>
      </c>
      <c r="CO80">
        <v>-3341482</v>
      </c>
      <c r="CP80">
        <v>-312549502</v>
      </c>
      <c r="CQ80">
        <v>-12569999</v>
      </c>
      <c r="CR80">
        <v>-2391773036</v>
      </c>
      <c r="CS80">
        <v>8362160</v>
      </c>
      <c r="CT80">
        <v>-11228978</v>
      </c>
      <c r="CU80">
        <v>55724940</v>
      </c>
      <c r="CV80">
        <v>-6313474</v>
      </c>
      <c r="CW80">
        <v>-25997312</v>
      </c>
      <c r="CX80">
        <v>-39112954</v>
      </c>
      <c r="CY80">
        <v>-4586948</v>
      </c>
      <c r="CZ80">
        <v>-11302865</v>
      </c>
    </row>
    <row r="81" spans="1:104" x14ac:dyDescent="0.25">
      <c r="A81">
        <v>255</v>
      </c>
      <c r="B81">
        <v>255</v>
      </c>
      <c r="C81" t="s">
        <v>225</v>
      </c>
      <c r="D81" t="s">
        <v>415</v>
      </c>
      <c r="E81">
        <v>14865102</v>
      </c>
      <c r="F81">
        <v>2252848</v>
      </c>
      <c r="G81">
        <v>-1409075</v>
      </c>
      <c r="H81">
        <v>0</v>
      </c>
      <c r="I81">
        <v>1813773</v>
      </c>
      <c r="J81">
        <v>6927041</v>
      </c>
      <c r="K81">
        <v>4030943</v>
      </c>
      <c r="L81">
        <v>0</v>
      </c>
      <c r="M81">
        <v>2395004</v>
      </c>
      <c r="N81">
        <v>-19522891</v>
      </c>
      <c r="O81">
        <v>-1836911</v>
      </c>
      <c r="P81">
        <v>5649096</v>
      </c>
      <c r="Q81">
        <v>-18586182</v>
      </c>
      <c r="R81">
        <v>-920243</v>
      </c>
      <c r="S81">
        <v>1958102</v>
      </c>
      <c r="T81">
        <v>-6350686</v>
      </c>
      <c r="U81">
        <v>2506499</v>
      </c>
      <c r="V81">
        <v>4705637</v>
      </c>
      <c r="W81">
        <v>-21524747</v>
      </c>
      <c r="X81">
        <v>6041620</v>
      </c>
      <c r="Y81">
        <v>-315202</v>
      </c>
      <c r="Z81">
        <v>1340649</v>
      </c>
      <c r="AA81">
        <v>3557836</v>
      </c>
      <c r="AB81">
        <v>1321057</v>
      </c>
      <c r="AC81">
        <v>8988060</v>
      </c>
      <c r="AD81">
        <v>38351731</v>
      </c>
      <c r="AE81">
        <v>5114864</v>
      </c>
      <c r="AF81">
        <v>20386049</v>
      </c>
      <c r="AG81">
        <v>28586669</v>
      </c>
      <c r="AH81">
        <v>4655952</v>
      </c>
      <c r="AI81">
        <v>1735667</v>
      </c>
      <c r="AJ81">
        <v>17070795</v>
      </c>
      <c r="AK81">
        <v>0</v>
      </c>
      <c r="AL81">
        <v>20410761</v>
      </c>
      <c r="AM81">
        <v>4086688</v>
      </c>
      <c r="AN81">
        <v>10956779</v>
      </c>
      <c r="AO81">
        <v>4244921</v>
      </c>
      <c r="AP81">
        <v>1225911</v>
      </c>
      <c r="AQ81">
        <v>1706641</v>
      </c>
      <c r="AR81">
        <v>2031632</v>
      </c>
      <c r="AS81">
        <v>43280273</v>
      </c>
      <c r="AT81">
        <v>4415572</v>
      </c>
      <c r="AU81">
        <v>-8260143</v>
      </c>
      <c r="AV81">
        <v>6312591</v>
      </c>
      <c r="AW81">
        <v>3037383</v>
      </c>
      <c r="AX81">
        <v>50231</v>
      </c>
      <c r="AY81">
        <v>6875213</v>
      </c>
      <c r="AZ81">
        <v>0</v>
      </c>
      <c r="BA81">
        <v>23909180</v>
      </c>
      <c r="BB81">
        <v>4001742</v>
      </c>
      <c r="BC81">
        <v>23053283</v>
      </c>
      <c r="BD81">
        <v>17977598</v>
      </c>
      <c r="BE81">
        <v>-10701625</v>
      </c>
      <c r="BF81">
        <v>3173646</v>
      </c>
      <c r="BG81">
        <v>14298888</v>
      </c>
      <c r="BH81">
        <v>-549799</v>
      </c>
      <c r="BI81">
        <v>0</v>
      </c>
      <c r="BJ81">
        <v>6358771</v>
      </c>
      <c r="BK81">
        <v>1241549</v>
      </c>
      <c r="BL81">
        <v>110667679</v>
      </c>
      <c r="BM81">
        <v>2257417</v>
      </c>
      <c r="BN81">
        <v>6598133</v>
      </c>
      <c r="BO81">
        <v>-27698947</v>
      </c>
      <c r="BP81">
        <v>5988087</v>
      </c>
      <c r="BQ81">
        <v>-19081976</v>
      </c>
      <c r="BR81">
        <v>0</v>
      </c>
      <c r="BS81">
        <v>11569868</v>
      </c>
      <c r="BT81">
        <v>-24769978</v>
      </c>
      <c r="BU81">
        <v>-2646776</v>
      </c>
      <c r="BV81">
        <v>2806832</v>
      </c>
      <c r="BW81">
        <v>-4217209</v>
      </c>
      <c r="BX81">
        <v>3172015</v>
      </c>
      <c r="BY81">
        <v>3013845</v>
      </c>
      <c r="BZ81">
        <v>12639206</v>
      </c>
      <c r="CA81">
        <v>3673361</v>
      </c>
      <c r="CB81">
        <v>10308939</v>
      </c>
      <c r="CC81">
        <v>3746807</v>
      </c>
      <c r="CD81">
        <v>840829</v>
      </c>
      <c r="CE81">
        <v>7485893</v>
      </c>
      <c r="CF81">
        <v>-2966614</v>
      </c>
      <c r="CG81">
        <v>2503219</v>
      </c>
      <c r="CH81">
        <v>1698454</v>
      </c>
      <c r="CI81">
        <v>-13902150</v>
      </c>
      <c r="CJ81">
        <v>7713831</v>
      </c>
      <c r="CK81">
        <v>-866943</v>
      </c>
      <c r="CL81">
        <v>3670656</v>
      </c>
      <c r="CM81">
        <v>817561</v>
      </c>
      <c r="CN81">
        <v>5523472</v>
      </c>
      <c r="CO81">
        <v>-460973</v>
      </c>
      <c r="CP81">
        <v>15162494</v>
      </c>
      <c r="CQ81">
        <v>1458033</v>
      </c>
      <c r="CR81">
        <v>-97292604</v>
      </c>
      <c r="CS81">
        <v>1711304</v>
      </c>
      <c r="CT81">
        <v>2188946</v>
      </c>
      <c r="CU81">
        <v>10140644</v>
      </c>
      <c r="CV81">
        <v>666511</v>
      </c>
      <c r="CW81">
        <v>4038288</v>
      </c>
      <c r="CX81">
        <v>4886190</v>
      </c>
      <c r="CY81">
        <v>3635865</v>
      </c>
      <c r="CZ81">
        <v>-6957845</v>
      </c>
    </row>
    <row r="82" spans="1:104" x14ac:dyDescent="0.25">
      <c r="B82">
        <v>274</v>
      </c>
      <c r="C82" t="s">
        <v>416</v>
      </c>
      <c r="D82" t="s">
        <v>417</v>
      </c>
    </row>
    <row r="83" spans="1:104" x14ac:dyDescent="0.25">
      <c r="B83">
        <v>294</v>
      </c>
      <c r="C83" t="s">
        <v>1118</v>
      </c>
      <c r="D83" t="s">
        <v>418</v>
      </c>
    </row>
    <row r="84" spans="1:104" x14ac:dyDescent="0.25">
      <c r="B84">
        <v>314</v>
      </c>
      <c r="C84" t="s">
        <v>419</v>
      </c>
      <c r="D84" t="s">
        <v>1119</v>
      </c>
    </row>
    <row r="85" spans="1:104" x14ac:dyDescent="0.25">
      <c r="B85">
        <v>315</v>
      </c>
      <c r="C85" t="s">
        <v>420</v>
      </c>
      <c r="D85" t="s">
        <v>421</v>
      </c>
    </row>
    <row r="86" spans="1:104" x14ac:dyDescent="0.25">
      <c r="B86">
        <v>316</v>
      </c>
      <c r="C86" t="s">
        <v>422</v>
      </c>
      <c r="D86" t="s">
        <v>423</v>
      </c>
    </row>
    <row r="87" spans="1:104" x14ac:dyDescent="0.25">
      <c r="B87">
        <v>320</v>
      </c>
      <c r="C87" t="s">
        <v>1120</v>
      </c>
      <c r="D87" t="s">
        <v>424</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row>
    <row r="88" spans="1:104" x14ac:dyDescent="0.25">
      <c r="B88">
        <v>321</v>
      </c>
      <c r="C88" t="s">
        <v>1121</v>
      </c>
      <c r="D88" t="s">
        <v>425</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row>
    <row r="89" spans="1:104" x14ac:dyDescent="0.25">
      <c r="B89">
        <v>322</v>
      </c>
      <c r="C89" t="s">
        <v>1122</v>
      </c>
      <c r="D89" t="s">
        <v>426</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row>
    <row r="90" spans="1:104" x14ac:dyDescent="0.25">
      <c r="B90">
        <v>323</v>
      </c>
      <c r="C90" t="s">
        <v>285</v>
      </c>
      <c r="D90" t="s">
        <v>427</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row>
    <row r="91" spans="1:104" x14ac:dyDescent="0.25">
      <c r="B91">
        <v>324</v>
      </c>
      <c r="C91" t="s">
        <v>1123</v>
      </c>
      <c r="D91" t="s">
        <v>428</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row>
    <row r="92" spans="1:104" x14ac:dyDescent="0.25">
      <c r="B92">
        <v>325</v>
      </c>
      <c r="C92" t="s">
        <v>1124</v>
      </c>
      <c r="D92" t="s">
        <v>429</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row>
    <row r="93" spans="1:104" x14ac:dyDescent="0.25">
      <c r="B93">
        <v>326</v>
      </c>
      <c r="C93" t="s">
        <v>1125</v>
      </c>
      <c r="D93" t="s">
        <v>430</v>
      </c>
    </row>
    <row r="94" spans="1:104" x14ac:dyDescent="0.25">
      <c r="A94">
        <v>327</v>
      </c>
      <c r="B94">
        <v>327</v>
      </c>
      <c r="C94" t="s">
        <v>1126</v>
      </c>
      <c r="D94" t="s">
        <v>431</v>
      </c>
      <c r="E94">
        <v>0</v>
      </c>
      <c r="F94">
        <v>0</v>
      </c>
      <c r="G94">
        <v>0</v>
      </c>
      <c r="H94">
        <v>0</v>
      </c>
      <c r="I94">
        <v>0</v>
      </c>
      <c r="J94">
        <v>0</v>
      </c>
      <c r="K94">
        <v>105789</v>
      </c>
      <c r="L94">
        <v>0</v>
      </c>
      <c r="M94">
        <v>454855</v>
      </c>
      <c r="N94">
        <v>2902315</v>
      </c>
      <c r="O94">
        <v>0</v>
      </c>
      <c r="P94">
        <v>378486</v>
      </c>
      <c r="Q94">
        <v>0</v>
      </c>
      <c r="R94">
        <v>60181</v>
      </c>
      <c r="S94">
        <v>1050394</v>
      </c>
      <c r="T94">
        <v>222608</v>
      </c>
      <c r="U94">
        <v>0</v>
      </c>
      <c r="V94">
        <v>0</v>
      </c>
      <c r="W94">
        <v>484753</v>
      </c>
      <c r="X94">
        <v>0</v>
      </c>
      <c r="Y94">
        <v>140847</v>
      </c>
      <c r="Z94">
        <v>120280</v>
      </c>
      <c r="AA94">
        <v>0</v>
      </c>
      <c r="AB94">
        <v>125300</v>
      </c>
      <c r="AC94">
        <v>947354</v>
      </c>
      <c r="AD94">
        <v>28963</v>
      </c>
      <c r="AE94">
        <v>1907991</v>
      </c>
      <c r="AF94">
        <v>4573941</v>
      </c>
      <c r="AG94">
        <v>0</v>
      </c>
      <c r="AH94">
        <v>338521</v>
      </c>
      <c r="AI94">
        <v>389498</v>
      </c>
      <c r="AJ94">
        <v>190226</v>
      </c>
      <c r="AK94">
        <v>0</v>
      </c>
      <c r="AL94">
        <v>0</v>
      </c>
      <c r="AM94">
        <v>369456</v>
      </c>
      <c r="AN94">
        <v>0</v>
      </c>
      <c r="AO94">
        <v>432336</v>
      </c>
      <c r="AP94">
        <v>0</v>
      </c>
      <c r="AQ94">
        <v>0</v>
      </c>
      <c r="AR94">
        <v>231692</v>
      </c>
      <c r="AS94">
        <v>0</v>
      </c>
      <c r="AT94">
        <v>124477</v>
      </c>
      <c r="AU94">
        <v>1206943</v>
      </c>
      <c r="AV94">
        <v>0</v>
      </c>
      <c r="AW94">
        <v>331114</v>
      </c>
      <c r="AX94">
        <v>21271</v>
      </c>
      <c r="AY94">
        <v>488804</v>
      </c>
      <c r="AZ94">
        <v>0</v>
      </c>
      <c r="BA94">
        <v>0</v>
      </c>
      <c r="BB94">
        <v>0</v>
      </c>
      <c r="BC94">
        <v>2387042</v>
      </c>
      <c r="BD94">
        <v>54808</v>
      </c>
      <c r="BE94">
        <v>0</v>
      </c>
      <c r="BF94">
        <v>0</v>
      </c>
      <c r="BG94">
        <v>828427</v>
      </c>
      <c r="BH94">
        <v>0</v>
      </c>
      <c r="BI94">
        <v>0</v>
      </c>
      <c r="BJ94">
        <v>46800</v>
      </c>
      <c r="BK94">
        <v>0</v>
      </c>
      <c r="BL94">
        <v>0</v>
      </c>
      <c r="BM94">
        <v>0</v>
      </c>
      <c r="BN94">
        <v>120852</v>
      </c>
      <c r="BO94">
        <v>539557</v>
      </c>
      <c r="BP94">
        <v>0</v>
      </c>
      <c r="BQ94">
        <v>0</v>
      </c>
      <c r="BR94">
        <v>0</v>
      </c>
      <c r="BS94">
        <v>0</v>
      </c>
      <c r="BT94">
        <v>57117</v>
      </c>
      <c r="BU94">
        <v>70286</v>
      </c>
      <c r="BV94">
        <v>777074</v>
      </c>
      <c r="BW94">
        <v>374443</v>
      </c>
      <c r="BX94">
        <v>160006</v>
      </c>
      <c r="BY94">
        <v>0</v>
      </c>
      <c r="BZ94">
        <v>0</v>
      </c>
      <c r="CA94">
        <v>0</v>
      </c>
      <c r="CB94">
        <v>0</v>
      </c>
      <c r="CC94">
        <v>290699</v>
      </c>
      <c r="CD94">
        <v>1542006</v>
      </c>
      <c r="CE94">
        <v>41784</v>
      </c>
      <c r="CF94">
        <v>0</v>
      </c>
      <c r="CG94">
        <v>0</v>
      </c>
      <c r="CH94">
        <v>225319</v>
      </c>
      <c r="CI94">
        <v>0</v>
      </c>
      <c r="CJ94">
        <v>223784</v>
      </c>
      <c r="CK94">
        <v>37521</v>
      </c>
      <c r="CL94">
        <v>80675</v>
      </c>
      <c r="CM94">
        <v>0</v>
      </c>
      <c r="CN94">
        <v>0</v>
      </c>
      <c r="CO94">
        <v>68261</v>
      </c>
      <c r="CP94">
        <v>3872571</v>
      </c>
      <c r="CQ94">
        <v>16480</v>
      </c>
      <c r="CR94">
        <v>0</v>
      </c>
      <c r="CS94">
        <v>118990</v>
      </c>
      <c r="CT94">
        <v>35864</v>
      </c>
      <c r="CU94">
        <v>0</v>
      </c>
      <c r="CV94">
        <v>23628</v>
      </c>
      <c r="CW94">
        <v>0</v>
      </c>
      <c r="CX94">
        <v>127058</v>
      </c>
      <c r="CY94">
        <v>0</v>
      </c>
      <c r="CZ94">
        <v>0</v>
      </c>
    </row>
    <row r="95" spans="1:104" x14ac:dyDescent="0.25">
      <c r="A95">
        <v>328</v>
      </c>
      <c r="B95">
        <v>328</v>
      </c>
      <c r="C95" t="s">
        <v>1127</v>
      </c>
      <c r="D95" t="s">
        <v>432</v>
      </c>
      <c r="E95">
        <v>0</v>
      </c>
      <c r="F95">
        <v>646374</v>
      </c>
      <c r="G95">
        <v>0</v>
      </c>
      <c r="H95">
        <v>0</v>
      </c>
      <c r="I95">
        <v>0</v>
      </c>
      <c r="J95">
        <v>0</v>
      </c>
      <c r="K95">
        <v>4082637</v>
      </c>
      <c r="L95">
        <v>0</v>
      </c>
      <c r="M95">
        <v>282405</v>
      </c>
      <c r="N95">
        <v>13126184</v>
      </c>
      <c r="O95">
        <v>0</v>
      </c>
      <c r="P95">
        <v>0</v>
      </c>
      <c r="Q95">
        <v>0</v>
      </c>
      <c r="R95">
        <v>882830</v>
      </c>
      <c r="S95">
        <v>3826207</v>
      </c>
      <c r="T95">
        <v>0</v>
      </c>
      <c r="U95">
        <v>0</v>
      </c>
      <c r="V95">
        <v>0</v>
      </c>
      <c r="W95">
        <v>8449728</v>
      </c>
      <c r="X95">
        <v>0</v>
      </c>
      <c r="Y95">
        <v>0</v>
      </c>
      <c r="Z95">
        <v>0</v>
      </c>
      <c r="AA95">
        <v>0</v>
      </c>
      <c r="AB95">
        <v>1681850</v>
      </c>
      <c r="AC95">
        <v>0</v>
      </c>
      <c r="AD95">
        <v>4471406</v>
      </c>
      <c r="AE95">
        <v>0</v>
      </c>
      <c r="AF95">
        <v>1365303</v>
      </c>
      <c r="AG95">
        <v>843591</v>
      </c>
      <c r="AH95">
        <v>7336475</v>
      </c>
      <c r="AI95">
        <v>0</v>
      </c>
      <c r="AJ95">
        <v>13232249</v>
      </c>
      <c r="AK95">
        <v>0</v>
      </c>
      <c r="AL95">
        <v>0</v>
      </c>
      <c r="AM95">
        <v>3517726</v>
      </c>
      <c r="AN95">
        <v>0</v>
      </c>
      <c r="AO95">
        <v>4237635</v>
      </c>
      <c r="AP95">
        <v>0</v>
      </c>
      <c r="AQ95">
        <v>0</v>
      </c>
      <c r="AR95">
        <v>95959</v>
      </c>
      <c r="AS95">
        <v>0</v>
      </c>
      <c r="AT95">
        <v>0</v>
      </c>
      <c r="AU95">
        <v>13376456</v>
      </c>
      <c r="AV95">
        <v>0</v>
      </c>
      <c r="AW95">
        <v>963993</v>
      </c>
      <c r="AX95">
        <v>1006983</v>
      </c>
      <c r="AY95">
        <v>1491822</v>
      </c>
      <c r="AZ95">
        <v>0</v>
      </c>
      <c r="BA95">
        <v>0</v>
      </c>
      <c r="BB95">
        <v>0</v>
      </c>
      <c r="BC95">
        <v>5719058</v>
      </c>
      <c r="BD95">
        <v>279543</v>
      </c>
      <c r="BE95">
        <v>0</v>
      </c>
      <c r="BF95">
        <v>0</v>
      </c>
      <c r="BG95">
        <v>10527736</v>
      </c>
      <c r="BH95">
        <v>0</v>
      </c>
      <c r="BI95">
        <v>0</v>
      </c>
      <c r="BJ95">
        <v>937075</v>
      </c>
      <c r="BK95">
        <v>3510</v>
      </c>
      <c r="BL95">
        <v>0</v>
      </c>
      <c r="BM95">
        <v>0</v>
      </c>
      <c r="BN95">
        <v>531947</v>
      </c>
      <c r="BO95">
        <v>344327</v>
      </c>
      <c r="BP95">
        <v>908406</v>
      </c>
      <c r="BQ95">
        <v>0</v>
      </c>
      <c r="BR95">
        <v>0</v>
      </c>
      <c r="BS95">
        <v>0</v>
      </c>
      <c r="BT95">
        <v>0</v>
      </c>
      <c r="BU95">
        <v>1881143</v>
      </c>
      <c r="BV95">
        <v>55505</v>
      </c>
      <c r="BW95">
        <v>0</v>
      </c>
      <c r="BX95">
        <v>0</v>
      </c>
      <c r="BY95">
        <v>0</v>
      </c>
      <c r="BZ95">
        <v>0</v>
      </c>
      <c r="CA95">
        <v>0</v>
      </c>
      <c r="CB95">
        <v>0</v>
      </c>
      <c r="CC95">
        <v>1526409</v>
      </c>
      <c r="CD95">
        <v>0</v>
      </c>
      <c r="CE95">
        <v>3781284</v>
      </c>
      <c r="CF95">
        <v>0</v>
      </c>
      <c r="CG95">
        <v>0</v>
      </c>
      <c r="CH95">
        <v>426080</v>
      </c>
      <c r="CI95">
        <v>0</v>
      </c>
      <c r="CJ95">
        <v>5520703</v>
      </c>
      <c r="CK95">
        <v>0</v>
      </c>
      <c r="CL95">
        <v>0</v>
      </c>
      <c r="CM95">
        <v>0</v>
      </c>
      <c r="CN95">
        <v>0</v>
      </c>
      <c r="CO95">
        <v>0</v>
      </c>
      <c r="CP95">
        <v>64649340</v>
      </c>
      <c r="CQ95">
        <v>669406</v>
      </c>
      <c r="CR95">
        <v>0</v>
      </c>
      <c r="CS95">
        <v>103085</v>
      </c>
      <c r="CT95">
        <v>0</v>
      </c>
      <c r="CU95">
        <v>0</v>
      </c>
      <c r="CV95">
        <v>0</v>
      </c>
      <c r="CW95">
        <v>0</v>
      </c>
      <c r="CX95">
        <v>0</v>
      </c>
      <c r="CY95">
        <v>4079962</v>
      </c>
      <c r="CZ95">
        <v>6716742</v>
      </c>
    </row>
    <row r="96" spans="1:104" x14ac:dyDescent="0.25">
      <c r="B96">
        <v>330</v>
      </c>
      <c r="C96" t="s">
        <v>1128</v>
      </c>
      <c r="D96" t="s">
        <v>433</v>
      </c>
    </row>
    <row r="97" spans="1:104" x14ac:dyDescent="0.25">
      <c r="A97">
        <v>331</v>
      </c>
      <c r="B97">
        <v>331</v>
      </c>
      <c r="C97" t="s">
        <v>1129</v>
      </c>
      <c r="D97" t="s">
        <v>434</v>
      </c>
      <c r="E97">
        <v>0</v>
      </c>
      <c r="F97">
        <v>364394</v>
      </c>
      <c r="G97">
        <v>0</v>
      </c>
      <c r="H97">
        <v>0</v>
      </c>
      <c r="I97">
        <v>0</v>
      </c>
      <c r="J97">
        <v>0</v>
      </c>
      <c r="K97">
        <v>1595000</v>
      </c>
      <c r="L97">
        <v>0</v>
      </c>
      <c r="M97">
        <v>553025</v>
      </c>
      <c r="N97">
        <v>11235348</v>
      </c>
      <c r="O97">
        <v>0</v>
      </c>
      <c r="P97">
        <v>12134</v>
      </c>
      <c r="Q97">
        <v>0</v>
      </c>
      <c r="R97">
        <v>0</v>
      </c>
      <c r="S97">
        <v>325448</v>
      </c>
      <c r="T97">
        <v>189032</v>
      </c>
      <c r="U97">
        <v>0</v>
      </c>
      <c r="V97">
        <v>0</v>
      </c>
      <c r="W97">
        <v>1074603</v>
      </c>
      <c r="X97">
        <v>0</v>
      </c>
      <c r="Y97">
        <v>0</v>
      </c>
      <c r="Z97">
        <v>11000</v>
      </c>
      <c r="AA97">
        <v>0</v>
      </c>
      <c r="AB97">
        <v>458302</v>
      </c>
      <c r="AC97">
        <v>889064</v>
      </c>
      <c r="AD97">
        <v>26996</v>
      </c>
      <c r="AE97">
        <v>4060000</v>
      </c>
      <c r="AF97">
        <v>1270000</v>
      </c>
      <c r="AG97">
        <v>595000</v>
      </c>
      <c r="AH97">
        <v>0</v>
      </c>
      <c r="AI97">
        <v>853420</v>
      </c>
      <c r="AJ97">
        <v>1416146</v>
      </c>
      <c r="AK97">
        <v>0</v>
      </c>
      <c r="AL97">
        <v>0</v>
      </c>
      <c r="AM97">
        <v>1155672</v>
      </c>
      <c r="AN97">
        <v>0</v>
      </c>
      <c r="AO97">
        <v>0</v>
      </c>
      <c r="AP97">
        <v>0</v>
      </c>
      <c r="AQ97">
        <v>0</v>
      </c>
      <c r="AR97">
        <v>839858</v>
      </c>
      <c r="AS97">
        <v>0</v>
      </c>
      <c r="AT97">
        <v>1115226</v>
      </c>
      <c r="AU97">
        <v>3199737</v>
      </c>
      <c r="AV97">
        <v>0</v>
      </c>
      <c r="AW97">
        <v>107861</v>
      </c>
      <c r="AX97">
        <v>368073</v>
      </c>
      <c r="AY97">
        <v>1289000</v>
      </c>
      <c r="AZ97">
        <v>0</v>
      </c>
      <c r="BA97">
        <v>0</v>
      </c>
      <c r="BB97">
        <v>0</v>
      </c>
      <c r="BC97">
        <v>5224096</v>
      </c>
      <c r="BD97">
        <v>147908</v>
      </c>
      <c r="BE97">
        <v>0</v>
      </c>
      <c r="BF97">
        <v>0</v>
      </c>
      <c r="BG97">
        <v>2231897</v>
      </c>
      <c r="BH97">
        <v>0</v>
      </c>
      <c r="BI97">
        <v>0</v>
      </c>
      <c r="BJ97">
        <v>330000</v>
      </c>
      <c r="BK97">
        <v>112500</v>
      </c>
      <c r="BL97">
        <v>0</v>
      </c>
      <c r="BM97">
        <v>0</v>
      </c>
      <c r="BN97">
        <v>686218</v>
      </c>
      <c r="BO97">
        <v>1945928</v>
      </c>
      <c r="BP97">
        <v>330100</v>
      </c>
      <c r="BQ97">
        <v>0</v>
      </c>
      <c r="BR97">
        <v>0</v>
      </c>
      <c r="BS97">
        <v>0</v>
      </c>
      <c r="BT97">
        <v>0</v>
      </c>
      <c r="BU97">
        <v>401706</v>
      </c>
      <c r="BV97">
        <v>812226</v>
      </c>
      <c r="BW97">
        <v>1759256</v>
      </c>
      <c r="BX97">
        <v>381691</v>
      </c>
      <c r="BY97">
        <v>0</v>
      </c>
      <c r="BZ97">
        <v>0</v>
      </c>
      <c r="CA97">
        <v>0</v>
      </c>
      <c r="CB97">
        <v>0</v>
      </c>
      <c r="CC97">
        <v>802086</v>
      </c>
      <c r="CD97">
        <v>1221873</v>
      </c>
      <c r="CE97">
        <v>615977</v>
      </c>
      <c r="CF97">
        <v>0</v>
      </c>
      <c r="CG97">
        <v>0</v>
      </c>
      <c r="CH97">
        <v>456028</v>
      </c>
      <c r="CI97">
        <v>135000</v>
      </c>
      <c r="CJ97">
        <v>258019</v>
      </c>
      <c r="CK97">
        <v>0</v>
      </c>
      <c r="CL97">
        <v>41000</v>
      </c>
      <c r="CM97">
        <v>0</v>
      </c>
      <c r="CN97">
        <v>0</v>
      </c>
      <c r="CO97">
        <v>80000</v>
      </c>
      <c r="CP97">
        <v>4990000</v>
      </c>
      <c r="CQ97">
        <v>182000</v>
      </c>
      <c r="CR97">
        <v>0</v>
      </c>
      <c r="CS97">
        <v>352513</v>
      </c>
      <c r="CT97">
        <v>228509</v>
      </c>
      <c r="CU97">
        <v>0</v>
      </c>
      <c r="CV97">
        <v>120000</v>
      </c>
      <c r="CW97">
        <v>0</v>
      </c>
      <c r="CX97">
        <v>267911</v>
      </c>
      <c r="CY97">
        <v>208750</v>
      </c>
      <c r="CZ97">
        <v>0</v>
      </c>
    </row>
    <row r="98" spans="1:104" x14ac:dyDescent="0.25">
      <c r="A98">
        <v>332</v>
      </c>
      <c r="B98">
        <v>332</v>
      </c>
      <c r="C98" t="s">
        <v>1130</v>
      </c>
      <c r="D98" t="s">
        <v>435</v>
      </c>
      <c r="E98">
        <v>0</v>
      </c>
      <c r="F98">
        <v>761709</v>
      </c>
      <c r="G98">
        <v>0</v>
      </c>
      <c r="H98">
        <v>0</v>
      </c>
      <c r="I98">
        <v>0</v>
      </c>
      <c r="J98">
        <v>0</v>
      </c>
      <c r="K98">
        <v>3028546</v>
      </c>
      <c r="L98">
        <v>0</v>
      </c>
      <c r="M98">
        <v>270467</v>
      </c>
      <c r="N98">
        <v>15745836</v>
      </c>
      <c r="O98">
        <v>0</v>
      </c>
      <c r="P98">
        <v>0</v>
      </c>
      <c r="Q98">
        <v>0</v>
      </c>
      <c r="R98">
        <v>804318</v>
      </c>
      <c r="S98">
        <v>3230324</v>
      </c>
      <c r="T98">
        <v>25500</v>
      </c>
      <c r="U98">
        <v>0</v>
      </c>
      <c r="V98">
        <v>0</v>
      </c>
      <c r="W98">
        <v>1210453</v>
      </c>
      <c r="X98">
        <v>0</v>
      </c>
      <c r="Y98">
        <v>52123</v>
      </c>
      <c r="Z98">
        <v>31688</v>
      </c>
      <c r="AA98">
        <v>0</v>
      </c>
      <c r="AB98">
        <v>692046</v>
      </c>
      <c r="AC98">
        <v>89220</v>
      </c>
      <c r="AD98">
        <v>28861</v>
      </c>
      <c r="AE98">
        <v>5747462</v>
      </c>
      <c r="AF98">
        <v>1940133</v>
      </c>
      <c r="AG98">
        <v>768410</v>
      </c>
      <c r="AH98">
        <v>4411776</v>
      </c>
      <c r="AI98">
        <v>46815</v>
      </c>
      <c r="AJ98">
        <v>2115774</v>
      </c>
      <c r="AK98">
        <v>0</v>
      </c>
      <c r="AL98">
        <v>0</v>
      </c>
      <c r="AM98">
        <v>1949441</v>
      </c>
      <c r="AN98">
        <v>0</v>
      </c>
      <c r="AO98">
        <v>2044345</v>
      </c>
      <c r="AP98">
        <v>0</v>
      </c>
      <c r="AQ98">
        <v>0</v>
      </c>
      <c r="AR98">
        <v>25028</v>
      </c>
      <c r="AS98">
        <v>0</v>
      </c>
      <c r="AT98">
        <v>62288</v>
      </c>
      <c r="AU98">
        <v>5342132</v>
      </c>
      <c r="AV98">
        <v>0</v>
      </c>
      <c r="AW98">
        <v>832057</v>
      </c>
      <c r="AX98">
        <v>1063402</v>
      </c>
      <c r="AY98">
        <v>636596</v>
      </c>
      <c r="AZ98">
        <v>0</v>
      </c>
      <c r="BA98">
        <v>0</v>
      </c>
      <c r="BB98">
        <v>0</v>
      </c>
      <c r="BC98">
        <v>11367473</v>
      </c>
      <c r="BD98">
        <v>42828</v>
      </c>
      <c r="BE98">
        <v>0</v>
      </c>
      <c r="BF98">
        <v>0</v>
      </c>
      <c r="BG98">
        <v>8576703</v>
      </c>
      <c r="BH98">
        <v>0</v>
      </c>
      <c r="BI98">
        <v>0</v>
      </c>
      <c r="BJ98">
        <v>677426</v>
      </c>
      <c r="BK98">
        <v>1509625</v>
      </c>
      <c r="BL98">
        <v>0</v>
      </c>
      <c r="BM98">
        <v>0</v>
      </c>
      <c r="BN98">
        <v>338065</v>
      </c>
      <c r="BO98">
        <v>1631404</v>
      </c>
      <c r="BP98">
        <v>8762</v>
      </c>
      <c r="BQ98">
        <v>0</v>
      </c>
      <c r="BR98">
        <v>0</v>
      </c>
      <c r="BS98">
        <v>0</v>
      </c>
      <c r="BT98">
        <v>0</v>
      </c>
      <c r="BU98">
        <v>1372718</v>
      </c>
      <c r="BV98">
        <v>110676</v>
      </c>
      <c r="BW98">
        <v>7733631</v>
      </c>
      <c r="BX98">
        <v>239598</v>
      </c>
      <c r="BY98">
        <v>0</v>
      </c>
      <c r="BZ98">
        <v>0</v>
      </c>
      <c r="CA98">
        <v>0</v>
      </c>
      <c r="CB98">
        <v>0</v>
      </c>
      <c r="CC98">
        <v>1552435</v>
      </c>
      <c r="CD98">
        <v>4531382</v>
      </c>
      <c r="CE98">
        <v>2364678</v>
      </c>
      <c r="CF98">
        <v>2867254</v>
      </c>
      <c r="CG98">
        <v>0</v>
      </c>
      <c r="CH98">
        <v>396246</v>
      </c>
      <c r="CI98">
        <v>0</v>
      </c>
      <c r="CJ98">
        <v>807569</v>
      </c>
      <c r="CK98">
        <v>30433</v>
      </c>
      <c r="CL98">
        <v>0</v>
      </c>
      <c r="CM98">
        <v>0</v>
      </c>
      <c r="CN98">
        <v>0</v>
      </c>
      <c r="CO98">
        <v>158414</v>
      </c>
      <c r="CP98">
        <v>28742448</v>
      </c>
      <c r="CQ98">
        <v>976238</v>
      </c>
      <c r="CR98">
        <v>0</v>
      </c>
      <c r="CS98">
        <v>70789</v>
      </c>
      <c r="CT98">
        <v>15950</v>
      </c>
      <c r="CU98">
        <v>0</v>
      </c>
      <c r="CV98">
        <v>907368</v>
      </c>
      <c r="CW98">
        <v>0</v>
      </c>
      <c r="CX98">
        <v>0</v>
      </c>
      <c r="CY98">
        <v>114183</v>
      </c>
      <c r="CZ98">
        <v>147691</v>
      </c>
    </row>
    <row r="99" spans="1:104" x14ac:dyDescent="0.25">
      <c r="A99">
        <v>333</v>
      </c>
      <c r="B99">
        <v>333</v>
      </c>
      <c r="C99" t="s">
        <v>1131</v>
      </c>
      <c r="D99" t="s">
        <v>436</v>
      </c>
      <c r="E99">
        <v>53266526</v>
      </c>
      <c r="F99">
        <v>19969187</v>
      </c>
      <c r="G99">
        <v>2728105</v>
      </c>
      <c r="H99">
        <v>0</v>
      </c>
      <c r="I99">
        <v>14578289</v>
      </c>
      <c r="J99">
        <v>22664116</v>
      </c>
      <c r="K99">
        <v>24942146</v>
      </c>
      <c r="L99">
        <v>0</v>
      </c>
      <c r="M99">
        <v>26637354</v>
      </c>
      <c r="N99">
        <v>121845563</v>
      </c>
      <c r="O99">
        <v>146842734</v>
      </c>
      <c r="P99">
        <v>41523526</v>
      </c>
      <c r="Q99">
        <v>127083801</v>
      </c>
      <c r="R99">
        <v>18801222</v>
      </c>
      <c r="S99">
        <v>12944438</v>
      </c>
      <c r="T99">
        <v>50925754</v>
      </c>
      <c r="U99">
        <v>6222321</v>
      </c>
      <c r="V99">
        <v>110750315</v>
      </c>
      <c r="W99">
        <v>116703898</v>
      </c>
      <c r="X99">
        <v>18594023</v>
      </c>
      <c r="Y99">
        <v>7036750</v>
      </c>
      <c r="Z99">
        <v>4571783</v>
      </c>
      <c r="AA99">
        <v>48389133</v>
      </c>
      <c r="AB99">
        <v>37453250</v>
      </c>
      <c r="AC99">
        <v>51886274</v>
      </c>
      <c r="AD99">
        <v>145330069</v>
      </c>
      <c r="AE99">
        <v>81969980</v>
      </c>
      <c r="AF99">
        <v>71130527</v>
      </c>
      <c r="AG99">
        <v>92648584</v>
      </c>
      <c r="AH99">
        <v>17506426</v>
      </c>
      <c r="AI99">
        <v>23027666</v>
      </c>
      <c r="AJ99">
        <v>256836207</v>
      </c>
      <c r="AK99">
        <v>0</v>
      </c>
      <c r="AL99">
        <v>178829951</v>
      </c>
      <c r="AM99">
        <v>35282804</v>
      </c>
      <c r="AN99">
        <v>159476211</v>
      </c>
      <c r="AO99">
        <v>8171540</v>
      </c>
      <c r="AP99">
        <v>8075473</v>
      </c>
      <c r="AQ99">
        <v>35037843</v>
      </c>
      <c r="AR99">
        <v>9102485</v>
      </c>
      <c r="AS99">
        <v>295633305</v>
      </c>
      <c r="AT99">
        <v>32360261</v>
      </c>
      <c r="AU99">
        <v>64435461</v>
      </c>
      <c r="AV99">
        <v>48300724</v>
      </c>
      <c r="AW99">
        <v>67893506</v>
      </c>
      <c r="AX99">
        <v>7314321</v>
      </c>
      <c r="AY99">
        <v>29537779</v>
      </c>
      <c r="AZ99">
        <v>0</v>
      </c>
      <c r="BA99">
        <v>118352194</v>
      </c>
      <c r="BB99">
        <v>38998092</v>
      </c>
      <c r="BC99">
        <v>78188760</v>
      </c>
      <c r="BD99">
        <v>6221409</v>
      </c>
      <c r="BE99">
        <v>24428027</v>
      </c>
      <c r="BF99">
        <v>29108120</v>
      </c>
      <c r="BG99">
        <v>42818498</v>
      </c>
      <c r="BH99">
        <v>31685791</v>
      </c>
      <c r="BI99">
        <v>0</v>
      </c>
      <c r="BJ99">
        <v>21959524</v>
      </c>
      <c r="BK99">
        <v>14237375</v>
      </c>
      <c r="BL99">
        <v>1031834019</v>
      </c>
      <c r="BM99">
        <v>8306097</v>
      </c>
      <c r="BN99">
        <v>30171516</v>
      </c>
      <c r="BO99">
        <v>62819294</v>
      </c>
      <c r="BP99">
        <v>49926064</v>
      </c>
      <c r="BQ99">
        <v>151646067</v>
      </c>
      <c r="BR99">
        <v>0</v>
      </c>
      <c r="BS99">
        <v>62088038</v>
      </c>
      <c r="BT99">
        <v>73544449</v>
      </c>
      <c r="BU99">
        <v>8301813</v>
      </c>
      <c r="BV99">
        <v>13161395</v>
      </c>
      <c r="BW99">
        <v>36957933</v>
      </c>
      <c r="BX99">
        <v>5615850</v>
      </c>
      <c r="BY99">
        <v>29881221</v>
      </c>
      <c r="BZ99">
        <v>53927689</v>
      </c>
      <c r="CA99">
        <v>12704548</v>
      </c>
      <c r="CB99">
        <v>68737228</v>
      </c>
      <c r="CC99">
        <v>14791553</v>
      </c>
      <c r="CD99">
        <v>18800223</v>
      </c>
      <c r="CE99">
        <v>43241778</v>
      </c>
      <c r="CF99">
        <v>54062847</v>
      </c>
      <c r="CG99">
        <v>35205953</v>
      </c>
      <c r="CH99">
        <v>30623764</v>
      </c>
      <c r="CI99">
        <v>12484994</v>
      </c>
      <c r="CJ99">
        <v>29135397</v>
      </c>
      <c r="CK99">
        <v>20274345</v>
      </c>
      <c r="CL99">
        <v>33480832</v>
      </c>
      <c r="CM99">
        <v>9250186</v>
      </c>
      <c r="CN99">
        <v>28781209</v>
      </c>
      <c r="CO99">
        <v>768608</v>
      </c>
      <c r="CP99">
        <v>101822512</v>
      </c>
      <c r="CQ99">
        <v>19270260</v>
      </c>
      <c r="CR99">
        <v>599580582</v>
      </c>
      <c r="CS99">
        <v>11407212</v>
      </c>
      <c r="CT99">
        <v>7187616</v>
      </c>
      <c r="CU99">
        <v>48202370</v>
      </c>
      <c r="CV99">
        <v>40548154</v>
      </c>
      <c r="CW99">
        <v>36615351</v>
      </c>
      <c r="CX99">
        <v>49476022</v>
      </c>
      <c r="CY99">
        <v>18439370</v>
      </c>
      <c r="CZ99">
        <v>5389734</v>
      </c>
    </row>
    <row r="100" spans="1:104" x14ac:dyDescent="0.25">
      <c r="A100">
        <v>334</v>
      </c>
      <c r="B100">
        <v>334</v>
      </c>
      <c r="C100" t="s">
        <v>1132</v>
      </c>
      <c r="D100" t="s">
        <v>437</v>
      </c>
      <c r="E100">
        <v>90764780</v>
      </c>
      <c r="F100">
        <v>30719503</v>
      </c>
      <c r="G100">
        <v>36254149</v>
      </c>
      <c r="H100">
        <v>0</v>
      </c>
      <c r="I100">
        <v>60323866</v>
      </c>
      <c r="J100">
        <v>31541414</v>
      </c>
      <c r="K100">
        <v>26387915</v>
      </c>
      <c r="L100">
        <v>0</v>
      </c>
      <c r="M100">
        <v>47836814</v>
      </c>
      <c r="N100">
        <v>218478513</v>
      </c>
      <c r="O100">
        <v>363008604</v>
      </c>
      <c r="P100">
        <v>74474834</v>
      </c>
      <c r="Q100">
        <v>270233125</v>
      </c>
      <c r="R100">
        <v>54223324</v>
      </c>
      <c r="S100">
        <v>17378195</v>
      </c>
      <c r="T100">
        <v>56039934</v>
      </c>
      <c r="U100">
        <v>37228222</v>
      </c>
      <c r="V100">
        <v>185747542</v>
      </c>
      <c r="W100">
        <v>111578026</v>
      </c>
      <c r="X100">
        <v>57861529</v>
      </c>
      <c r="Y100">
        <v>52217927</v>
      </c>
      <c r="Z100">
        <v>39661304</v>
      </c>
      <c r="AA100">
        <v>148482360</v>
      </c>
      <c r="AB100">
        <v>53400555</v>
      </c>
      <c r="AC100">
        <v>101570890</v>
      </c>
      <c r="AD100">
        <v>321196435</v>
      </c>
      <c r="AE100">
        <v>145743805</v>
      </c>
      <c r="AF100">
        <v>186769701</v>
      </c>
      <c r="AG100">
        <v>87292674</v>
      </c>
      <c r="AH100">
        <v>35900030</v>
      </c>
      <c r="AI100">
        <v>41197528</v>
      </c>
      <c r="AJ100">
        <v>503426788</v>
      </c>
      <c r="AK100">
        <v>0</v>
      </c>
      <c r="AL100">
        <v>383648862</v>
      </c>
      <c r="AM100">
        <v>65459327</v>
      </c>
      <c r="AN100">
        <v>176523180</v>
      </c>
      <c r="AO100">
        <v>10622996</v>
      </c>
      <c r="AP100">
        <v>22761099</v>
      </c>
      <c r="AQ100">
        <v>55703295</v>
      </c>
      <c r="AR100">
        <v>25047630</v>
      </c>
      <c r="AS100">
        <v>356178812</v>
      </c>
      <c r="AT100">
        <v>44835771</v>
      </c>
      <c r="AU100">
        <v>130807287</v>
      </c>
      <c r="AV100">
        <v>114037798</v>
      </c>
      <c r="AW100">
        <v>156060272</v>
      </c>
      <c r="AX100">
        <v>31452435</v>
      </c>
      <c r="AY100">
        <v>30938793</v>
      </c>
      <c r="AZ100">
        <v>0</v>
      </c>
      <c r="BA100">
        <v>449137322</v>
      </c>
      <c r="BB100">
        <v>77592321</v>
      </c>
      <c r="BC100">
        <v>114959234</v>
      </c>
      <c r="BD100">
        <v>12167920</v>
      </c>
      <c r="BE100">
        <v>44703737</v>
      </c>
      <c r="BF100">
        <v>56978758</v>
      </c>
      <c r="BG100">
        <v>97234860</v>
      </c>
      <c r="BH100">
        <v>44076166</v>
      </c>
      <c r="BI100">
        <v>0</v>
      </c>
      <c r="BJ100">
        <v>30857224</v>
      </c>
      <c r="BK100">
        <v>39868707</v>
      </c>
      <c r="BL100">
        <v>1033062393</v>
      </c>
      <c r="BM100">
        <v>14760935</v>
      </c>
      <c r="BN100">
        <v>49813342</v>
      </c>
      <c r="BO100">
        <v>90956856</v>
      </c>
      <c r="BP100">
        <v>82654552</v>
      </c>
      <c r="BQ100">
        <v>263896129</v>
      </c>
      <c r="BR100">
        <v>0</v>
      </c>
      <c r="BS100">
        <v>204252887</v>
      </c>
      <c r="BT100">
        <v>125820172</v>
      </c>
      <c r="BU100">
        <v>17908682</v>
      </c>
      <c r="BV100">
        <v>73833356</v>
      </c>
      <c r="BW100">
        <v>40963353</v>
      </c>
      <c r="BX100">
        <v>15147267</v>
      </c>
      <c r="BY100">
        <v>85211872</v>
      </c>
      <c r="BZ100">
        <v>212903239</v>
      </c>
      <c r="CA100">
        <v>39124188</v>
      </c>
      <c r="CB100">
        <v>80354336</v>
      </c>
      <c r="CC100">
        <v>61249567</v>
      </c>
      <c r="CD100">
        <v>66068668</v>
      </c>
      <c r="CE100">
        <v>106826691</v>
      </c>
      <c r="CF100">
        <v>122752098</v>
      </c>
      <c r="CG100">
        <v>79096098</v>
      </c>
      <c r="CH100">
        <v>172003075</v>
      </c>
      <c r="CI100">
        <v>26612646</v>
      </c>
      <c r="CJ100">
        <v>50986437</v>
      </c>
      <c r="CK100">
        <v>73726314</v>
      </c>
      <c r="CL100">
        <v>105119424</v>
      </c>
      <c r="CM100">
        <v>31813788</v>
      </c>
      <c r="CN100">
        <v>61858757</v>
      </c>
      <c r="CO100">
        <v>5744800</v>
      </c>
      <c r="CP100">
        <v>165183721</v>
      </c>
      <c r="CQ100">
        <v>34162740</v>
      </c>
      <c r="CR100">
        <v>968506807</v>
      </c>
      <c r="CS100">
        <v>30267379</v>
      </c>
      <c r="CT100">
        <v>17293953</v>
      </c>
      <c r="CU100">
        <v>123588892</v>
      </c>
      <c r="CV100">
        <v>190930467</v>
      </c>
      <c r="CW100">
        <v>53169330</v>
      </c>
      <c r="CX100">
        <v>50035420</v>
      </c>
      <c r="CY100">
        <v>61662688</v>
      </c>
      <c r="CZ100">
        <v>21909922</v>
      </c>
    </row>
    <row r="101" spans="1:104" x14ac:dyDescent="0.25">
      <c r="A101">
        <v>335</v>
      </c>
      <c r="B101">
        <v>335</v>
      </c>
      <c r="C101" t="s">
        <v>112</v>
      </c>
      <c r="D101" t="s">
        <v>438</v>
      </c>
      <c r="E101">
        <v>0</v>
      </c>
      <c r="F101">
        <v>0</v>
      </c>
      <c r="G101">
        <v>0</v>
      </c>
      <c r="H101">
        <v>0</v>
      </c>
      <c r="I101">
        <v>0</v>
      </c>
      <c r="J101">
        <v>0</v>
      </c>
      <c r="K101">
        <v>0</v>
      </c>
      <c r="L101">
        <v>0</v>
      </c>
      <c r="M101">
        <v>0</v>
      </c>
      <c r="N101">
        <v>0</v>
      </c>
      <c r="O101">
        <v>260779</v>
      </c>
      <c r="P101">
        <v>0</v>
      </c>
      <c r="Q101">
        <v>0</v>
      </c>
      <c r="R101">
        <v>0</v>
      </c>
      <c r="S101">
        <v>0</v>
      </c>
      <c r="T101">
        <v>0</v>
      </c>
      <c r="U101">
        <v>0</v>
      </c>
      <c r="V101">
        <v>0</v>
      </c>
      <c r="W101">
        <v>0</v>
      </c>
      <c r="X101">
        <v>0</v>
      </c>
      <c r="Y101">
        <v>0</v>
      </c>
      <c r="Z101">
        <v>0</v>
      </c>
      <c r="AA101">
        <v>0</v>
      </c>
      <c r="AB101">
        <v>0</v>
      </c>
      <c r="AC101">
        <v>0</v>
      </c>
      <c r="AD101">
        <v>0</v>
      </c>
      <c r="AE101">
        <v>0</v>
      </c>
      <c r="AF101">
        <v>1244</v>
      </c>
      <c r="AG101">
        <v>0</v>
      </c>
      <c r="AH101">
        <v>250000</v>
      </c>
      <c r="AI101">
        <v>0</v>
      </c>
      <c r="AJ101">
        <v>0</v>
      </c>
      <c r="AK101">
        <v>0</v>
      </c>
      <c r="AL101">
        <v>2550591</v>
      </c>
      <c r="AM101">
        <v>0</v>
      </c>
      <c r="AN101">
        <v>1332639</v>
      </c>
      <c r="AO101">
        <v>0</v>
      </c>
      <c r="AP101">
        <v>83310</v>
      </c>
      <c r="AQ101">
        <v>0</v>
      </c>
      <c r="AR101">
        <v>0</v>
      </c>
      <c r="AS101">
        <v>0</v>
      </c>
      <c r="AT101">
        <v>0</v>
      </c>
      <c r="AU101">
        <v>0</v>
      </c>
      <c r="AV101">
        <v>0</v>
      </c>
      <c r="AW101">
        <v>0</v>
      </c>
      <c r="AX101">
        <v>0</v>
      </c>
      <c r="AY101">
        <v>0</v>
      </c>
      <c r="AZ101">
        <v>0</v>
      </c>
      <c r="BA101">
        <v>74214</v>
      </c>
      <c r="BB101">
        <v>0</v>
      </c>
      <c r="BC101">
        <v>0</v>
      </c>
      <c r="BD101">
        <v>0</v>
      </c>
      <c r="BE101">
        <v>0</v>
      </c>
      <c r="BF101">
        <v>0</v>
      </c>
      <c r="BG101">
        <v>0</v>
      </c>
      <c r="BH101">
        <v>0</v>
      </c>
      <c r="BI101">
        <v>0</v>
      </c>
      <c r="BJ101">
        <v>0</v>
      </c>
      <c r="BK101">
        <v>0</v>
      </c>
      <c r="BL101">
        <v>0</v>
      </c>
      <c r="BM101">
        <v>0</v>
      </c>
      <c r="BN101">
        <v>626630</v>
      </c>
      <c r="BO101">
        <v>615010</v>
      </c>
      <c r="BP101">
        <v>0</v>
      </c>
      <c r="BQ101">
        <v>793130</v>
      </c>
      <c r="BR101">
        <v>0</v>
      </c>
      <c r="BS101">
        <v>35099</v>
      </c>
      <c r="BT101">
        <v>0</v>
      </c>
      <c r="BU101">
        <v>0</v>
      </c>
      <c r="BV101">
        <v>1192439</v>
      </c>
      <c r="BW101">
        <v>238205</v>
      </c>
      <c r="BX101">
        <v>0</v>
      </c>
      <c r="BY101">
        <v>0</v>
      </c>
      <c r="BZ101">
        <v>0</v>
      </c>
      <c r="CA101">
        <v>2398</v>
      </c>
      <c r="CB101">
        <v>0</v>
      </c>
      <c r="CC101">
        <v>0</v>
      </c>
      <c r="CD101">
        <v>0</v>
      </c>
      <c r="CE101">
        <v>12901</v>
      </c>
      <c r="CF101">
        <v>0</v>
      </c>
      <c r="CG101">
        <v>0</v>
      </c>
      <c r="CH101">
        <v>0</v>
      </c>
      <c r="CI101">
        <v>0</v>
      </c>
      <c r="CJ101">
        <v>0</v>
      </c>
      <c r="CK101">
        <v>0</v>
      </c>
      <c r="CL101">
        <v>381769</v>
      </c>
      <c r="CM101">
        <v>0</v>
      </c>
      <c r="CN101">
        <v>255558</v>
      </c>
      <c r="CO101">
        <v>0</v>
      </c>
      <c r="CP101">
        <v>0</v>
      </c>
      <c r="CQ101">
        <v>0</v>
      </c>
      <c r="CR101">
        <v>2568593</v>
      </c>
      <c r="CS101">
        <v>0</v>
      </c>
      <c r="CT101">
        <v>0</v>
      </c>
      <c r="CU101">
        <v>68136</v>
      </c>
      <c r="CV101">
        <v>0</v>
      </c>
      <c r="CW101">
        <v>224235</v>
      </c>
      <c r="CX101">
        <v>0</v>
      </c>
      <c r="CY101">
        <v>0</v>
      </c>
      <c r="CZ101">
        <v>0</v>
      </c>
    </row>
    <row r="102" spans="1:104" x14ac:dyDescent="0.25">
      <c r="A102">
        <v>336</v>
      </c>
      <c r="B102">
        <v>336</v>
      </c>
      <c r="C102" t="s">
        <v>657</v>
      </c>
      <c r="D102" t="s">
        <v>439</v>
      </c>
      <c r="E102">
        <v>11821271</v>
      </c>
      <c r="F102">
        <v>2797114</v>
      </c>
      <c r="G102">
        <v>1665886</v>
      </c>
      <c r="H102">
        <v>0</v>
      </c>
      <c r="I102">
        <v>2052798</v>
      </c>
      <c r="J102">
        <v>2170558</v>
      </c>
      <c r="K102">
        <v>3360391</v>
      </c>
      <c r="L102">
        <v>0</v>
      </c>
      <c r="M102">
        <v>4748393</v>
      </c>
      <c r="N102">
        <v>34629651</v>
      </c>
      <c r="O102">
        <v>71761136</v>
      </c>
      <c r="P102">
        <v>12525862</v>
      </c>
      <c r="Q102">
        <v>55547704</v>
      </c>
      <c r="R102">
        <v>8458668</v>
      </c>
      <c r="S102">
        <v>917839</v>
      </c>
      <c r="T102">
        <v>9268843</v>
      </c>
      <c r="U102">
        <v>1981068</v>
      </c>
      <c r="V102">
        <v>22156177</v>
      </c>
      <c r="W102">
        <v>21661089</v>
      </c>
      <c r="X102">
        <v>4172395</v>
      </c>
      <c r="Y102">
        <v>2305654</v>
      </c>
      <c r="Z102">
        <v>2114547</v>
      </c>
      <c r="AA102">
        <v>9850541</v>
      </c>
      <c r="AB102">
        <v>4965033</v>
      </c>
      <c r="AC102">
        <v>12542928</v>
      </c>
      <c r="AD102">
        <v>37169745</v>
      </c>
      <c r="AE102">
        <v>3103026</v>
      </c>
      <c r="AF102">
        <v>26391791</v>
      </c>
      <c r="AG102">
        <v>14302923</v>
      </c>
      <c r="AH102">
        <v>9468105</v>
      </c>
      <c r="AI102">
        <v>4358140</v>
      </c>
      <c r="AJ102">
        <v>70043488</v>
      </c>
      <c r="AK102">
        <v>0</v>
      </c>
      <c r="AL102">
        <v>71386223</v>
      </c>
      <c r="AM102">
        <v>10212583</v>
      </c>
      <c r="AN102">
        <v>45706345</v>
      </c>
      <c r="AO102">
        <v>1429347</v>
      </c>
      <c r="AP102">
        <v>1478670</v>
      </c>
      <c r="AQ102">
        <v>12880208</v>
      </c>
      <c r="AR102">
        <v>1850280</v>
      </c>
      <c r="AS102">
        <v>96874826</v>
      </c>
      <c r="AT102">
        <v>5044117</v>
      </c>
      <c r="AU102">
        <v>24492666</v>
      </c>
      <c r="AV102">
        <v>9887145</v>
      </c>
      <c r="AW102">
        <v>25440400</v>
      </c>
      <c r="AX102">
        <v>2451745</v>
      </c>
      <c r="AY102">
        <v>5121679</v>
      </c>
      <c r="AZ102">
        <v>0</v>
      </c>
      <c r="BA102">
        <v>44576076</v>
      </c>
      <c r="BB102">
        <v>6129977</v>
      </c>
      <c r="BC102">
        <v>37703664</v>
      </c>
      <c r="BD102">
        <v>5380064</v>
      </c>
      <c r="BE102">
        <v>9344985</v>
      </c>
      <c r="BF102">
        <v>9923227</v>
      </c>
      <c r="BG102">
        <v>15951907</v>
      </c>
      <c r="BH102">
        <v>6067574</v>
      </c>
      <c r="BI102">
        <v>0</v>
      </c>
      <c r="BJ102">
        <v>1321055</v>
      </c>
      <c r="BK102">
        <v>2463949</v>
      </c>
      <c r="BL102">
        <v>391666635</v>
      </c>
      <c r="BM102">
        <v>566185</v>
      </c>
      <c r="BN102">
        <v>16454632</v>
      </c>
      <c r="BO102">
        <v>16605943</v>
      </c>
      <c r="BP102">
        <v>8795392</v>
      </c>
      <c r="BQ102">
        <v>75539001</v>
      </c>
      <c r="BR102">
        <v>0</v>
      </c>
      <c r="BS102">
        <v>31203249</v>
      </c>
      <c r="BT102">
        <v>35698190</v>
      </c>
      <c r="BU102">
        <v>2580947</v>
      </c>
      <c r="BV102">
        <v>8055863</v>
      </c>
      <c r="BW102">
        <v>14953263</v>
      </c>
      <c r="BX102">
        <v>1332065</v>
      </c>
      <c r="BY102">
        <v>4007523</v>
      </c>
      <c r="BZ102">
        <v>23905769</v>
      </c>
      <c r="CA102">
        <v>4254989</v>
      </c>
      <c r="CB102">
        <v>14439147</v>
      </c>
      <c r="CC102">
        <v>5376860</v>
      </c>
      <c r="CD102">
        <v>4564553</v>
      </c>
      <c r="CE102">
        <v>4150399</v>
      </c>
      <c r="CF102">
        <v>22762959</v>
      </c>
      <c r="CG102">
        <v>9468997</v>
      </c>
      <c r="CH102">
        <v>6637989</v>
      </c>
      <c r="CI102">
        <v>3348492</v>
      </c>
      <c r="CJ102">
        <v>8035042</v>
      </c>
      <c r="CK102">
        <v>12015192</v>
      </c>
      <c r="CL102">
        <v>7478549</v>
      </c>
      <c r="CM102">
        <v>2271008</v>
      </c>
      <c r="CN102">
        <v>2371665</v>
      </c>
      <c r="CO102">
        <v>462813</v>
      </c>
      <c r="CP102">
        <v>48000094</v>
      </c>
      <c r="CQ102">
        <v>3400595</v>
      </c>
      <c r="CR102">
        <v>326482214</v>
      </c>
      <c r="CS102">
        <v>1792280</v>
      </c>
      <c r="CT102">
        <v>542747</v>
      </c>
      <c r="CU102">
        <v>5994101</v>
      </c>
      <c r="CV102">
        <v>6706074</v>
      </c>
      <c r="CW102">
        <v>6007627</v>
      </c>
      <c r="CX102">
        <v>6640496</v>
      </c>
      <c r="CY102">
        <v>4606399</v>
      </c>
      <c r="CZ102">
        <v>1929903</v>
      </c>
    </row>
    <row r="103" spans="1:104" x14ac:dyDescent="0.25">
      <c r="A103">
        <v>337</v>
      </c>
      <c r="B103">
        <v>337</v>
      </c>
      <c r="C103" t="s">
        <v>1133</v>
      </c>
      <c r="D103" t="s">
        <v>440</v>
      </c>
      <c r="E103">
        <v>51200477</v>
      </c>
      <c r="F103">
        <v>5479097</v>
      </c>
      <c r="G103">
        <v>6533822</v>
      </c>
      <c r="H103">
        <v>0</v>
      </c>
      <c r="I103">
        <v>6939282</v>
      </c>
      <c r="J103">
        <v>2678680</v>
      </c>
      <c r="K103">
        <v>19041872</v>
      </c>
      <c r="L103">
        <v>0</v>
      </c>
      <c r="M103">
        <v>23972914</v>
      </c>
      <c r="N103">
        <v>100413371</v>
      </c>
      <c r="O103">
        <v>435278755</v>
      </c>
      <c r="P103">
        <v>63005000</v>
      </c>
      <c r="Q103">
        <v>402433263</v>
      </c>
      <c r="R103">
        <v>46947869</v>
      </c>
      <c r="S103">
        <v>9793578</v>
      </c>
      <c r="T103">
        <v>30646617</v>
      </c>
      <c r="U103">
        <v>7049310</v>
      </c>
      <c r="V103">
        <v>175393380</v>
      </c>
      <c r="W103">
        <v>223914507</v>
      </c>
      <c r="X103">
        <v>5953583</v>
      </c>
      <c r="Y103">
        <v>7916369</v>
      </c>
      <c r="Z103">
        <v>9712444</v>
      </c>
      <c r="AA103">
        <v>53189562</v>
      </c>
      <c r="AB103">
        <v>7758253</v>
      </c>
      <c r="AC103">
        <v>32989450</v>
      </c>
      <c r="AD103">
        <v>69853314</v>
      </c>
      <c r="AE103">
        <v>1635825</v>
      </c>
      <c r="AF103">
        <v>105757151</v>
      </c>
      <c r="AG103">
        <v>105334156</v>
      </c>
      <c r="AH103">
        <v>69333287</v>
      </c>
      <c r="AI103">
        <v>63387870</v>
      </c>
      <c r="AJ103">
        <v>552412320</v>
      </c>
      <c r="AK103">
        <v>0</v>
      </c>
      <c r="AL103">
        <v>637158664</v>
      </c>
      <c r="AM103">
        <v>60774798</v>
      </c>
      <c r="AN103">
        <v>288906316</v>
      </c>
      <c r="AO103">
        <v>9919692</v>
      </c>
      <c r="AP103">
        <v>4562116</v>
      </c>
      <c r="AQ103">
        <v>107631759</v>
      </c>
      <c r="AR103">
        <v>21750764</v>
      </c>
      <c r="AS103">
        <v>781842176</v>
      </c>
      <c r="AT103">
        <v>27708852</v>
      </c>
      <c r="AU103">
        <v>146313569</v>
      </c>
      <c r="AV103">
        <v>41785679</v>
      </c>
      <c r="AW103">
        <v>126126829</v>
      </c>
      <c r="AX103">
        <v>11563945</v>
      </c>
      <c r="AY103">
        <v>33085337</v>
      </c>
      <c r="AZ103">
        <v>0</v>
      </c>
      <c r="BA103">
        <v>244632218</v>
      </c>
      <c r="BB103">
        <v>31754870</v>
      </c>
      <c r="BC103">
        <v>286837103</v>
      </c>
      <c r="BD103">
        <v>16452864</v>
      </c>
      <c r="BE103">
        <v>90825822</v>
      </c>
      <c r="BF103">
        <v>49250531</v>
      </c>
      <c r="BG103">
        <v>85844833</v>
      </c>
      <c r="BH103">
        <v>25684761</v>
      </c>
      <c r="BI103">
        <v>0</v>
      </c>
      <c r="BJ103">
        <v>14059521</v>
      </c>
      <c r="BK103">
        <v>19857082</v>
      </c>
      <c r="BL103">
        <v>1649141187</v>
      </c>
      <c r="BM103">
        <v>781204</v>
      </c>
      <c r="BN103">
        <v>80158638</v>
      </c>
      <c r="BO103">
        <v>178295198</v>
      </c>
      <c r="BP103">
        <v>52496515</v>
      </c>
      <c r="BQ103">
        <v>419336726</v>
      </c>
      <c r="BR103">
        <v>0</v>
      </c>
      <c r="BS103">
        <v>218708531</v>
      </c>
      <c r="BT103">
        <v>256659923</v>
      </c>
      <c r="BU103">
        <v>9983317</v>
      </c>
      <c r="BV103">
        <v>35692919</v>
      </c>
      <c r="BW103">
        <v>112935092</v>
      </c>
      <c r="BX103">
        <v>8840429</v>
      </c>
      <c r="BY103">
        <v>12906078</v>
      </c>
      <c r="BZ103">
        <v>154323338</v>
      </c>
      <c r="CA103">
        <v>15131149</v>
      </c>
      <c r="CB103">
        <v>75596031</v>
      </c>
      <c r="CC103">
        <v>27701237</v>
      </c>
      <c r="CD103">
        <v>23609295</v>
      </c>
      <c r="CE103">
        <v>57861436</v>
      </c>
      <c r="CF103">
        <v>59669052</v>
      </c>
      <c r="CG103">
        <v>29776734</v>
      </c>
      <c r="CH103">
        <v>115915967</v>
      </c>
      <c r="CI103">
        <v>41221192</v>
      </c>
      <c r="CJ103">
        <v>21555863</v>
      </c>
      <c r="CK103">
        <v>36913891</v>
      </c>
      <c r="CL103">
        <v>53944748</v>
      </c>
      <c r="CM103">
        <v>18047409</v>
      </c>
      <c r="CN103">
        <v>2493255</v>
      </c>
      <c r="CO103">
        <v>1295261</v>
      </c>
      <c r="CP103">
        <v>328977920</v>
      </c>
      <c r="CQ103">
        <v>15835790</v>
      </c>
      <c r="CR103">
        <v>2563977054</v>
      </c>
      <c r="CS103">
        <v>6427055</v>
      </c>
      <c r="CT103">
        <v>352254</v>
      </c>
      <c r="CU103">
        <v>54139575</v>
      </c>
      <c r="CV103">
        <v>66681469</v>
      </c>
      <c r="CW103">
        <v>31650261</v>
      </c>
      <c r="CX103">
        <v>18238662</v>
      </c>
      <c r="CY103">
        <v>22534731</v>
      </c>
      <c r="CZ103">
        <v>13719729</v>
      </c>
    </row>
    <row r="104" spans="1:104" x14ac:dyDescent="0.25">
      <c r="A104">
        <v>338</v>
      </c>
      <c r="B104">
        <v>338</v>
      </c>
      <c r="C104" t="s">
        <v>111</v>
      </c>
      <c r="D104" t="s">
        <v>441</v>
      </c>
      <c r="E104">
        <v>174126218</v>
      </c>
      <c r="F104">
        <v>36352009</v>
      </c>
      <c r="G104">
        <v>20261662</v>
      </c>
      <c r="H104">
        <v>0</v>
      </c>
      <c r="I104">
        <v>19460100</v>
      </c>
      <c r="J104">
        <v>13497147</v>
      </c>
      <c r="K104">
        <v>31559026</v>
      </c>
      <c r="L104">
        <v>0</v>
      </c>
      <c r="M104">
        <v>67574061</v>
      </c>
      <c r="N104">
        <v>281073417</v>
      </c>
      <c r="O104">
        <v>664185745</v>
      </c>
      <c r="P104">
        <v>104112253</v>
      </c>
      <c r="Q104">
        <v>498503111</v>
      </c>
      <c r="R104">
        <v>66002547</v>
      </c>
      <c r="S104">
        <v>13200721</v>
      </c>
      <c r="T104">
        <v>55029380</v>
      </c>
      <c r="U104">
        <v>16148435</v>
      </c>
      <c r="V104">
        <v>231015073</v>
      </c>
      <c r="W104">
        <v>258380898</v>
      </c>
      <c r="X104">
        <v>20563390</v>
      </c>
      <c r="Y104">
        <v>17794049</v>
      </c>
      <c r="Z104">
        <v>16648365</v>
      </c>
      <c r="AA104">
        <v>94835335</v>
      </c>
      <c r="AB104">
        <v>68301174</v>
      </c>
      <c r="AC104">
        <v>68167905</v>
      </c>
      <c r="AD104">
        <v>443333785</v>
      </c>
      <c r="AE104">
        <v>41665547</v>
      </c>
      <c r="AF104">
        <v>293214671</v>
      </c>
      <c r="AG104">
        <v>150379130</v>
      </c>
      <c r="AH104">
        <v>86022238</v>
      </c>
      <c r="AI104">
        <v>99146547</v>
      </c>
      <c r="AJ104">
        <v>815897539</v>
      </c>
      <c r="AK104">
        <v>0</v>
      </c>
      <c r="AL104">
        <v>786152773</v>
      </c>
      <c r="AM104">
        <v>120166890</v>
      </c>
      <c r="AN104">
        <v>434253746</v>
      </c>
      <c r="AO104">
        <v>16423040</v>
      </c>
      <c r="AP104">
        <v>7603125</v>
      </c>
      <c r="AQ104">
        <v>139480266</v>
      </c>
      <c r="AR104">
        <v>28258790</v>
      </c>
      <c r="AS104">
        <v>1162774712</v>
      </c>
      <c r="AT104">
        <v>51672184</v>
      </c>
      <c r="AU104">
        <v>215219115</v>
      </c>
      <c r="AV104">
        <v>106954723</v>
      </c>
      <c r="AW104">
        <v>181404053</v>
      </c>
      <c r="AX104">
        <v>27548058</v>
      </c>
      <c r="AY104">
        <v>48005309</v>
      </c>
      <c r="AZ104">
        <v>0</v>
      </c>
      <c r="BA104">
        <v>315621107</v>
      </c>
      <c r="BB104">
        <v>97075644</v>
      </c>
      <c r="BC104">
        <v>489338087</v>
      </c>
      <c r="BD104">
        <v>23079796</v>
      </c>
      <c r="BE104">
        <v>131780209</v>
      </c>
      <c r="BF104">
        <v>74281316</v>
      </c>
      <c r="BG104">
        <v>159747924</v>
      </c>
      <c r="BH104">
        <v>90793197</v>
      </c>
      <c r="BI104">
        <v>0</v>
      </c>
      <c r="BJ104">
        <v>41727536</v>
      </c>
      <c r="BK104">
        <v>32556362</v>
      </c>
      <c r="BL104">
        <v>2601101302</v>
      </c>
      <c r="BM104">
        <v>12352999</v>
      </c>
      <c r="BN104">
        <v>103103338</v>
      </c>
      <c r="BO104">
        <v>246222896</v>
      </c>
      <c r="BP104">
        <v>135487317</v>
      </c>
      <c r="BQ104">
        <v>931364903</v>
      </c>
      <c r="BR104">
        <v>0</v>
      </c>
      <c r="BS104">
        <v>284332438</v>
      </c>
      <c r="BT104">
        <v>408218137</v>
      </c>
      <c r="BU104">
        <v>14793890</v>
      </c>
      <c r="BV104">
        <v>62260833</v>
      </c>
      <c r="BW104">
        <v>144972830</v>
      </c>
      <c r="BX104">
        <v>13237174</v>
      </c>
      <c r="BY104">
        <v>31790242</v>
      </c>
      <c r="BZ104">
        <v>266770822</v>
      </c>
      <c r="CA104">
        <v>20229131</v>
      </c>
      <c r="CB104">
        <v>119457287</v>
      </c>
      <c r="CC104">
        <v>45458365</v>
      </c>
      <c r="CD104">
        <v>104747471</v>
      </c>
      <c r="CE104">
        <v>152328218</v>
      </c>
      <c r="CF104">
        <v>100122556</v>
      </c>
      <c r="CG104">
        <v>87205902</v>
      </c>
      <c r="CH104">
        <v>142505670</v>
      </c>
      <c r="CI104">
        <v>81490705</v>
      </c>
      <c r="CJ104">
        <v>41365263</v>
      </c>
      <c r="CK104">
        <v>51165767</v>
      </c>
      <c r="CL104">
        <v>84458003</v>
      </c>
      <c r="CM104">
        <v>24569450</v>
      </c>
      <c r="CN104">
        <v>16370160</v>
      </c>
      <c r="CO104">
        <v>6511957</v>
      </c>
      <c r="CP104">
        <v>456916578</v>
      </c>
      <c r="CQ104">
        <v>47798528</v>
      </c>
      <c r="CR104">
        <v>3342706631</v>
      </c>
      <c r="CS104">
        <v>13109105</v>
      </c>
      <c r="CT104">
        <v>20861639</v>
      </c>
      <c r="CU104">
        <v>66835193</v>
      </c>
      <c r="CV104">
        <v>121227654</v>
      </c>
      <c r="CW104">
        <v>81699582</v>
      </c>
      <c r="CX104">
        <v>100192338</v>
      </c>
      <c r="CY104">
        <v>36411831</v>
      </c>
      <c r="CZ104">
        <v>24184063</v>
      </c>
    </row>
    <row r="105" spans="1:104" x14ac:dyDescent="0.25">
      <c r="A105">
        <v>339</v>
      </c>
      <c r="B105">
        <v>339</v>
      </c>
      <c r="C105" t="s">
        <v>1134</v>
      </c>
      <c r="D105" t="s">
        <v>442</v>
      </c>
      <c r="E105">
        <v>15569768</v>
      </c>
      <c r="F105">
        <v>4427795</v>
      </c>
      <c r="G105">
        <v>1383162</v>
      </c>
      <c r="H105">
        <v>0</v>
      </c>
      <c r="I105">
        <v>1846964</v>
      </c>
      <c r="J105">
        <v>2589912</v>
      </c>
      <c r="K105">
        <v>3377741</v>
      </c>
      <c r="L105">
        <v>0</v>
      </c>
      <c r="M105">
        <v>6644794</v>
      </c>
      <c r="N105">
        <v>21511203</v>
      </c>
      <c r="O105">
        <v>22957726</v>
      </c>
      <c r="P105">
        <v>6494966</v>
      </c>
      <c r="Q105">
        <v>21582449</v>
      </c>
      <c r="R105">
        <v>7155653</v>
      </c>
      <c r="S105">
        <v>1382043</v>
      </c>
      <c r="T105">
        <v>8523191</v>
      </c>
      <c r="U105">
        <v>4124927</v>
      </c>
      <c r="V105">
        <v>15896739</v>
      </c>
      <c r="W105">
        <v>7871262</v>
      </c>
      <c r="X105">
        <v>7362240</v>
      </c>
      <c r="Y105">
        <v>1299915</v>
      </c>
      <c r="Z105">
        <v>2897989</v>
      </c>
      <c r="AA105">
        <v>11184144</v>
      </c>
      <c r="AB105">
        <v>4113007</v>
      </c>
      <c r="AC105">
        <v>19513609</v>
      </c>
      <c r="AD105">
        <v>14304129</v>
      </c>
      <c r="AE105">
        <v>4255858</v>
      </c>
      <c r="AF105">
        <v>12834110</v>
      </c>
      <c r="AG105">
        <v>10667365</v>
      </c>
      <c r="AH105">
        <v>4966976</v>
      </c>
      <c r="AI105">
        <v>8085539</v>
      </c>
      <c r="AJ105">
        <v>34692476</v>
      </c>
      <c r="AK105">
        <v>0</v>
      </c>
      <c r="AL105">
        <v>32180502</v>
      </c>
      <c r="AM105">
        <v>10478068</v>
      </c>
      <c r="AN105">
        <v>42663074</v>
      </c>
      <c r="AO105">
        <v>691779</v>
      </c>
      <c r="AP105">
        <v>2274629</v>
      </c>
      <c r="AQ105">
        <v>2161032</v>
      </c>
      <c r="AR105">
        <v>2015623</v>
      </c>
      <c r="AS105">
        <v>44223413</v>
      </c>
      <c r="AT105">
        <v>6645617</v>
      </c>
      <c r="AU105">
        <v>18341495</v>
      </c>
      <c r="AV105">
        <v>11798849</v>
      </c>
      <c r="AW105">
        <v>10293529</v>
      </c>
      <c r="AX105">
        <v>2174580</v>
      </c>
      <c r="AY105">
        <v>4056714</v>
      </c>
      <c r="AZ105">
        <v>0</v>
      </c>
      <c r="BA105">
        <v>21014558</v>
      </c>
      <c r="BB105">
        <v>3920297</v>
      </c>
      <c r="BC105">
        <v>24095660</v>
      </c>
      <c r="BD105">
        <v>1388747</v>
      </c>
      <c r="BE105">
        <v>3484185</v>
      </c>
      <c r="BF105">
        <v>2977006</v>
      </c>
      <c r="BG105">
        <v>10135214</v>
      </c>
      <c r="BH105">
        <v>5224783</v>
      </c>
      <c r="BI105">
        <v>0</v>
      </c>
      <c r="BJ105">
        <v>3893658</v>
      </c>
      <c r="BK105">
        <v>6915067</v>
      </c>
      <c r="BL105">
        <v>132535794</v>
      </c>
      <c r="BM105">
        <v>1434070</v>
      </c>
      <c r="BN105">
        <v>4027914</v>
      </c>
      <c r="BO105">
        <v>11284987</v>
      </c>
      <c r="BP105">
        <v>7065586</v>
      </c>
      <c r="BQ105">
        <v>13786687</v>
      </c>
      <c r="BR105">
        <v>0</v>
      </c>
      <c r="BS105">
        <v>12516585</v>
      </c>
      <c r="BT105">
        <v>15827035</v>
      </c>
      <c r="BU105">
        <v>2936681</v>
      </c>
      <c r="BV105">
        <v>7461236</v>
      </c>
      <c r="BW105">
        <v>5180033</v>
      </c>
      <c r="BX105">
        <v>1387240</v>
      </c>
      <c r="BY105">
        <v>7015520</v>
      </c>
      <c r="BZ105">
        <v>18985554</v>
      </c>
      <c r="CA105">
        <v>1853895</v>
      </c>
      <c r="CB105">
        <v>10648742</v>
      </c>
      <c r="CC105">
        <v>1704943</v>
      </c>
      <c r="CD105">
        <v>12027725</v>
      </c>
      <c r="CE105">
        <v>11434532</v>
      </c>
      <c r="CF105">
        <v>17494096</v>
      </c>
      <c r="CG105">
        <v>5120729</v>
      </c>
      <c r="CH105">
        <v>9705875</v>
      </c>
      <c r="CI105">
        <v>3698654</v>
      </c>
      <c r="CJ105">
        <v>9317966</v>
      </c>
      <c r="CK105">
        <v>3621952</v>
      </c>
      <c r="CL105">
        <v>10816943</v>
      </c>
      <c r="CM105">
        <v>3619167</v>
      </c>
      <c r="CN105">
        <v>4908600</v>
      </c>
      <c r="CO105">
        <v>370487</v>
      </c>
      <c r="CP105">
        <v>23788012</v>
      </c>
      <c r="CQ105">
        <v>4176488</v>
      </c>
      <c r="CR105">
        <v>91775837</v>
      </c>
      <c r="CS105">
        <v>2224598</v>
      </c>
      <c r="CT105">
        <v>2454414</v>
      </c>
      <c r="CU105">
        <v>2608634</v>
      </c>
      <c r="CV105">
        <v>10551727</v>
      </c>
      <c r="CW105">
        <v>8545123</v>
      </c>
      <c r="CX105">
        <v>8937211</v>
      </c>
      <c r="CY105">
        <v>3173937</v>
      </c>
      <c r="CZ105">
        <v>1345789</v>
      </c>
    </row>
    <row r="106" spans="1:104" x14ac:dyDescent="0.25">
      <c r="B106">
        <v>340</v>
      </c>
      <c r="C106" t="s">
        <v>1135</v>
      </c>
      <c r="D106" t="s">
        <v>443</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row>
    <row r="107" spans="1:104" x14ac:dyDescent="0.25">
      <c r="A107">
        <v>341</v>
      </c>
      <c r="B107">
        <v>341</v>
      </c>
      <c r="C107" t="s">
        <v>1136</v>
      </c>
      <c r="D107" t="s">
        <v>444</v>
      </c>
      <c r="E107">
        <v>126089538</v>
      </c>
      <c r="F107">
        <v>32611712</v>
      </c>
      <c r="G107">
        <v>12204257</v>
      </c>
      <c r="H107">
        <v>0</v>
      </c>
      <c r="I107">
        <v>26644035</v>
      </c>
      <c r="J107">
        <v>29447777</v>
      </c>
      <c r="K107">
        <v>50892836</v>
      </c>
      <c r="L107">
        <v>0</v>
      </c>
      <c r="M107">
        <v>32254185</v>
      </c>
      <c r="N107">
        <v>162150043</v>
      </c>
      <c r="O107">
        <v>354415368</v>
      </c>
      <c r="P107">
        <v>65558377</v>
      </c>
      <c r="Q107">
        <v>229966688</v>
      </c>
      <c r="R107">
        <v>62819715</v>
      </c>
      <c r="S107">
        <v>13239253</v>
      </c>
      <c r="T107">
        <v>84008691</v>
      </c>
      <c r="U107">
        <v>17940978</v>
      </c>
      <c r="V107">
        <v>151751477</v>
      </c>
      <c r="W107">
        <v>105435638</v>
      </c>
      <c r="X107">
        <v>30191106</v>
      </c>
      <c r="Y107">
        <v>15752921</v>
      </c>
      <c r="Z107">
        <v>13395505</v>
      </c>
      <c r="AA107">
        <v>90475738</v>
      </c>
      <c r="AB107">
        <v>44829910</v>
      </c>
      <c r="AC107">
        <v>79730619</v>
      </c>
      <c r="AD107">
        <v>290695485</v>
      </c>
      <c r="AE107">
        <v>65159568</v>
      </c>
      <c r="AF107">
        <v>114368605</v>
      </c>
      <c r="AG107">
        <v>128665783</v>
      </c>
      <c r="AH107">
        <v>45879064</v>
      </c>
      <c r="AI107">
        <v>45851157</v>
      </c>
      <c r="AJ107">
        <v>393241359</v>
      </c>
      <c r="AK107">
        <v>0</v>
      </c>
      <c r="AL107">
        <v>359059459</v>
      </c>
      <c r="AM107">
        <v>65639549</v>
      </c>
      <c r="AN107">
        <v>201825863</v>
      </c>
      <c r="AO107">
        <v>10085279</v>
      </c>
      <c r="AP107">
        <v>10029006</v>
      </c>
      <c r="AQ107">
        <v>54848094</v>
      </c>
      <c r="AR107">
        <v>14660028</v>
      </c>
      <c r="AS107">
        <v>510760990</v>
      </c>
      <c r="AT107">
        <v>46675563</v>
      </c>
      <c r="AU107">
        <v>108372459</v>
      </c>
      <c r="AV107">
        <v>69935977</v>
      </c>
      <c r="AW107">
        <v>124372621</v>
      </c>
      <c r="AX107">
        <v>19794946</v>
      </c>
      <c r="AY107">
        <v>40979016</v>
      </c>
      <c r="AZ107">
        <v>0</v>
      </c>
      <c r="BA107">
        <v>184113982</v>
      </c>
      <c r="BB107">
        <v>53868897</v>
      </c>
      <c r="BC107">
        <v>193578948</v>
      </c>
      <c r="BD107">
        <v>9957595</v>
      </c>
      <c r="BE107">
        <v>65848622</v>
      </c>
      <c r="BF107">
        <v>49097628</v>
      </c>
      <c r="BG107">
        <v>92514259</v>
      </c>
      <c r="BH107">
        <v>44746269</v>
      </c>
      <c r="BI107">
        <v>0</v>
      </c>
      <c r="BJ107">
        <v>22361497</v>
      </c>
      <c r="BK107">
        <v>39338583</v>
      </c>
      <c r="BL107">
        <v>1476009842</v>
      </c>
      <c r="BM107">
        <v>15744136</v>
      </c>
      <c r="BN107">
        <v>28143895</v>
      </c>
      <c r="BO107">
        <v>95347251</v>
      </c>
      <c r="BP107">
        <v>72423905</v>
      </c>
      <c r="BQ107">
        <v>304204173</v>
      </c>
      <c r="BR107">
        <v>0</v>
      </c>
      <c r="BS107">
        <v>160899163</v>
      </c>
      <c r="BT107">
        <v>202506662</v>
      </c>
      <c r="BU107">
        <v>15235134</v>
      </c>
      <c r="BV107">
        <v>37720604</v>
      </c>
      <c r="BW107">
        <v>79547334</v>
      </c>
      <c r="BX107">
        <v>11971273</v>
      </c>
      <c r="BY107">
        <v>43483559</v>
      </c>
      <c r="BZ107">
        <v>139295816</v>
      </c>
      <c r="CA107">
        <v>23635570</v>
      </c>
      <c r="CB107">
        <v>114217540</v>
      </c>
      <c r="CC107">
        <v>37964978</v>
      </c>
      <c r="CD107">
        <v>92711584</v>
      </c>
      <c r="CE107">
        <v>72736614</v>
      </c>
      <c r="CF107">
        <v>111157591</v>
      </c>
      <c r="CG107">
        <v>62041324</v>
      </c>
      <c r="CH107">
        <v>60118931</v>
      </c>
      <c r="CI107">
        <v>32805618</v>
      </c>
      <c r="CJ107">
        <v>49441974</v>
      </c>
      <c r="CK107">
        <v>41391646</v>
      </c>
      <c r="CL107">
        <v>63263413</v>
      </c>
      <c r="CM107">
        <v>12169553</v>
      </c>
      <c r="CN107">
        <v>49331809</v>
      </c>
      <c r="CO107">
        <v>5372854</v>
      </c>
      <c r="CP107">
        <v>255375631</v>
      </c>
      <c r="CQ107">
        <v>35643751</v>
      </c>
      <c r="CR107">
        <v>1316756834</v>
      </c>
      <c r="CS107">
        <v>24450157</v>
      </c>
      <c r="CT107">
        <v>10833777</v>
      </c>
      <c r="CU107">
        <v>57245698</v>
      </c>
      <c r="CV107">
        <v>84480153</v>
      </c>
      <c r="CW107">
        <v>60761242</v>
      </c>
      <c r="CX107">
        <v>70530554</v>
      </c>
      <c r="CY107">
        <v>30582033</v>
      </c>
      <c r="CZ107">
        <v>19617642</v>
      </c>
    </row>
    <row r="108" spans="1:104" x14ac:dyDescent="0.25">
      <c r="A108">
        <v>343</v>
      </c>
      <c r="B108">
        <v>342</v>
      </c>
      <c r="C108" t="s">
        <v>658</v>
      </c>
      <c r="D108" t="s">
        <v>445</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row>
    <row r="109" spans="1:104" x14ac:dyDescent="0.25">
      <c r="A109">
        <v>344</v>
      </c>
      <c r="B109">
        <v>343</v>
      </c>
      <c r="C109" t="s">
        <v>1137</v>
      </c>
      <c r="D109" t="s">
        <v>446</v>
      </c>
      <c r="E109">
        <v>9293324</v>
      </c>
      <c r="F109">
        <v>1404559</v>
      </c>
      <c r="G109">
        <v>1133166</v>
      </c>
      <c r="H109">
        <v>0</v>
      </c>
      <c r="I109">
        <v>1548403</v>
      </c>
      <c r="J109">
        <v>443443</v>
      </c>
      <c r="K109">
        <v>2015131</v>
      </c>
      <c r="L109">
        <v>0</v>
      </c>
      <c r="M109">
        <v>1887463</v>
      </c>
      <c r="N109">
        <v>11484569</v>
      </c>
      <c r="O109">
        <v>37167588</v>
      </c>
      <c r="P109">
        <v>6355000</v>
      </c>
      <c r="Q109">
        <v>40833023</v>
      </c>
      <c r="R109">
        <v>3953657</v>
      </c>
      <c r="S109">
        <v>412456</v>
      </c>
      <c r="T109">
        <v>5790738</v>
      </c>
      <c r="U109">
        <v>1248869</v>
      </c>
      <c r="V109">
        <v>13445368</v>
      </c>
      <c r="W109">
        <v>8543835</v>
      </c>
      <c r="X109">
        <v>5366059</v>
      </c>
      <c r="Y109">
        <v>2026222</v>
      </c>
      <c r="Z109">
        <v>1554718</v>
      </c>
      <c r="AA109">
        <v>5462225</v>
      </c>
      <c r="AB109">
        <v>1641143</v>
      </c>
      <c r="AC109">
        <v>2774056</v>
      </c>
      <c r="AD109">
        <v>15678824</v>
      </c>
      <c r="AE109">
        <v>1580311</v>
      </c>
      <c r="AF109">
        <v>22197751</v>
      </c>
      <c r="AG109">
        <v>15418585</v>
      </c>
      <c r="AH109">
        <v>5897040</v>
      </c>
      <c r="AI109">
        <v>2355260</v>
      </c>
      <c r="AJ109">
        <v>36131116</v>
      </c>
      <c r="AK109">
        <v>0</v>
      </c>
      <c r="AL109">
        <v>46397723</v>
      </c>
      <c r="AM109">
        <v>7942028</v>
      </c>
      <c r="AN109">
        <v>20484784</v>
      </c>
      <c r="AO109">
        <v>958093</v>
      </c>
      <c r="AP109">
        <v>606835</v>
      </c>
      <c r="AQ109">
        <v>16624746</v>
      </c>
      <c r="AR109">
        <v>594108</v>
      </c>
      <c r="AS109">
        <v>62395000</v>
      </c>
      <c r="AT109">
        <v>2705597</v>
      </c>
      <c r="AU109">
        <v>14569407</v>
      </c>
      <c r="AV109">
        <v>4685232</v>
      </c>
      <c r="AW109">
        <v>13426789</v>
      </c>
      <c r="AX109">
        <v>1377772</v>
      </c>
      <c r="AY109">
        <v>2786898</v>
      </c>
      <c r="AZ109">
        <v>0</v>
      </c>
      <c r="BA109">
        <v>23382739</v>
      </c>
      <c r="BB109">
        <v>3525256</v>
      </c>
      <c r="BC109">
        <v>30083904</v>
      </c>
      <c r="BD109">
        <v>452308</v>
      </c>
      <c r="BE109">
        <v>7859329</v>
      </c>
      <c r="BF109">
        <v>5119890</v>
      </c>
      <c r="BG109">
        <v>10212202</v>
      </c>
      <c r="BH109">
        <v>3039148</v>
      </c>
      <c r="BI109">
        <v>0</v>
      </c>
      <c r="BJ109">
        <v>0</v>
      </c>
      <c r="BK109">
        <v>1894424</v>
      </c>
      <c r="BL109">
        <v>162046000</v>
      </c>
      <c r="BM109">
        <v>270309</v>
      </c>
      <c r="BN109">
        <v>2574194</v>
      </c>
      <c r="BO109">
        <v>6596150</v>
      </c>
      <c r="BP109">
        <v>4983833</v>
      </c>
      <c r="BQ109">
        <v>43151102</v>
      </c>
      <c r="BR109">
        <v>0</v>
      </c>
      <c r="BS109">
        <v>18887481</v>
      </c>
      <c r="BT109">
        <v>25131908</v>
      </c>
      <c r="BU109">
        <v>1490861</v>
      </c>
      <c r="BV109">
        <v>5685803</v>
      </c>
      <c r="BW109">
        <v>8868936</v>
      </c>
      <c r="BX109">
        <v>1005850</v>
      </c>
      <c r="BY109">
        <v>1911822</v>
      </c>
      <c r="BZ109">
        <v>15008475</v>
      </c>
      <c r="CA109">
        <v>2114551</v>
      </c>
      <c r="CB109">
        <v>9614696</v>
      </c>
      <c r="CC109">
        <v>3517370</v>
      </c>
      <c r="CD109">
        <v>2076696</v>
      </c>
      <c r="CE109">
        <v>6231900</v>
      </c>
      <c r="CF109">
        <v>13817623</v>
      </c>
      <c r="CG109">
        <v>5901890</v>
      </c>
      <c r="CH109">
        <v>3913573</v>
      </c>
      <c r="CI109">
        <v>1490859</v>
      </c>
      <c r="CJ109">
        <v>3752698</v>
      </c>
      <c r="CK109">
        <v>2873206</v>
      </c>
      <c r="CL109">
        <v>5783337</v>
      </c>
      <c r="CM109">
        <v>1311737</v>
      </c>
      <c r="CN109">
        <v>508889</v>
      </c>
      <c r="CO109">
        <v>234126</v>
      </c>
      <c r="CP109">
        <v>47826554</v>
      </c>
      <c r="CQ109">
        <v>2453648</v>
      </c>
      <c r="CR109">
        <v>188786640</v>
      </c>
      <c r="CS109">
        <v>986367</v>
      </c>
      <c r="CT109">
        <v>165670</v>
      </c>
      <c r="CU109">
        <v>4322485</v>
      </c>
      <c r="CV109">
        <v>5049733</v>
      </c>
      <c r="CW109">
        <v>3432873</v>
      </c>
      <c r="CX109">
        <v>2966315</v>
      </c>
      <c r="CY109">
        <v>3541991</v>
      </c>
      <c r="CZ109">
        <v>452127</v>
      </c>
    </row>
    <row r="110" spans="1:104" x14ac:dyDescent="0.25">
      <c r="B110">
        <v>344</v>
      </c>
      <c r="C110" t="s">
        <v>1138</v>
      </c>
      <c r="D110" t="s">
        <v>447</v>
      </c>
      <c r="E110">
        <v>1957342</v>
      </c>
      <c r="F110">
        <v>190043</v>
      </c>
      <c r="G110">
        <v>168597</v>
      </c>
      <c r="H110">
        <v>0</v>
      </c>
      <c r="I110">
        <v>248246</v>
      </c>
      <c r="J110">
        <v>128188</v>
      </c>
      <c r="K110">
        <v>741347</v>
      </c>
      <c r="L110">
        <v>0</v>
      </c>
      <c r="M110">
        <v>182608</v>
      </c>
      <c r="N110">
        <v>4115665</v>
      </c>
      <c r="O110">
        <v>15617573</v>
      </c>
      <c r="P110">
        <v>2426744</v>
      </c>
      <c r="Q110">
        <v>14222496</v>
      </c>
      <c r="R110">
        <v>895464</v>
      </c>
      <c r="S110">
        <v>400501</v>
      </c>
      <c r="T110">
        <v>1100892</v>
      </c>
      <c r="U110">
        <v>209048</v>
      </c>
      <c r="V110">
        <v>4318642</v>
      </c>
      <c r="W110">
        <v>8793382</v>
      </c>
      <c r="X110">
        <v>141732</v>
      </c>
      <c r="Y110">
        <v>194434</v>
      </c>
      <c r="Z110">
        <v>180663</v>
      </c>
      <c r="AA110">
        <v>2247146</v>
      </c>
      <c r="AB110">
        <v>238279</v>
      </c>
      <c r="AC110">
        <v>1152829</v>
      </c>
      <c r="AD110">
        <v>2872177</v>
      </c>
      <c r="AE110">
        <v>51626</v>
      </c>
      <c r="AF110">
        <v>3530291</v>
      </c>
      <c r="AG110">
        <v>3626433</v>
      </c>
      <c r="AH110">
        <v>2029811</v>
      </c>
      <c r="AI110">
        <v>2273890</v>
      </c>
      <c r="AJ110">
        <v>19100202</v>
      </c>
      <c r="AK110">
        <v>0</v>
      </c>
      <c r="AL110">
        <v>18720561</v>
      </c>
      <c r="AM110">
        <v>1775968</v>
      </c>
      <c r="AN110">
        <v>6603577</v>
      </c>
      <c r="AO110">
        <v>370975</v>
      </c>
      <c r="AP110">
        <v>120548</v>
      </c>
      <c r="AQ110">
        <v>3474537</v>
      </c>
      <c r="AR110">
        <v>728668</v>
      </c>
      <c r="AS110">
        <v>22463821</v>
      </c>
      <c r="AT110">
        <v>802858</v>
      </c>
      <c r="AU110">
        <v>5224806</v>
      </c>
      <c r="AV110">
        <v>1306285</v>
      </c>
      <c r="AW110">
        <v>4211698</v>
      </c>
      <c r="AX110">
        <v>396082</v>
      </c>
      <c r="AY110">
        <v>876513</v>
      </c>
      <c r="AZ110">
        <v>0</v>
      </c>
      <c r="BA110">
        <v>7588695</v>
      </c>
      <c r="BB110">
        <v>390991</v>
      </c>
      <c r="BC110">
        <v>9279020</v>
      </c>
      <c r="BD110">
        <v>245487</v>
      </c>
      <c r="BE110">
        <v>3438331</v>
      </c>
      <c r="BF110">
        <v>1769641</v>
      </c>
      <c r="BG110">
        <v>2362070</v>
      </c>
      <c r="BH110">
        <v>826607</v>
      </c>
      <c r="BI110">
        <v>0</v>
      </c>
      <c r="BJ110">
        <v>763432</v>
      </c>
      <c r="BK110">
        <v>469745</v>
      </c>
      <c r="BL110">
        <v>65242752</v>
      </c>
      <c r="BM110">
        <v>0</v>
      </c>
      <c r="BN110">
        <v>1796841</v>
      </c>
      <c r="BO110">
        <v>4177892</v>
      </c>
      <c r="BP110">
        <v>1464241</v>
      </c>
      <c r="BQ110">
        <v>12655525</v>
      </c>
      <c r="BR110">
        <v>0</v>
      </c>
      <c r="BS110">
        <v>3336187</v>
      </c>
      <c r="BT110">
        <v>6954179</v>
      </c>
      <c r="BU110">
        <v>340842</v>
      </c>
      <c r="BV110">
        <v>1290935</v>
      </c>
      <c r="BW110">
        <v>695976</v>
      </c>
      <c r="BX110">
        <v>227373</v>
      </c>
      <c r="BY110">
        <v>545966</v>
      </c>
      <c r="BZ110">
        <v>5535726</v>
      </c>
      <c r="CA110">
        <v>342910</v>
      </c>
      <c r="CB110">
        <v>2788294</v>
      </c>
      <c r="CC110">
        <v>892272</v>
      </c>
      <c r="CD110">
        <v>1160127</v>
      </c>
      <c r="CE110">
        <v>2361711</v>
      </c>
      <c r="CF110">
        <v>1541385</v>
      </c>
      <c r="CG110">
        <v>914471</v>
      </c>
      <c r="CH110">
        <v>4812144</v>
      </c>
      <c r="CI110">
        <v>1627694</v>
      </c>
      <c r="CJ110">
        <v>738269</v>
      </c>
      <c r="CK110">
        <v>1485569</v>
      </c>
      <c r="CL110">
        <v>1334003</v>
      </c>
      <c r="CM110">
        <v>550922</v>
      </c>
      <c r="CN110">
        <v>84009</v>
      </c>
      <c r="CO110">
        <v>50738</v>
      </c>
      <c r="CP110">
        <v>12208660</v>
      </c>
      <c r="CQ110">
        <v>425698</v>
      </c>
      <c r="CR110">
        <v>98784457</v>
      </c>
      <c r="CS110">
        <v>189065</v>
      </c>
      <c r="CT110">
        <v>13379</v>
      </c>
      <c r="CU110">
        <v>1718807</v>
      </c>
      <c r="CV110">
        <v>1554463</v>
      </c>
      <c r="CW110">
        <v>1115411</v>
      </c>
      <c r="CX110">
        <v>348930</v>
      </c>
      <c r="CY110">
        <v>665355</v>
      </c>
      <c r="CZ110">
        <v>461602</v>
      </c>
    </row>
    <row r="111" spans="1:104" x14ac:dyDescent="0.25">
      <c r="B111">
        <v>346</v>
      </c>
      <c r="C111" t="s">
        <v>659</v>
      </c>
      <c r="D111" t="s">
        <v>448</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row>
    <row r="112" spans="1:104" x14ac:dyDescent="0.25">
      <c r="B112">
        <v>347</v>
      </c>
      <c r="C112" t="s">
        <v>1139</v>
      </c>
      <c r="D112" t="s">
        <v>449</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row>
    <row r="113" spans="1:104" x14ac:dyDescent="0.25">
      <c r="A113">
        <v>349</v>
      </c>
      <c r="B113">
        <v>349</v>
      </c>
      <c r="C113" t="s">
        <v>117</v>
      </c>
      <c r="D113" t="s">
        <v>450</v>
      </c>
      <c r="E113">
        <v>0</v>
      </c>
      <c r="F113">
        <v>4857981</v>
      </c>
      <c r="G113">
        <v>0</v>
      </c>
      <c r="H113">
        <v>0</v>
      </c>
      <c r="I113">
        <v>0</v>
      </c>
      <c r="J113">
        <v>0</v>
      </c>
      <c r="K113">
        <v>43524327</v>
      </c>
      <c r="L113">
        <v>0</v>
      </c>
      <c r="M113">
        <v>18424682</v>
      </c>
      <c r="N113">
        <v>138827934</v>
      </c>
      <c r="O113">
        <v>0</v>
      </c>
      <c r="P113">
        <v>577964</v>
      </c>
      <c r="Q113">
        <v>0</v>
      </c>
      <c r="R113">
        <v>576735</v>
      </c>
      <c r="S113">
        <v>5184300</v>
      </c>
      <c r="T113">
        <v>2412327</v>
      </c>
      <c r="U113">
        <v>0</v>
      </c>
      <c r="V113">
        <v>0</v>
      </c>
      <c r="W113">
        <v>15392033</v>
      </c>
      <c r="X113">
        <v>0</v>
      </c>
      <c r="Y113">
        <v>588092</v>
      </c>
      <c r="Z113">
        <v>283073</v>
      </c>
      <c r="AA113">
        <v>0</v>
      </c>
      <c r="AB113">
        <v>20199615</v>
      </c>
      <c r="AC113">
        <v>16043362</v>
      </c>
      <c r="AD113">
        <v>2835046</v>
      </c>
      <c r="AE113">
        <v>24023944</v>
      </c>
      <c r="AF113">
        <v>48355009</v>
      </c>
      <c r="AG113">
        <v>7747408</v>
      </c>
      <c r="AH113">
        <v>2111556</v>
      </c>
      <c r="AI113">
        <v>18518832</v>
      </c>
      <c r="AJ113">
        <v>18054911</v>
      </c>
      <c r="AK113">
        <v>0</v>
      </c>
      <c r="AL113">
        <v>0</v>
      </c>
      <c r="AM113">
        <v>10916345</v>
      </c>
      <c r="AN113">
        <v>0</v>
      </c>
      <c r="AO113">
        <v>880580</v>
      </c>
      <c r="AP113">
        <v>0</v>
      </c>
      <c r="AQ113">
        <v>0</v>
      </c>
      <c r="AR113">
        <v>19124403</v>
      </c>
      <c r="AS113">
        <v>0</v>
      </c>
      <c r="AT113">
        <v>21207504</v>
      </c>
      <c r="AU113">
        <v>66299427</v>
      </c>
      <c r="AV113">
        <v>0</v>
      </c>
      <c r="AW113">
        <v>1701462</v>
      </c>
      <c r="AX113">
        <v>8379311</v>
      </c>
      <c r="AY113">
        <v>27164476</v>
      </c>
      <c r="AZ113">
        <v>0</v>
      </c>
      <c r="BA113">
        <v>0</v>
      </c>
      <c r="BB113">
        <v>0</v>
      </c>
      <c r="BC113">
        <v>195445560</v>
      </c>
      <c r="BD113">
        <v>2158485</v>
      </c>
      <c r="BE113">
        <v>326776</v>
      </c>
      <c r="BF113">
        <v>0</v>
      </c>
      <c r="BG113">
        <v>34021752</v>
      </c>
      <c r="BH113">
        <v>0</v>
      </c>
      <c r="BI113">
        <v>0</v>
      </c>
      <c r="BJ113">
        <v>15422752</v>
      </c>
      <c r="BK113">
        <v>367339</v>
      </c>
      <c r="BL113">
        <v>0</v>
      </c>
      <c r="BM113">
        <v>0</v>
      </c>
      <c r="BN113">
        <v>9646277</v>
      </c>
      <c r="BO113">
        <v>49738540</v>
      </c>
      <c r="BP113">
        <v>14560245</v>
      </c>
      <c r="BQ113">
        <v>0</v>
      </c>
      <c r="BR113">
        <v>0</v>
      </c>
      <c r="BS113">
        <v>0</v>
      </c>
      <c r="BT113">
        <v>290976</v>
      </c>
      <c r="BU113">
        <v>3746818</v>
      </c>
      <c r="BV113">
        <v>12226463</v>
      </c>
      <c r="BW113">
        <v>92404575</v>
      </c>
      <c r="BX113">
        <v>2620204</v>
      </c>
      <c r="BY113">
        <v>0</v>
      </c>
      <c r="BZ113">
        <v>0</v>
      </c>
      <c r="CA113">
        <v>0</v>
      </c>
      <c r="CB113">
        <v>0</v>
      </c>
      <c r="CC113">
        <v>12626642</v>
      </c>
      <c r="CD113">
        <v>16255867</v>
      </c>
      <c r="CE113">
        <v>3878582</v>
      </c>
      <c r="CF113">
        <v>0</v>
      </c>
      <c r="CG113">
        <v>0</v>
      </c>
      <c r="CH113">
        <v>13363182</v>
      </c>
      <c r="CI113">
        <v>5994612</v>
      </c>
      <c r="CJ113">
        <v>6061358</v>
      </c>
      <c r="CK113">
        <v>7268</v>
      </c>
      <c r="CL113">
        <v>2682521</v>
      </c>
      <c r="CM113">
        <v>0</v>
      </c>
      <c r="CN113">
        <v>0</v>
      </c>
      <c r="CO113">
        <v>5348179</v>
      </c>
      <c r="CP113">
        <v>228307320</v>
      </c>
      <c r="CQ113">
        <v>11724148</v>
      </c>
      <c r="CR113">
        <v>0</v>
      </c>
      <c r="CS113">
        <v>13800683</v>
      </c>
      <c r="CT113">
        <v>6079698</v>
      </c>
      <c r="CU113">
        <v>0</v>
      </c>
      <c r="CV113">
        <v>2226750</v>
      </c>
      <c r="CW113">
        <v>0</v>
      </c>
      <c r="CX113">
        <v>9323203</v>
      </c>
      <c r="CY113">
        <v>3924215</v>
      </c>
      <c r="CZ113">
        <v>0</v>
      </c>
    </row>
    <row r="114" spans="1:104" x14ac:dyDescent="0.25">
      <c r="A114">
        <v>350</v>
      </c>
      <c r="B114">
        <v>350</v>
      </c>
      <c r="C114" t="s">
        <v>1140</v>
      </c>
      <c r="D114" t="s">
        <v>451</v>
      </c>
      <c r="E114">
        <v>0</v>
      </c>
      <c r="F114">
        <v>4725</v>
      </c>
      <c r="G114">
        <v>0</v>
      </c>
      <c r="H114">
        <v>0</v>
      </c>
      <c r="I114">
        <v>0</v>
      </c>
      <c r="J114">
        <v>0</v>
      </c>
      <c r="K114">
        <v>242982</v>
      </c>
      <c r="L114">
        <v>0</v>
      </c>
      <c r="M114">
        <v>48200</v>
      </c>
      <c r="N114">
        <v>633875</v>
      </c>
      <c r="O114">
        <v>0</v>
      </c>
      <c r="P114">
        <v>72447</v>
      </c>
      <c r="Q114">
        <v>0</v>
      </c>
      <c r="R114">
        <v>91773</v>
      </c>
      <c r="S114">
        <v>77874</v>
      </c>
      <c r="T114">
        <v>26896</v>
      </c>
      <c r="U114">
        <v>0</v>
      </c>
      <c r="V114">
        <v>0</v>
      </c>
      <c r="W114">
        <v>551673</v>
      </c>
      <c r="X114">
        <v>0</v>
      </c>
      <c r="Y114">
        <v>24582</v>
      </c>
      <c r="Z114">
        <v>1083</v>
      </c>
      <c r="AA114">
        <v>0</v>
      </c>
      <c r="AB114">
        <v>0</v>
      </c>
      <c r="AC114">
        <v>135443</v>
      </c>
      <c r="AD114">
        <v>39060</v>
      </c>
      <c r="AE114">
        <v>1048274</v>
      </c>
      <c r="AF114">
        <v>735330</v>
      </c>
      <c r="AG114">
        <v>104765</v>
      </c>
      <c r="AH114">
        <v>53429</v>
      </c>
      <c r="AI114">
        <v>816750</v>
      </c>
      <c r="AJ114">
        <v>3984256</v>
      </c>
      <c r="AK114">
        <v>0</v>
      </c>
      <c r="AL114">
        <v>0</v>
      </c>
      <c r="AM114">
        <v>31235</v>
      </c>
      <c r="AN114">
        <v>0</v>
      </c>
      <c r="AO114">
        <v>21422</v>
      </c>
      <c r="AP114">
        <v>0</v>
      </c>
      <c r="AQ114">
        <v>0</v>
      </c>
      <c r="AR114">
        <v>1353453</v>
      </c>
      <c r="AS114">
        <v>0</v>
      </c>
      <c r="AT114">
        <v>3077</v>
      </c>
      <c r="AU114">
        <v>42325</v>
      </c>
      <c r="AV114">
        <v>0</v>
      </c>
      <c r="AW114">
        <v>41736</v>
      </c>
      <c r="AX114">
        <v>62229</v>
      </c>
      <c r="AY114">
        <v>0</v>
      </c>
      <c r="AZ114">
        <v>0</v>
      </c>
      <c r="BA114">
        <v>0</v>
      </c>
      <c r="BB114">
        <v>0</v>
      </c>
      <c r="BC114">
        <v>7776153</v>
      </c>
      <c r="BD114">
        <v>511549</v>
      </c>
      <c r="BE114">
        <v>0</v>
      </c>
      <c r="BF114">
        <v>0</v>
      </c>
      <c r="BG114">
        <v>404222</v>
      </c>
      <c r="BH114">
        <v>0</v>
      </c>
      <c r="BI114">
        <v>0</v>
      </c>
      <c r="BJ114">
        <v>165823</v>
      </c>
      <c r="BK114">
        <v>2865</v>
      </c>
      <c r="BL114">
        <v>0</v>
      </c>
      <c r="BM114">
        <v>0</v>
      </c>
      <c r="BN114">
        <v>422862</v>
      </c>
      <c r="BO114">
        <v>500692</v>
      </c>
      <c r="BP114">
        <v>25147</v>
      </c>
      <c r="BQ114">
        <v>0</v>
      </c>
      <c r="BR114">
        <v>0</v>
      </c>
      <c r="BS114">
        <v>0</v>
      </c>
      <c r="BT114">
        <v>3286</v>
      </c>
      <c r="BU114">
        <v>70320</v>
      </c>
      <c r="BV114">
        <v>587084</v>
      </c>
      <c r="BW114">
        <v>236879</v>
      </c>
      <c r="BX114">
        <v>18917</v>
      </c>
      <c r="BY114">
        <v>0</v>
      </c>
      <c r="BZ114">
        <v>0</v>
      </c>
      <c r="CA114">
        <v>0</v>
      </c>
      <c r="CB114">
        <v>0</v>
      </c>
      <c r="CC114">
        <v>408802</v>
      </c>
      <c r="CD114">
        <v>218269</v>
      </c>
      <c r="CE114">
        <v>45724</v>
      </c>
      <c r="CF114">
        <v>101396</v>
      </c>
      <c r="CG114">
        <v>0</v>
      </c>
      <c r="CH114">
        <v>57932</v>
      </c>
      <c r="CI114">
        <v>4446</v>
      </c>
      <c r="CJ114">
        <v>220648</v>
      </c>
      <c r="CK114">
        <v>10817</v>
      </c>
      <c r="CL114">
        <v>7857</v>
      </c>
      <c r="CM114">
        <v>0</v>
      </c>
      <c r="CN114">
        <v>0</v>
      </c>
      <c r="CO114">
        <v>10962</v>
      </c>
      <c r="CP114">
        <v>2903367</v>
      </c>
      <c r="CQ114">
        <v>635599</v>
      </c>
      <c r="CR114">
        <v>0</v>
      </c>
      <c r="CS114">
        <v>115583</v>
      </c>
      <c r="CT114">
        <v>315421</v>
      </c>
      <c r="CU114">
        <v>0</v>
      </c>
      <c r="CV114">
        <v>75992</v>
      </c>
      <c r="CW114">
        <v>0</v>
      </c>
      <c r="CX114">
        <v>328601</v>
      </c>
      <c r="CY114">
        <v>0</v>
      </c>
      <c r="CZ114">
        <v>0</v>
      </c>
    </row>
    <row r="115" spans="1:104" x14ac:dyDescent="0.25">
      <c r="A115">
        <v>351</v>
      </c>
      <c r="B115">
        <v>351</v>
      </c>
      <c r="C115" t="s">
        <v>1141</v>
      </c>
      <c r="D115" t="s">
        <v>452</v>
      </c>
      <c r="E115">
        <v>0</v>
      </c>
      <c r="F115">
        <v>217361</v>
      </c>
      <c r="G115">
        <v>0</v>
      </c>
      <c r="H115">
        <v>0</v>
      </c>
      <c r="I115">
        <v>0</v>
      </c>
      <c r="J115">
        <v>0</v>
      </c>
      <c r="K115">
        <v>1550859</v>
      </c>
      <c r="L115">
        <v>0</v>
      </c>
      <c r="M115">
        <v>505863</v>
      </c>
      <c r="N115">
        <v>4608017</v>
      </c>
      <c r="O115">
        <v>0</v>
      </c>
      <c r="P115">
        <v>0</v>
      </c>
      <c r="Q115">
        <v>0</v>
      </c>
      <c r="R115">
        <v>0</v>
      </c>
      <c r="S115">
        <v>153711</v>
      </c>
      <c r="T115">
        <v>59715</v>
      </c>
      <c r="U115">
        <v>0</v>
      </c>
      <c r="V115">
        <v>0</v>
      </c>
      <c r="W115">
        <v>574109</v>
      </c>
      <c r="X115">
        <v>0</v>
      </c>
      <c r="Y115">
        <v>0</v>
      </c>
      <c r="Z115">
        <v>561</v>
      </c>
      <c r="AA115">
        <v>0</v>
      </c>
      <c r="AB115">
        <v>715471</v>
      </c>
      <c r="AC115">
        <v>14562</v>
      </c>
      <c r="AD115">
        <v>77000</v>
      </c>
      <c r="AE115">
        <v>736462</v>
      </c>
      <c r="AF115">
        <v>1124196</v>
      </c>
      <c r="AG115">
        <v>331300</v>
      </c>
      <c r="AH115">
        <v>0</v>
      </c>
      <c r="AI115">
        <v>516655</v>
      </c>
      <c r="AJ115">
        <v>418860</v>
      </c>
      <c r="AK115">
        <v>0</v>
      </c>
      <c r="AL115">
        <v>0</v>
      </c>
      <c r="AM115">
        <v>134978</v>
      </c>
      <c r="AN115">
        <v>0</v>
      </c>
      <c r="AO115">
        <v>0</v>
      </c>
      <c r="AP115">
        <v>0</v>
      </c>
      <c r="AQ115">
        <v>0</v>
      </c>
      <c r="AR115">
        <v>781748</v>
      </c>
      <c r="AS115">
        <v>0</v>
      </c>
      <c r="AT115">
        <v>636765</v>
      </c>
      <c r="AU115">
        <v>1613944</v>
      </c>
      <c r="AV115">
        <v>0</v>
      </c>
      <c r="AW115">
        <v>5624</v>
      </c>
      <c r="AX115">
        <v>162212</v>
      </c>
      <c r="AY115">
        <v>738124</v>
      </c>
      <c r="AZ115">
        <v>0</v>
      </c>
      <c r="BA115">
        <v>0</v>
      </c>
      <c r="BB115">
        <v>0</v>
      </c>
      <c r="BC115">
        <v>5650791</v>
      </c>
      <c r="BD115">
        <v>526279</v>
      </c>
      <c r="BE115">
        <v>5778</v>
      </c>
      <c r="BF115">
        <v>0</v>
      </c>
      <c r="BG115">
        <v>1108042</v>
      </c>
      <c r="BH115">
        <v>0</v>
      </c>
      <c r="BI115">
        <v>0</v>
      </c>
      <c r="BJ115">
        <v>512764</v>
      </c>
      <c r="BK115">
        <v>13311</v>
      </c>
      <c r="BL115">
        <v>0</v>
      </c>
      <c r="BM115">
        <v>0</v>
      </c>
      <c r="BN115">
        <v>298017</v>
      </c>
      <c r="BO115">
        <v>1469398</v>
      </c>
      <c r="BP115">
        <v>472310</v>
      </c>
      <c r="BQ115">
        <v>0</v>
      </c>
      <c r="BR115">
        <v>0</v>
      </c>
      <c r="BS115">
        <v>0</v>
      </c>
      <c r="BT115">
        <v>0</v>
      </c>
      <c r="BU115">
        <v>610846</v>
      </c>
      <c r="BV115">
        <v>347044</v>
      </c>
      <c r="BW115">
        <v>2414222</v>
      </c>
      <c r="BX115">
        <v>33886</v>
      </c>
      <c r="BY115">
        <v>0</v>
      </c>
      <c r="BZ115">
        <v>0</v>
      </c>
      <c r="CA115">
        <v>0</v>
      </c>
      <c r="CB115">
        <v>0</v>
      </c>
      <c r="CC115">
        <v>225780</v>
      </c>
      <c r="CD115">
        <v>347378</v>
      </c>
      <c r="CE115">
        <v>112356</v>
      </c>
      <c r="CF115">
        <v>0</v>
      </c>
      <c r="CG115">
        <v>0</v>
      </c>
      <c r="CH115">
        <v>495346</v>
      </c>
      <c r="CI115">
        <v>222681</v>
      </c>
      <c r="CJ115">
        <v>76512</v>
      </c>
      <c r="CK115">
        <v>527</v>
      </c>
      <c r="CL115">
        <v>95189</v>
      </c>
      <c r="CM115">
        <v>0</v>
      </c>
      <c r="CN115">
        <v>0</v>
      </c>
      <c r="CO115">
        <v>130119</v>
      </c>
      <c r="CP115">
        <v>5450192</v>
      </c>
      <c r="CQ115">
        <v>356861</v>
      </c>
      <c r="CR115">
        <v>0</v>
      </c>
      <c r="CS115">
        <v>486596</v>
      </c>
      <c r="CT115">
        <v>153694</v>
      </c>
      <c r="CU115">
        <v>0</v>
      </c>
      <c r="CV115">
        <v>93147</v>
      </c>
      <c r="CW115">
        <v>0</v>
      </c>
      <c r="CX115">
        <v>303871</v>
      </c>
      <c r="CY115">
        <v>0</v>
      </c>
      <c r="CZ115">
        <v>0</v>
      </c>
    </row>
    <row r="116" spans="1:104" x14ac:dyDescent="0.25">
      <c r="A116">
        <v>352</v>
      </c>
      <c r="B116">
        <v>352</v>
      </c>
      <c r="C116" t="s">
        <v>1142</v>
      </c>
      <c r="D116" t="s">
        <v>453</v>
      </c>
      <c r="E116">
        <v>0</v>
      </c>
      <c r="F116">
        <v>317895</v>
      </c>
      <c r="G116">
        <v>0</v>
      </c>
      <c r="H116">
        <v>0</v>
      </c>
      <c r="I116">
        <v>0</v>
      </c>
      <c r="J116">
        <v>0</v>
      </c>
      <c r="K116">
        <v>0</v>
      </c>
      <c r="L116">
        <v>0</v>
      </c>
      <c r="M116">
        <v>0</v>
      </c>
      <c r="N116">
        <v>465981</v>
      </c>
      <c r="O116">
        <v>0</v>
      </c>
      <c r="P116">
        <v>0</v>
      </c>
      <c r="Q116">
        <v>0</v>
      </c>
      <c r="R116">
        <v>0</v>
      </c>
      <c r="S116">
        <v>0</v>
      </c>
      <c r="T116">
        <v>400000</v>
      </c>
      <c r="U116">
        <v>0</v>
      </c>
      <c r="V116">
        <v>0</v>
      </c>
      <c r="W116">
        <v>26532</v>
      </c>
      <c r="X116">
        <v>0</v>
      </c>
      <c r="Y116">
        <v>0</v>
      </c>
      <c r="Z116">
        <v>0</v>
      </c>
      <c r="AA116">
        <v>0</v>
      </c>
      <c r="AB116">
        <v>1532719</v>
      </c>
      <c r="AC116">
        <v>32562</v>
      </c>
      <c r="AD116">
        <v>41291</v>
      </c>
      <c r="AE116">
        <v>7088935</v>
      </c>
      <c r="AF116">
        <v>0</v>
      </c>
      <c r="AG116">
        <v>1394336</v>
      </c>
      <c r="AH116">
        <v>37000</v>
      </c>
      <c r="AI116">
        <v>0</v>
      </c>
      <c r="AJ116">
        <v>0</v>
      </c>
      <c r="AK116">
        <v>0</v>
      </c>
      <c r="AL116">
        <v>0</v>
      </c>
      <c r="AM116">
        <v>0</v>
      </c>
      <c r="AN116">
        <v>0</v>
      </c>
      <c r="AO116">
        <v>500000</v>
      </c>
      <c r="AP116">
        <v>0</v>
      </c>
      <c r="AQ116">
        <v>0</v>
      </c>
      <c r="AR116">
        <v>0</v>
      </c>
      <c r="AS116">
        <v>0</v>
      </c>
      <c r="AT116">
        <v>0</v>
      </c>
      <c r="AU116">
        <v>0</v>
      </c>
      <c r="AV116">
        <v>0</v>
      </c>
      <c r="AW116">
        <v>0</v>
      </c>
      <c r="AX116">
        <v>2139</v>
      </c>
      <c r="AY116">
        <v>0</v>
      </c>
      <c r="AZ116">
        <v>0</v>
      </c>
      <c r="BA116">
        <v>0</v>
      </c>
      <c r="BB116">
        <v>0</v>
      </c>
      <c r="BC116">
        <v>1863447</v>
      </c>
      <c r="BD116">
        <v>0</v>
      </c>
      <c r="BE116">
        <v>0</v>
      </c>
      <c r="BF116">
        <v>0</v>
      </c>
      <c r="BG116">
        <v>7712</v>
      </c>
      <c r="BH116">
        <v>0</v>
      </c>
      <c r="BI116">
        <v>0</v>
      </c>
      <c r="BJ116">
        <v>0</v>
      </c>
      <c r="BK116">
        <v>0</v>
      </c>
      <c r="BL116">
        <v>0</v>
      </c>
      <c r="BM116">
        <v>0</v>
      </c>
      <c r="BN116">
        <v>0</v>
      </c>
      <c r="BO116">
        <v>34556</v>
      </c>
      <c r="BP116">
        <v>632460</v>
      </c>
      <c r="BQ116">
        <v>0</v>
      </c>
      <c r="BR116">
        <v>0</v>
      </c>
      <c r="BS116">
        <v>0</v>
      </c>
      <c r="BT116">
        <v>0</v>
      </c>
      <c r="BU116">
        <v>0</v>
      </c>
      <c r="BV116">
        <v>0</v>
      </c>
      <c r="BW116">
        <v>1703898</v>
      </c>
      <c r="BX116">
        <v>0</v>
      </c>
      <c r="BY116">
        <v>0</v>
      </c>
      <c r="BZ116">
        <v>0</v>
      </c>
      <c r="CA116">
        <v>0</v>
      </c>
      <c r="CB116">
        <v>0</v>
      </c>
      <c r="CC116">
        <v>0</v>
      </c>
      <c r="CD116">
        <v>0</v>
      </c>
      <c r="CE116">
        <v>881714</v>
      </c>
      <c r="CF116">
        <v>0</v>
      </c>
      <c r="CG116">
        <v>0</v>
      </c>
      <c r="CH116">
        <v>0</v>
      </c>
      <c r="CI116">
        <v>0</v>
      </c>
      <c r="CJ116">
        <v>120552</v>
      </c>
      <c r="CK116">
        <v>0</v>
      </c>
      <c r="CL116">
        <v>52259</v>
      </c>
      <c r="CM116">
        <v>0</v>
      </c>
      <c r="CN116">
        <v>0</v>
      </c>
      <c r="CO116">
        <v>2860</v>
      </c>
      <c r="CP116">
        <v>3125572</v>
      </c>
      <c r="CQ116">
        <v>347841</v>
      </c>
      <c r="CR116">
        <v>0</v>
      </c>
      <c r="CS116">
        <v>0</v>
      </c>
      <c r="CT116">
        <v>0</v>
      </c>
      <c r="CU116">
        <v>0</v>
      </c>
      <c r="CV116">
        <v>458426</v>
      </c>
      <c r="CW116">
        <v>0</v>
      </c>
      <c r="CX116">
        <v>0</v>
      </c>
      <c r="CY116">
        <v>0</v>
      </c>
      <c r="CZ116">
        <v>100000</v>
      </c>
    </row>
    <row r="117" spans="1:104" x14ac:dyDescent="0.25">
      <c r="A117">
        <v>353</v>
      </c>
      <c r="B117">
        <v>353</v>
      </c>
      <c r="C117" t="s">
        <v>1143</v>
      </c>
      <c r="D117" t="s">
        <v>454</v>
      </c>
      <c r="E117">
        <v>0</v>
      </c>
      <c r="F117">
        <v>785235</v>
      </c>
      <c r="G117">
        <v>0</v>
      </c>
      <c r="H117">
        <v>0</v>
      </c>
      <c r="I117">
        <v>0</v>
      </c>
      <c r="J117">
        <v>0</v>
      </c>
      <c r="K117">
        <v>0</v>
      </c>
      <c r="L117">
        <v>0</v>
      </c>
      <c r="M117">
        <v>0</v>
      </c>
      <c r="N117">
        <v>0</v>
      </c>
      <c r="O117">
        <v>0</v>
      </c>
      <c r="P117">
        <v>365040</v>
      </c>
      <c r="Q117">
        <v>0</v>
      </c>
      <c r="R117">
        <v>100000</v>
      </c>
      <c r="S117">
        <v>0</v>
      </c>
      <c r="T117">
        <v>0</v>
      </c>
      <c r="U117">
        <v>0</v>
      </c>
      <c r="V117">
        <v>0</v>
      </c>
      <c r="W117">
        <v>0</v>
      </c>
      <c r="X117">
        <v>0</v>
      </c>
      <c r="Y117">
        <v>0</v>
      </c>
      <c r="Z117">
        <v>0</v>
      </c>
      <c r="AA117">
        <v>0</v>
      </c>
      <c r="AB117">
        <v>166066</v>
      </c>
      <c r="AC117">
        <v>162562</v>
      </c>
      <c r="AD117">
        <v>0</v>
      </c>
      <c r="AE117">
        <v>4951737</v>
      </c>
      <c r="AF117">
        <v>0</v>
      </c>
      <c r="AG117">
        <v>0</v>
      </c>
      <c r="AH117">
        <v>0</v>
      </c>
      <c r="AI117">
        <v>88603</v>
      </c>
      <c r="AJ117">
        <v>0</v>
      </c>
      <c r="AK117">
        <v>0</v>
      </c>
      <c r="AL117">
        <v>0</v>
      </c>
      <c r="AM117">
        <v>0</v>
      </c>
      <c r="AN117">
        <v>0</v>
      </c>
      <c r="AO117">
        <v>481560</v>
      </c>
      <c r="AP117">
        <v>0</v>
      </c>
      <c r="AQ117">
        <v>0</v>
      </c>
      <c r="AR117">
        <v>36200</v>
      </c>
      <c r="AS117">
        <v>0</v>
      </c>
      <c r="AT117">
        <v>66022</v>
      </c>
      <c r="AU117">
        <v>0</v>
      </c>
      <c r="AV117">
        <v>0</v>
      </c>
      <c r="AW117">
        <v>0</v>
      </c>
      <c r="AX117">
        <v>0</v>
      </c>
      <c r="AY117">
        <v>0</v>
      </c>
      <c r="AZ117">
        <v>0</v>
      </c>
      <c r="BA117">
        <v>0</v>
      </c>
      <c r="BB117">
        <v>0</v>
      </c>
      <c r="BC117">
        <v>1863447</v>
      </c>
      <c r="BD117">
        <v>100000</v>
      </c>
      <c r="BE117">
        <v>0</v>
      </c>
      <c r="BF117">
        <v>0</v>
      </c>
      <c r="BG117">
        <v>7712</v>
      </c>
      <c r="BH117">
        <v>0</v>
      </c>
      <c r="BI117">
        <v>0</v>
      </c>
      <c r="BJ117">
        <v>0</v>
      </c>
      <c r="BK117">
        <v>0</v>
      </c>
      <c r="BL117">
        <v>0</v>
      </c>
      <c r="BM117">
        <v>0</v>
      </c>
      <c r="BN117">
        <v>0</v>
      </c>
      <c r="BO117">
        <v>34556</v>
      </c>
      <c r="BP117">
        <v>632460</v>
      </c>
      <c r="BQ117">
        <v>0</v>
      </c>
      <c r="BR117">
        <v>0</v>
      </c>
      <c r="BS117">
        <v>0</v>
      </c>
      <c r="BT117">
        <v>0</v>
      </c>
      <c r="BU117">
        <v>117000</v>
      </c>
      <c r="BV117">
        <v>0</v>
      </c>
      <c r="BW117">
        <v>0</v>
      </c>
      <c r="BX117">
        <v>0</v>
      </c>
      <c r="BY117">
        <v>0</v>
      </c>
      <c r="BZ117">
        <v>0</v>
      </c>
      <c r="CA117">
        <v>0</v>
      </c>
      <c r="CB117">
        <v>0</v>
      </c>
      <c r="CC117">
        <v>11799</v>
      </c>
      <c r="CD117">
        <v>0</v>
      </c>
      <c r="CE117">
        <v>0</v>
      </c>
      <c r="CF117">
        <v>0</v>
      </c>
      <c r="CG117">
        <v>0</v>
      </c>
      <c r="CH117">
        <v>0</v>
      </c>
      <c r="CI117">
        <v>0</v>
      </c>
      <c r="CJ117">
        <v>0</v>
      </c>
      <c r="CK117">
        <v>0</v>
      </c>
      <c r="CL117">
        <v>0</v>
      </c>
      <c r="CM117">
        <v>0</v>
      </c>
      <c r="CN117">
        <v>0</v>
      </c>
      <c r="CO117">
        <v>0</v>
      </c>
      <c r="CP117">
        <v>225000</v>
      </c>
      <c r="CQ117">
        <v>0</v>
      </c>
      <c r="CR117">
        <v>0</v>
      </c>
      <c r="CS117">
        <v>0</v>
      </c>
      <c r="CT117">
        <v>0</v>
      </c>
      <c r="CU117">
        <v>0</v>
      </c>
      <c r="CV117">
        <v>0</v>
      </c>
      <c r="CW117">
        <v>0</v>
      </c>
      <c r="CX117">
        <v>0</v>
      </c>
      <c r="CY117">
        <v>0</v>
      </c>
      <c r="CZ117">
        <v>0</v>
      </c>
    </row>
    <row r="118" spans="1:104" x14ac:dyDescent="0.25">
      <c r="B118">
        <v>356</v>
      </c>
      <c r="C118" t="s">
        <v>583</v>
      </c>
      <c r="D118" t="s">
        <v>1144</v>
      </c>
    </row>
    <row r="119" spans="1:104" x14ac:dyDescent="0.25">
      <c r="B119">
        <v>357</v>
      </c>
      <c r="C119" t="s">
        <v>584</v>
      </c>
      <c r="D119" t="s">
        <v>455</v>
      </c>
    </row>
    <row r="120" spans="1:104" x14ac:dyDescent="0.25">
      <c r="B120">
        <v>359</v>
      </c>
      <c r="C120" t="s">
        <v>284</v>
      </c>
      <c r="D120" t="s">
        <v>1145</v>
      </c>
    </row>
    <row r="121" spans="1:104" x14ac:dyDescent="0.25">
      <c r="B121">
        <v>360</v>
      </c>
      <c r="C121" t="s">
        <v>1146</v>
      </c>
      <c r="D121" t="s">
        <v>1147</v>
      </c>
    </row>
    <row r="122" spans="1:104" x14ac:dyDescent="0.25">
      <c r="B122">
        <v>361</v>
      </c>
      <c r="C122" t="s">
        <v>1148</v>
      </c>
      <c r="D122" t="s">
        <v>1149</v>
      </c>
    </row>
    <row r="123" spans="1:104" x14ac:dyDescent="0.25">
      <c r="B123">
        <v>362</v>
      </c>
      <c r="C123" t="s">
        <v>1150</v>
      </c>
      <c r="D123" t="s">
        <v>1151</v>
      </c>
    </row>
    <row r="124" spans="1:104" x14ac:dyDescent="0.25">
      <c r="B124">
        <v>363</v>
      </c>
      <c r="C124" t="s">
        <v>270</v>
      </c>
      <c r="D124" t="s">
        <v>1152</v>
      </c>
    </row>
    <row r="125" spans="1:104" x14ac:dyDescent="0.25">
      <c r="B125">
        <v>364</v>
      </c>
      <c r="C125" t="s">
        <v>271</v>
      </c>
      <c r="D125" t="s">
        <v>1153</v>
      </c>
    </row>
    <row r="126" spans="1:104" x14ac:dyDescent="0.25">
      <c r="B126">
        <v>365</v>
      </c>
      <c r="C126" t="s">
        <v>273</v>
      </c>
      <c r="D126" t="s">
        <v>1154</v>
      </c>
    </row>
    <row r="127" spans="1:104" x14ac:dyDescent="0.25">
      <c r="B127">
        <v>366</v>
      </c>
      <c r="C127" t="s">
        <v>1155</v>
      </c>
      <c r="D127" t="s">
        <v>456</v>
      </c>
    </row>
    <row r="128" spans="1:104" x14ac:dyDescent="0.25">
      <c r="B128">
        <v>367</v>
      </c>
      <c r="C128" t="s">
        <v>660</v>
      </c>
      <c r="D128" t="s">
        <v>457</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row>
    <row r="129" spans="1:104" x14ac:dyDescent="0.25">
      <c r="A129">
        <v>368</v>
      </c>
      <c r="B129">
        <v>368</v>
      </c>
      <c r="C129" t="s">
        <v>1156</v>
      </c>
      <c r="D129" t="s">
        <v>458</v>
      </c>
      <c r="E129">
        <v>0</v>
      </c>
      <c r="F129">
        <v>0</v>
      </c>
      <c r="G129">
        <v>0</v>
      </c>
      <c r="H129">
        <v>0</v>
      </c>
      <c r="I129">
        <v>0</v>
      </c>
      <c r="J129">
        <v>0</v>
      </c>
      <c r="K129">
        <v>0</v>
      </c>
      <c r="L129">
        <v>0</v>
      </c>
      <c r="M129">
        <v>0</v>
      </c>
      <c r="N129">
        <v>0</v>
      </c>
      <c r="O129">
        <v>0</v>
      </c>
      <c r="P129">
        <v>6021</v>
      </c>
      <c r="Q129">
        <v>0</v>
      </c>
      <c r="R129">
        <v>0</v>
      </c>
      <c r="S129">
        <v>0</v>
      </c>
      <c r="T129">
        <v>0</v>
      </c>
      <c r="U129">
        <v>0</v>
      </c>
      <c r="V129">
        <v>0</v>
      </c>
      <c r="W129">
        <v>1031305</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75018</v>
      </c>
      <c r="BB129">
        <v>0</v>
      </c>
      <c r="BC129">
        <v>0</v>
      </c>
      <c r="BD129">
        <v>0</v>
      </c>
      <c r="BE129">
        <v>0</v>
      </c>
      <c r="BF129">
        <v>0</v>
      </c>
      <c r="BG129">
        <v>0</v>
      </c>
      <c r="BH129">
        <v>2584</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150</v>
      </c>
      <c r="CC129">
        <v>0</v>
      </c>
      <c r="CD129">
        <v>0</v>
      </c>
      <c r="CE129">
        <v>0</v>
      </c>
      <c r="CF129">
        <v>0</v>
      </c>
      <c r="CG129">
        <v>0</v>
      </c>
      <c r="CH129">
        <v>0</v>
      </c>
      <c r="CI129">
        <v>0</v>
      </c>
      <c r="CJ129">
        <v>0</v>
      </c>
      <c r="CK129">
        <v>0</v>
      </c>
      <c r="CL129">
        <v>381769</v>
      </c>
      <c r="CM129">
        <v>0</v>
      </c>
      <c r="CN129">
        <v>0</v>
      </c>
      <c r="CO129">
        <v>0</v>
      </c>
      <c r="CP129">
        <v>513686</v>
      </c>
      <c r="CQ129">
        <v>0</v>
      </c>
      <c r="CR129">
        <v>0</v>
      </c>
      <c r="CS129">
        <v>0</v>
      </c>
      <c r="CT129">
        <v>0</v>
      </c>
      <c r="CU129">
        <v>0</v>
      </c>
      <c r="CV129">
        <v>0</v>
      </c>
      <c r="CW129">
        <v>0</v>
      </c>
      <c r="CX129">
        <v>0</v>
      </c>
      <c r="CY129">
        <v>0</v>
      </c>
      <c r="CZ129">
        <v>0</v>
      </c>
    </row>
    <row r="130" spans="1:104" x14ac:dyDescent="0.25">
      <c r="A130">
        <v>369</v>
      </c>
      <c r="B130">
        <v>369</v>
      </c>
      <c r="C130" t="s">
        <v>1157</v>
      </c>
      <c r="D130" t="s">
        <v>459</v>
      </c>
      <c r="E130">
        <v>19234929</v>
      </c>
      <c r="F130">
        <v>4262156</v>
      </c>
      <c r="G130">
        <v>2401029</v>
      </c>
      <c r="H130">
        <v>0</v>
      </c>
      <c r="I130">
        <v>5092508</v>
      </c>
      <c r="J130">
        <v>2675715</v>
      </c>
      <c r="K130">
        <v>10730141</v>
      </c>
      <c r="L130">
        <v>0</v>
      </c>
      <c r="M130">
        <v>8824267</v>
      </c>
      <c r="N130">
        <v>23318610</v>
      </c>
      <c r="O130">
        <v>45521787</v>
      </c>
      <c r="P130">
        <v>16769679</v>
      </c>
      <c r="Q130">
        <v>21876199</v>
      </c>
      <c r="R130">
        <v>14463074</v>
      </c>
      <c r="S130">
        <v>1150502</v>
      </c>
      <c r="T130">
        <v>23276992</v>
      </c>
      <c r="U130">
        <v>6840687</v>
      </c>
      <c r="V130">
        <v>34095349</v>
      </c>
      <c r="W130">
        <v>11835455</v>
      </c>
      <c r="X130">
        <v>7351469</v>
      </c>
      <c r="Y130">
        <v>2368923</v>
      </c>
      <c r="Z130">
        <v>4573049</v>
      </c>
      <c r="AA130">
        <v>21644705</v>
      </c>
      <c r="AB130">
        <v>10388519</v>
      </c>
      <c r="AC130">
        <v>20954890</v>
      </c>
      <c r="AD130">
        <v>64503155</v>
      </c>
      <c r="AE130">
        <v>2676933</v>
      </c>
      <c r="AF130">
        <v>7418567</v>
      </c>
      <c r="AG130">
        <v>20294312</v>
      </c>
      <c r="AH130">
        <v>7018040</v>
      </c>
      <c r="AI130">
        <v>11386002</v>
      </c>
      <c r="AJ130">
        <v>48961162</v>
      </c>
      <c r="AK130">
        <v>0</v>
      </c>
      <c r="AL130">
        <v>40286216</v>
      </c>
      <c r="AM130">
        <v>11384194</v>
      </c>
      <c r="AN130">
        <v>29197238</v>
      </c>
      <c r="AO130">
        <v>1994551</v>
      </c>
      <c r="AP130">
        <v>4273716</v>
      </c>
      <c r="AQ130">
        <v>9408302</v>
      </c>
      <c r="AR130">
        <v>3289748</v>
      </c>
      <c r="AS130">
        <v>62807555</v>
      </c>
      <c r="AT130">
        <v>16941609</v>
      </c>
      <c r="AU130">
        <v>17835038</v>
      </c>
      <c r="AV130">
        <v>12293324</v>
      </c>
      <c r="AW130">
        <v>16747055</v>
      </c>
      <c r="AX130">
        <v>3750765</v>
      </c>
      <c r="AY130">
        <v>8655345</v>
      </c>
      <c r="AZ130">
        <v>0</v>
      </c>
      <c r="BA130">
        <v>15133446</v>
      </c>
      <c r="BB130">
        <v>7451171</v>
      </c>
      <c r="BC130">
        <v>26969098</v>
      </c>
      <c r="BD130">
        <v>4069383</v>
      </c>
      <c r="BE130">
        <v>8564623</v>
      </c>
      <c r="BF130">
        <v>13433216</v>
      </c>
      <c r="BG130">
        <v>11436977</v>
      </c>
      <c r="BH130">
        <v>9035290</v>
      </c>
      <c r="BI130">
        <v>0</v>
      </c>
      <c r="BJ130">
        <v>5945105</v>
      </c>
      <c r="BK130">
        <v>7019320</v>
      </c>
      <c r="BL130">
        <v>121108575</v>
      </c>
      <c r="BM130">
        <v>3470390</v>
      </c>
      <c r="BN130">
        <v>4674028</v>
      </c>
      <c r="BO130">
        <v>12534937</v>
      </c>
      <c r="BP130">
        <v>16059675</v>
      </c>
      <c r="BQ130">
        <v>44923524</v>
      </c>
      <c r="BR130">
        <v>0</v>
      </c>
      <c r="BS130">
        <v>41117587</v>
      </c>
      <c r="BT130">
        <v>17594067</v>
      </c>
      <c r="BU130">
        <v>5752337</v>
      </c>
      <c r="BV130">
        <v>5467095</v>
      </c>
      <c r="BW130">
        <v>24765351</v>
      </c>
      <c r="BX130">
        <v>1704666</v>
      </c>
      <c r="BY130">
        <v>8535384</v>
      </c>
      <c r="BZ130">
        <v>25746636</v>
      </c>
      <c r="CA130">
        <v>4094182</v>
      </c>
      <c r="CB130">
        <v>15877625</v>
      </c>
      <c r="CC130">
        <v>11645309</v>
      </c>
      <c r="CD130">
        <v>32842946</v>
      </c>
      <c r="CE130">
        <v>14978243</v>
      </c>
      <c r="CF130">
        <v>20004682</v>
      </c>
      <c r="CG130">
        <v>8994954</v>
      </c>
      <c r="CH130">
        <v>11790124</v>
      </c>
      <c r="CI130">
        <v>7558648</v>
      </c>
      <c r="CJ130">
        <v>8500048</v>
      </c>
      <c r="CK130">
        <v>8087607</v>
      </c>
      <c r="CL130">
        <v>11627054</v>
      </c>
      <c r="CM130">
        <v>6152953</v>
      </c>
      <c r="CN130">
        <v>6559377</v>
      </c>
      <c r="CO130">
        <v>1323151</v>
      </c>
      <c r="CP130">
        <v>34619380</v>
      </c>
      <c r="CQ130">
        <v>8774110</v>
      </c>
      <c r="CR130">
        <v>79372888</v>
      </c>
      <c r="CS130">
        <v>4577847</v>
      </c>
      <c r="CT130">
        <v>3119701</v>
      </c>
      <c r="CU130">
        <v>9171381</v>
      </c>
      <c r="CV130">
        <v>20736879</v>
      </c>
      <c r="CW130">
        <v>11484872</v>
      </c>
      <c r="CX130">
        <v>16819186</v>
      </c>
      <c r="CY130">
        <v>4866546</v>
      </c>
      <c r="CZ130">
        <v>3715788</v>
      </c>
    </row>
    <row r="131" spans="1:104" x14ac:dyDescent="0.25">
      <c r="A131">
        <v>370</v>
      </c>
      <c r="B131">
        <v>370</v>
      </c>
      <c r="C131" t="s">
        <v>1158</v>
      </c>
      <c r="D131" t="s">
        <v>460</v>
      </c>
      <c r="E131">
        <v>10854783</v>
      </c>
      <c r="F131">
        <v>1606992</v>
      </c>
      <c r="G131">
        <v>1249806</v>
      </c>
      <c r="H131">
        <v>0</v>
      </c>
      <c r="I131">
        <v>926283</v>
      </c>
      <c r="J131">
        <v>592064</v>
      </c>
      <c r="K131">
        <v>2564009</v>
      </c>
      <c r="L131">
        <v>0</v>
      </c>
      <c r="M131">
        <v>1926549</v>
      </c>
      <c r="N131">
        <v>13458424</v>
      </c>
      <c r="O131">
        <v>20956339</v>
      </c>
      <c r="P131">
        <v>8785906</v>
      </c>
      <c r="Q131">
        <v>53776435</v>
      </c>
      <c r="R131">
        <v>3004016</v>
      </c>
      <c r="S131">
        <v>598419</v>
      </c>
      <c r="T131">
        <v>6665135</v>
      </c>
      <c r="U131">
        <v>1466969</v>
      </c>
      <c r="V131">
        <v>18271572</v>
      </c>
      <c r="W131">
        <v>14791619</v>
      </c>
      <c r="X131">
        <v>2037265</v>
      </c>
      <c r="Y131">
        <v>0</v>
      </c>
      <c r="Z131">
        <v>1735382</v>
      </c>
      <c r="AA131">
        <v>106878</v>
      </c>
      <c r="AB131">
        <v>720846</v>
      </c>
      <c r="AC131">
        <v>3193944</v>
      </c>
      <c r="AD131">
        <v>18212774</v>
      </c>
      <c r="AE131">
        <v>1631937</v>
      </c>
      <c r="AF131">
        <v>16967194</v>
      </c>
      <c r="AG131">
        <v>19087999</v>
      </c>
      <c r="AH131">
        <v>7858644</v>
      </c>
      <c r="AI131">
        <v>0</v>
      </c>
      <c r="AJ131">
        <v>0</v>
      </c>
      <c r="AK131">
        <v>0</v>
      </c>
      <c r="AL131">
        <v>61866227</v>
      </c>
      <c r="AM131">
        <v>9668106</v>
      </c>
      <c r="AN131">
        <v>2686980</v>
      </c>
      <c r="AO131">
        <v>1284073</v>
      </c>
      <c r="AP131">
        <v>724602</v>
      </c>
      <c r="AQ131">
        <v>10514944</v>
      </c>
      <c r="AR131">
        <v>618734</v>
      </c>
      <c r="AS131">
        <v>95402831</v>
      </c>
      <c r="AT131">
        <v>3514669</v>
      </c>
      <c r="AU131">
        <v>18626098</v>
      </c>
      <c r="AV131">
        <v>5962055</v>
      </c>
      <c r="AW131">
        <v>17329514</v>
      </c>
      <c r="AX131">
        <v>1783449</v>
      </c>
      <c r="AY131">
        <v>3663411</v>
      </c>
      <c r="AZ131">
        <v>0</v>
      </c>
      <c r="BA131">
        <v>30042669</v>
      </c>
      <c r="BB131">
        <v>3929524</v>
      </c>
      <c r="BC131">
        <v>38004505</v>
      </c>
      <c r="BD131">
        <v>688781</v>
      </c>
      <c r="BE131">
        <v>11345880</v>
      </c>
      <c r="BF131">
        <v>6929870</v>
      </c>
      <c r="BG131">
        <v>12858347</v>
      </c>
      <c r="BH131">
        <v>0</v>
      </c>
      <c r="BI131">
        <v>0</v>
      </c>
      <c r="BJ131">
        <v>763432</v>
      </c>
      <c r="BK131">
        <v>1469000</v>
      </c>
      <c r="BL131">
        <v>0</v>
      </c>
      <c r="BM131">
        <v>281596</v>
      </c>
      <c r="BN131">
        <v>2286746</v>
      </c>
      <c r="BO131">
        <v>10351080</v>
      </c>
      <c r="BP131">
        <v>6345228</v>
      </c>
      <c r="BQ131">
        <v>0</v>
      </c>
      <c r="BR131">
        <v>0</v>
      </c>
      <c r="BS131">
        <v>15054104</v>
      </c>
      <c r="BT131">
        <v>29518666</v>
      </c>
      <c r="BU131">
        <v>1810936</v>
      </c>
      <c r="BV131">
        <v>6394442</v>
      </c>
      <c r="BW131">
        <v>934030</v>
      </c>
      <c r="BX131">
        <v>1249746</v>
      </c>
      <c r="BY131">
        <v>2093229</v>
      </c>
      <c r="BZ131">
        <v>791007</v>
      </c>
      <c r="CA131">
        <v>2491134</v>
      </c>
      <c r="CB131">
        <v>11192459</v>
      </c>
      <c r="CC131">
        <v>4342572</v>
      </c>
      <c r="CD131">
        <v>3195323</v>
      </c>
      <c r="CE131">
        <v>0</v>
      </c>
      <c r="CF131">
        <v>15284551</v>
      </c>
      <c r="CG131">
        <v>937712</v>
      </c>
      <c r="CH131">
        <v>8614805</v>
      </c>
      <c r="CI131">
        <v>3118553</v>
      </c>
      <c r="CJ131">
        <v>4362019</v>
      </c>
      <c r="CK131">
        <v>4387187</v>
      </c>
      <c r="CL131">
        <v>7097626</v>
      </c>
      <c r="CM131">
        <v>1871699</v>
      </c>
      <c r="CN131">
        <v>596153</v>
      </c>
      <c r="CO131">
        <v>74123</v>
      </c>
      <c r="CP131">
        <v>57195352</v>
      </c>
      <c r="CQ131">
        <v>2892363</v>
      </c>
      <c r="CR131">
        <v>0</v>
      </c>
      <c r="CS131">
        <v>1156881</v>
      </c>
      <c r="CT131">
        <v>65079</v>
      </c>
      <c r="CU131">
        <v>5983509</v>
      </c>
      <c r="CV131">
        <v>7497181</v>
      </c>
      <c r="CW131">
        <v>4596328</v>
      </c>
      <c r="CX131">
        <v>3005054</v>
      </c>
      <c r="CY131">
        <v>4220806</v>
      </c>
      <c r="CZ131">
        <v>1461106</v>
      </c>
    </row>
    <row r="132" spans="1:104" x14ac:dyDescent="0.25">
      <c r="A132">
        <v>371</v>
      </c>
      <c r="B132">
        <v>371</v>
      </c>
      <c r="C132" t="s">
        <v>1159</v>
      </c>
      <c r="D132" t="s">
        <v>461</v>
      </c>
      <c r="E132">
        <v>0</v>
      </c>
      <c r="F132">
        <v>0</v>
      </c>
      <c r="G132">
        <v>0</v>
      </c>
      <c r="H132">
        <v>0</v>
      </c>
      <c r="I132">
        <v>0</v>
      </c>
      <c r="J132">
        <v>0</v>
      </c>
      <c r="K132">
        <v>0</v>
      </c>
      <c r="L132">
        <v>0</v>
      </c>
      <c r="M132">
        <v>0</v>
      </c>
      <c r="N132">
        <v>0</v>
      </c>
      <c r="O132">
        <v>0</v>
      </c>
      <c r="P132">
        <v>0</v>
      </c>
      <c r="Q132">
        <v>0</v>
      </c>
      <c r="R132">
        <v>0</v>
      </c>
      <c r="S132">
        <v>0</v>
      </c>
      <c r="T132">
        <v>0</v>
      </c>
      <c r="U132">
        <v>0</v>
      </c>
      <c r="V132">
        <v>0</v>
      </c>
      <c r="W132">
        <v>0</v>
      </c>
      <c r="X132">
        <v>208825</v>
      </c>
      <c r="Y132">
        <v>1392400</v>
      </c>
      <c r="Z132">
        <v>0</v>
      </c>
      <c r="AA132">
        <v>2195802</v>
      </c>
      <c r="AB132">
        <v>880636</v>
      </c>
      <c r="AC132">
        <v>0</v>
      </c>
      <c r="AD132">
        <v>0</v>
      </c>
      <c r="AE132">
        <v>0</v>
      </c>
      <c r="AF132">
        <v>0</v>
      </c>
      <c r="AG132">
        <v>0</v>
      </c>
      <c r="AH132">
        <v>0</v>
      </c>
      <c r="AI132">
        <v>2235934</v>
      </c>
      <c r="AJ132">
        <v>71924967</v>
      </c>
      <c r="AK132">
        <v>0</v>
      </c>
      <c r="AL132">
        <v>0</v>
      </c>
      <c r="AM132">
        <v>0</v>
      </c>
      <c r="AN132">
        <v>21381485</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1266351</v>
      </c>
      <c r="BI132">
        <v>0</v>
      </c>
      <c r="BJ132">
        <v>937301</v>
      </c>
      <c r="BK132">
        <v>0</v>
      </c>
      <c r="BL132">
        <v>0</v>
      </c>
      <c r="BM132">
        <v>0</v>
      </c>
      <c r="BN132">
        <v>0</v>
      </c>
      <c r="BO132">
        <v>0</v>
      </c>
      <c r="BP132">
        <v>0</v>
      </c>
      <c r="BQ132">
        <v>14723904</v>
      </c>
      <c r="BR132">
        <v>0</v>
      </c>
      <c r="BS132">
        <v>0</v>
      </c>
      <c r="BT132">
        <v>0</v>
      </c>
      <c r="BU132">
        <v>0</v>
      </c>
      <c r="BV132">
        <v>0</v>
      </c>
      <c r="BW132">
        <v>0</v>
      </c>
      <c r="BX132">
        <v>0</v>
      </c>
      <c r="BY132">
        <v>0</v>
      </c>
      <c r="BZ132">
        <v>6832276</v>
      </c>
      <c r="CA132">
        <v>95705</v>
      </c>
      <c r="CB132">
        <v>0</v>
      </c>
      <c r="CC132">
        <v>0</v>
      </c>
      <c r="CD132">
        <v>0</v>
      </c>
      <c r="CE132">
        <v>635031</v>
      </c>
      <c r="CF132">
        <v>0</v>
      </c>
      <c r="CG132">
        <v>81700</v>
      </c>
      <c r="CH132">
        <v>0</v>
      </c>
      <c r="CI132">
        <v>0</v>
      </c>
      <c r="CJ132">
        <v>0</v>
      </c>
      <c r="CK132">
        <v>1139775</v>
      </c>
      <c r="CL132">
        <v>0</v>
      </c>
      <c r="CM132">
        <v>0</v>
      </c>
      <c r="CN132">
        <v>0</v>
      </c>
      <c r="CO132">
        <v>0</v>
      </c>
      <c r="CP132">
        <v>0</v>
      </c>
      <c r="CQ132">
        <v>0</v>
      </c>
      <c r="CR132">
        <v>269419000</v>
      </c>
      <c r="CS132">
        <v>0</v>
      </c>
      <c r="CT132">
        <v>0</v>
      </c>
      <c r="CU132">
        <v>0</v>
      </c>
      <c r="CV132">
        <v>0</v>
      </c>
      <c r="CW132">
        <v>0</v>
      </c>
      <c r="CX132">
        <v>0</v>
      </c>
      <c r="CY132">
        <v>0</v>
      </c>
      <c r="CZ132">
        <v>0</v>
      </c>
    </row>
    <row r="133" spans="1:104" x14ac:dyDescent="0.25">
      <c r="A133">
        <v>373</v>
      </c>
      <c r="B133">
        <v>373</v>
      </c>
      <c r="C133" t="s">
        <v>1160</v>
      </c>
      <c r="D133" t="s">
        <v>462</v>
      </c>
      <c r="E133">
        <v>43827663</v>
      </c>
      <c r="F133">
        <v>15617016</v>
      </c>
      <c r="G133">
        <v>14678680</v>
      </c>
      <c r="H133">
        <v>0</v>
      </c>
      <c r="I133">
        <v>24554652</v>
      </c>
      <c r="J133">
        <v>14996811</v>
      </c>
      <c r="K133">
        <v>13139020</v>
      </c>
      <c r="L133">
        <v>0</v>
      </c>
      <c r="M133">
        <v>18745575</v>
      </c>
      <c r="N133">
        <v>97483721</v>
      </c>
      <c r="O133">
        <v>142211514</v>
      </c>
      <c r="P133">
        <v>42645075</v>
      </c>
      <c r="Q133">
        <v>87031812</v>
      </c>
      <c r="R133">
        <v>30129681</v>
      </c>
      <c r="S133">
        <v>8566775</v>
      </c>
      <c r="T133">
        <v>39037331</v>
      </c>
      <c r="U133">
        <v>18019802</v>
      </c>
      <c r="V133">
        <v>73521213</v>
      </c>
      <c r="W133">
        <v>26459756</v>
      </c>
      <c r="X133">
        <v>25140847</v>
      </c>
      <c r="Y133">
        <v>25101440</v>
      </c>
      <c r="Z133">
        <v>19778151</v>
      </c>
      <c r="AA133">
        <v>50589341</v>
      </c>
      <c r="AB133">
        <v>26494173</v>
      </c>
      <c r="AC133">
        <v>54431302</v>
      </c>
      <c r="AD133">
        <v>147772143</v>
      </c>
      <c r="AE133">
        <v>72662628</v>
      </c>
      <c r="AF133">
        <v>76886523</v>
      </c>
      <c r="AG133">
        <v>43062893</v>
      </c>
      <c r="AH133">
        <v>20052264</v>
      </c>
      <c r="AI133">
        <v>22801799</v>
      </c>
      <c r="AJ133">
        <v>162006551</v>
      </c>
      <c r="AK133">
        <v>0</v>
      </c>
      <c r="AL133">
        <v>182831146</v>
      </c>
      <c r="AM133">
        <v>31015033</v>
      </c>
      <c r="AN133">
        <v>103936582</v>
      </c>
      <c r="AO133">
        <v>4799389</v>
      </c>
      <c r="AP133">
        <v>9046718</v>
      </c>
      <c r="AQ133">
        <v>20771790</v>
      </c>
      <c r="AR133">
        <v>8959128</v>
      </c>
      <c r="AS133">
        <v>173744262</v>
      </c>
      <c r="AT133">
        <v>28496112</v>
      </c>
      <c r="AU133">
        <v>51422231</v>
      </c>
      <c r="AV133">
        <v>51821777</v>
      </c>
      <c r="AW133">
        <v>56331648</v>
      </c>
      <c r="AX133">
        <v>9052833</v>
      </c>
      <c r="AY133">
        <v>12468467</v>
      </c>
      <c r="AZ133">
        <v>0</v>
      </c>
      <c r="BA133">
        <v>147748736</v>
      </c>
      <c r="BB133">
        <v>31529575</v>
      </c>
      <c r="BC133">
        <v>60003442</v>
      </c>
      <c r="BD133">
        <v>5251183</v>
      </c>
      <c r="BE133">
        <v>30071600</v>
      </c>
      <c r="BF133">
        <v>32336232</v>
      </c>
      <c r="BG133">
        <v>40836435</v>
      </c>
      <c r="BH133">
        <v>30564212</v>
      </c>
      <c r="BI133">
        <v>0</v>
      </c>
      <c r="BJ133">
        <v>15282320</v>
      </c>
      <c r="BK133">
        <v>22082629</v>
      </c>
      <c r="BL133">
        <v>526622039</v>
      </c>
      <c r="BM133">
        <v>6280895</v>
      </c>
      <c r="BN133">
        <v>19255651</v>
      </c>
      <c r="BO133">
        <v>63287330</v>
      </c>
      <c r="BP133">
        <v>45019959</v>
      </c>
      <c r="BQ133">
        <v>145864017</v>
      </c>
      <c r="BR133">
        <v>0</v>
      </c>
      <c r="BS133">
        <v>73778085</v>
      </c>
      <c r="BT133">
        <v>68742496</v>
      </c>
      <c r="BU133">
        <v>6978820</v>
      </c>
      <c r="BV133">
        <v>40864834</v>
      </c>
      <c r="BW133">
        <v>22723524</v>
      </c>
      <c r="BX133">
        <v>5904319</v>
      </c>
      <c r="BY133">
        <v>45976713</v>
      </c>
      <c r="BZ133">
        <v>67428154</v>
      </c>
      <c r="CA133">
        <v>14503094</v>
      </c>
      <c r="CB133">
        <v>39812049</v>
      </c>
      <c r="CC133">
        <v>28914205</v>
      </c>
      <c r="CD133">
        <v>33602781</v>
      </c>
      <c r="CE133">
        <v>51989283</v>
      </c>
      <c r="CF133">
        <v>69310660</v>
      </c>
      <c r="CG133">
        <v>38311302</v>
      </c>
      <c r="CH133">
        <v>57710532</v>
      </c>
      <c r="CI133">
        <v>13367692</v>
      </c>
      <c r="CJ133">
        <v>25639488</v>
      </c>
      <c r="CK133">
        <v>28385653</v>
      </c>
      <c r="CL133">
        <v>30309875</v>
      </c>
      <c r="CM133">
        <v>14241745</v>
      </c>
      <c r="CN133">
        <v>24158396</v>
      </c>
      <c r="CO133">
        <v>3471431</v>
      </c>
      <c r="CP133">
        <v>81157833</v>
      </c>
      <c r="CQ133">
        <v>20577037</v>
      </c>
      <c r="CR133">
        <v>313385708</v>
      </c>
      <c r="CS133">
        <v>15556137</v>
      </c>
      <c r="CT133">
        <v>7596789</v>
      </c>
      <c r="CU133">
        <v>37724234</v>
      </c>
      <c r="CV133">
        <v>56842630</v>
      </c>
      <c r="CW133">
        <v>20361814</v>
      </c>
      <c r="CX133">
        <v>29859085</v>
      </c>
      <c r="CY133">
        <v>17546643</v>
      </c>
      <c r="CZ133">
        <v>10041164</v>
      </c>
    </row>
    <row r="134" spans="1:104" x14ac:dyDescent="0.25">
      <c r="A134">
        <v>375</v>
      </c>
      <c r="B134">
        <v>375</v>
      </c>
      <c r="C134" t="s">
        <v>250</v>
      </c>
      <c r="D134" t="s">
        <v>463</v>
      </c>
      <c r="E134">
        <v>0</v>
      </c>
      <c r="F134">
        <v>5071063</v>
      </c>
      <c r="G134">
        <v>0</v>
      </c>
      <c r="H134">
        <v>0</v>
      </c>
      <c r="I134">
        <v>0</v>
      </c>
      <c r="J134">
        <v>0</v>
      </c>
      <c r="K134">
        <v>6893279</v>
      </c>
      <c r="L134">
        <v>0</v>
      </c>
      <c r="M134">
        <v>1319743</v>
      </c>
      <c r="N134">
        <v>44114541</v>
      </c>
      <c r="O134">
        <v>0</v>
      </c>
      <c r="P134">
        <v>731952</v>
      </c>
      <c r="Q134">
        <v>0</v>
      </c>
      <c r="R134">
        <v>7332075</v>
      </c>
      <c r="S134">
        <v>2560668</v>
      </c>
      <c r="T134">
        <v>973978</v>
      </c>
      <c r="U134">
        <v>0</v>
      </c>
      <c r="V134">
        <v>0</v>
      </c>
      <c r="W134">
        <v>23986826</v>
      </c>
      <c r="X134">
        <v>0</v>
      </c>
      <c r="Y134">
        <v>2114129</v>
      </c>
      <c r="Z134">
        <v>262521</v>
      </c>
      <c r="AA134">
        <v>0</v>
      </c>
      <c r="AB134">
        <v>5108015</v>
      </c>
      <c r="AC134">
        <v>12692737</v>
      </c>
      <c r="AD134">
        <v>353126</v>
      </c>
      <c r="AE134">
        <v>13614078</v>
      </c>
      <c r="AF134">
        <v>330931</v>
      </c>
      <c r="AG134">
        <v>1537941</v>
      </c>
      <c r="AH134">
        <v>8595568</v>
      </c>
      <c r="AI134">
        <v>7765363</v>
      </c>
      <c r="AJ134">
        <v>36995955</v>
      </c>
      <c r="AK134">
        <v>0</v>
      </c>
      <c r="AL134">
        <v>0</v>
      </c>
      <c r="AM134">
        <v>5869387</v>
      </c>
      <c r="AN134">
        <v>0</v>
      </c>
      <c r="AO134">
        <v>2052543</v>
      </c>
      <c r="AP134">
        <v>0</v>
      </c>
      <c r="AQ134">
        <v>0</v>
      </c>
      <c r="AR134">
        <v>1695816</v>
      </c>
      <c r="AS134">
        <v>0</v>
      </c>
      <c r="AT134">
        <v>4072296</v>
      </c>
      <c r="AU134">
        <v>54249375</v>
      </c>
      <c r="AV134">
        <v>0</v>
      </c>
      <c r="AW134">
        <v>3046575</v>
      </c>
      <c r="AX134">
        <v>0</v>
      </c>
      <c r="AY134">
        <v>8456210</v>
      </c>
      <c r="AZ134">
        <v>0</v>
      </c>
      <c r="BA134">
        <v>0</v>
      </c>
      <c r="BB134">
        <v>0</v>
      </c>
      <c r="BC134">
        <v>20862161</v>
      </c>
      <c r="BD134">
        <v>3299975</v>
      </c>
      <c r="BE134">
        <v>-326749</v>
      </c>
      <c r="BF134">
        <v>0</v>
      </c>
      <c r="BG134">
        <v>19695570</v>
      </c>
      <c r="BH134">
        <v>0</v>
      </c>
      <c r="BI134">
        <v>0</v>
      </c>
      <c r="BJ134">
        <v>-1753236</v>
      </c>
      <c r="BK134">
        <v>76727</v>
      </c>
      <c r="BL134">
        <v>0</v>
      </c>
      <c r="BM134">
        <v>0</v>
      </c>
      <c r="BN134">
        <v>7420824</v>
      </c>
      <c r="BO134">
        <v>12938408</v>
      </c>
      <c r="BP134">
        <v>140312</v>
      </c>
      <c r="BQ134">
        <v>0</v>
      </c>
      <c r="BR134">
        <v>0</v>
      </c>
      <c r="BS134">
        <v>0</v>
      </c>
      <c r="BT134">
        <v>-199444</v>
      </c>
      <c r="BU134">
        <v>3232039</v>
      </c>
      <c r="BV134">
        <v>11858786</v>
      </c>
      <c r="BW134">
        <v>9407763</v>
      </c>
      <c r="BX134">
        <v>1384559</v>
      </c>
      <c r="BY134">
        <v>0</v>
      </c>
      <c r="BZ134">
        <v>0</v>
      </c>
      <c r="CA134">
        <v>0</v>
      </c>
      <c r="CB134">
        <v>0</v>
      </c>
      <c r="CC134">
        <v>8523751</v>
      </c>
      <c r="CD134">
        <v>4087170</v>
      </c>
      <c r="CE134">
        <v>4213942</v>
      </c>
      <c r="CF134">
        <v>139530</v>
      </c>
      <c r="CG134">
        <v>0</v>
      </c>
      <c r="CH134">
        <v>2752403</v>
      </c>
      <c r="CI134">
        <v>1192520</v>
      </c>
      <c r="CJ134">
        <v>1195161</v>
      </c>
      <c r="CK134">
        <v>518160</v>
      </c>
      <c r="CL134">
        <v>767760</v>
      </c>
      <c r="CM134">
        <v>0</v>
      </c>
      <c r="CN134">
        <v>0</v>
      </c>
      <c r="CO134">
        <v>639056</v>
      </c>
      <c r="CP134">
        <v>126264034</v>
      </c>
      <c r="CQ134">
        <v>1218766</v>
      </c>
      <c r="CR134">
        <v>0</v>
      </c>
      <c r="CS134">
        <v>5154750</v>
      </c>
      <c r="CT134">
        <v>164271</v>
      </c>
      <c r="CU134">
        <v>0</v>
      </c>
      <c r="CV134">
        <v>126873</v>
      </c>
      <c r="CW134">
        <v>0</v>
      </c>
      <c r="CX134">
        <v>2454282</v>
      </c>
      <c r="CY134">
        <v>1105718</v>
      </c>
      <c r="CZ134">
        <v>185729</v>
      </c>
    </row>
    <row r="135" spans="1:104" x14ac:dyDescent="0.25">
      <c r="A135">
        <v>376</v>
      </c>
      <c r="B135">
        <v>376</v>
      </c>
      <c r="C135" t="s">
        <v>105</v>
      </c>
      <c r="D135" t="s">
        <v>464</v>
      </c>
      <c r="E135">
        <v>-4299841</v>
      </c>
      <c r="F135">
        <v>0</v>
      </c>
      <c r="G135">
        <v>1266072</v>
      </c>
      <c r="H135">
        <v>0</v>
      </c>
      <c r="I135">
        <v>0</v>
      </c>
      <c r="J135">
        <v>19200</v>
      </c>
      <c r="K135">
        <v>0</v>
      </c>
      <c r="L135">
        <v>0</v>
      </c>
      <c r="M135">
        <v>0</v>
      </c>
      <c r="N135">
        <v>0</v>
      </c>
      <c r="O135">
        <v>-4542788</v>
      </c>
      <c r="P135">
        <v>-3900108</v>
      </c>
      <c r="Q135">
        <v>0</v>
      </c>
      <c r="R135">
        <v>0</v>
      </c>
      <c r="S135">
        <v>0</v>
      </c>
      <c r="T135">
        <v>0</v>
      </c>
      <c r="U135">
        <v>0</v>
      </c>
      <c r="V135">
        <v>0</v>
      </c>
      <c r="W135">
        <v>0</v>
      </c>
      <c r="X135">
        <v>0</v>
      </c>
      <c r="Y135">
        <v>0</v>
      </c>
      <c r="Z135">
        <v>0</v>
      </c>
      <c r="AA135">
        <v>0</v>
      </c>
      <c r="AB135">
        <v>0</v>
      </c>
      <c r="AC135">
        <v>0</v>
      </c>
      <c r="AD135">
        <v>0</v>
      </c>
      <c r="AE135">
        <v>0</v>
      </c>
      <c r="AF135">
        <v>1</v>
      </c>
      <c r="AG135">
        <v>0</v>
      </c>
      <c r="AH135">
        <v>0</v>
      </c>
      <c r="AI135">
        <v>0</v>
      </c>
      <c r="AJ135">
        <v>0</v>
      </c>
      <c r="AK135">
        <v>0</v>
      </c>
      <c r="AL135">
        <v>0</v>
      </c>
      <c r="AM135">
        <v>0</v>
      </c>
      <c r="AN135">
        <v>-4777534</v>
      </c>
      <c r="AO135">
        <v>0</v>
      </c>
      <c r="AP135">
        <v>112896</v>
      </c>
      <c r="AQ135">
        <v>0</v>
      </c>
      <c r="AR135">
        <v>0</v>
      </c>
      <c r="AS135">
        <v>0</v>
      </c>
      <c r="AT135">
        <v>0</v>
      </c>
      <c r="AU135">
        <v>-1958318</v>
      </c>
      <c r="AV135">
        <v>0</v>
      </c>
      <c r="AW135">
        <v>0</v>
      </c>
      <c r="AX135">
        <v>0</v>
      </c>
      <c r="AY135">
        <v>0</v>
      </c>
      <c r="AZ135">
        <v>0</v>
      </c>
      <c r="BA135">
        <v>0</v>
      </c>
      <c r="BB135">
        <v>0</v>
      </c>
      <c r="BC135">
        <v>0</v>
      </c>
      <c r="BD135">
        <v>0</v>
      </c>
      <c r="BE135">
        <v>0</v>
      </c>
      <c r="BF135">
        <v>677709</v>
      </c>
      <c r="BG135">
        <v>0</v>
      </c>
      <c r="BH135">
        <v>0</v>
      </c>
      <c r="BI135">
        <v>0</v>
      </c>
      <c r="BJ135">
        <v>737723</v>
      </c>
      <c r="BK135">
        <v>-3</v>
      </c>
      <c r="BL135">
        <v>0</v>
      </c>
      <c r="BM135">
        <v>0</v>
      </c>
      <c r="BN135">
        <v>0</v>
      </c>
      <c r="BO135">
        <v>0</v>
      </c>
      <c r="BP135">
        <v>0</v>
      </c>
      <c r="BQ135">
        <v>0</v>
      </c>
      <c r="BR135">
        <v>0</v>
      </c>
      <c r="BS135">
        <v>-208779</v>
      </c>
      <c r="BT135">
        <v>0</v>
      </c>
      <c r="BU135">
        <v>0</v>
      </c>
      <c r="BV135">
        <v>0</v>
      </c>
      <c r="BW135">
        <v>0</v>
      </c>
      <c r="BX135">
        <v>0</v>
      </c>
      <c r="BY135">
        <v>0</v>
      </c>
      <c r="BZ135">
        <v>0</v>
      </c>
      <c r="CA135">
        <v>0</v>
      </c>
      <c r="CB135">
        <v>0</v>
      </c>
      <c r="CC135">
        <v>0</v>
      </c>
      <c r="CD135">
        <v>0</v>
      </c>
      <c r="CE135">
        <v>0</v>
      </c>
      <c r="CF135">
        <v>0</v>
      </c>
      <c r="CG135">
        <v>0</v>
      </c>
      <c r="CH135">
        <v>0</v>
      </c>
      <c r="CI135">
        <v>-9713201</v>
      </c>
      <c r="CJ135">
        <v>0</v>
      </c>
      <c r="CK135">
        <v>0</v>
      </c>
      <c r="CL135">
        <v>0</v>
      </c>
      <c r="CM135">
        <v>-43829</v>
      </c>
      <c r="CN135">
        <v>0</v>
      </c>
      <c r="CO135">
        <v>0</v>
      </c>
      <c r="CP135">
        <v>0</v>
      </c>
      <c r="CQ135">
        <v>0</v>
      </c>
      <c r="CR135">
        <v>0</v>
      </c>
      <c r="CS135">
        <v>0</v>
      </c>
      <c r="CT135">
        <v>0</v>
      </c>
      <c r="CU135">
        <v>0</v>
      </c>
      <c r="CV135">
        <v>879305</v>
      </c>
      <c r="CW135">
        <v>0</v>
      </c>
      <c r="CX135">
        <v>0</v>
      </c>
      <c r="CY135">
        <v>0</v>
      </c>
      <c r="CZ135">
        <v>0</v>
      </c>
    </row>
    <row r="136" spans="1:104" x14ac:dyDescent="0.25">
      <c r="A136">
        <v>377</v>
      </c>
      <c r="B136">
        <v>377</v>
      </c>
      <c r="C136" t="s">
        <v>106</v>
      </c>
      <c r="D136" t="s">
        <v>465</v>
      </c>
      <c r="E136">
        <v>0</v>
      </c>
      <c r="F136">
        <v>0</v>
      </c>
      <c r="G136">
        <v>0</v>
      </c>
      <c r="H136">
        <v>0</v>
      </c>
      <c r="I136">
        <v>0</v>
      </c>
      <c r="J136">
        <v>0</v>
      </c>
      <c r="K136">
        <v>0</v>
      </c>
      <c r="L136">
        <v>0</v>
      </c>
      <c r="M136">
        <v>209240</v>
      </c>
      <c r="N136">
        <v>0</v>
      </c>
      <c r="O136">
        <v>0</v>
      </c>
      <c r="P136">
        <v>-57535</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-299508</v>
      </c>
      <c r="AV136">
        <v>0</v>
      </c>
      <c r="AW136">
        <v>0</v>
      </c>
      <c r="AX136">
        <v>0</v>
      </c>
      <c r="AY136">
        <v>0</v>
      </c>
      <c r="AZ136">
        <v>0</v>
      </c>
      <c r="BA136">
        <v>0</v>
      </c>
      <c r="BB136">
        <v>0</v>
      </c>
      <c r="BC136">
        <v>0</v>
      </c>
      <c r="BD136">
        <v>0</v>
      </c>
      <c r="BE136">
        <v>-320971</v>
      </c>
      <c r="BF136">
        <v>0</v>
      </c>
      <c r="BG136">
        <v>0</v>
      </c>
      <c r="BH136">
        <v>0</v>
      </c>
      <c r="BI136">
        <v>0</v>
      </c>
      <c r="BJ136">
        <v>214074</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2661407</v>
      </c>
      <c r="CJ136">
        <v>0</v>
      </c>
      <c r="CK136">
        <v>0</v>
      </c>
      <c r="CL136">
        <v>0</v>
      </c>
      <c r="CM136">
        <v>0</v>
      </c>
      <c r="CN136">
        <v>0</v>
      </c>
      <c r="CO136">
        <v>0</v>
      </c>
      <c r="CP136">
        <v>0</v>
      </c>
      <c r="CQ136">
        <v>0</v>
      </c>
      <c r="CR136">
        <v>0</v>
      </c>
      <c r="CS136">
        <v>0</v>
      </c>
      <c r="CT136">
        <v>0</v>
      </c>
      <c r="CU136">
        <v>0</v>
      </c>
      <c r="CV136">
        <v>5</v>
      </c>
      <c r="CW136">
        <v>0</v>
      </c>
      <c r="CX136">
        <v>0</v>
      </c>
      <c r="CY136">
        <v>0</v>
      </c>
      <c r="CZ136">
        <v>0</v>
      </c>
    </row>
    <row r="137" spans="1:104" x14ac:dyDescent="0.25">
      <c r="B137">
        <v>378</v>
      </c>
      <c r="C137" t="s">
        <v>1161</v>
      </c>
      <c r="D137" t="s">
        <v>466</v>
      </c>
    </row>
    <row r="138" spans="1:104" x14ac:dyDescent="0.25">
      <c r="A138">
        <v>379</v>
      </c>
      <c r="B138">
        <v>379</v>
      </c>
      <c r="C138" t="s">
        <v>113</v>
      </c>
      <c r="D138" t="s">
        <v>467</v>
      </c>
      <c r="E138">
        <v>57608001</v>
      </c>
      <c r="F138">
        <v>19574353</v>
      </c>
      <c r="G138">
        <v>3555216</v>
      </c>
      <c r="H138">
        <v>0</v>
      </c>
      <c r="I138">
        <v>16685943</v>
      </c>
      <c r="J138">
        <v>13643886</v>
      </c>
      <c r="K138">
        <v>26548295</v>
      </c>
      <c r="L138">
        <v>0</v>
      </c>
      <c r="M138">
        <v>32201245</v>
      </c>
      <c r="N138">
        <v>92943706</v>
      </c>
      <c r="O138">
        <v>107793833</v>
      </c>
      <c r="P138">
        <v>32910721</v>
      </c>
      <c r="Q138">
        <v>97713324</v>
      </c>
      <c r="R138">
        <v>18584138</v>
      </c>
      <c r="S138">
        <v>11588993</v>
      </c>
      <c r="T138">
        <v>56795337</v>
      </c>
      <c r="U138">
        <v>9414429</v>
      </c>
      <c r="V138">
        <v>100191448</v>
      </c>
      <c r="W138">
        <v>53660449</v>
      </c>
      <c r="X138">
        <v>23507248</v>
      </c>
      <c r="Y138">
        <v>8990933</v>
      </c>
      <c r="Z138">
        <v>6227142</v>
      </c>
      <c r="AA138">
        <v>49863607</v>
      </c>
      <c r="AB138">
        <v>43086866</v>
      </c>
      <c r="AC138">
        <v>45610067</v>
      </c>
      <c r="AD138">
        <v>169715725</v>
      </c>
      <c r="AE138">
        <v>26255489</v>
      </c>
      <c r="AF138">
        <v>48387847</v>
      </c>
      <c r="AG138">
        <v>89333465</v>
      </c>
      <c r="AH138">
        <v>21425115</v>
      </c>
      <c r="AI138">
        <v>29057994</v>
      </c>
      <c r="AJ138">
        <v>231713978</v>
      </c>
      <c r="AK138">
        <v>0</v>
      </c>
      <c r="AL138">
        <v>175836424</v>
      </c>
      <c r="AM138">
        <v>43560202</v>
      </c>
      <c r="AN138">
        <v>86079036</v>
      </c>
      <c r="AO138">
        <v>3976469</v>
      </c>
      <c r="AP138">
        <v>10350700</v>
      </c>
      <c r="AQ138">
        <v>45412937</v>
      </c>
      <c r="AR138">
        <v>10780317</v>
      </c>
      <c r="AS138">
        <v>190827331</v>
      </c>
      <c r="AT138">
        <v>37953198</v>
      </c>
      <c r="AU138">
        <v>51433633</v>
      </c>
      <c r="AV138">
        <v>43443193</v>
      </c>
      <c r="AW138">
        <v>66926975</v>
      </c>
      <c r="AX138">
        <v>12014598</v>
      </c>
      <c r="AY138">
        <v>30634161</v>
      </c>
      <c r="AZ138">
        <v>0</v>
      </c>
      <c r="BA138">
        <v>120935702</v>
      </c>
      <c r="BB138">
        <v>30796469</v>
      </c>
      <c r="BC138">
        <v>87390455</v>
      </c>
      <c r="BD138">
        <v>11747645</v>
      </c>
      <c r="BE138">
        <v>25148698</v>
      </c>
      <c r="BF138">
        <v>35391043</v>
      </c>
      <c r="BG138">
        <v>42320717</v>
      </c>
      <c r="BH138">
        <v>33569281</v>
      </c>
      <c r="BI138">
        <v>0</v>
      </c>
      <c r="BJ138">
        <v>14785631</v>
      </c>
      <c r="BK138">
        <v>14596159</v>
      </c>
      <c r="BL138">
        <v>674098328</v>
      </c>
      <c r="BM138">
        <v>9606718</v>
      </c>
      <c r="BN138">
        <v>21282235</v>
      </c>
      <c r="BO138">
        <v>38456831</v>
      </c>
      <c r="BP138">
        <v>47412532</v>
      </c>
      <c r="BQ138">
        <v>112869463</v>
      </c>
      <c r="BR138">
        <v>0</v>
      </c>
      <c r="BS138">
        <v>87835726</v>
      </c>
      <c r="BT138">
        <v>74207685</v>
      </c>
      <c r="BU138">
        <v>10648487</v>
      </c>
      <c r="BV138">
        <v>20893442</v>
      </c>
      <c r="BW138">
        <v>48497691</v>
      </c>
      <c r="BX138">
        <v>6553582</v>
      </c>
      <c r="BY138">
        <v>30512651</v>
      </c>
      <c r="BZ138">
        <v>46594461</v>
      </c>
      <c r="CA138">
        <v>13028678</v>
      </c>
      <c r="CB138">
        <v>57229432</v>
      </c>
      <c r="CC138">
        <v>14787866</v>
      </c>
      <c r="CD138">
        <v>59421326</v>
      </c>
      <c r="CE138">
        <v>42764841</v>
      </c>
      <c r="CF138">
        <v>63950026</v>
      </c>
      <c r="CG138">
        <v>39483247</v>
      </c>
      <c r="CH138">
        <v>35522298</v>
      </c>
      <c r="CI138">
        <v>17907450</v>
      </c>
      <c r="CJ138">
        <v>35366052</v>
      </c>
      <c r="CK138">
        <v>26080280</v>
      </c>
      <c r="CL138">
        <v>45640659</v>
      </c>
      <c r="CM138">
        <v>11772338</v>
      </c>
      <c r="CN138">
        <v>35742395</v>
      </c>
      <c r="CO138">
        <v>2090269</v>
      </c>
      <c r="CP138">
        <v>116834030</v>
      </c>
      <c r="CQ138">
        <v>22941232</v>
      </c>
      <c r="CR138">
        <v>414950247</v>
      </c>
      <c r="CS138">
        <v>15535455</v>
      </c>
      <c r="CT138">
        <v>9949377</v>
      </c>
      <c r="CU138">
        <v>45045181</v>
      </c>
      <c r="CV138">
        <v>47852232</v>
      </c>
      <c r="CW138">
        <v>43250185</v>
      </c>
      <c r="CX138">
        <v>53191676</v>
      </c>
      <c r="CY138">
        <v>16114147</v>
      </c>
      <c r="CZ138">
        <v>7660058</v>
      </c>
    </row>
    <row r="139" spans="1:104" x14ac:dyDescent="0.25">
      <c r="A139">
        <v>380</v>
      </c>
      <c r="B139">
        <v>380</v>
      </c>
      <c r="C139" t="s">
        <v>116</v>
      </c>
      <c r="D139" t="s">
        <v>468</v>
      </c>
      <c r="E139">
        <v>4176120</v>
      </c>
      <c r="F139">
        <v>1078831</v>
      </c>
      <c r="G139">
        <v>245438</v>
      </c>
      <c r="H139">
        <v>0</v>
      </c>
      <c r="I139">
        <v>1910220</v>
      </c>
      <c r="J139">
        <v>638046</v>
      </c>
      <c r="K139">
        <v>1275588</v>
      </c>
      <c r="L139">
        <v>0</v>
      </c>
      <c r="M139">
        <v>1574860</v>
      </c>
      <c r="N139">
        <v>3316441</v>
      </c>
      <c r="O139">
        <v>1013557</v>
      </c>
      <c r="P139">
        <v>1436777</v>
      </c>
      <c r="Q139">
        <v>2510635</v>
      </c>
      <c r="R139">
        <v>2503930</v>
      </c>
      <c r="S139">
        <v>181138</v>
      </c>
      <c r="T139">
        <v>6104930</v>
      </c>
      <c r="U139">
        <v>189826</v>
      </c>
      <c r="V139">
        <v>3558851</v>
      </c>
      <c r="W139">
        <v>1015716</v>
      </c>
      <c r="X139">
        <v>384383</v>
      </c>
      <c r="Y139">
        <v>79983</v>
      </c>
      <c r="Z139">
        <v>449729</v>
      </c>
      <c r="AA139">
        <v>3966413</v>
      </c>
      <c r="AB139">
        <v>617019</v>
      </c>
      <c r="AC139">
        <v>707997</v>
      </c>
      <c r="AD139">
        <v>1834164</v>
      </c>
      <c r="AE139">
        <v>436743</v>
      </c>
      <c r="AF139">
        <v>871022</v>
      </c>
      <c r="AG139">
        <v>1868597</v>
      </c>
      <c r="AH139">
        <v>687512</v>
      </c>
      <c r="AI139">
        <v>8042345</v>
      </c>
      <c r="AJ139">
        <v>4903478</v>
      </c>
      <c r="AK139">
        <v>0</v>
      </c>
      <c r="AL139">
        <v>9931021</v>
      </c>
      <c r="AM139">
        <v>1479137</v>
      </c>
      <c r="AN139">
        <v>2005306</v>
      </c>
      <c r="AO139">
        <v>402981</v>
      </c>
      <c r="AP139">
        <v>295298</v>
      </c>
      <c r="AQ139">
        <v>1085681</v>
      </c>
      <c r="AR139">
        <v>354535</v>
      </c>
      <c r="AS139">
        <v>6656945</v>
      </c>
      <c r="AT139">
        <v>1434218</v>
      </c>
      <c r="AU139">
        <v>346281</v>
      </c>
      <c r="AV139">
        <v>1718277</v>
      </c>
      <c r="AW139">
        <v>1121320</v>
      </c>
      <c r="AX139">
        <v>783197</v>
      </c>
      <c r="AY139">
        <v>1788871</v>
      </c>
      <c r="AZ139">
        <v>0</v>
      </c>
      <c r="BA139">
        <v>3710137</v>
      </c>
      <c r="BB139">
        <v>1342268</v>
      </c>
      <c r="BC139">
        <v>95515</v>
      </c>
      <c r="BD139">
        <v>1013652</v>
      </c>
      <c r="BE139">
        <v>551212</v>
      </c>
      <c r="BF139">
        <v>1807179</v>
      </c>
      <c r="BG139">
        <v>1510110</v>
      </c>
      <c r="BH139">
        <v>2723363</v>
      </c>
      <c r="BI139">
        <v>0</v>
      </c>
      <c r="BJ139">
        <v>2643907</v>
      </c>
      <c r="BK139">
        <v>1581811</v>
      </c>
      <c r="BL139">
        <v>21485069</v>
      </c>
      <c r="BM139">
        <v>774420</v>
      </c>
      <c r="BN139">
        <v>952817</v>
      </c>
      <c r="BO139">
        <v>703883</v>
      </c>
      <c r="BP139">
        <v>1910974</v>
      </c>
      <c r="BQ139">
        <v>2059377</v>
      </c>
      <c r="BR139">
        <v>0</v>
      </c>
      <c r="BS139">
        <v>1822750</v>
      </c>
      <c r="BT139">
        <v>1947578</v>
      </c>
      <c r="BU139">
        <v>978124</v>
      </c>
      <c r="BV139">
        <v>1646580</v>
      </c>
      <c r="BW139">
        <v>1162524</v>
      </c>
      <c r="BX139">
        <v>789799</v>
      </c>
      <c r="BY139">
        <v>748077</v>
      </c>
      <c r="BZ139">
        <v>717729</v>
      </c>
      <c r="CA139">
        <v>283128</v>
      </c>
      <c r="CB139">
        <v>1908296</v>
      </c>
      <c r="CC139">
        <v>1319193</v>
      </c>
      <c r="CD139">
        <v>11207940</v>
      </c>
      <c r="CE139">
        <v>2716877</v>
      </c>
      <c r="CF139">
        <v>3494112</v>
      </c>
      <c r="CG139">
        <v>3298816</v>
      </c>
      <c r="CH139">
        <v>1629786</v>
      </c>
      <c r="CI139">
        <v>2413271</v>
      </c>
      <c r="CJ139">
        <v>1849048</v>
      </c>
      <c r="CK139">
        <v>1767942</v>
      </c>
      <c r="CL139">
        <v>750157</v>
      </c>
      <c r="CM139">
        <v>311506</v>
      </c>
      <c r="CN139">
        <v>75936</v>
      </c>
      <c r="CO139">
        <v>502875</v>
      </c>
      <c r="CP139">
        <v>1378119</v>
      </c>
      <c r="CQ139">
        <v>1220077</v>
      </c>
      <c r="CR139">
        <v>9290739</v>
      </c>
      <c r="CS139">
        <v>1010973</v>
      </c>
      <c r="CT139">
        <v>803808</v>
      </c>
      <c r="CU139">
        <v>16169854</v>
      </c>
      <c r="CV139">
        <v>1820527</v>
      </c>
      <c r="CW139">
        <v>3255183</v>
      </c>
      <c r="CX139">
        <v>1601541</v>
      </c>
      <c r="CY139">
        <v>971745</v>
      </c>
      <c r="CZ139">
        <v>418130</v>
      </c>
    </row>
    <row r="140" spans="1:104" x14ac:dyDescent="0.25">
      <c r="A140">
        <v>381</v>
      </c>
      <c r="B140">
        <v>381</v>
      </c>
      <c r="C140" t="s">
        <v>109</v>
      </c>
      <c r="D140" t="s">
        <v>469</v>
      </c>
      <c r="E140">
        <v>0</v>
      </c>
      <c r="F140">
        <v>21129659</v>
      </c>
      <c r="G140">
        <v>0</v>
      </c>
      <c r="H140">
        <v>0</v>
      </c>
      <c r="I140">
        <v>0</v>
      </c>
      <c r="J140">
        <v>0</v>
      </c>
      <c r="K140">
        <v>72931684</v>
      </c>
      <c r="L140">
        <v>0</v>
      </c>
      <c r="M140">
        <v>25004141</v>
      </c>
      <c r="N140">
        <v>457785981</v>
      </c>
      <c r="O140">
        <v>0</v>
      </c>
      <c r="P140">
        <v>14522858</v>
      </c>
      <c r="Q140">
        <v>0</v>
      </c>
      <c r="R140">
        <v>13739578</v>
      </c>
      <c r="S140">
        <v>27939695</v>
      </c>
      <c r="T140">
        <v>7808548</v>
      </c>
      <c r="U140">
        <v>0</v>
      </c>
      <c r="V140">
        <v>0</v>
      </c>
      <c r="W140">
        <v>76268925</v>
      </c>
      <c r="X140">
        <v>0</v>
      </c>
      <c r="Y140">
        <v>6452482</v>
      </c>
      <c r="Z140">
        <v>5808975</v>
      </c>
      <c r="AA140">
        <v>0</v>
      </c>
      <c r="AB140">
        <v>37934885</v>
      </c>
      <c r="AC140">
        <v>55655976</v>
      </c>
      <c r="AD140">
        <v>13546580</v>
      </c>
      <c r="AE140">
        <v>71857856</v>
      </c>
      <c r="AF140">
        <v>104777520</v>
      </c>
      <c r="AG140">
        <v>16073238</v>
      </c>
      <c r="AH140">
        <v>37458630</v>
      </c>
      <c r="AI140">
        <v>51832626</v>
      </c>
      <c r="AJ140">
        <v>112241287</v>
      </c>
      <c r="AK140">
        <v>0</v>
      </c>
      <c r="AL140">
        <v>0</v>
      </c>
      <c r="AM140">
        <v>42539131</v>
      </c>
      <c r="AN140">
        <v>0</v>
      </c>
      <c r="AO140">
        <v>11314137</v>
      </c>
      <c r="AP140">
        <v>0</v>
      </c>
      <c r="AQ140">
        <v>0</v>
      </c>
      <c r="AR140">
        <v>52096817</v>
      </c>
      <c r="AS140">
        <v>0</v>
      </c>
      <c r="AT140">
        <v>35335688</v>
      </c>
      <c r="AU140">
        <v>397927540</v>
      </c>
      <c r="AV140">
        <v>0</v>
      </c>
      <c r="AW140">
        <v>22342045</v>
      </c>
      <c r="AX140">
        <v>17050422</v>
      </c>
      <c r="AY140">
        <v>76673222</v>
      </c>
      <c r="AZ140">
        <v>0</v>
      </c>
      <c r="BA140">
        <v>0</v>
      </c>
      <c r="BB140">
        <v>0</v>
      </c>
      <c r="BC140">
        <v>314145889</v>
      </c>
      <c r="BD140">
        <v>10989216</v>
      </c>
      <c r="BE140">
        <v>27</v>
      </c>
      <c r="BF140">
        <v>0</v>
      </c>
      <c r="BG140">
        <v>111358099</v>
      </c>
      <c r="BH140">
        <v>0</v>
      </c>
      <c r="BI140">
        <v>0</v>
      </c>
      <c r="BJ140">
        <v>17155782</v>
      </c>
      <c r="BK140">
        <v>6352099</v>
      </c>
      <c r="BL140">
        <v>0</v>
      </c>
      <c r="BM140">
        <v>0</v>
      </c>
      <c r="BN140">
        <v>31937172</v>
      </c>
      <c r="BO140">
        <v>94069584</v>
      </c>
      <c r="BP140">
        <v>33318524</v>
      </c>
      <c r="BQ140">
        <v>0</v>
      </c>
      <c r="BR140">
        <v>0</v>
      </c>
      <c r="BS140">
        <v>0</v>
      </c>
      <c r="BT140">
        <v>2079966</v>
      </c>
      <c r="BU140">
        <v>16805225</v>
      </c>
      <c r="BV140">
        <v>36696282</v>
      </c>
      <c r="BW140">
        <v>133941790</v>
      </c>
      <c r="BX140">
        <v>10910624</v>
      </c>
      <c r="BY140">
        <v>0</v>
      </c>
      <c r="BZ140">
        <v>0</v>
      </c>
      <c r="CA140">
        <v>0</v>
      </c>
      <c r="CB140">
        <v>0</v>
      </c>
      <c r="CC140">
        <v>51666753</v>
      </c>
      <c r="CD140">
        <v>49981165</v>
      </c>
      <c r="CE140">
        <v>20450563</v>
      </c>
      <c r="CF140">
        <v>2970943</v>
      </c>
      <c r="CG140">
        <v>0</v>
      </c>
      <c r="CH140">
        <v>28070572</v>
      </c>
      <c r="CI140">
        <v>8769344</v>
      </c>
      <c r="CJ140">
        <v>25259312</v>
      </c>
      <c r="CK140">
        <v>5812455</v>
      </c>
      <c r="CL140">
        <v>12419252</v>
      </c>
      <c r="CM140">
        <v>0</v>
      </c>
      <c r="CN140">
        <v>0</v>
      </c>
      <c r="CO140">
        <v>20027950</v>
      </c>
      <c r="CP140">
        <v>549562444</v>
      </c>
      <c r="CQ140">
        <v>16250880</v>
      </c>
      <c r="CR140">
        <v>0</v>
      </c>
      <c r="CS140">
        <v>36389872</v>
      </c>
      <c r="CT140">
        <v>8546030</v>
      </c>
      <c r="CU140">
        <v>0</v>
      </c>
      <c r="CV140">
        <v>4428645</v>
      </c>
      <c r="CW140">
        <v>0</v>
      </c>
      <c r="CX140">
        <v>21587686</v>
      </c>
      <c r="CY140">
        <v>11453370</v>
      </c>
      <c r="CZ140">
        <v>6902471</v>
      </c>
    </row>
    <row r="141" spans="1:104" x14ac:dyDescent="0.25">
      <c r="B141">
        <v>382</v>
      </c>
      <c r="C141" t="s">
        <v>1162</v>
      </c>
      <c r="D141" t="s">
        <v>470</v>
      </c>
    </row>
    <row r="142" spans="1:104" x14ac:dyDescent="0.25">
      <c r="A142">
        <v>383</v>
      </c>
      <c r="B142">
        <v>383</v>
      </c>
      <c r="C142" t="s">
        <v>1163</v>
      </c>
      <c r="D142" t="s">
        <v>471</v>
      </c>
      <c r="E142">
        <v>0</v>
      </c>
      <c r="F142">
        <v>0</v>
      </c>
      <c r="G142">
        <v>0</v>
      </c>
      <c r="H142">
        <v>0</v>
      </c>
      <c r="I142">
        <v>0</v>
      </c>
      <c r="J142">
        <v>0</v>
      </c>
      <c r="K142">
        <v>0</v>
      </c>
      <c r="L142">
        <v>0</v>
      </c>
      <c r="M142">
        <v>0</v>
      </c>
      <c r="N142">
        <v>0</v>
      </c>
      <c r="O142">
        <v>0</v>
      </c>
      <c r="P142">
        <v>0</v>
      </c>
      <c r="Q142">
        <v>0</v>
      </c>
      <c r="R142">
        <v>0</v>
      </c>
      <c r="S142">
        <v>0</v>
      </c>
      <c r="T142">
        <v>107000</v>
      </c>
      <c r="U142">
        <v>0</v>
      </c>
      <c r="V142">
        <v>0</v>
      </c>
      <c r="W142">
        <v>0</v>
      </c>
      <c r="X142">
        <v>0</v>
      </c>
      <c r="Y142">
        <v>0</v>
      </c>
      <c r="Z142">
        <v>0</v>
      </c>
      <c r="AA142">
        <v>0</v>
      </c>
      <c r="AB142">
        <v>0</v>
      </c>
      <c r="AC142">
        <v>0</v>
      </c>
      <c r="AD142">
        <v>0</v>
      </c>
      <c r="AE142">
        <v>0</v>
      </c>
      <c r="AF142">
        <v>34760</v>
      </c>
      <c r="AG142">
        <v>0</v>
      </c>
      <c r="AH142">
        <v>0</v>
      </c>
      <c r="AI142">
        <v>0</v>
      </c>
      <c r="AJ142">
        <v>0</v>
      </c>
      <c r="AK142">
        <v>0</v>
      </c>
      <c r="AL142">
        <v>0</v>
      </c>
      <c r="AM142">
        <v>0</v>
      </c>
      <c r="AN142">
        <v>0</v>
      </c>
      <c r="AO142">
        <v>0</v>
      </c>
      <c r="AP142">
        <v>0</v>
      </c>
      <c r="AQ142">
        <v>0</v>
      </c>
      <c r="AR142">
        <v>0</v>
      </c>
      <c r="AS142">
        <v>0</v>
      </c>
      <c r="AT142">
        <v>0</v>
      </c>
      <c r="AU142">
        <v>174935</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256372</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row>
    <row r="143" spans="1:104" x14ac:dyDescent="0.25">
      <c r="B143">
        <v>384</v>
      </c>
      <c r="C143" t="s">
        <v>119</v>
      </c>
      <c r="D143" t="s">
        <v>472</v>
      </c>
    </row>
    <row r="144" spans="1:104" x14ac:dyDescent="0.25">
      <c r="A144">
        <v>385</v>
      </c>
      <c r="B144">
        <v>385</v>
      </c>
      <c r="C144" t="s">
        <v>110</v>
      </c>
      <c r="D144" t="s">
        <v>473</v>
      </c>
      <c r="E144">
        <v>135177861</v>
      </c>
      <c r="F144">
        <v>51736794</v>
      </c>
      <c r="G144">
        <v>28879354</v>
      </c>
      <c r="H144">
        <v>0</v>
      </c>
      <c r="I144">
        <v>67399481</v>
      </c>
      <c r="J144">
        <v>56237951</v>
      </c>
      <c r="K144">
        <v>61280149</v>
      </c>
      <c r="L144">
        <v>0</v>
      </c>
      <c r="M144">
        <v>73738960</v>
      </c>
      <c r="N144">
        <v>332017963</v>
      </c>
      <c r="O144">
        <v>495287839</v>
      </c>
      <c r="P144">
        <v>124063630</v>
      </c>
      <c r="Q144">
        <v>429767893</v>
      </c>
      <c r="R144">
        <v>80777501</v>
      </c>
      <c r="S144">
        <v>30116280</v>
      </c>
      <c r="T144">
        <v>103054462</v>
      </c>
      <c r="U144">
        <v>35668691</v>
      </c>
      <c r="V144">
        <v>333365308</v>
      </c>
      <c r="W144">
        <v>321968459</v>
      </c>
      <c r="X144">
        <v>71018846</v>
      </c>
      <c r="Y144">
        <v>41217595</v>
      </c>
      <c r="Z144">
        <v>32354523</v>
      </c>
      <c r="AA144">
        <v>200544333</v>
      </c>
      <c r="AB144">
        <v>84441797</v>
      </c>
      <c r="AC144">
        <v>134264683</v>
      </c>
      <c r="AD144">
        <v>435294036</v>
      </c>
      <c r="AE144">
        <v>189852339</v>
      </c>
      <c r="AF144">
        <v>292641954</v>
      </c>
      <c r="AG144">
        <v>200213155</v>
      </c>
      <c r="AH144">
        <v>54749062</v>
      </c>
      <c r="AI144">
        <v>69091632</v>
      </c>
      <c r="AJ144">
        <v>856853639</v>
      </c>
      <c r="AK144">
        <v>0</v>
      </c>
      <c r="AL144">
        <v>661574832</v>
      </c>
      <c r="AM144">
        <v>110472167</v>
      </c>
      <c r="AN144">
        <v>397515993</v>
      </c>
      <c r="AO144">
        <v>24436005</v>
      </c>
      <c r="AP144">
        <v>29615041</v>
      </c>
      <c r="AQ144">
        <v>143248839</v>
      </c>
      <c r="AR144">
        <v>33745571</v>
      </c>
      <c r="AS144">
        <v>640990365</v>
      </c>
      <c r="AT144">
        <v>70342392</v>
      </c>
      <c r="AU144">
        <v>195692195</v>
      </c>
      <c r="AV144">
        <v>143965373</v>
      </c>
      <c r="AW144">
        <v>232919988</v>
      </c>
      <c r="AX144">
        <v>38053872</v>
      </c>
      <c r="AY144">
        <v>64761146</v>
      </c>
      <c r="AZ144">
        <v>0</v>
      </c>
      <c r="BA144">
        <v>617190588</v>
      </c>
      <c r="BB144">
        <v>134154843</v>
      </c>
      <c r="BC144">
        <v>225086978</v>
      </c>
      <c r="BD144">
        <v>66446451</v>
      </c>
      <c r="BE144">
        <v>75266412</v>
      </c>
      <c r="BF144">
        <v>81536180</v>
      </c>
      <c r="BG144">
        <v>159021623</v>
      </c>
      <c r="BH144">
        <v>71285468</v>
      </c>
      <c r="BI144">
        <v>0</v>
      </c>
      <c r="BJ144">
        <v>63168775</v>
      </c>
      <c r="BK144">
        <v>61394182</v>
      </c>
      <c r="BL144">
        <v>2738601587</v>
      </c>
      <c r="BM144">
        <v>24547132</v>
      </c>
      <c r="BN144">
        <v>155505146</v>
      </c>
      <c r="BO144">
        <v>240028277</v>
      </c>
      <c r="BP144">
        <v>136875988</v>
      </c>
      <c r="BQ144">
        <v>538336332</v>
      </c>
      <c r="BR144">
        <v>0</v>
      </c>
      <c r="BS144">
        <v>271509123</v>
      </c>
      <c r="BT144">
        <v>309723141</v>
      </c>
      <c r="BU144">
        <v>24455007</v>
      </c>
      <c r="BV144">
        <v>64656113</v>
      </c>
      <c r="BW144">
        <v>94068160</v>
      </c>
      <c r="BX144">
        <v>21997017</v>
      </c>
      <c r="BY144">
        <v>96434740</v>
      </c>
      <c r="BZ144">
        <v>281672594</v>
      </c>
      <c r="CA144">
        <v>53042847</v>
      </c>
      <c r="CB144">
        <v>194569896</v>
      </c>
      <c r="CC144">
        <v>63177772</v>
      </c>
      <c r="CD144">
        <v>110497216</v>
      </c>
      <c r="CE144">
        <v>125542821</v>
      </c>
      <c r="CF144">
        <v>159278239</v>
      </c>
      <c r="CG144">
        <v>111045975</v>
      </c>
      <c r="CH144">
        <v>177570826</v>
      </c>
      <c r="CI144">
        <v>57875354</v>
      </c>
      <c r="CJ144">
        <v>72587059</v>
      </c>
      <c r="CK144">
        <v>88576102</v>
      </c>
      <c r="CL144">
        <v>155263221</v>
      </c>
      <c r="CM144">
        <v>89332687</v>
      </c>
      <c r="CN144">
        <v>83473880</v>
      </c>
      <c r="CO144">
        <v>6092624</v>
      </c>
      <c r="CP144">
        <v>340989957</v>
      </c>
      <c r="CQ144">
        <v>47436520</v>
      </c>
      <c r="CR144">
        <v>1850672938</v>
      </c>
      <c r="CS144">
        <v>41059350</v>
      </c>
      <c r="CT144">
        <v>26307255</v>
      </c>
      <c r="CU144">
        <v>211075402</v>
      </c>
      <c r="CV144">
        <v>230405665</v>
      </c>
      <c r="CW144">
        <v>86676608</v>
      </c>
      <c r="CX144">
        <v>101328154</v>
      </c>
      <c r="CY144">
        <v>76984183</v>
      </c>
      <c r="CZ144">
        <v>27276170</v>
      </c>
    </row>
    <row r="145" spans="1:104" x14ac:dyDescent="0.25">
      <c r="A145">
        <v>386</v>
      </c>
      <c r="B145">
        <v>386</v>
      </c>
      <c r="C145" t="s">
        <v>1164</v>
      </c>
      <c r="D145" t="s">
        <v>474</v>
      </c>
      <c r="E145">
        <v>0</v>
      </c>
      <c r="F145">
        <v>3541169</v>
      </c>
      <c r="G145">
        <v>0</v>
      </c>
      <c r="H145">
        <v>0</v>
      </c>
      <c r="I145">
        <v>0</v>
      </c>
      <c r="J145">
        <v>0</v>
      </c>
      <c r="K145">
        <v>0</v>
      </c>
      <c r="L145">
        <v>0</v>
      </c>
      <c r="M145">
        <v>0</v>
      </c>
      <c r="N145">
        <v>0</v>
      </c>
      <c r="O145">
        <v>0</v>
      </c>
      <c r="P145">
        <v>98141</v>
      </c>
      <c r="Q145">
        <v>0</v>
      </c>
      <c r="R145">
        <v>100000</v>
      </c>
      <c r="S145">
        <v>0</v>
      </c>
      <c r="T145">
        <v>0</v>
      </c>
      <c r="U145">
        <v>0</v>
      </c>
      <c r="V145">
        <v>0</v>
      </c>
      <c r="W145">
        <v>0</v>
      </c>
      <c r="X145">
        <v>2413135</v>
      </c>
      <c r="Y145">
        <v>0</v>
      </c>
      <c r="Z145">
        <v>0</v>
      </c>
      <c r="AA145">
        <v>515335</v>
      </c>
      <c r="AB145">
        <v>0</v>
      </c>
      <c r="AC145">
        <v>130000</v>
      </c>
      <c r="AD145">
        <v>0</v>
      </c>
      <c r="AE145">
        <v>0</v>
      </c>
      <c r="AF145">
        <v>0</v>
      </c>
      <c r="AG145">
        <v>0</v>
      </c>
      <c r="AH145">
        <v>1662692</v>
      </c>
      <c r="AI145">
        <v>0</v>
      </c>
      <c r="AJ145">
        <v>0</v>
      </c>
      <c r="AK145">
        <v>0</v>
      </c>
      <c r="AL145">
        <v>0</v>
      </c>
      <c r="AM145">
        <v>0</v>
      </c>
      <c r="AN145">
        <v>43617299</v>
      </c>
      <c r="AO145">
        <v>0</v>
      </c>
      <c r="AP145">
        <v>0</v>
      </c>
      <c r="AQ145">
        <v>0</v>
      </c>
      <c r="AR145">
        <v>36200</v>
      </c>
      <c r="AS145">
        <v>0</v>
      </c>
      <c r="AT145">
        <v>0</v>
      </c>
      <c r="AU145">
        <v>71486</v>
      </c>
      <c r="AV145">
        <v>0</v>
      </c>
      <c r="AW145">
        <v>0</v>
      </c>
      <c r="AX145">
        <v>0</v>
      </c>
      <c r="AY145">
        <v>0</v>
      </c>
      <c r="AZ145">
        <v>0</v>
      </c>
      <c r="BA145">
        <v>123853</v>
      </c>
      <c r="BB145">
        <v>0</v>
      </c>
      <c r="BC145">
        <v>0</v>
      </c>
      <c r="BD145">
        <v>100000</v>
      </c>
      <c r="BE145">
        <v>0</v>
      </c>
      <c r="BF145">
        <v>50000</v>
      </c>
      <c r="BG145">
        <v>0</v>
      </c>
      <c r="BH145">
        <v>0</v>
      </c>
      <c r="BI145">
        <v>0</v>
      </c>
      <c r="BJ145">
        <v>0</v>
      </c>
      <c r="BK145">
        <v>848534</v>
      </c>
      <c r="BL145">
        <v>213481312</v>
      </c>
      <c r="BM145">
        <v>0</v>
      </c>
      <c r="BN145">
        <v>0</v>
      </c>
      <c r="BO145">
        <v>0</v>
      </c>
      <c r="BP145">
        <v>0</v>
      </c>
      <c r="BQ145">
        <v>0</v>
      </c>
      <c r="BR145">
        <v>0</v>
      </c>
      <c r="BS145">
        <v>574342</v>
      </c>
      <c r="BT145">
        <v>0</v>
      </c>
      <c r="BU145">
        <v>117000</v>
      </c>
      <c r="BV145">
        <v>100000</v>
      </c>
      <c r="BW145">
        <v>0</v>
      </c>
      <c r="BX145">
        <v>0</v>
      </c>
      <c r="BY145">
        <v>0</v>
      </c>
      <c r="BZ145">
        <v>485228</v>
      </c>
      <c r="CA145">
        <v>0</v>
      </c>
      <c r="CB145">
        <v>0</v>
      </c>
      <c r="CC145">
        <v>1530960</v>
      </c>
      <c r="CD145">
        <v>0</v>
      </c>
      <c r="CE145">
        <v>13568102</v>
      </c>
      <c r="CF145">
        <v>0</v>
      </c>
      <c r="CG145">
        <v>0</v>
      </c>
      <c r="CH145">
        <v>0</v>
      </c>
      <c r="CI145">
        <v>0</v>
      </c>
      <c r="CJ145">
        <v>0</v>
      </c>
      <c r="CK145">
        <v>0</v>
      </c>
      <c r="CL145">
        <v>0</v>
      </c>
      <c r="CM145">
        <v>0</v>
      </c>
      <c r="CN145">
        <v>699276</v>
      </c>
      <c r="CO145">
        <v>0</v>
      </c>
      <c r="CP145">
        <v>0</v>
      </c>
      <c r="CQ145">
        <v>0</v>
      </c>
      <c r="CR145">
        <v>370735008</v>
      </c>
      <c r="CS145">
        <v>0</v>
      </c>
      <c r="CT145">
        <v>0</v>
      </c>
      <c r="CU145">
        <v>0</v>
      </c>
      <c r="CV145">
        <v>77241</v>
      </c>
      <c r="CW145">
        <v>0</v>
      </c>
      <c r="CX145">
        <v>0</v>
      </c>
      <c r="CY145">
        <v>0</v>
      </c>
      <c r="CZ145">
        <v>0</v>
      </c>
    </row>
    <row r="146" spans="1:104" x14ac:dyDescent="0.25">
      <c r="A146">
        <v>387</v>
      </c>
      <c r="B146">
        <v>387</v>
      </c>
      <c r="C146" t="s">
        <v>1165</v>
      </c>
      <c r="D146" t="s">
        <v>475</v>
      </c>
      <c r="E146">
        <v>0</v>
      </c>
      <c r="F146">
        <v>3248829</v>
      </c>
      <c r="G146">
        <v>115000</v>
      </c>
      <c r="H146">
        <v>0</v>
      </c>
      <c r="I146">
        <v>0</v>
      </c>
      <c r="J146">
        <v>0</v>
      </c>
      <c r="K146">
        <v>160000</v>
      </c>
      <c r="L146">
        <v>0</v>
      </c>
      <c r="M146">
        <v>0</v>
      </c>
      <c r="N146">
        <v>465981</v>
      </c>
      <c r="O146">
        <v>0</v>
      </c>
      <c r="P146">
        <v>0</v>
      </c>
      <c r="Q146">
        <v>0</v>
      </c>
      <c r="R146">
        <v>0</v>
      </c>
      <c r="S146">
        <v>0</v>
      </c>
      <c r="T146">
        <v>400000</v>
      </c>
      <c r="U146">
        <v>0</v>
      </c>
      <c r="V146">
        <v>1694984</v>
      </c>
      <c r="W146">
        <v>26532</v>
      </c>
      <c r="X146">
        <v>0</v>
      </c>
      <c r="Y146">
        <v>514530</v>
      </c>
      <c r="Z146">
        <v>0</v>
      </c>
      <c r="AA146">
        <v>0</v>
      </c>
      <c r="AB146">
        <v>1366653</v>
      </c>
      <c r="AC146">
        <v>0</v>
      </c>
      <c r="AD146">
        <v>8196498</v>
      </c>
      <c r="AE146">
        <v>3337198</v>
      </c>
      <c r="AF146">
        <v>0</v>
      </c>
      <c r="AG146">
        <v>1394336</v>
      </c>
      <c r="AH146">
        <v>1963781</v>
      </c>
      <c r="AI146">
        <v>109746</v>
      </c>
      <c r="AJ146">
        <v>0</v>
      </c>
      <c r="AK146">
        <v>0</v>
      </c>
      <c r="AL146">
        <v>0</v>
      </c>
      <c r="AM146">
        <v>250000</v>
      </c>
      <c r="AN146">
        <v>43617299</v>
      </c>
      <c r="AO146">
        <v>18440</v>
      </c>
      <c r="AP146">
        <v>0</v>
      </c>
      <c r="AQ146">
        <v>0</v>
      </c>
      <c r="AR146">
        <v>0</v>
      </c>
      <c r="AS146">
        <v>0</v>
      </c>
      <c r="AT146">
        <v>47543</v>
      </c>
      <c r="AU146">
        <v>0</v>
      </c>
      <c r="AV146">
        <v>0</v>
      </c>
      <c r="AW146">
        <v>54000</v>
      </c>
      <c r="AX146">
        <v>6945</v>
      </c>
      <c r="AY146">
        <v>0</v>
      </c>
      <c r="AZ146">
        <v>0</v>
      </c>
      <c r="BA146">
        <v>0</v>
      </c>
      <c r="BB146">
        <v>178461</v>
      </c>
      <c r="BC146">
        <v>400000</v>
      </c>
      <c r="BD146">
        <v>0</v>
      </c>
      <c r="BE146">
        <v>0</v>
      </c>
      <c r="BF146">
        <v>0</v>
      </c>
      <c r="BG146">
        <v>0</v>
      </c>
      <c r="BH146">
        <v>0</v>
      </c>
      <c r="BI146">
        <v>0</v>
      </c>
      <c r="BJ146">
        <v>0</v>
      </c>
      <c r="BK146">
        <v>2227797</v>
      </c>
      <c r="BL146">
        <v>212786312</v>
      </c>
      <c r="BM146">
        <v>0</v>
      </c>
      <c r="BN146">
        <v>0</v>
      </c>
      <c r="BO146">
        <v>0</v>
      </c>
      <c r="BP146">
        <v>0</v>
      </c>
      <c r="BQ146">
        <v>14750794</v>
      </c>
      <c r="BR146">
        <v>0</v>
      </c>
      <c r="BS146">
        <v>0</v>
      </c>
      <c r="BT146">
        <v>126510</v>
      </c>
      <c r="BU146">
        <v>0</v>
      </c>
      <c r="BV146">
        <v>0</v>
      </c>
      <c r="BW146">
        <v>1716748</v>
      </c>
      <c r="BX146">
        <v>15450</v>
      </c>
      <c r="BY146">
        <v>0</v>
      </c>
      <c r="BZ146">
        <v>0</v>
      </c>
      <c r="CA146">
        <v>95000</v>
      </c>
      <c r="CB146">
        <v>1854500</v>
      </c>
      <c r="CC146">
        <v>0</v>
      </c>
      <c r="CD146">
        <v>0</v>
      </c>
      <c r="CE146">
        <v>13992234</v>
      </c>
      <c r="CF146">
        <v>366667</v>
      </c>
      <c r="CG146">
        <v>0</v>
      </c>
      <c r="CH146">
        <v>0</v>
      </c>
      <c r="CI146">
        <v>0</v>
      </c>
      <c r="CJ146">
        <v>746604</v>
      </c>
      <c r="CK146">
        <v>124999</v>
      </c>
      <c r="CL146">
        <v>358623</v>
      </c>
      <c r="CM146">
        <v>69732</v>
      </c>
      <c r="CN146">
        <v>1206177</v>
      </c>
      <c r="CO146">
        <v>2860</v>
      </c>
      <c r="CP146">
        <v>2070572</v>
      </c>
      <c r="CQ146">
        <v>348765</v>
      </c>
      <c r="CR146">
        <v>370285008</v>
      </c>
      <c r="CS146">
        <v>0</v>
      </c>
      <c r="CT146">
        <v>0</v>
      </c>
      <c r="CU146">
        <v>0</v>
      </c>
      <c r="CV146">
        <v>6909461</v>
      </c>
      <c r="CW146">
        <v>536330</v>
      </c>
      <c r="CX146">
        <v>0</v>
      </c>
      <c r="CY146">
        <v>0</v>
      </c>
      <c r="CZ146">
        <v>100000</v>
      </c>
    </row>
    <row r="147" spans="1:104" x14ac:dyDescent="0.25">
      <c r="A147">
        <v>388</v>
      </c>
      <c r="B147">
        <v>388</v>
      </c>
      <c r="C147" t="s">
        <v>1166</v>
      </c>
      <c r="D147" t="s">
        <v>476</v>
      </c>
      <c r="E147">
        <v>152214101</v>
      </c>
      <c r="F147">
        <v>39811155</v>
      </c>
      <c r="G147">
        <v>17723865</v>
      </c>
      <c r="H147">
        <v>0</v>
      </c>
      <c r="I147">
        <v>32976056</v>
      </c>
      <c r="J147">
        <v>30269037</v>
      </c>
      <c r="K147">
        <v>60815894</v>
      </c>
      <c r="L147">
        <v>0</v>
      </c>
      <c r="M147">
        <v>46067615</v>
      </c>
      <c r="N147">
        <v>229733578</v>
      </c>
      <c r="O147">
        <v>434203556</v>
      </c>
      <c r="P147">
        <v>89569491</v>
      </c>
      <c r="Q147">
        <v>298634113</v>
      </c>
      <c r="R147">
        <v>85504375</v>
      </c>
      <c r="S147">
        <v>14615845</v>
      </c>
      <c r="T147">
        <v>126824572</v>
      </c>
      <c r="U147">
        <v>26009467</v>
      </c>
      <c r="V147">
        <v>191209490</v>
      </c>
      <c r="W147">
        <v>147443969</v>
      </c>
      <c r="X147">
        <v>39639429</v>
      </c>
      <c r="Y147">
        <v>19163489</v>
      </c>
      <c r="Z147">
        <v>19686934</v>
      </c>
      <c r="AA147">
        <v>127047867</v>
      </c>
      <c r="AB147">
        <v>60115216</v>
      </c>
      <c r="AC147">
        <v>113897632</v>
      </c>
      <c r="AD147">
        <v>318366545</v>
      </c>
      <c r="AE147">
        <v>65141451</v>
      </c>
      <c r="AF147">
        <v>118445507</v>
      </c>
      <c r="AG147">
        <v>139537084</v>
      </c>
      <c r="AH147">
        <v>54632461</v>
      </c>
      <c r="AI147">
        <v>65005578</v>
      </c>
      <c r="AJ147">
        <v>463437688</v>
      </c>
      <c r="AK147">
        <v>0</v>
      </c>
      <c r="AL147">
        <v>436901761</v>
      </c>
      <c r="AM147">
        <v>85169885</v>
      </c>
      <c r="AN147">
        <v>264260530</v>
      </c>
      <c r="AO147">
        <v>10997503</v>
      </c>
      <c r="AP147">
        <v>15261980</v>
      </c>
      <c r="AQ147">
        <v>64999835</v>
      </c>
      <c r="AR147">
        <v>19894396</v>
      </c>
      <c r="AS147">
        <v>574593196</v>
      </c>
      <c r="AT147">
        <v>66646572</v>
      </c>
      <c r="AU147">
        <v>140039283</v>
      </c>
      <c r="AV147">
        <v>88641493</v>
      </c>
      <c r="AW147">
        <v>152073529</v>
      </c>
      <c r="AX147">
        <v>25532548</v>
      </c>
      <c r="AY147">
        <v>45973035</v>
      </c>
      <c r="AZ147">
        <v>0</v>
      </c>
      <c r="BA147">
        <v>200174076</v>
      </c>
      <c r="BB147">
        <v>63301816</v>
      </c>
      <c r="BC147">
        <v>220463701</v>
      </c>
      <c r="BD147">
        <v>16068876</v>
      </c>
      <c r="BE147">
        <v>87495090</v>
      </c>
      <c r="BF147">
        <v>67645468</v>
      </c>
      <c r="BG147">
        <v>102930637</v>
      </c>
      <c r="BH147">
        <v>60677281</v>
      </c>
      <c r="BI147">
        <v>0</v>
      </c>
      <c r="BJ147">
        <v>32241508</v>
      </c>
      <c r="BK147">
        <v>54310272</v>
      </c>
      <c r="BL147">
        <v>1648776595</v>
      </c>
      <c r="BM147">
        <v>20831001</v>
      </c>
      <c r="BN147">
        <v>31565688</v>
      </c>
      <c r="BO147">
        <v>146269173</v>
      </c>
      <c r="BP147">
        <v>95390931</v>
      </c>
      <c r="BQ147">
        <v>375630277</v>
      </c>
      <c r="BR147">
        <v>0</v>
      </c>
      <c r="BS147">
        <v>209125249</v>
      </c>
      <c r="BT147">
        <v>268357723</v>
      </c>
      <c r="BU147">
        <v>24948377</v>
      </c>
      <c r="BV147">
        <v>49688509</v>
      </c>
      <c r="BW147">
        <v>100729615</v>
      </c>
      <c r="BX147">
        <v>15778805</v>
      </c>
      <c r="BY147">
        <v>57753515</v>
      </c>
      <c r="BZ147">
        <v>175117555</v>
      </c>
      <c r="CA147">
        <v>27330352</v>
      </c>
      <c r="CB147">
        <v>129239649</v>
      </c>
      <c r="CC147">
        <v>51095100</v>
      </c>
      <c r="CD147">
        <v>142797373</v>
      </c>
      <c r="CE147">
        <v>93359846</v>
      </c>
      <c r="CF147">
        <v>151467763</v>
      </c>
      <c r="CG147">
        <v>75359517</v>
      </c>
      <c r="CH147">
        <v>82267113</v>
      </c>
      <c r="CI147">
        <v>59499378</v>
      </c>
      <c r="CJ147">
        <v>65193393</v>
      </c>
      <c r="CK147">
        <v>52362555</v>
      </c>
      <c r="CL147">
        <v>80148413</v>
      </c>
      <c r="CM147">
        <v>19971778</v>
      </c>
      <c r="CN147">
        <v>55603974</v>
      </c>
      <c r="CO147">
        <v>8064222</v>
      </c>
      <c r="CP147">
        <v>296465229</v>
      </c>
      <c r="CQ147">
        <v>47198537</v>
      </c>
      <c r="CR147">
        <v>1601059860</v>
      </c>
      <c r="CS147">
        <v>29664345</v>
      </c>
      <c r="CT147">
        <v>15684292</v>
      </c>
      <c r="CU147">
        <v>54851130</v>
      </c>
      <c r="CV147">
        <v>107024573</v>
      </c>
      <c r="CW147">
        <v>76472014</v>
      </c>
      <c r="CX147">
        <v>92723342</v>
      </c>
      <c r="CY147">
        <v>35158924</v>
      </c>
      <c r="CZ147">
        <v>31898841</v>
      </c>
    </row>
    <row r="148" spans="1:104" x14ac:dyDescent="0.25">
      <c r="A148">
        <v>389</v>
      </c>
      <c r="B148">
        <v>389</v>
      </c>
      <c r="C148" t="s">
        <v>1167</v>
      </c>
      <c r="D148" t="s">
        <v>477</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5351852</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1799338</v>
      </c>
      <c r="BE148">
        <v>0</v>
      </c>
      <c r="BF148">
        <v>0</v>
      </c>
      <c r="BG148">
        <v>0</v>
      </c>
      <c r="BH148">
        <v>0</v>
      </c>
      <c r="BI148">
        <v>0</v>
      </c>
      <c r="BJ148">
        <v>0</v>
      </c>
      <c r="BK148">
        <v>0</v>
      </c>
      <c r="BL148">
        <v>0</v>
      </c>
      <c r="BM148">
        <v>0</v>
      </c>
      <c r="BN148">
        <v>32670</v>
      </c>
      <c r="BO148">
        <v>0</v>
      </c>
      <c r="BP148">
        <v>1750000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3600685</v>
      </c>
      <c r="CK148">
        <v>0</v>
      </c>
      <c r="CL148">
        <v>-2018167</v>
      </c>
      <c r="CM148">
        <v>0</v>
      </c>
      <c r="CN148">
        <v>0</v>
      </c>
      <c r="CO148">
        <v>0</v>
      </c>
      <c r="CP148">
        <v>0</v>
      </c>
      <c r="CQ148">
        <v>0</v>
      </c>
      <c r="CR148">
        <v>0</v>
      </c>
      <c r="CS148">
        <v>0</v>
      </c>
      <c r="CT148">
        <v>0</v>
      </c>
      <c r="CU148">
        <v>0</v>
      </c>
      <c r="CV148">
        <v>0</v>
      </c>
      <c r="CW148">
        <v>0</v>
      </c>
      <c r="CX148">
        <v>0</v>
      </c>
      <c r="CY148">
        <v>0</v>
      </c>
      <c r="CZ148">
        <v>92948</v>
      </c>
    </row>
    <row r="149" spans="1:104" x14ac:dyDescent="0.25">
      <c r="A149">
        <v>391</v>
      </c>
      <c r="B149">
        <v>391</v>
      </c>
      <c r="C149" t="s">
        <v>1168</v>
      </c>
      <c r="D149" t="s">
        <v>478</v>
      </c>
      <c r="E149">
        <v>9958759</v>
      </c>
      <c r="F149">
        <v>3809401</v>
      </c>
      <c r="G149">
        <v>894321</v>
      </c>
      <c r="H149">
        <v>0</v>
      </c>
      <c r="I149">
        <v>2188812</v>
      </c>
      <c r="J149">
        <v>2555280</v>
      </c>
      <c r="K149">
        <v>4885009</v>
      </c>
      <c r="L149">
        <v>0</v>
      </c>
      <c r="M149">
        <v>5751513</v>
      </c>
      <c r="N149">
        <v>11730812</v>
      </c>
      <c r="O149">
        <v>23247150</v>
      </c>
      <c r="P149">
        <v>6804197</v>
      </c>
      <c r="Q149">
        <v>17400392</v>
      </c>
      <c r="R149">
        <v>4237296</v>
      </c>
      <c r="S149">
        <v>445347</v>
      </c>
      <c r="T149">
        <v>8143941</v>
      </c>
      <c r="U149">
        <v>2134731</v>
      </c>
      <c r="V149">
        <v>17310522</v>
      </c>
      <c r="W149">
        <v>7083495</v>
      </c>
      <c r="X149">
        <v>4327912</v>
      </c>
      <c r="Y149">
        <v>1634754</v>
      </c>
      <c r="Z149">
        <v>1979779</v>
      </c>
      <c r="AA149">
        <v>8647664</v>
      </c>
      <c r="AB149">
        <v>6622644</v>
      </c>
      <c r="AC149">
        <v>9666695</v>
      </c>
      <c r="AD149">
        <v>33205082</v>
      </c>
      <c r="AE149">
        <v>2915353</v>
      </c>
      <c r="AF149">
        <v>11634580</v>
      </c>
      <c r="AG149">
        <v>14361171</v>
      </c>
      <c r="AH149">
        <v>4414846</v>
      </c>
      <c r="AI149">
        <v>6437034</v>
      </c>
      <c r="AJ149">
        <v>43409761</v>
      </c>
      <c r="AK149">
        <v>0</v>
      </c>
      <c r="AL149">
        <v>30728134</v>
      </c>
      <c r="AM149">
        <v>7405970</v>
      </c>
      <c r="AN149">
        <v>19518058</v>
      </c>
      <c r="AO149">
        <v>1173677</v>
      </c>
      <c r="AP149">
        <v>1453894</v>
      </c>
      <c r="AQ149">
        <v>4712758</v>
      </c>
      <c r="AR149">
        <v>1967943</v>
      </c>
      <c r="AS149">
        <v>48573013</v>
      </c>
      <c r="AT149">
        <v>6080424</v>
      </c>
      <c r="AU149">
        <v>11199201</v>
      </c>
      <c r="AV149">
        <v>7891978</v>
      </c>
      <c r="AW149">
        <v>11333471</v>
      </c>
      <c r="AX149">
        <v>2490079</v>
      </c>
      <c r="AY149">
        <v>3547376</v>
      </c>
      <c r="AZ149">
        <v>0</v>
      </c>
      <c r="BA149">
        <v>27321916</v>
      </c>
      <c r="BB149">
        <v>4665245</v>
      </c>
      <c r="BC149">
        <v>19499334</v>
      </c>
      <c r="BD149">
        <v>1408873</v>
      </c>
      <c r="BE149">
        <v>6204505</v>
      </c>
      <c r="BF149">
        <v>7335201</v>
      </c>
      <c r="BG149">
        <v>8001582</v>
      </c>
      <c r="BH149">
        <v>4253706</v>
      </c>
      <c r="BI149">
        <v>0</v>
      </c>
      <c r="BJ149">
        <v>1737393</v>
      </c>
      <c r="BK149">
        <v>4905647</v>
      </c>
      <c r="BL149">
        <v>127112593</v>
      </c>
      <c r="BM149">
        <v>1273454</v>
      </c>
      <c r="BN149">
        <v>2711624</v>
      </c>
      <c r="BO149">
        <v>9085688</v>
      </c>
      <c r="BP149">
        <v>8164334</v>
      </c>
      <c r="BQ149">
        <v>34445640</v>
      </c>
      <c r="BR149">
        <v>0</v>
      </c>
      <c r="BS149">
        <v>26681418</v>
      </c>
      <c r="BT149">
        <v>15007391</v>
      </c>
      <c r="BU149">
        <v>1357327</v>
      </c>
      <c r="BV149">
        <v>5345258</v>
      </c>
      <c r="BW149">
        <v>10880368</v>
      </c>
      <c r="BX149">
        <v>647312</v>
      </c>
      <c r="BY149">
        <v>6067770</v>
      </c>
      <c r="BZ149">
        <v>13777420</v>
      </c>
      <c r="CA149">
        <v>2100974</v>
      </c>
      <c r="CB149">
        <v>13575460</v>
      </c>
      <c r="CC149">
        <v>3192396</v>
      </c>
      <c r="CD149">
        <v>29289730</v>
      </c>
      <c r="CE149">
        <v>5040274</v>
      </c>
      <c r="CF149">
        <v>13640379</v>
      </c>
      <c r="CG149">
        <v>6007191</v>
      </c>
      <c r="CH149">
        <v>7635808</v>
      </c>
      <c r="CI149">
        <v>3610029</v>
      </c>
      <c r="CJ149">
        <v>6857720</v>
      </c>
      <c r="CK149">
        <v>2775415</v>
      </c>
      <c r="CL149">
        <v>7154294</v>
      </c>
      <c r="CM149">
        <v>2182493</v>
      </c>
      <c r="CN149">
        <v>3877130</v>
      </c>
      <c r="CO149">
        <v>490168</v>
      </c>
      <c r="CP149">
        <v>37644931</v>
      </c>
      <c r="CQ149">
        <v>3291017</v>
      </c>
      <c r="CR149">
        <v>87486137</v>
      </c>
      <c r="CS149">
        <v>1806713</v>
      </c>
      <c r="CT149">
        <v>2278430</v>
      </c>
      <c r="CU149">
        <v>6052235</v>
      </c>
      <c r="CV149">
        <v>7432110</v>
      </c>
      <c r="CW149">
        <v>4415604</v>
      </c>
      <c r="CX149">
        <v>8410563</v>
      </c>
      <c r="CY149">
        <v>2022540</v>
      </c>
      <c r="CZ149">
        <v>1955482</v>
      </c>
    </row>
    <row r="150" spans="1:104" x14ac:dyDescent="0.25">
      <c r="A150">
        <v>500</v>
      </c>
      <c r="B150">
        <v>500</v>
      </c>
      <c r="C150" t="s">
        <v>211</v>
      </c>
      <c r="D150" t="s">
        <v>479</v>
      </c>
      <c r="E150">
        <v>2471478</v>
      </c>
      <c r="F150">
        <v>737056</v>
      </c>
      <c r="G150">
        <v>1001663</v>
      </c>
      <c r="H150">
        <v>0</v>
      </c>
      <c r="I150">
        <v>3325694</v>
      </c>
      <c r="J150">
        <v>19364</v>
      </c>
      <c r="K150">
        <v>335314</v>
      </c>
      <c r="L150">
        <v>0</v>
      </c>
      <c r="M150">
        <v>1784992</v>
      </c>
      <c r="N150">
        <v>32861931</v>
      </c>
      <c r="O150">
        <v>12043685</v>
      </c>
      <c r="P150">
        <v>7739396</v>
      </c>
      <c r="Q150">
        <v>43496462</v>
      </c>
      <c r="R150">
        <v>14400061</v>
      </c>
      <c r="S150">
        <v>1471381</v>
      </c>
      <c r="T150">
        <v>3629830</v>
      </c>
      <c r="U150">
        <v>1131940</v>
      </c>
      <c r="V150">
        <v>39870479</v>
      </c>
      <c r="W150">
        <v>84874752</v>
      </c>
      <c r="X150">
        <v>3521538</v>
      </c>
      <c r="Y150">
        <v>285064</v>
      </c>
      <c r="Z150">
        <v>3465029</v>
      </c>
      <c r="AA150">
        <v>7085817</v>
      </c>
      <c r="AB150">
        <v>325726</v>
      </c>
      <c r="AC150">
        <v>307957</v>
      </c>
      <c r="AD150">
        <v>19620858</v>
      </c>
      <c r="AE150">
        <v>1858182</v>
      </c>
      <c r="AF150">
        <v>11330272</v>
      </c>
      <c r="AG150">
        <v>11416491</v>
      </c>
      <c r="AH150">
        <v>5827878</v>
      </c>
      <c r="AI150">
        <v>3468978</v>
      </c>
      <c r="AJ150">
        <v>12262121</v>
      </c>
      <c r="AK150">
        <v>0</v>
      </c>
      <c r="AL150">
        <v>165329862</v>
      </c>
      <c r="AM150">
        <v>8854985</v>
      </c>
      <c r="AN150">
        <v>64905765</v>
      </c>
      <c r="AO150">
        <v>211753</v>
      </c>
      <c r="AP150">
        <v>3040136</v>
      </c>
      <c r="AQ150">
        <v>40850363</v>
      </c>
      <c r="AR150">
        <v>1220424</v>
      </c>
      <c r="AS150">
        <v>0</v>
      </c>
      <c r="AT150">
        <v>2597552</v>
      </c>
      <c r="AU150">
        <v>8157686</v>
      </c>
      <c r="AV150">
        <v>1066703</v>
      </c>
      <c r="AW150">
        <v>19432542</v>
      </c>
      <c r="AX150">
        <v>2132253</v>
      </c>
      <c r="AY150">
        <v>368589</v>
      </c>
      <c r="AZ150">
        <v>0</v>
      </c>
      <c r="BA150">
        <v>45513424</v>
      </c>
      <c r="BB150">
        <v>11333784</v>
      </c>
      <c r="BC150">
        <v>25149439</v>
      </c>
      <c r="BD150">
        <v>10028696</v>
      </c>
      <c r="BE150">
        <v>16414220</v>
      </c>
      <c r="BF150">
        <v>377788</v>
      </c>
      <c r="BG150">
        <v>7403488</v>
      </c>
      <c r="BH150">
        <v>898279</v>
      </c>
      <c r="BI150">
        <v>0</v>
      </c>
      <c r="BJ150">
        <v>7616017</v>
      </c>
      <c r="BK150">
        <v>6519973</v>
      </c>
      <c r="BL150">
        <v>201422102</v>
      </c>
      <c r="BM150">
        <v>96253</v>
      </c>
      <c r="BN150">
        <v>38643744</v>
      </c>
      <c r="BO150">
        <v>85564604</v>
      </c>
      <c r="BP150">
        <v>791965</v>
      </c>
      <c r="BQ150">
        <v>50183745</v>
      </c>
      <c r="BR150">
        <v>0</v>
      </c>
      <c r="BS150">
        <v>7848544</v>
      </c>
      <c r="BT150">
        <v>87522942</v>
      </c>
      <c r="BU150">
        <v>109961</v>
      </c>
      <c r="BV150">
        <v>1225038</v>
      </c>
      <c r="BW150">
        <v>6437754</v>
      </c>
      <c r="BX150">
        <v>3011653</v>
      </c>
      <c r="BY150">
        <v>3302196</v>
      </c>
      <c r="BZ150">
        <v>6168698</v>
      </c>
      <c r="CA150">
        <v>2433528</v>
      </c>
      <c r="CB150">
        <v>15189746</v>
      </c>
      <c r="CC150">
        <v>60144</v>
      </c>
      <c r="CD150">
        <v>2786442</v>
      </c>
      <c r="CE150">
        <v>771630</v>
      </c>
      <c r="CF150">
        <v>2573902</v>
      </c>
      <c r="CG150">
        <v>5671476</v>
      </c>
      <c r="CH150">
        <v>4153760</v>
      </c>
      <c r="CI150">
        <v>20887503</v>
      </c>
      <c r="CJ150">
        <v>0</v>
      </c>
      <c r="CK150">
        <v>4345419</v>
      </c>
      <c r="CL150">
        <v>29021167</v>
      </c>
      <c r="CM150">
        <v>53084457</v>
      </c>
      <c r="CN150">
        <v>112654</v>
      </c>
      <c r="CO150">
        <v>558494</v>
      </c>
      <c r="CP150">
        <v>41435781</v>
      </c>
      <c r="CQ150">
        <v>1627794</v>
      </c>
      <c r="CR150">
        <v>166928729</v>
      </c>
      <c r="CS150">
        <v>2311232</v>
      </c>
      <c r="CT150">
        <v>923393</v>
      </c>
      <c r="CU150">
        <v>12837745</v>
      </c>
      <c r="CV150">
        <v>14497581</v>
      </c>
      <c r="CW150">
        <v>7448</v>
      </c>
      <c r="CX150">
        <v>650494</v>
      </c>
      <c r="CY150">
        <v>109700</v>
      </c>
      <c r="CZ150">
        <v>2666241</v>
      </c>
    </row>
    <row r="151" spans="1:104" x14ac:dyDescent="0.25">
      <c r="B151">
        <v>501</v>
      </c>
      <c r="C151" t="s">
        <v>213</v>
      </c>
      <c r="D151" t="s">
        <v>480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row>
    <row r="152" spans="1:104" x14ac:dyDescent="0.25">
      <c r="A152">
        <v>502</v>
      </c>
      <c r="B152">
        <v>502</v>
      </c>
      <c r="C152" t="s">
        <v>214</v>
      </c>
      <c r="D152" t="s">
        <v>481</v>
      </c>
      <c r="E152">
        <v>23080723</v>
      </c>
      <c r="F152">
        <v>6129615</v>
      </c>
      <c r="G152">
        <v>79167</v>
      </c>
      <c r="H152">
        <v>0</v>
      </c>
      <c r="I152">
        <v>4101361</v>
      </c>
      <c r="J152">
        <v>0</v>
      </c>
      <c r="K152">
        <v>8178077</v>
      </c>
      <c r="L152">
        <v>0</v>
      </c>
      <c r="M152">
        <v>2988407</v>
      </c>
      <c r="N152">
        <v>53847651</v>
      </c>
      <c r="O152">
        <v>17091899</v>
      </c>
      <c r="P152">
        <v>2331012</v>
      </c>
      <c r="Q152">
        <v>6050857</v>
      </c>
      <c r="R152">
        <v>7070779</v>
      </c>
      <c r="S152">
        <v>3078947</v>
      </c>
      <c r="T152">
        <v>1139758</v>
      </c>
      <c r="U152">
        <v>442916</v>
      </c>
      <c r="V152">
        <v>56893504</v>
      </c>
      <c r="W152">
        <v>28449708</v>
      </c>
      <c r="X152">
        <v>0</v>
      </c>
      <c r="Y152">
        <v>2661296</v>
      </c>
      <c r="Z152">
        <v>293649</v>
      </c>
      <c r="AA152">
        <v>3643841</v>
      </c>
      <c r="AB152">
        <v>12740272</v>
      </c>
      <c r="AC152">
        <v>12718463</v>
      </c>
      <c r="AD152">
        <v>48392857</v>
      </c>
      <c r="AE152">
        <v>16026118</v>
      </c>
      <c r="AF152">
        <v>8918382</v>
      </c>
      <c r="AG152">
        <v>21342902</v>
      </c>
      <c r="AH152">
        <v>9013281</v>
      </c>
      <c r="AI152">
        <v>11730628</v>
      </c>
      <c r="AJ152">
        <v>36731466</v>
      </c>
      <c r="AK152">
        <v>0</v>
      </c>
      <c r="AL152">
        <v>0</v>
      </c>
      <c r="AM152">
        <v>7551706</v>
      </c>
      <c r="AN152">
        <v>12918228</v>
      </c>
      <c r="AO152">
        <v>2548888</v>
      </c>
      <c r="AP152">
        <v>0</v>
      </c>
      <c r="AQ152">
        <v>2755461</v>
      </c>
      <c r="AR152">
        <v>3155063</v>
      </c>
      <c r="AS152">
        <v>0</v>
      </c>
      <c r="AT152">
        <v>8555384</v>
      </c>
      <c r="AU152">
        <v>62588458</v>
      </c>
      <c r="AV152">
        <v>0</v>
      </c>
      <c r="AW152">
        <v>4472218</v>
      </c>
      <c r="AX152">
        <v>3230906</v>
      </c>
      <c r="AY152">
        <v>13491674</v>
      </c>
      <c r="AZ152">
        <v>0</v>
      </c>
      <c r="BA152">
        <v>27815576</v>
      </c>
      <c r="BB152">
        <v>752169</v>
      </c>
      <c r="BC152">
        <v>67494921</v>
      </c>
      <c r="BD152">
        <v>3194485</v>
      </c>
      <c r="BE152">
        <v>1046568</v>
      </c>
      <c r="BF152">
        <v>3516190</v>
      </c>
      <c r="BG152">
        <v>31738519</v>
      </c>
      <c r="BH152">
        <v>12090190</v>
      </c>
      <c r="BI152">
        <v>0</v>
      </c>
      <c r="BJ152">
        <v>15356</v>
      </c>
      <c r="BK152">
        <v>609229</v>
      </c>
      <c r="BL152">
        <v>32402744</v>
      </c>
      <c r="BM152">
        <v>0</v>
      </c>
      <c r="BN152">
        <v>6233316</v>
      </c>
      <c r="BO152">
        <v>15882972</v>
      </c>
      <c r="BP152">
        <v>6506090</v>
      </c>
      <c r="BQ152">
        <v>20528389</v>
      </c>
      <c r="BR152">
        <v>0</v>
      </c>
      <c r="BS152">
        <v>28913690</v>
      </c>
      <c r="BT152">
        <v>15273378</v>
      </c>
      <c r="BU152">
        <v>3354692</v>
      </c>
      <c r="BV152">
        <v>13523638</v>
      </c>
      <c r="BW152">
        <v>13443445</v>
      </c>
      <c r="BX152">
        <v>1691482</v>
      </c>
      <c r="BY152">
        <v>509210</v>
      </c>
      <c r="BZ152">
        <v>608551</v>
      </c>
      <c r="CA152">
        <v>1463776</v>
      </c>
      <c r="CB152">
        <v>609361</v>
      </c>
      <c r="CC152">
        <v>10354995</v>
      </c>
      <c r="CD152">
        <v>11681403</v>
      </c>
      <c r="CE152">
        <v>23785862</v>
      </c>
      <c r="CF152">
        <v>23395596</v>
      </c>
      <c r="CG152">
        <v>5813736</v>
      </c>
      <c r="CH152">
        <v>3157290</v>
      </c>
      <c r="CI152">
        <v>2401865</v>
      </c>
      <c r="CJ152">
        <v>1231182</v>
      </c>
      <c r="CK152">
        <v>531508</v>
      </c>
      <c r="CL152">
        <v>2375843</v>
      </c>
      <c r="CM152">
        <v>62996</v>
      </c>
      <c r="CN152">
        <v>5446995</v>
      </c>
      <c r="CO152">
        <v>1027288</v>
      </c>
      <c r="CP152">
        <v>119633922</v>
      </c>
      <c r="CQ152">
        <v>1877267</v>
      </c>
      <c r="CR152">
        <v>55185198</v>
      </c>
      <c r="CS152">
        <v>5759991</v>
      </c>
      <c r="CT152">
        <v>2559645</v>
      </c>
      <c r="CU152">
        <v>7359855</v>
      </c>
      <c r="CV152">
        <v>14679496</v>
      </c>
      <c r="CW152">
        <v>2806354</v>
      </c>
      <c r="CX152">
        <v>22332637</v>
      </c>
      <c r="CY152">
        <v>1123435</v>
      </c>
      <c r="CZ152">
        <v>115588</v>
      </c>
    </row>
    <row r="153" spans="1:104" x14ac:dyDescent="0.25">
      <c r="A153">
        <v>503</v>
      </c>
      <c r="B153">
        <v>503</v>
      </c>
      <c r="C153" t="s">
        <v>215</v>
      </c>
      <c r="D153" t="s">
        <v>482</v>
      </c>
      <c r="E153">
        <v>0</v>
      </c>
      <c r="F153">
        <v>0</v>
      </c>
      <c r="G153">
        <v>0</v>
      </c>
      <c r="H153">
        <v>0</v>
      </c>
      <c r="I153">
        <v>0</v>
      </c>
      <c r="J153">
        <v>0</v>
      </c>
      <c r="K153">
        <v>1907267</v>
      </c>
      <c r="L153">
        <v>0</v>
      </c>
      <c r="M153">
        <v>215654</v>
      </c>
      <c r="N153">
        <v>5054713</v>
      </c>
      <c r="O153">
        <v>0</v>
      </c>
      <c r="P153">
        <v>103608</v>
      </c>
      <c r="Q153">
        <v>0</v>
      </c>
      <c r="R153">
        <v>97964</v>
      </c>
      <c r="S153">
        <v>0</v>
      </c>
      <c r="T153">
        <v>43932</v>
      </c>
      <c r="U153">
        <v>0</v>
      </c>
      <c r="V153">
        <v>0</v>
      </c>
      <c r="W153">
        <v>427115</v>
      </c>
      <c r="X153">
        <v>0</v>
      </c>
      <c r="Y153">
        <v>31580</v>
      </c>
      <c r="Z153">
        <v>96900</v>
      </c>
      <c r="AA153">
        <v>0</v>
      </c>
      <c r="AB153">
        <v>346357</v>
      </c>
      <c r="AC153">
        <v>0</v>
      </c>
      <c r="AD153">
        <v>10006411</v>
      </c>
      <c r="AE153">
        <v>1539724</v>
      </c>
      <c r="AF153">
        <v>19122214</v>
      </c>
      <c r="AG153">
        <v>0</v>
      </c>
      <c r="AH153">
        <v>215332</v>
      </c>
      <c r="AI153">
        <v>1816258</v>
      </c>
      <c r="AJ153">
        <v>3374189</v>
      </c>
      <c r="AK153">
        <v>0</v>
      </c>
      <c r="AL153">
        <v>0</v>
      </c>
      <c r="AM153">
        <v>0</v>
      </c>
      <c r="AN153">
        <v>0</v>
      </c>
      <c r="AO153">
        <v>0</v>
      </c>
      <c r="AP153">
        <v>0</v>
      </c>
      <c r="AQ153">
        <v>0</v>
      </c>
      <c r="AR153">
        <v>7198822</v>
      </c>
      <c r="AS153">
        <v>0</v>
      </c>
      <c r="AT153">
        <v>97973</v>
      </c>
      <c r="AU153">
        <v>2110528</v>
      </c>
      <c r="AV153">
        <v>0</v>
      </c>
      <c r="AW153">
        <v>0</v>
      </c>
      <c r="AX153">
        <v>105690</v>
      </c>
      <c r="AY153">
        <v>1810187</v>
      </c>
      <c r="AZ153">
        <v>0</v>
      </c>
      <c r="BA153">
        <v>9144022</v>
      </c>
      <c r="BB153">
        <v>0</v>
      </c>
      <c r="BC153">
        <v>6015317</v>
      </c>
      <c r="BD153">
        <v>141255</v>
      </c>
      <c r="BE153">
        <v>0</v>
      </c>
      <c r="BF153">
        <v>0</v>
      </c>
      <c r="BG153">
        <v>8119130</v>
      </c>
      <c r="BH153">
        <v>897520</v>
      </c>
      <c r="BI153">
        <v>0</v>
      </c>
      <c r="BJ153">
        <v>0</v>
      </c>
      <c r="BK153">
        <v>46923</v>
      </c>
      <c r="BL153">
        <v>288606</v>
      </c>
      <c r="BM153">
        <v>0</v>
      </c>
      <c r="BN153">
        <v>0</v>
      </c>
      <c r="BO153">
        <v>1061427</v>
      </c>
      <c r="BP153">
        <v>314227</v>
      </c>
      <c r="BQ153">
        <v>422683</v>
      </c>
      <c r="BR153">
        <v>0</v>
      </c>
      <c r="BS153">
        <v>0</v>
      </c>
      <c r="BT153">
        <v>0</v>
      </c>
      <c r="BU153">
        <v>59525</v>
      </c>
      <c r="BV153">
        <v>1602507</v>
      </c>
      <c r="BW153">
        <v>254890</v>
      </c>
      <c r="BX153">
        <v>77604</v>
      </c>
      <c r="BY153">
        <v>0</v>
      </c>
      <c r="BZ153">
        <v>0</v>
      </c>
      <c r="CA153">
        <v>0</v>
      </c>
      <c r="CB153">
        <v>0</v>
      </c>
      <c r="CC153">
        <v>1205017</v>
      </c>
      <c r="CD153">
        <v>0</v>
      </c>
      <c r="CE153">
        <v>167158</v>
      </c>
      <c r="CF153">
        <v>0</v>
      </c>
      <c r="CG153">
        <v>0</v>
      </c>
      <c r="CH153">
        <v>0</v>
      </c>
      <c r="CI153">
        <v>0</v>
      </c>
      <c r="CJ153">
        <v>149688</v>
      </c>
      <c r="CK153">
        <v>2173</v>
      </c>
      <c r="CL153">
        <v>5609597</v>
      </c>
      <c r="CM153">
        <v>0</v>
      </c>
      <c r="CN153">
        <v>3399064</v>
      </c>
      <c r="CO153">
        <v>119015</v>
      </c>
      <c r="CP153">
        <v>55970919</v>
      </c>
      <c r="CQ153">
        <v>319768</v>
      </c>
      <c r="CR153">
        <v>0</v>
      </c>
      <c r="CS153">
        <v>34954</v>
      </c>
      <c r="CT153">
        <v>145363</v>
      </c>
      <c r="CU153">
        <v>0</v>
      </c>
      <c r="CV153">
        <v>627250</v>
      </c>
      <c r="CW153">
        <v>4865688</v>
      </c>
      <c r="CX153">
        <v>223448</v>
      </c>
      <c r="CY153">
        <v>0</v>
      </c>
      <c r="CZ153">
        <v>0</v>
      </c>
    </row>
    <row r="154" spans="1:104" x14ac:dyDescent="0.25">
      <c r="A154">
        <v>504</v>
      </c>
      <c r="B154">
        <v>504</v>
      </c>
      <c r="C154" t="s">
        <v>219</v>
      </c>
      <c r="D154" t="s">
        <v>483</v>
      </c>
      <c r="E154">
        <v>19759184</v>
      </c>
      <c r="F154">
        <v>4262156</v>
      </c>
      <c r="G154">
        <v>2721833</v>
      </c>
      <c r="H154">
        <v>0</v>
      </c>
      <c r="I154">
        <v>5464269</v>
      </c>
      <c r="J154">
        <v>2757693</v>
      </c>
      <c r="K154">
        <v>9474193</v>
      </c>
      <c r="L154">
        <v>0</v>
      </c>
      <c r="M154">
        <v>9563640</v>
      </c>
      <c r="N154">
        <v>24429511</v>
      </c>
      <c r="O154">
        <v>51538618</v>
      </c>
      <c r="P154">
        <v>16887957</v>
      </c>
      <c r="Q154">
        <v>25776371</v>
      </c>
      <c r="R154">
        <v>13693278</v>
      </c>
      <c r="S154">
        <v>1952651</v>
      </c>
      <c r="T154">
        <v>28013773</v>
      </c>
      <c r="U154">
        <v>5641680</v>
      </c>
      <c r="V154">
        <v>29495898</v>
      </c>
      <c r="W154">
        <v>12638854</v>
      </c>
      <c r="X154">
        <v>5309111</v>
      </c>
      <c r="Y154">
        <v>2309981</v>
      </c>
      <c r="Z154">
        <v>3823735</v>
      </c>
      <c r="AA154">
        <v>21324215</v>
      </c>
      <c r="AB154">
        <v>11834839</v>
      </c>
      <c r="AC154">
        <v>22375435</v>
      </c>
      <c r="AD154">
        <v>55489797</v>
      </c>
      <c r="AE154">
        <v>3144614</v>
      </c>
      <c r="AF154">
        <v>6387443</v>
      </c>
      <c r="AG154">
        <v>21450730</v>
      </c>
      <c r="AH154">
        <v>8548854</v>
      </c>
      <c r="AI154">
        <v>12410678</v>
      </c>
      <c r="AJ154">
        <v>49452242</v>
      </c>
      <c r="AK154">
        <v>0</v>
      </c>
      <c r="AL154">
        <v>41961738</v>
      </c>
      <c r="AM154">
        <v>11789150</v>
      </c>
      <c r="AN154">
        <v>21485233</v>
      </c>
      <c r="AO154">
        <v>4121203</v>
      </c>
      <c r="AP154">
        <v>3438353</v>
      </c>
      <c r="AQ154">
        <v>9533617</v>
      </c>
      <c r="AR154">
        <v>4992354</v>
      </c>
      <c r="AS154">
        <v>62211790</v>
      </c>
      <c r="AT154">
        <v>17520858</v>
      </c>
      <c r="AU154">
        <v>4993700</v>
      </c>
      <c r="AV154">
        <v>12629628</v>
      </c>
      <c r="AW154">
        <v>20498762</v>
      </c>
      <c r="AX154">
        <v>3620198</v>
      </c>
      <c r="AY154">
        <v>7748781</v>
      </c>
      <c r="AZ154">
        <v>0</v>
      </c>
      <c r="BA154">
        <v>17001633</v>
      </c>
      <c r="BB154">
        <v>6943596</v>
      </c>
      <c r="BC154">
        <v>23692010</v>
      </c>
      <c r="BD154">
        <v>4266852</v>
      </c>
      <c r="BE154">
        <v>7178809</v>
      </c>
      <c r="BF154">
        <v>18694480</v>
      </c>
      <c r="BG154">
        <v>12902455</v>
      </c>
      <c r="BH154">
        <v>9893267</v>
      </c>
      <c r="BI154">
        <v>0</v>
      </c>
      <c r="BJ154">
        <v>6566689</v>
      </c>
      <c r="BK154">
        <v>7694079</v>
      </c>
      <c r="BL154">
        <v>139155747</v>
      </c>
      <c r="BM154">
        <v>3543302</v>
      </c>
      <c r="BN154">
        <v>5232905</v>
      </c>
      <c r="BO154">
        <v>10973565</v>
      </c>
      <c r="BP154">
        <v>19020359</v>
      </c>
      <c r="BQ154">
        <v>53120765</v>
      </c>
      <c r="BR154">
        <v>0</v>
      </c>
      <c r="BS154">
        <v>37709333</v>
      </c>
      <c r="BT154">
        <v>24223044</v>
      </c>
      <c r="BU154">
        <v>4012786</v>
      </c>
      <c r="BV154">
        <v>7173501</v>
      </c>
      <c r="BW154">
        <v>13501787</v>
      </c>
      <c r="BX154">
        <v>2327602</v>
      </c>
      <c r="BY154">
        <v>9609588</v>
      </c>
      <c r="BZ154">
        <v>24691709</v>
      </c>
      <c r="CA154">
        <v>4505063</v>
      </c>
      <c r="CB154">
        <v>16536806</v>
      </c>
      <c r="CC154">
        <v>11490425</v>
      </c>
      <c r="CD154">
        <v>38898893</v>
      </c>
      <c r="CE154">
        <v>15008269</v>
      </c>
      <c r="CF154">
        <v>18648052</v>
      </c>
      <c r="CG154">
        <v>9656092</v>
      </c>
      <c r="CH154">
        <v>14115941</v>
      </c>
      <c r="CI154">
        <v>6915016</v>
      </c>
      <c r="CJ154">
        <v>10698203</v>
      </c>
      <c r="CK154">
        <v>6607013</v>
      </c>
      <c r="CL154">
        <v>10515883</v>
      </c>
      <c r="CM154">
        <v>4847351</v>
      </c>
      <c r="CN154">
        <v>7393938</v>
      </c>
      <c r="CO154">
        <v>1378534</v>
      </c>
      <c r="CP154">
        <v>34518342</v>
      </c>
      <c r="CQ154">
        <v>8700393</v>
      </c>
      <c r="CR154">
        <v>94784585</v>
      </c>
      <c r="CS154">
        <v>4661324</v>
      </c>
      <c r="CT154">
        <v>3249835</v>
      </c>
      <c r="CU154">
        <v>4615840</v>
      </c>
      <c r="CV154">
        <v>19491424</v>
      </c>
      <c r="CW154">
        <v>10790570</v>
      </c>
      <c r="CX154">
        <v>17869415</v>
      </c>
      <c r="CY154">
        <v>4694925</v>
      </c>
      <c r="CZ154">
        <v>3917300</v>
      </c>
    </row>
    <row r="155" spans="1:104" x14ac:dyDescent="0.25">
      <c r="A155">
        <v>505</v>
      </c>
      <c r="B155">
        <v>505</v>
      </c>
      <c r="C155" t="s">
        <v>220</v>
      </c>
      <c r="D155" t="s">
        <v>484</v>
      </c>
      <c r="E155">
        <v>5660713</v>
      </c>
      <c r="F155">
        <v>470000</v>
      </c>
      <c r="G155">
        <v>120538</v>
      </c>
      <c r="H155">
        <v>0</v>
      </c>
      <c r="I155">
        <v>834561</v>
      </c>
      <c r="J155">
        <v>2400696</v>
      </c>
      <c r="K155">
        <v>1262067</v>
      </c>
      <c r="L155">
        <v>0</v>
      </c>
      <c r="M155">
        <v>0</v>
      </c>
      <c r="N155">
        <v>2585911</v>
      </c>
      <c r="O155">
        <v>3454933</v>
      </c>
      <c r="P155">
        <v>6179146</v>
      </c>
      <c r="Q155">
        <v>2722423</v>
      </c>
      <c r="R155">
        <v>815486</v>
      </c>
      <c r="S155">
        <v>0</v>
      </c>
      <c r="T155">
        <v>328231</v>
      </c>
      <c r="U155">
        <v>808381</v>
      </c>
      <c r="V155">
        <v>465997</v>
      </c>
      <c r="W155">
        <v>0</v>
      </c>
      <c r="X155">
        <v>405457</v>
      </c>
      <c r="Y155">
        <v>0</v>
      </c>
      <c r="Z155">
        <v>910354</v>
      </c>
      <c r="AA155">
        <v>7106271</v>
      </c>
      <c r="AB155">
        <v>2025170</v>
      </c>
      <c r="AC155">
        <v>1136029</v>
      </c>
      <c r="AD155">
        <v>4425363</v>
      </c>
      <c r="AE155">
        <v>1033473</v>
      </c>
      <c r="AF155">
        <v>5241398</v>
      </c>
      <c r="AG155">
        <v>3382359</v>
      </c>
      <c r="AH155">
        <v>194608</v>
      </c>
      <c r="AI155">
        <v>503617</v>
      </c>
      <c r="AJ155">
        <v>3122406</v>
      </c>
      <c r="AK155">
        <v>0</v>
      </c>
      <c r="AL155">
        <v>24110823</v>
      </c>
      <c r="AM155">
        <v>1599806</v>
      </c>
      <c r="AN155">
        <v>9243139</v>
      </c>
      <c r="AO155">
        <v>362603</v>
      </c>
      <c r="AP155">
        <v>745903</v>
      </c>
      <c r="AQ155">
        <v>163733</v>
      </c>
      <c r="AR155">
        <v>221823</v>
      </c>
      <c r="AS155">
        <v>677276</v>
      </c>
      <c r="AT155">
        <v>267649</v>
      </c>
      <c r="AU155">
        <v>0</v>
      </c>
      <c r="AV155">
        <v>589630</v>
      </c>
      <c r="AW155">
        <v>0</v>
      </c>
      <c r="AX155">
        <v>0</v>
      </c>
      <c r="AY155">
        <v>63737</v>
      </c>
      <c r="AZ155">
        <v>0</v>
      </c>
      <c r="BA155">
        <v>1829230</v>
      </c>
      <c r="BB155">
        <v>2749229</v>
      </c>
      <c r="BC155">
        <v>2550366</v>
      </c>
      <c r="BD155">
        <v>16533942</v>
      </c>
      <c r="BE155">
        <v>281849</v>
      </c>
      <c r="BF155">
        <v>0</v>
      </c>
      <c r="BG155">
        <v>1677597</v>
      </c>
      <c r="BH155">
        <v>263163</v>
      </c>
      <c r="BI155">
        <v>0</v>
      </c>
      <c r="BJ155">
        <v>5778435</v>
      </c>
      <c r="BK155">
        <v>2983355</v>
      </c>
      <c r="BL155">
        <v>11047891</v>
      </c>
      <c r="BM155">
        <v>2366910</v>
      </c>
      <c r="BN155">
        <v>726437</v>
      </c>
      <c r="BO155">
        <v>964423</v>
      </c>
      <c r="BP155">
        <v>1119168</v>
      </c>
      <c r="BQ155">
        <v>187470</v>
      </c>
      <c r="BR155">
        <v>0</v>
      </c>
      <c r="BS155">
        <v>8995694</v>
      </c>
      <c r="BT155">
        <v>1157514</v>
      </c>
      <c r="BU155">
        <v>0</v>
      </c>
      <c r="BV155">
        <v>40000</v>
      </c>
      <c r="BW155">
        <v>0</v>
      </c>
      <c r="BX155">
        <v>3280155</v>
      </c>
      <c r="BY155">
        <v>658693</v>
      </c>
      <c r="BZ155">
        <v>4298454</v>
      </c>
      <c r="CA155">
        <v>1104185</v>
      </c>
      <c r="CB155">
        <v>0</v>
      </c>
      <c r="CC155">
        <v>2150601</v>
      </c>
      <c r="CD155">
        <v>0</v>
      </c>
      <c r="CE155">
        <v>2090456</v>
      </c>
      <c r="CF155">
        <v>1568077</v>
      </c>
      <c r="CG155">
        <v>1044591</v>
      </c>
      <c r="CH155">
        <v>24820</v>
      </c>
      <c r="CI155">
        <v>2177940</v>
      </c>
      <c r="CJ155">
        <v>595000</v>
      </c>
      <c r="CK155">
        <v>0</v>
      </c>
      <c r="CL155">
        <v>1599620</v>
      </c>
      <c r="CM155">
        <v>223000</v>
      </c>
      <c r="CN155">
        <v>0</v>
      </c>
      <c r="CO155">
        <v>484234</v>
      </c>
      <c r="CP155">
        <v>16310</v>
      </c>
      <c r="CQ155">
        <v>484703</v>
      </c>
      <c r="CR155">
        <v>0</v>
      </c>
      <c r="CS155">
        <v>39570</v>
      </c>
      <c r="CT155">
        <v>1335212</v>
      </c>
      <c r="CU155">
        <v>521602</v>
      </c>
      <c r="CV155">
        <v>0</v>
      </c>
      <c r="CW155">
        <v>949697</v>
      </c>
      <c r="CX155">
        <v>272352</v>
      </c>
      <c r="CY155">
        <v>343894</v>
      </c>
      <c r="CZ155">
        <v>67317</v>
      </c>
    </row>
    <row r="156" spans="1:104" x14ac:dyDescent="0.25">
      <c r="A156">
        <v>506</v>
      </c>
      <c r="B156">
        <v>506</v>
      </c>
      <c r="C156" t="s">
        <v>226</v>
      </c>
      <c r="D156" t="s">
        <v>485</v>
      </c>
      <c r="E156">
        <v>41449481</v>
      </c>
      <c r="F156">
        <v>13839790</v>
      </c>
      <c r="G156">
        <v>2206492</v>
      </c>
      <c r="H156">
        <v>0</v>
      </c>
      <c r="I156">
        <v>12358360</v>
      </c>
      <c r="J156">
        <v>10431196</v>
      </c>
      <c r="K156">
        <v>20017659</v>
      </c>
      <c r="L156">
        <v>0</v>
      </c>
      <c r="M156">
        <v>23584651</v>
      </c>
      <c r="N156">
        <v>76183088</v>
      </c>
      <c r="O156">
        <v>84243067</v>
      </c>
      <c r="P156">
        <v>26304878</v>
      </c>
      <c r="Q156">
        <v>72404348</v>
      </c>
      <c r="R156">
        <v>11483859</v>
      </c>
      <c r="S156">
        <v>10962508</v>
      </c>
      <c r="T156">
        <v>40918087</v>
      </c>
      <c r="U156">
        <v>5910868</v>
      </c>
      <c r="V156">
        <v>63789568</v>
      </c>
      <c r="W156">
        <v>44354044</v>
      </c>
      <c r="X156">
        <v>18516081</v>
      </c>
      <c r="Y156">
        <v>6991132</v>
      </c>
      <c r="Z156">
        <v>4230937</v>
      </c>
      <c r="AA156">
        <v>36729244</v>
      </c>
      <c r="AB156">
        <v>35436388</v>
      </c>
      <c r="AC156">
        <v>35194696</v>
      </c>
      <c r="AD156">
        <v>132744946</v>
      </c>
      <c r="AE156">
        <v>21593388</v>
      </c>
      <c r="AF156">
        <v>35880399</v>
      </c>
      <c r="AG156">
        <v>64676220</v>
      </c>
      <c r="AH156">
        <v>13203571</v>
      </c>
      <c r="AI156">
        <v>14377235</v>
      </c>
      <c r="AJ156">
        <v>186099296</v>
      </c>
      <c r="AK156">
        <v>0</v>
      </c>
      <c r="AL156">
        <v>137298734</v>
      </c>
      <c r="AM156">
        <v>33317954</v>
      </c>
      <c r="AN156">
        <v>66793897</v>
      </c>
      <c r="AO156">
        <v>2188058</v>
      </c>
      <c r="AP156">
        <v>8075473</v>
      </c>
      <c r="AQ156">
        <v>33199467</v>
      </c>
      <c r="AR156">
        <v>8382636</v>
      </c>
      <c r="AS156">
        <v>143148329</v>
      </c>
      <c r="AT156">
        <v>27622591</v>
      </c>
      <c r="AU156">
        <v>39638394</v>
      </c>
      <c r="AV156">
        <v>33166222</v>
      </c>
      <c r="AW156">
        <v>54152415</v>
      </c>
      <c r="AX156">
        <v>6609069</v>
      </c>
      <c r="AY156">
        <v>24390730</v>
      </c>
      <c r="AZ156">
        <v>0</v>
      </c>
      <c r="BA156">
        <v>101046214</v>
      </c>
      <c r="BB156">
        <v>24555436</v>
      </c>
      <c r="BC156">
        <v>68056262</v>
      </c>
      <c r="BD156">
        <v>6220390</v>
      </c>
      <c r="BE156">
        <v>18560647</v>
      </c>
      <c r="BF156">
        <v>26248663</v>
      </c>
      <c r="BG156">
        <v>31492360</v>
      </c>
      <c r="BH156">
        <v>26191747</v>
      </c>
      <c r="BI156">
        <v>0</v>
      </c>
      <c r="BJ156">
        <v>8252547</v>
      </c>
      <c r="BK156">
        <v>7606530</v>
      </c>
      <c r="BL156">
        <v>554690515</v>
      </c>
      <c r="BM156">
        <v>7400091</v>
      </c>
      <c r="BN156">
        <v>16593933</v>
      </c>
      <c r="BO156">
        <v>27510634</v>
      </c>
      <c r="BP156">
        <v>37241257</v>
      </c>
      <c r="BQ156">
        <v>80262003</v>
      </c>
      <c r="BR156">
        <v>0</v>
      </c>
      <c r="BS156">
        <v>59338721</v>
      </c>
      <c r="BT156">
        <v>57101287</v>
      </c>
      <c r="BU156">
        <v>8311876</v>
      </c>
      <c r="BV156">
        <v>12818840</v>
      </c>
      <c r="BW156">
        <v>32532332</v>
      </c>
      <c r="BX156">
        <v>4995483</v>
      </c>
      <c r="BY156">
        <v>24110118</v>
      </c>
      <c r="BZ156">
        <v>31983133</v>
      </c>
      <c r="CA156">
        <v>9972012</v>
      </c>
      <c r="CB156">
        <v>42748767</v>
      </c>
      <c r="CC156">
        <v>10216133</v>
      </c>
      <c r="CD156">
        <v>18418935</v>
      </c>
      <c r="CE156">
        <v>33900318</v>
      </c>
      <c r="CF156">
        <v>45076463</v>
      </c>
      <c r="CG156">
        <v>28855898</v>
      </c>
      <c r="CH156">
        <v>26247844</v>
      </c>
      <c r="CI156">
        <v>11833241</v>
      </c>
      <c r="CJ156">
        <v>26592521</v>
      </c>
      <c r="CK156">
        <v>17126275</v>
      </c>
      <c r="CL156">
        <v>31967033</v>
      </c>
      <c r="CM156">
        <v>8193882</v>
      </c>
      <c r="CN156">
        <v>26894541</v>
      </c>
      <c r="CO156">
        <v>768608</v>
      </c>
      <c r="CP156">
        <v>78626361</v>
      </c>
      <c r="CQ156">
        <v>18123532</v>
      </c>
      <c r="CR156">
        <v>311690455</v>
      </c>
      <c r="CS156">
        <v>10756054</v>
      </c>
      <c r="CT156">
        <v>5943746</v>
      </c>
      <c r="CU156">
        <v>23207917</v>
      </c>
      <c r="CV156">
        <v>26578219</v>
      </c>
      <c r="CW156">
        <v>35579398</v>
      </c>
      <c r="CX156">
        <v>42729757</v>
      </c>
      <c r="CY156">
        <v>13010162</v>
      </c>
      <c r="CZ156">
        <v>5166446</v>
      </c>
    </row>
    <row r="157" spans="1:104" x14ac:dyDescent="0.25">
      <c r="A157">
        <v>507</v>
      </c>
      <c r="B157">
        <v>507</v>
      </c>
      <c r="C157" t="s">
        <v>244</v>
      </c>
      <c r="D157" t="s">
        <v>486</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-75601</v>
      </c>
      <c r="AA157">
        <v>0</v>
      </c>
      <c r="AB157">
        <v>0</v>
      </c>
      <c r="AC157">
        <v>0</v>
      </c>
      <c r="AD157">
        <v>0</v>
      </c>
      <c r="AE157">
        <v>0</v>
      </c>
      <c r="AF157">
        <v>0</v>
      </c>
      <c r="AG157">
        <v>0</v>
      </c>
      <c r="AH157">
        <v>0</v>
      </c>
      <c r="AI157">
        <v>61009</v>
      </c>
      <c r="AJ157">
        <v>4</v>
      </c>
      <c r="AK157">
        <v>0</v>
      </c>
      <c r="AL157">
        <v>0</v>
      </c>
      <c r="AM157">
        <v>19883</v>
      </c>
      <c r="AN157">
        <v>0</v>
      </c>
      <c r="AO157">
        <v>0</v>
      </c>
      <c r="AP157">
        <v>-994</v>
      </c>
      <c r="AQ157">
        <v>0</v>
      </c>
      <c r="AR157">
        <v>0</v>
      </c>
      <c r="AS157">
        <v>0</v>
      </c>
      <c r="AT157">
        <v>0</v>
      </c>
      <c r="AU157">
        <v>0</v>
      </c>
      <c r="AV157">
        <v>0</v>
      </c>
      <c r="AW157">
        <v>0</v>
      </c>
      <c r="AX157">
        <v>0</v>
      </c>
      <c r="AY157">
        <v>0</v>
      </c>
      <c r="AZ157">
        <v>0</v>
      </c>
      <c r="BA157">
        <v>0</v>
      </c>
      <c r="BB157">
        <v>0</v>
      </c>
      <c r="BC157">
        <v>0</v>
      </c>
      <c r="BD157">
        <v>0</v>
      </c>
      <c r="BE157">
        <v>0</v>
      </c>
      <c r="BF157">
        <v>677709</v>
      </c>
      <c r="BG157">
        <v>0</v>
      </c>
      <c r="BH157">
        <v>0</v>
      </c>
      <c r="BI157">
        <v>0</v>
      </c>
      <c r="BJ157">
        <v>0</v>
      </c>
      <c r="BK157">
        <v>0</v>
      </c>
      <c r="BL157">
        <v>0</v>
      </c>
      <c r="BM157">
        <v>0</v>
      </c>
      <c r="BN157">
        <v>0</v>
      </c>
      <c r="BO157">
        <v>0</v>
      </c>
      <c r="BP157">
        <v>0</v>
      </c>
      <c r="BQ157">
        <v>0</v>
      </c>
      <c r="BR157">
        <v>0</v>
      </c>
      <c r="BS157">
        <v>0</v>
      </c>
      <c r="BT157">
        <v>0</v>
      </c>
      <c r="BU157">
        <v>0</v>
      </c>
      <c r="BV157">
        <v>0</v>
      </c>
      <c r="BW157">
        <v>0</v>
      </c>
      <c r="BX157">
        <v>-32216</v>
      </c>
      <c r="BY157">
        <v>0</v>
      </c>
      <c r="BZ157">
        <v>0</v>
      </c>
      <c r="CA157">
        <v>0</v>
      </c>
      <c r="CB157">
        <v>0</v>
      </c>
      <c r="CC157">
        <v>0</v>
      </c>
      <c r="CD157">
        <v>0</v>
      </c>
      <c r="CE157">
        <v>0</v>
      </c>
      <c r="CF157">
        <v>380</v>
      </c>
      <c r="CG157">
        <v>0</v>
      </c>
      <c r="CH157">
        <v>0</v>
      </c>
      <c r="CI157">
        <v>13427934</v>
      </c>
      <c r="CJ157">
        <v>0</v>
      </c>
      <c r="CK157">
        <v>0</v>
      </c>
      <c r="CL157">
        <v>0</v>
      </c>
      <c r="CM157">
        <v>0</v>
      </c>
      <c r="CN157">
        <v>0</v>
      </c>
      <c r="CO157">
        <v>0</v>
      </c>
      <c r="CP157">
        <v>0</v>
      </c>
      <c r="CQ157">
        <v>0</v>
      </c>
      <c r="CR157">
        <v>0</v>
      </c>
      <c r="CS157">
        <v>0</v>
      </c>
      <c r="CT157">
        <v>2</v>
      </c>
      <c r="CU157">
        <v>0</v>
      </c>
      <c r="CV157">
        <v>0</v>
      </c>
      <c r="CW157">
        <v>0</v>
      </c>
      <c r="CX157">
        <v>0</v>
      </c>
      <c r="CY157">
        <v>0</v>
      </c>
      <c r="CZ157">
        <v>0</v>
      </c>
    </row>
    <row r="158" spans="1:104" x14ac:dyDescent="0.25">
      <c r="A158">
        <v>508</v>
      </c>
      <c r="B158">
        <v>508</v>
      </c>
      <c r="C158" t="s">
        <v>241</v>
      </c>
      <c r="D158" t="s">
        <v>487</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38344</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row>
    <row r="159" spans="1:104" x14ac:dyDescent="0.25">
      <c r="A159">
        <v>509</v>
      </c>
      <c r="B159">
        <v>509</v>
      </c>
      <c r="C159" t="s">
        <v>242</v>
      </c>
      <c r="D159" t="s">
        <v>488</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85992</v>
      </c>
      <c r="AR159">
        <v>0</v>
      </c>
      <c r="AS159">
        <v>0</v>
      </c>
      <c r="AT159">
        <v>0</v>
      </c>
      <c r="AU159">
        <v>0</v>
      </c>
      <c r="AV159">
        <v>0</v>
      </c>
      <c r="AW159">
        <v>0</v>
      </c>
      <c r="AX159">
        <v>0</v>
      </c>
      <c r="AY159">
        <v>0</v>
      </c>
      <c r="AZ159">
        <v>0</v>
      </c>
      <c r="BA159">
        <v>0</v>
      </c>
      <c r="BB159">
        <v>0</v>
      </c>
      <c r="BC159">
        <v>0</v>
      </c>
      <c r="BD159">
        <v>0</v>
      </c>
      <c r="BE159">
        <v>0</v>
      </c>
      <c r="BF159">
        <v>0</v>
      </c>
      <c r="BG159">
        <v>1570000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row>
    <row r="160" spans="1:104" x14ac:dyDescent="0.25">
      <c r="A160">
        <v>510</v>
      </c>
      <c r="B160">
        <v>510</v>
      </c>
      <c r="C160" t="s">
        <v>248</v>
      </c>
      <c r="D160" t="s">
        <v>489</v>
      </c>
      <c r="E160">
        <v>0</v>
      </c>
      <c r="F160">
        <v>0</v>
      </c>
      <c r="G160">
        <v>0</v>
      </c>
      <c r="H160">
        <v>0</v>
      </c>
      <c r="I160">
        <v>0</v>
      </c>
      <c r="J160">
        <v>0</v>
      </c>
      <c r="K160">
        <v>0</v>
      </c>
      <c r="L160">
        <v>0</v>
      </c>
      <c r="M160">
        <v>0</v>
      </c>
      <c r="N160">
        <v>1918801</v>
      </c>
      <c r="O160">
        <v>0</v>
      </c>
      <c r="P160">
        <v>0</v>
      </c>
      <c r="Q160">
        <v>0</v>
      </c>
      <c r="R160">
        <v>66845</v>
      </c>
      <c r="S160">
        <v>0</v>
      </c>
      <c r="T160">
        <v>0</v>
      </c>
      <c r="U160">
        <v>0</v>
      </c>
      <c r="V160">
        <v>0</v>
      </c>
      <c r="W160">
        <v>0</v>
      </c>
      <c r="X160">
        <v>0</v>
      </c>
      <c r="Y160">
        <v>68470</v>
      </c>
      <c r="Z160">
        <v>1070</v>
      </c>
      <c r="AA160">
        <v>0</v>
      </c>
      <c r="AB160">
        <v>0</v>
      </c>
      <c r="AC160">
        <v>47684</v>
      </c>
      <c r="AD160">
        <v>0</v>
      </c>
      <c r="AE160">
        <v>0</v>
      </c>
      <c r="AF160">
        <v>669583</v>
      </c>
      <c r="AG160">
        <v>0</v>
      </c>
      <c r="AH160">
        <v>214502</v>
      </c>
      <c r="AI160">
        <v>36639</v>
      </c>
      <c r="AJ160">
        <v>8452</v>
      </c>
      <c r="AK160">
        <v>0</v>
      </c>
      <c r="AL160">
        <v>0</v>
      </c>
      <c r="AM160">
        <v>0</v>
      </c>
      <c r="AN160">
        <v>0</v>
      </c>
      <c r="AO160">
        <v>30935</v>
      </c>
      <c r="AP160">
        <v>0</v>
      </c>
      <c r="AQ160">
        <v>0</v>
      </c>
      <c r="AR160">
        <v>9686</v>
      </c>
      <c r="AS160">
        <v>0</v>
      </c>
      <c r="AT160">
        <v>43912</v>
      </c>
      <c r="AU160">
        <v>651560</v>
      </c>
      <c r="AV160">
        <v>0</v>
      </c>
      <c r="AW160">
        <v>0</v>
      </c>
      <c r="AX160">
        <v>24744</v>
      </c>
      <c r="AY160">
        <v>159162</v>
      </c>
      <c r="AZ160">
        <v>0</v>
      </c>
      <c r="BA160">
        <v>0</v>
      </c>
      <c r="BB160">
        <v>0</v>
      </c>
      <c r="BC160">
        <v>0</v>
      </c>
      <c r="BD160">
        <v>59958</v>
      </c>
      <c r="BE160">
        <v>0</v>
      </c>
      <c r="BF160">
        <v>0</v>
      </c>
      <c r="BG160">
        <v>6542</v>
      </c>
      <c r="BH160">
        <v>0</v>
      </c>
      <c r="BI160">
        <v>0</v>
      </c>
      <c r="BJ160">
        <v>3296</v>
      </c>
      <c r="BK160">
        <v>0</v>
      </c>
      <c r="BL160">
        <v>0</v>
      </c>
      <c r="BM160">
        <v>0</v>
      </c>
      <c r="BN160">
        <v>304001</v>
      </c>
      <c r="BO160">
        <v>684094</v>
      </c>
      <c r="BP160">
        <v>0</v>
      </c>
      <c r="BQ160">
        <v>0</v>
      </c>
      <c r="BR160">
        <v>0</v>
      </c>
      <c r="BS160">
        <v>0</v>
      </c>
      <c r="BT160">
        <v>0</v>
      </c>
      <c r="BU160">
        <v>20327</v>
      </c>
      <c r="BV160">
        <v>24523</v>
      </c>
      <c r="BW160">
        <v>0</v>
      </c>
      <c r="BX160">
        <v>125293</v>
      </c>
      <c r="BY160">
        <v>0</v>
      </c>
      <c r="BZ160">
        <v>0</v>
      </c>
      <c r="CA160">
        <v>0</v>
      </c>
      <c r="CB160">
        <v>0</v>
      </c>
      <c r="CC160">
        <v>140275</v>
      </c>
      <c r="CD160">
        <v>0</v>
      </c>
      <c r="CE160">
        <v>0</v>
      </c>
      <c r="CF160">
        <v>0</v>
      </c>
      <c r="CG160">
        <v>0</v>
      </c>
      <c r="CH160">
        <v>143146</v>
      </c>
      <c r="CI160">
        <v>0</v>
      </c>
      <c r="CJ160">
        <v>48154</v>
      </c>
      <c r="CK160">
        <v>0</v>
      </c>
      <c r="CL160">
        <v>0</v>
      </c>
      <c r="CM160">
        <v>0</v>
      </c>
      <c r="CN160">
        <v>0</v>
      </c>
      <c r="CO160">
        <v>126633</v>
      </c>
      <c r="CP160">
        <v>668979</v>
      </c>
      <c r="CQ160">
        <v>0</v>
      </c>
      <c r="CR160">
        <v>0</v>
      </c>
      <c r="CS160">
        <v>0</v>
      </c>
      <c r="CT160">
        <v>18014</v>
      </c>
      <c r="CU160">
        <v>0</v>
      </c>
      <c r="CV160">
        <v>0</v>
      </c>
      <c r="CW160">
        <v>0</v>
      </c>
      <c r="CX160">
        <v>0</v>
      </c>
      <c r="CY160">
        <v>0</v>
      </c>
      <c r="CZ160">
        <v>0</v>
      </c>
    </row>
    <row r="161" spans="1:104" x14ac:dyDescent="0.25">
      <c r="B161">
        <v>511</v>
      </c>
      <c r="C161" t="s">
        <v>253</v>
      </c>
      <c r="D161" t="s">
        <v>490</v>
      </c>
    </row>
    <row r="162" spans="1:104" x14ac:dyDescent="0.25">
      <c r="A162">
        <v>512</v>
      </c>
      <c r="B162">
        <v>512</v>
      </c>
      <c r="C162" t="s">
        <v>280</v>
      </c>
      <c r="D162" t="s">
        <v>491</v>
      </c>
      <c r="E162">
        <v>824522</v>
      </c>
      <c r="F162">
        <v>38251</v>
      </c>
      <c r="G162">
        <v>57939</v>
      </c>
      <c r="H162">
        <v>0</v>
      </c>
      <c r="I162">
        <v>845045</v>
      </c>
      <c r="J162">
        <v>164343</v>
      </c>
      <c r="K162">
        <v>266814</v>
      </c>
      <c r="L162">
        <v>0</v>
      </c>
      <c r="M162">
        <v>154366</v>
      </c>
      <c r="N162">
        <v>1588495</v>
      </c>
      <c r="O162">
        <v>28714108</v>
      </c>
      <c r="P162">
        <v>69084</v>
      </c>
      <c r="Q162">
        <v>598301</v>
      </c>
      <c r="R162">
        <v>74594</v>
      </c>
      <c r="S162">
        <v>18700</v>
      </c>
      <c r="T162">
        <v>147183</v>
      </c>
      <c r="U162">
        <v>22729</v>
      </c>
      <c r="V162">
        <v>324882</v>
      </c>
      <c r="W162">
        <v>194561</v>
      </c>
      <c r="X162">
        <v>73055</v>
      </c>
      <c r="Y162">
        <v>25821</v>
      </c>
      <c r="Z162">
        <v>15525</v>
      </c>
      <c r="AA162">
        <v>406070</v>
      </c>
      <c r="AB162">
        <v>382594</v>
      </c>
      <c r="AC162">
        <v>75198</v>
      </c>
      <c r="AD162">
        <v>1060087</v>
      </c>
      <c r="AE162">
        <v>1903049</v>
      </c>
      <c r="AF162">
        <v>4264446</v>
      </c>
      <c r="AG162">
        <v>322651</v>
      </c>
      <c r="AH162">
        <v>18010</v>
      </c>
      <c r="AI162">
        <v>310396</v>
      </c>
      <c r="AJ162">
        <v>2910685</v>
      </c>
      <c r="AK162">
        <v>0</v>
      </c>
      <c r="AL162">
        <v>29316656</v>
      </c>
      <c r="AM162">
        <v>178346</v>
      </c>
      <c r="AN162">
        <v>625130</v>
      </c>
      <c r="AO162">
        <v>15520</v>
      </c>
      <c r="AP162">
        <v>44457</v>
      </c>
      <c r="AQ162">
        <v>297746</v>
      </c>
      <c r="AR162">
        <v>45046</v>
      </c>
      <c r="AS162">
        <v>19057922</v>
      </c>
      <c r="AT162">
        <v>102916</v>
      </c>
      <c r="AU162">
        <v>496046</v>
      </c>
      <c r="AV162">
        <v>259319</v>
      </c>
      <c r="AW162">
        <v>1916369</v>
      </c>
      <c r="AX162">
        <v>43752</v>
      </c>
      <c r="AY162">
        <v>67912</v>
      </c>
      <c r="AZ162">
        <v>0</v>
      </c>
      <c r="BA162">
        <v>359683</v>
      </c>
      <c r="BB162">
        <v>259590</v>
      </c>
      <c r="BC162">
        <v>487362</v>
      </c>
      <c r="BD162">
        <v>222305</v>
      </c>
      <c r="BE162">
        <v>94408</v>
      </c>
      <c r="BF162">
        <v>4285</v>
      </c>
      <c r="BG162">
        <v>437326</v>
      </c>
      <c r="BH162">
        <v>112407</v>
      </c>
      <c r="BI162">
        <v>0</v>
      </c>
      <c r="BJ162">
        <v>645685</v>
      </c>
      <c r="BK162">
        <v>164986</v>
      </c>
      <c r="BL162">
        <v>248994601</v>
      </c>
      <c r="BM162">
        <v>248317</v>
      </c>
      <c r="BN162">
        <v>114344</v>
      </c>
      <c r="BO162">
        <v>157123</v>
      </c>
      <c r="BP162">
        <v>57168</v>
      </c>
      <c r="BQ162">
        <v>10677655</v>
      </c>
      <c r="BR162">
        <v>0</v>
      </c>
      <c r="BS162">
        <v>736093</v>
      </c>
      <c r="BT162">
        <v>1468944</v>
      </c>
      <c r="BU162">
        <v>144132</v>
      </c>
      <c r="BV162">
        <v>60861</v>
      </c>
      <c r="BW162">
        <v>27655</v>
      </c>
      <c r="BX162">
        <v>68787</v>
      </c>
      <c r="BY162">
        <v>220697</v>
      </c>
      <c r="BZ162">
        <v>460295</v>
      </c>
      <c r="CA162">
        <v>265816</v>
      </c>
      <c r="CB162">
        <v>922120</v>
      </c>
      <c r="CC162">
        <v>158195</v>
      </c>
      <c r="CD162">
        <v>81840</v>
      </c>
      <c r="CE162">
        <v>123397</v>
      </c>
      <c r="CF162">
        <v>536771</v>
      </c>
      <c r="CG162">
        <v>270573</v>
      </c>
      <c r="CH162">
        <v>234986</v>
      </c>
      <c r="CI162">
        <v>439753</v>
      </c>
      <c r="CJ162">
        <v>193086</v>
      </c>
      <c r="CK162">
        <v>65382</v>
      </c>
      <c r="CL162">
        <v>169387</v>
      </c>
      <c r="CM162">
        <v>129468</v>
      </c>
      <c r="CN162">
        <v>76885</v>
      </c>
      <c r="CO162">
        <v>1837</v>
      </c>
      <c r="CP162">
        <v>45714350</v>
      </c>
      <c r="CQ162">
        <v>238360</v>
      </c>
      <c r="CR162">
        <v>442338</v>
      </c>
      <c r="CS162">
        <v>116972</v>
      </c>
      <c r="CT162">
        <v>148271</v>
      </c>
      <c r="CU162">
        <v>2528335</v>
      </c>
      <c r="CV162">
        <v>195846</v>
      </c>
      <c r="CW162">
        <v>174166</v>
      </c>
      <c r="CX162">
        <v>98640</v>
      </c>
      <c r="CY162">
        <v>168500</v>
      </c>
      <c r="CZ162">
        <v>62059</v>
      </c>
    </row>
    <row r="163" spans="1:104" x14ac:dyDescent="0.25">
      <c r="B163">
        <v>513</v>
      </c>
      <c r="C163" t="s">
        <v>287</v>
      </c>
      <c r="D163" t="s">
        <v>492</v>
      </c>
    </row>
    <row r="164" spans="1:104" x14ac:dyDescent="0.25">
      <c r="B164">
        <v>514</v>
      </c>
      <c r="C164" t="s">
        <v>288</v>
      </c>
      <c r="D164" t="s">
        <v>493</v>
      </c>
    </row>
    <row r="165" spans="1:104" x14ac:dyDescent="0.25">
      <c r="A165">
        <v>515</v>
      </c>
      <c r="B165">
        <v>515</v>
      </c>
      <c r="C165" t="s">
        <v>301</v>
      </c>
      <c r="D165" t="s">
        <v>494</v>
      </c>
      <c r="E165">
        <v>0</v>
      </c>
      <c r="F165">
        <v>0</v>
      </c>
      <c r="G165">
        <v>0</v>
      </c>
      <c r="H165">
        <v>0</v>
      </c>
      <c r="I165">
        <v>0</v>
      </c>
      <c r="J165">
        <v>0</v>
      </c>
      <c r="K165">
        <v>0</v>
      </c>
      <c r="L165">
        <v>0</v>
      </c>
      <c r="M165">
        <v>0</v>
      </c>
      <c r="N165">
        <v>215756302</v>
      </c>
      <c r="O165">
        <v>0</v>
      </c>
      <c r="P165">
        <v>0</v>
      </c>
      <c r="Q165">
        <v>0</v>
      </c>
      <c r="R165">
        <v>173863</v>
      </c>
      <c r="S165">
        <v>0</v>
      </c>
      <c r="T165">
        <v>2119264</v>
      </c>
      <c r="U165">
        <v>0</v>
      </c>
      <c r="V165">
        <v>0</v>
      </c>
      <c r="W165">
        <v>5478618</v>
      </c>
      <c r="X165">
        <v>0</v>
      </c>
      <c r="Y165">
        <v>1512335</v>
      </c>
      <c r="Z165">
        <v>31688</v>
      </c>
      <c r="AA165">
        <v>0</v>
      </c>
      <c r="AB165">
        <v>0</v>
      </c>
      <c r="AC165">
        <v>60771026</v>
      </c>
      <c r="AD165">
        <v>0</v>
      </c>
      <c r="AE165">
        <v>49026604</v>
      </c>
      <c r="AF165">
        <v>56852043</v>
      </c>
      <c r="AG165">
        <v>0</v>
      </c>
      <c r="AH165">
        <v>15857283</v>
      </c>
      <c r="AI165">
        <v>0</v>
      </c>
      <c r="AJ165">
        <v>56854766</v>
      </c>
      <c r="AK165">
        <v>0</v>
      </c>
      <c r="AL165">
        <v>0</v>
      </c>
      <c r="AM165">
        <v>0</v>
      </c>
      <c r="AN165">
        <v>0</v>
      </c>
      <c r="AO165">
        <v>0</v>
      </c>
      <c r="AP165">
        <v>0</v>
      </c>
      <c r="AQ165">
        <v>0</v>
      </c>
      <c r="AR165">
        <v>0</v>
      </c>
      <c r="AS165">
        <v>0</v>
      </c>
      <c r="AT165">
        <v>0</v>
      </c>
      <c r="AU165">
        <v>14774441</v>
      </c>
      <c r="AV165">
        <v>0</v>
      </c>
      <c r="AW165">
        <v>0</v>
      </c>
      <c r="AX165">
        <v>211250</v>
      </c>
      <c r="AY165">
        <v>124620</v>
      </c>
      <c r="AZ165">
        <v>0</v>
      </c>
      <c r="BA165">
        <v>0</v>
      </c>
      <c r="BB165">
        <v>0</v>
      </c>
      <c r="BC165">
        <v>0</v>
      </c>
      <c r="BD165">
        <v>0</v>
      </c>
      <c r="BE165">
        <v>0</v>
      </c>
      <c r="BF165">
        <v>0</v>
      </c>
      <c r="BG165">
        <v>41863779</v>
      </c>
      <c r="BH165">
        <v>0</v>
      </c>
      <c r="BI165">
        <v>0</v>
      </c>
      <c r="BJ165">
        <v>0</v>
      </c>
      <c r="BK165">
        <v>0</v>
      </c>
      <c r="BL165">
        <v>0</v>
      </c>
      <c r="BM165">
        <v>0</v>
      </c>
      <c r="BN165">
        <v>5568132</v>
      </c>
      <c r="BO165">
        <v>19427610</v>
      </c>
      <c r="BP165">
        <v>0</v>
      </c>
      <c r="BQ165">
        <v>0</v>
      </c>
      <c r="BR165">
        <v>0</v>
      </c>
      <c r="BS165">
        <v>0</v>
      </c>
      <c r="BT165">
        <v>0</v>
      </c>
      <c r="BU165">
        <v>7162585</v>
      </c>
      <c r="BV165">
        <v>14881284</v>
      </c>
      <c r="BW165">
        <v>0</v>
      </c>
      <c r="BX165">
        <v>0</v>
      </c>
      <c r="BY165">
        <v>0</v>
      </c>
      <c r="BZ165">
        <v>0</v>
      </c>
      <c r="CA165">
        <v>0</v>
      </c>
      <c r="CB165">
        <v>0</v>
      </c>
      <c r="CC165">
        <v>653587</v>
      </c>
      <c r="CD165">
        <v>1379921</v>
      </c>
      <c r="CE165">
        <v>19379818</v>
      </c>
      <c r="CF165">
        <v>0</v>
      </c>
      <c r="CG165">
        <v>0</v>
      </c>
      <c r="CH165">
        <v>0</v>
      </c>
      <c r="CI165">
        <v>0</v>
      </c>
      <c r="CJ165">
        <v>0</v>
      </c>
      <c r="CK165">
        <v>0</v>
      </c>
      <c r="CL165">
        <v>0</v>
      </c>
      <c r="CM165">
        <v>0</v>
      </c>
      <c r="CN165">
        <v>0</v>
      </c>
      <c r="CO165">
        <v>21837</v>
      </c>
      <c r="CP165">
        <v>10816628</v>
      </c>
      <c r="CQ165">
        <v>0</v>
      </c>
      <c r="CR165">
        <v>0</v>
      </c>
      <c r="CS165">
        <v>0</v>
      </c>
      <c r="CT165">
        <v>0</v>
      </c>
      <c r="CU165">
        <v>0</v>
      </c>
      <c r="CV165">
        <v>150762</v>
      </c>
      <c r="CW165">
        <v>0</v>
      </c>
      <c r="CX165">
        <v>0</v>
      </c>
      <c r="CY165">
        <v>0</v>
      </c>
      <c r="CZ165">
        <v>0</v>
      </c>
    </row>
    <row r="166" spans="1:104" x14ac:dyDescent="0.25">
      <c r="A166">
        <v>516</v>
      </c>
      <c r="B166">
        <v>516</v>
      </c>
      <c r="C166" t="s">
        <v>302</v>
      </c>
      <c r="D166" t="s">
        <v>495</v>
      </c>
      <c r="E166">
        <v>0</v>
      </c>
      <c r="F166">
        <v>0</v>
      </c>
      <c r="G166">
        <v>0</v>
      </c>
      <c r="H166">
        <v>0</v>
      </c>
      <c r="I166">
        <v>0</v>
      </c>
      <c r="J166">
        <v>0</v>
      </c>
      <c r="K166">
        <v>78504913</v>
      </c>
      <c r="L166">
        <v>0</v>
      </c>
      <c r="M166">
        <v>32014256</v>
      </c>
      <c r="N166">
        <v>277860700</v>
      </c>
      <c r="O166">
        <v>0</v>
      </c>
      <c r="P166">
        <v>25769440</v>
      </c>
      <c r="Q166">
        <v>0</v>
      </c>
      <c r="R166">
        <v>19599052</v>
      </c>
      <c r="S166">
        <v>26198364</v>
      </c>
      <c r="T166">
        <v>0</v>
      </c>
      <c r="U166">
        <v>0</v>
      </c>
      <c r="V166">
        <v>0</v>
      </c>
      <c r="W166">
        <v>53320676</v>
      </c>
      <c r="X166">
        <v>0</v>
      </c>
      <c r="Y166">
        <v>10579812</v>
      </c>
      <c r="Z166">
        <v>11737484</v>
      </c>
      <c r="AA166">
        <v>0</v>
      </c>
      <c r="AB166">
        <v>45333347</v>
      </c>
      <c r="AC166">
        <v>0</v>
      </c>
      <c r="AD166">
        <v>12671854</v>
      </c>
      <c r="AE166">
        <v>15662110</v>
      </c>
      <c r="AF166">
        <v>52567268</v>
      </c>
      <c r="AG166">
        <v>16850903</v>
      </c>
      <c r="AH166">
        <v>20509414</v>
      </c>
      <c r="AI166">
        <v>61915343</v>
      </c>
      <c r="AJ166">
        <v>28179774</v>
      </c>
      <c r="AK166">
        <v>0</v>
      </c>
      <c r="AL166">
        <v>0</v>
      </c>
      <c r="AM166">
        <v>46206487</v>
      </c>
      <c r="AN166">
        <v>0</v>
      </c>
      <c r="AO166">
        <v>9467874</v>
      </c>
      <c r="AP166">
        <v>0</v>
      </c>
      <c r="AQ166">
        <v>0</v>
      </c>
      <c r="AR166">
        <v>54541004</v>
      </c>
      <c r="AS166">
        <v>0</v>
      </c>
      <c r="AT166">
        <v>55180228</v>
      </c>
      <c r="AU166">
        <v>400599383</v>
      </c>
      <c r="AV166">
        <v>0</v>
      </c>
      <c r="AW166">
        <v>24464362</v>
      </c>
      <c r="AX166">
        <v>16736638</v>
      </c>
      <c r="AY166">
        <v>79442283</v>
      </c>
      <c r="AZ166">
        <v>0</v>
      </c>
      <c r="BA166">
        <v>0</v>
      </c>
      <c r="BB166">
        <v>0</v>
      </c>
      <c r="BC166">
        <v>274095138</v>
      </c>
      <c r="BD166">
        <v>12892708</v>
      </c>
      <c r="BE166">
        <v>0</v>
      </c>
      <c r="BF166">
        <v>0</v>
      </c>
      <c r="BG166">
        <v>63576723</v>
      </c>
      <c r="BH166">
        <v>0</v>
      </c>
      <c r="BI166">
        <v>0</v>
      </c>
      <c r="BJ166">
        <v>16731150</v>
      </c>
      <c r="BK166">
        <v>7202430</v>
      </c>
      <c r="BL166">
        <v>0</v>
      </c>
      <c r="BM166">
        <v>0</v>
      </c>
      <c r="BN166">
        <v>0</v>
      </c>
      <c r="BO166">
        <v>96728947</v>
      </c>
      <c r="BP166">
        <v>0</v>
      </c>
      <c r="BQ166">
        <v>0</v>
      </c>
      <c r="BR166">
        <v>0</v>
      </c>
      <c r="BS166">
        <v>0</v>
      </c>
      <c r="BT166">
        <v>3707847</v>
      </c>
      <c r="BU166">
        <v>10508279</v>
      </c>
      <c r="BV166">
        <v>24794058</v>
      </c>
      <c r="BW166">
        <v>111173600</v>
      </c>
      <c r="BX166">
        <v>18340103</v>
      </c>
      <c r="BY166">
        <v>0</v>
      </c>
      <c r="BZ166">
        <v>0</v>
      </c>
      <c r="CA166">
        <v>0</v>
      </c>
      <c r="CB166">
        <v>0</v>
      </c>
      <c r="CC166">
        <v>73838326</v>
      </c>
      <c r="CD166">
        <v>85626042</v>
      </c>
      <c r="CE166">
        <v>0</v>
      </c>
      <c r="CF166">
        <v>0</v>
      </c>
      <c r="CG166">
        <v>0</v>
      </c>
      <c r="CH166">
        <v>35681600</v>
      </c>
      <c r="CI166">
        <v>12357684</v>
      </c>
      <c r="CJ166">
        <v>41195967</v>
      </c>
      <c r="CK166">
        <v>5513766</v>
      </c>
      <c r="CL166">
        <v>13174303</v>
      </c>
      <c r="CM166">
        <v>0</v>
      </c>
      <c r="CN166">
        <v>0</v>
      </c>
      <c r="CO166">
        <v>23389272</v>
      </c>
      <c r="CP166">
        <v>404168072</v>
      </c>
      <c r="CQ166">
        <v>15066176</v>
      </c>
      <c r="CR166">
        <v>0</v>
      </c>
      <c r="CS166">
        <v>45376024</v>
      </c>
      <c r="CT166">
        <v>11102839</v>
      </c>
      <c r="CU166">
        <v>0</v>
      </c>
      <c r="CV166">
        <v>0</v>
      </c>
      <c r="CW166">
        <v>0</v>
      </c>
      <c r="CX166">
        <v>26724092</v>
      </c>
      <c r="CY166">
        <v>9760041</v>
      </c>
      <c r="CZ166">
        <v>0</v>
      </c>
    </row>
    <row r="167" spans="1:104" x14ac:dyDescent="0.25">
      <c r="A167">
        <v>517</v>
      </c>
      <c r="B167">
        <v>517</v>
      </c>
      <c r="C167" t="s">
        <v>303</v>
      </c>
      <c r="D167" t="s">
        <v>496</v>
      </c>
      <c r="E167">
        <v>0</v>
      </c>
      <c r="F167">
        <v>26370261</v>
      </c>
      <c r="G167">
        <v>0</v>
      </c>
      <c r="H167">
        <v>0</v>
      </c>
      <c r="I167">
        <v>0</v>
      </c>
      <c r="J167">
        <v>0</v>
      </c>
      <c r="K167">
        <v>0</v>
      </c>
      <c r="L167">
        <v>0</v>
      </c>
      <c r="M167">
        <v>0</v>
      </c>
      <c r="N167">
        <v>0</v>
      </c>
      <c r="O167">
        <v>0</v>
      </c>
      <c r="P167">
        <v>0</v>
      </c>
      <c r="Q167">
        <v>0</v>
      </c>
      <c r="R167">
        <v>0</v>
      </c>
      <c r="S167">
        <v>0</v>
      </c>
      <c r="T167">
        <v>9618564</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938198</v>
      </c>
      <c r="BH167">
        <v>0</v>
      </c>
      <c r="BI167">
        <v>0</v>
      </c>
      <c r="BJ167">
        <v>0</v>
      </c>
      <c r="BK167">
        <v>0</v>
      </c>
      <c r="BL167">
        <v>0</v>
      </c>
      <c r="BM167">
        <v>0</v>
      </c>
      <c r="BN167">
        <v>35918814</v>
      </c>
      <c r="BO167">
        <v>0</v>
      </c>
      <c r="BP167">
        <v>37279041</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5604711</v>
      </c>
      <c r="CW167">
        <v>0</v>
      </c>
      <c r="CX167">
        <v>0</v>
      </c>
      <c r="CY167">
        <v>0</v>
      </c>
      <c r="CZ167">
        <v>0</v>
      </c>
    </row>
    <row r="168" spans="1:104" x14ac:dyDescent="0.25">
      <c r="A168">
        <v>518</v>
      </c>
      <c r="B168">
        <v>518</v>
      </c>
      <c r="C168" t="s">
        <v>304</v>
      </c>
      <c r="D168" t="s">
        <v>497</v>
      </c>
      <c r="E168">
        <v>0</v>
      </c>
      <c r="F168">
        <v>8500</v>
      </c>
      <c r="G168">
        <v>0</v>
      </c>
      <c r="H168">
        <v>0</v>
      </c>
      <c r="I168">
        <v>0</v>
      </c>
      <c r="J168">
        <v>0</v>
      </c>
      <c r="K168">
        <v>1180743</v>
      </c>
      <c r="L168">
        <v>0</v>
      </c>
      <c r="M168">
        <v>1445971</v>
      </c>
      <c r="N168">
        <v>26586382</v>
      </c>
      <c r="O168">
        <v>0</v>
      </c>
      <c r="P168">
        <v>1192537</v>
      </c>
      <c r="Q168">
        <v>0</v>
      </c>
      <c r="R168">
        <v>1466596</v>
      </c>
      <c r="S168">
        <v>717289</v>
      </c>
      <c r="T168">
        <v>234607</v>
      </c>
      <c r="U168">
        <v>0</v>
      </c>
      <c r="V168">
        <v>0</v>
      </c>
      <c r="W168">
        <v>4087195</v>
      </c>
      <c r="X168">
        <v>0</v>
      </c>
      <c r="Y168">
        <v>575504</v>
      </c>
      <c r="Z168">
        <v>172166</v>
      </c>
      <c r="AA168">
        <v>0</v>
      </c>
      <c r="AB168">
        <v>608178</v>
      </c>
      <c r="AC168">
        <v>459390</v>
      </c>
      <c r="AD168">
        <v>0</v>
      </c>
      <c r="AE168">
        <v>35771351</v>
      </c>
      <c r="AF168">
        <v>6415665</v>
      </c>
      <c r="AG168">
        <v>69195</v>
      </c>
      <c r="AH168">
        <v>2898586</v>
      </c>
      <c r="AI168">
        <v>378059</v>
      </c>
      <c r="AJ168">
        <v>1963518</v>
      </c>
      <c r="AK168">
        <v>0</v>
      </c>
      <c r="AL168">
        <v>0</v>
      </c>
      <c r="AM168">
        <v>2466746</v>
      </c>
      <c r="AN168">
        <v>0</v>
      </c>
      <c r="AO168">
        <v>762208</v>
      </c>
      <c r="AP168">
        <v>0</v>
      </c>
      <c r="AQ168">
        <v>0</v>
      </c>
      <c r="AR168">
        <v>707363</v>
      </c>
      <c r="AS168">
        <v>0</v>
      </c>
      <c r="AT168">
        <v>3263890</v>
      </c>
      <c r="AU168">
        <v>5091278</v>
      </c>
      <c r="AV168">
        <v>0</v>
      </c>
      <c r="AW168">
        <v>745010</v>
      </c>
      <c r="AX168">
        <v>439625</v>
      </c>
      <c r="AY168">
        <v>2383122</v>
      </c>
      <c r="AZ168">
        <v>0</v>
      </c>
      <c r="BA168">
        <v>0</v>
      </c>
      <c r="BB168">
        <v>0</v>
      </c>
      <c r="BC168">
        <v>53106078</v>
      </c>
      <c r="BD168">
        <v>501255</v>
      </c>
      <c r="BE168">
        <v>0</v>
      </c>
      <c r="BF168">
        <v>0</v>
      </c>
      <c r="BG168">
        <v>5327692</v>
      </c>
      <c r="BH168">
        <v>0</v>
      </c>
      <c r="BI168">
        <v>0</v>
      </c>
      <c r="BJ168">
        <v>316582</v>
      </c>
      <c r="BK168">
        <v>1144</v>
      </c>
      <c r="BL168">
        <v>0</v>
      </c>
      <c r="BM168">
        <v>0</v>
      </c>
      <c r="BN168">
        <v>4654312</v>
      </c>
      <c r="BO168">
        <v>4181525</v>
      </c>
      <c r="BP168">
        <v>193341</v>
      </c>
      <c r="BQ168">
        <v>0</v>
      </c>
      <c r="BR168">
        <v>0</v>
      </c>
      <c r="BS168">
        <v>0</v>
      </c>
      <c r="BT168">
        <v>0</v>
      </c>
      <c r="BU168">
        <v>2435705</v>
      </c>
      <c r="BV168">
        <v>1380820</v>
      </c>
      <c r="BW168">
        <v>4892849</v>
      </c>
      <c r="BX168">
        <v>670512</v>
      </c>
      <c r="BY168">
        <v>0</v>
      </c>
      <c r="BZ168">
        <v>0</v>
      </c>
      <c r="CA168">
        <v>0</v>
      </c>
      <c r="CB168">
        <v>0</v>
      </c>
      <c r="CC168">
        <v>2400447</v>
      </c>
      <c r="CD168">
        <v>9636939</v>
      </c>
      <c r="CE168">
        <v>401418</v>
      </c>
      <c r="CF168">
        <v>2867254</v>
      </c>
      <c r="CG168">
        <v>0</v>
      </c>
      <c r="CH168">
        <v>790082</v>
      </c>
      <c r="CI168">
        <v>8592</v>
      </c>
      <c r="CJ168">
        <v>983643</v>
      </c>
      <c r="CK168">
        <v>1575314</v>
      </c>
      <c r="CL168">
        <v>0</v>
      </c>
      <c r="CM168">
        <v>0</v>
      </c>
      <c r="CN168">
        <v>0</v>
      </c>
      <c r="CO168">
        <v>602586</v>
      </c>
      <c r="CP168">
        <v>9559450</v>
      </c>
      <c r="CQ168">
        <v>0</v>
      </c>
      <c r="CR168">
        <v>0</v>
      </c>
      <c r="CS168">
        <v>1535954</v>
      </c>
      <c r="CT168">
        <v>394934</v>
      </c>
      <c r="CU168">
        <v>0</v>
      </c>
      <c r="CV168">
        <v>538906</v>
      </c>
      <c r="CW168">
        <v>0</v>
      </c>
      <c r="CX168">
        <v>112636</v>
      </c>
      <c r="CY168">
        <v>0</v>
      </c>
      <c r="CZ168">
        <v>0</v>
      </c>
    </row>
    <row r="169" spans="1:104" x14ac:dyDescent="0.25">
      <c r="A169">
        <v>519</v>
      </c>
      <c r="B169">
        <v>519</v>
      </c>
      <c r="C169" t="s">
        <v>305</v>
      </c>
      <c r="D169" t="s">
        <v>498</v>
      </c>
      <c r="E169">
        <v>0</v>
      </c>
      <c r="F169">
        <v>0</v>
      </c>
      <c r="G169">
        <v>0</v>
      </c>
      <c r="H169">
        <v>0</v>
      </c>
      <c r="I169">
        <v>0</v>
      </c>
      <c r="J169">
        <v>0</v>
      </c>
      <c r="K169">
        <v>0</v>
      </c>
      <c r="L169">
        <v>0</v>
      </c>
      <c r="M169">
        <v>0</v>
      </c>
      <c r="N169">
        <v>6466018</v>
      </c>
      <c r="O169">
        <v>0</v>
      </c>
      <c r="P169">
        <v>0</v>
      </c>
      <c r="Q169">
        <v>0</v>
      </c>
      <c r="R169">
        <v>3088</v>
      </c>
      <c r="S169">
        <v>0</v>
      </c>
      <c r="T169">
        <v>70642</v>
      </c>
      <c r="U169">
        <v>0</v>
      </c>
      <c r="V169">
        <v>0</v>
      </c>
      <c r="W169">
        <v>51473</v>
      </c>
      <c r="X169">
        <v>0</v>
      </c>
      <c r="Y169">
        <v>35676</v>
      </c>
      <c r="Z169">
        <v>1056</v>
      </c>
      <c r="AA169">
        <v>0</v>
      </c>
      <c r="AB169">
        <v>0</v>
      </c>
      <c r="AC169">
        <v>1653548</v>
      </c>
      <c r="AD169">
        <v>0</v>
      </c>
      <c r="AE169">
        <v>1598779</v>
      </c>
      <c r="AF169">
        <v>1296069</v>
      </c>
      <c r="AG169">
        <v>0</v>
      </c>
      <c r="AH169">
        <v>311224</v>
      </c>
      <c r="AI169">
        <v>0</v>
      </c>
      <c r="AJ169">
        <v>2372435</v>
      </c>
      <c r="AK169">
        <v>0</v>
      </c>
      <c r="AL169">
        <v>0</v>
      </c>
      <c r="AM169">
        <v>0</v>
      </c>
      <c r="AN169">
        <v>0</v>
      </c>
      <c r="AO169">
        <v>0</v>
      </c>
      <c r="AP169">
        <v>0</v>
      </c>
      <c r="AQ169">
        <v>0</v>
      </c>
      <c r="AR169">
        <v>0</v>
      </c>
      <c r="AS169">
        <v>0</v>
      </c>
      <c r="AT169">
        <v>0</v>
      </c>
      <c r="AU169">
        <v>713322</v>
      </c>
      <c r="AV169">
        <v>0</v>
      </c>
      <c r="AW169">
        <v>0</v>
      </c>
      <c r="AX169">
        <v>7316</v>
      </c>
      <c r="AY169">
        <v>2492</v>
      </c>
      <c r="AZ169">
        <v>0</v>
      </c>
      <c r="BA169">
        <v>0</v>
      </c>
      <c r="BB169">
        <v>0</v>
      </c>
      <c r="BC169">
        <v>0</v>
      </c>
      <c r="BD169">
        <v>0</v>
      </c>
      <c r="BE169">
        <v>0</v>
      </c>
      <c r="BF169">
        <v>0</v>
      </c>
      <c r="BG169">
        <v>1533201</v>
      </c>
      <c r="BH169">
        <v>0</v>
      </c>
      <c r="BI169">
        <v>0</v>
      </c>
      <c r="BJ169">
        <v>0</v>
      </c>
      <c r="BK169">
        <v>0</v>
      </c>
      <c r="BL169">
        <v>0</v>
      </c>
      <c r="BM169">
        <v>0</v>
      </c>
      <c r="BN169">
        <v>137842</v>
      </c>
      <c r="BO169">
        <v>972062</v>
      </c>
      <c r="BP169">
        <v>0</v>
      </c>
      <c r="BQ169">
        <v>0</v>
      </c>
      <c r="BR169">
        <v>0</v>
      </c>
      <c r="BS169">
        <v>0</v>
      </c>
      <c r="BT169">
        <v>0</v>
      </c>
      <c r="BU169">
        <v>287739</v>
      </c>
      <c r="BV169">
        <v>449175</v>
      </c>
      <c r="BW169">
        <v>0</v>
      </c>
      <c r="BX169">
        <v>0</v>
      </c>
      <c r="BY169">
        <v>0</v>
      </c>
      <c r="BZ169">
        <v>0</v>
      </c>
      <c r="CA169">
        <v>0</v>
      </c>
      <c r="CB169">
        <v>0</v>
      </c>
      <c r="CC169">
        <v>8098</v>
      </c>
      <c r="CD169">
        <v>0</v>
      </c>
      <c r="CE169">
        <v>484793</v>
      </c>
      <c r="CF169">
        <v>0</v>
      </c>
      <c r="CG169">
        <v>0</v>
      </c>
      <c r="CH169">
        <v>0</v>
      </c>
      <c r="CI169">
        <v>0</v>
      </c>
      <c r="CJ169">
        <v>0</v>
      </c>
      <c r="CK169">
        <v>0</v>
      </c>
      <c r="CL169">
        <v>0</v>
      </c>
      <c r="CM169">
        <v>0</v>
      </c>
      <c r="CN169">
        <v>0</v>
      </c>
      <c r="CO169">
        <v>1763</v>
      </c>
      <c r="CP169">
        <v>292685</v>
      </c>
      <c r="CQ169">
        <v>0</v>
      </c>
      <c r="CR169">
        <v>0</v>
      </c>
      <c r="CS169">
        <v>0</v>
      </c>
      <c r="CT169">
        <v>0</v>
      </c>
      <c r="CU169">
        <v>0</v>
      </c>
      <c r="CV169">
        <v>5296</v>
      </c>
      <c r="CW169">
        <v>0</v>
      </c>
      <c r="CX169">
        <v>0</v>
      </c>
      <c r="CY169">
        <v>0</v>
      </c>
      <c r="CZ169">
        <v>0</v>
      </c>
    </row>
    <row r="170" spans="1:104" x14ac:dyDescent="0.25">
      <c r="A170">
        <v>520</v>
      </c>
      <c r="B170">
        <v>520</v>
      </c>
      <c r="C170" t="s">
        <v>306</v>
      </c>
      <c r="D170" t="s">
        <v>499</v>
      </c>
      <c r="E170">
        <v>0</v>
      </c>
      <c r="F170">
        <v>0</v>
      </c>
      <c r="G170">
        <v>0</v>
      </c>
      <c r="H170">
        <v>0</v>
      </c>
      <c r="I170">
        <v>0</v>
      </c>
      <c r="J170">
        <v>0</v>
      </c>
      <c r="K170">
        <v>2080115</v>
      </c>
      <c r="L170">
        <v>0</v>
      </c>
      <c r="M170">
        <v>672322</v>
      </c>
      <c r="N170">
        <v>5466080</v>
      </c>
      <c r="O170">
        <v>0</v>
      </c>
      <c r="P170">
        <v>619465</v>
      </c>
      <c r="Q170">
        <v>0</v>
      </c>
      <c r="R170">
        <v>196944</v>
      </c>
      <c r="S170">
        <v>544463</v>
      </c>
      <c r="T170">
        <v>0</v>
      </c>
      <c r="U170">
        <v>0</v>
      </c>
      <c r="V170">
        <v>0</v>
      </c>
      <c r="W170">
        <v>1136111</v>
      </c>
      <c r="X170">
        <v>0</v>
      </c>
      <c r="Y170">
        <v>280327</v>
      </c>
      <c r="Z170">
        <v>525466</v>
      </c>
      <c r="AA170">
        <v>0</v>
      </c>
      <c r="AB170">
        <v>1368502</v>
      </c>
      <c r="AC170">
        <v>0</v>
      </c>
      <c r="AD170">
        <v>306450</v>
      </c>
      <c r="AE170">
        <v>467768</v>
      </c>
      <c r="AF170">
        <v>2442386</v>
      </c>
      <c r="AG170">
        <v>336816</v>
      </c>
      <c r="AH170">
        <v>345365</v>
      </c>
      <c r="AI170">
        <v>1216513</v>
      </c>
      <c r="AJ170">
        <v>553446</v>
      </c>
      <c r="AK170">
        <v>0</v>
      </c>
      <c r="AL170">
        <v>0</v>
      </c>
      <c r="AM170">
        <v>1240789</v>
      </c>
      <c r="AN170">
        <v>0</v>
      </c>
      <c r="AO170">
        <v>185372</v>
      </c>
      <c r="AP170">
        <v>0</v>
      </c>
      <c r="AQ170">
        <v>0</v>
      </c>
      <c r="AR170">
        <v>1199554</v>
      </c>
      <c r="AS170">
        <v>0</v>
      </c>
      <c r="AT170">
        <v>1551550</v>
      </c>
      <c r="AU170">
        <v>9951246</v>
      </c>
      <c r="AV170">
        <v>0</v>
      </c>
      <c r="AW170">
        <v>600797</v>
      </c>
      <c r="AX170">
        <v>339201</v>
      </c>
      <c r="AY170">
        <v>1882127</v>
      </c>
      <c r="AZ170">
        <v>0</v>
      </c>
      <c r="BA170">
        <v>0</v>
      </c>
      <c r="BB170">
        <v>0</v>
      </c>
      <c r="BC170">
        <v>6673861</v>
      </c>
      <c r="BD170">
        <v>422081</v>
      </c>
      <c r="BE170">
        <v>0</v>
      </c>
      <c r="BF170">
        <v>0</v>
      </c>
      <c r="BG170">
        <v>1595081</v>
      </c>
      <c r="BH170">
        <v>0</v>
      </c>
      <c r="BI170">
        <v>0</v>
      </c>
      <c r="BJ170">
        <v>334652</v>
      </c>
      <c r="BK170">
        <v>118077</v>
      </c>
      <c r="BL170">
        <v>0</v>
      </c>
      <c r="BM170">
        <v>0</v>
      </c>
      <c r="BN170">
        <v>0</v>
      </c>
      <c r="BO170">
        <v>3715609</v>
      </c>
      <c r="BP170">
        <v>0</v>
      </c>
      <c r="BQ170">
        <v>0</v>
      </c>
      <c r="BR170">
        <v>0</v>
      </c>
      <c r="BS170">
        <v>0</v>
      </c>
      <c r="BT170">
        <v>87134</v>
      </c>
      <c r="BU170">
        <v>272232</v>
      </c>
      <c r="BV170">
        <v>720520</v>
      </c>
      <c r="BW170">
        <v>3018134</v>
      </c>
      <c r="BX170">
        <v>307520</v>
      </c>
      <c r="BY170">
        <v>0</v>
      </c>
      <c r="BZ170">
        <v>0</v>
      </c>
      <c r="CA170">
        <v>0</v>
      </c>
      <c r="CB170">
        <v>0</v>
      </c>
      <c r="CC170">
        <v>2699535</v>
      </c>
      <c r="CD170">
        <v>2855183</v>
      </c>
      <c r="CE170">
        <v>0</v>
      </c>
      <c r="CF170">
        <v>0</v>
      </c>
      <c r="CG170">
        <v>0</v>
      </c>
      <c r="CH170">
        <v>892041</v>
      </c>
      <c r="CI170">
        <v>330921</v>
      </c>
      <c r="CJ170">
        <v>902740</v>
      </c>
      <c r="CK170">
        <v>179813</v>
      </c>
      <c r="CL170">
        <v>329358</v>
      </c>
      <c r="CM170">
        <v>0</v>
      </c>
      <c r="CN170">
        <v>0</v>
      </c>
      <c r="CO170">
        <v>458321</v>
      </c>
      <c r="CP170">
        <v>14419147</v>
      </c>
      <c r="CQ170">
        <v>270720</v>
      </c>
      <c r="CR170">
        <v>0</v>
      </c>
      <c r="CS170">
        <v>1194047</v>
      </c>
      <c r="CT170">
        <v>240690</v>
      </c>
      <c r="CU170">
        <v>0</v>
      </c>
      <c r="CV170">
        <v>0</v>
      </c>
      <c r="CW170">
        <v>0</v>
      </c>
      <c r="CX170">
        <v>621528</v>
      </c>
      <c r="CY170">
        <v>293671</v>
      </c>
      <c r="CZ170">
        <v>0</v>
      </c>
    </row>
    <row r="171" spans="1:104" x14ac:dyDescent="0.25">
      <c r="A171">
        <v>521</v>
      </c>
      <c r="B171">
        <v>521</v>
      </c>
      <c r="C171" t="s">
        <v>307</v>
      </c>
      <c r="D171" t="s">
        <v>500</v>
      </c>
      <c r="E171">
        <v>0</v>
      </c>
      <c r="F171">
        <v>917891</v>
      </c>
      <c r="G171">
        <v>0</v>
      </c>
      <c r="H171">
        <v>0</v>
      </c>
      <c r="I171">
        <v>0</v>
      </c>
      <c r="J171">
        <v>0</v>
      </c>
      <c r="K171">
        <v>0</v>
      </c>
      <c r="L171">
        <v>0</v>
      </c>
      <c r="M171">
        <v>0</v>
      </c>
      <c r="N171">
        <v>0</v>
      </c>
      <c r="O171">
        <v>0</v>
      </c>
      <c r="P171">
        <v>0</v>
      </c>
      <c r="Q171">
        <v>0</v>
      </c>
      <c r="R171">
        <v>0</v>
      </c>
      <c r="S171">
        <v>0</v>
      </c>
      <c r="T171">
        <v>277548</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40898</v>
      </c>
      <c r="BH171">
        <v>0</v>
      </c>
      <c r="BI171">
        <v>0</v>
      </c>
      <c r="BJ171">
        <v>0</v>
      </c>
      <c r="BK171">
        <v>0</v>
      </c>
      <c r="BL171">
        <v>0</v>
      </c>
      <c r="BM171">
        <v>0</v>
      </c>
      <c r="BN171">
        <v>883756</v>
      </c>
      <c r="BO171">
        <v>0</v>
      </c>
      <c r="BP171">
        <v>882991</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98301</v>
      </c>
      <c r="CW171">
        <v>0</v>
      </c>
      <c r="CX171">
        <v>0</v>
      </c>
      <c r="CY171">
        <v>0</v>
      </c>
      <c r="CZ171">
        <v>0</v>
      </c>
    </row>
    <row r="172" spans="1:104" x14ac:dyDescent="0.25">
      <c r="A172">
        <v>522</v>
      </c>
      <c r="B172">
        <v>522</v>
      </c>
      <c r="C172" t="s">
        <v>308</v>
      </c>
      <c r="D172" t="s">
        <v>501</v>
      </c>
      <c r="E172">
        <v>0</v>
      </c>
      <c r="F172">
        <v>0</v>
      </c>
      <c r="G172">
        <v>0</v>
      </c>
      <c r="H172">
        <v>0</v>
      </c>
      <c r="I172">
        <v>0</v>
      </c>
      <c r="J172">
        <v>0</v>
      </c>
      <c r="K172">
        <v>81830</v>
      </c>
      <c r="L172">
        <v>0</v>
      </c>
      <c r="M172">
        <v>124314</v>
      </c>
      <c r="N172">
        <v>1774336</v>
      </c>
      <c r="O172">
        <v>0</v>
      </c>
      <c r="P172">
        <v>73245</v>
      </c>
      <c r="Q172">
        <v>0</v>
      </c>
      <c r="R172">
        <v>179766</v>
      </c>
      <c r="S172">
        <v>13336</v>
      </c>
      <c r="T172">
        <v>21422</v>
      </c>
      <c r="U172">
        <v>0</v>
      </c>
      <c r="V172">
        <v>0</v>
      </c>
      <c r="W172">
        <v>147953</v>
      </c>
      <c r="X172">
        <v>0</v>
      </c>
      <c r="Y172">
        <v>21500</v>
      </c>
      <c r="Z172">
        <v>3772</v>
      </c>
      <c r="AA172">
        <v>0</v>
      </c>
      <c r="AB172">
        <v>39478</v>
      </c>
      <c r="AC172">
        <v>42680</v>
      </c>
      <c r="AD172">
        <v>0</v>
      </c>
      <c r="AE172">
        <v>1551339</v>
      </c>
      <c r="AF172">
        <v>294520</v>
      </c>
      <c r="AG172">
        <v>0</v>
      </c>
      <c r="AH172">
        <v>239746</v>
      </c>
      <c r="AI172">
        <v>25454</v>
      </c>
      <c r="AJ172">
        <v>198350</v>
      </c>
      <c r="AK172">
        <v>0</v>
      </c>
      <c r="AL172">
        <v>0</v>
      </c>
      <c r="AM172">
        <v>225598</v>
      </c>
      <c r="AN172">
        <v>0</v>
      </c>
      <c r="AO172">
        <v>20530</v>
      </c>
      <c r="AP172">
        <v>0</v>
      </c>
      <c r="AQ172">
        <v>0</v>
      </c>
      <c r="AR172">
        <v>45389</v>
      </c>
      <c r="AS172">
        <v>0</v>
      </c>
      <c r="AT172">
        <v>32593</v>
      </c>
      <c r="AU172">
        <v>760925</v>
      </c>
      <c r="AV172">
        <v>0</v>
      </c>
      <c r="AW172">
        <v>63653</v>
      </c>
      <c r="AX172">
        <v>14249</v>
      </c>
      <c r="AY172">
        <v>136763</v>
      </c>
      <c r="AZ172">
        <v>0</v>
      </c>
      <c r="BA172">
        <v>0</v>
      </c>
      <c r="BB172">
        <v>0</v>
      </c>
      <c r="BC172">
        <v>1356180</v>
      </c>
      <c r="BD172">
        <v>45606</v>
      </c>
      <c r="BE172">
        <v>0</v>
      </c>
      <c r="BF172">
        <v>0</v>
      </c>
      <c r="BG172">
        <v>267090</v>
      </c>
      <c r="BH172">
        <v>0</v>
      </c>
      <c r="BI172">
        <v>0</v>
      </c>
      <c r="BJ172">
        <v>18105</v>
      </c>
      <c r="BK172">
        <v>0</v>
      </c>
      <c r="BL172">
        <v>0</v>
      </c>
      <c r="BM172">
        <v>0</v>
      </c>
      <c r="BN172">
        <v>160717</v>
      </c>
      <c r="BO172">
        <v>298089</v>
      </c>
      <c r="BP172">
        <v>13054</v>
      </c>
      <c r="BQ172">
        <v>0</v>
      </c>
      <c r="BR172">
        <v>0</v>
      </c>
      <c r="BS172">
        <v>0</v>
      </c>
      <c r="BT172">
        <v>0</v>
      </c>
      <c r="BU172">
        <v>125591</v>
      </c>
      <c r="BV172">
        <v>40389</v>
      </c>
      <c r="BW172">
        <v>436075</v>
      </c>
      <c r="BX172">
        <v>35093</v>
      </c>
      <c r="BY172">
        <v>0</v>
      </c>
      <c r="BZ172">
        <v>0</v>
      </c>
      <c r="CA172">
        <v>0</v>
      </c>
      <c r="CB172">
        <v>0</v>
      </c>
      <c r="CC172">
        <v>130413</v>
      </c>
      <c r="CD172">
        <v>872186</v>
      </c>
      <c r="CE172">
        <v>21073</v>
      </c>
      <c r="CF172">
        <v>35841</v>
      </c>
      <c r="CG172">
        <v>0</v>
      </c>
      <c r="CH172">
        <v>58177</v>
      </c>
      <c r="CI172">
        <v>859</v>
      </c>
      <c r="CJ172">
        <v>82098</v>
      </c>
      <c r="CK172">
        <v>48774</v>
      </c>
      <c r="CL172">
        <v>0</v>
      </c>
      <c r="CM172">
        <v>0</v>
      </c>
      <c r="CN172">
        <v>0</v>
      </c>
      <c r="CO172">
        <v>50780</v>
      </c>
      <c r="CP172">
        <v>610811</v>
      </c>
      <c r="CQ172">
        <v>0</v>
      </c>
      <c r="CR172">
        <v>0</v>
      </c>
      <c r="CS172">
        <v>51321</v>
      </c>
      <c r="CT172">
        <v>20680</v>
      </c>
      <c r="CU172">
        <v>0</v>
      </c>
      <c r="CV172">
        <v>31988</v>
      </c>
      <c r="CW172">
        <v>0</v>
      </c>
      <c r="CX172">
        <v>1500</v>
      </c>
      <c r="CY172">
        <v>0</v>
      </c>
      <c r="CZ172">
        <v>0</v>
      </c>
    </row>
    <row r="173" spans="1:104" x14ac:dyDescent="0.25">
      <c r="A173">
        <v>523</v>
      </c>
      <c r="B173">
        <v>523</v>
      </c>
      <c r="C173" t="s">
        <v>309</v>
      </c>
      <c r="D173" t="s">
        <v>502</v>
      </c>
      <c r="E173">
        <v>0</v>
      </c>
      <c r="F173">
        <v>0</v>
      </c>
      <c r="G173">
        <v>0</v>
      </c>
      <c r="H173">
        <v>0</v>
      </c>
      <c r="I173">
        <v>0</v>
      </c>
      <c r="J173">
        <v>0</v>
      </c>
      <c r="K173">
        <v>0</v>
      </c>
      <c r="L173">
        <v>0</v>
      </c>
      <c r="M173">
        <v>0</v>
      </c>
      <c r="N173">
        <v>68924533</v>
      </c>
      <c r="O173">
        <v>0</v>
      </c>
      <c r="P173">
        <v>0</v>
      </c>
      <c r="Q173">
        <v>0</v>
      </c>
      <c r="R173">
        <v>30030</v>
      </c>
      <c r="S173">
        <v>0</v>
      </c>
      <c r="T173">
        <v>1106726</v>
      </c>
      <c r="U173">
        <v>0</v>
      </c>
      <c r="V173">
        <v>0</v>
      </c>
      <c r="W173">
        <v>5174067</v>
      </c>
      <c r="X173">
        <v>0</v>
      </c>
      <c r="Y173">
        <v>1155990</v>
      </c>
      <c r="Z173">
        <v>1056</v>
      </c>
      <c r="AA173">
        <v>0</v>
      </c>
      <c r="AB173">
        <v>0</v>
      </c>
      <c r="AC173">
        <v>19856756</v>
      </c>
      <c r="AD173">
        <v>0</v>
      </c>
      <c r="AE173">
        <v>19230804</v>
      </c>
      <c r="AF173">
        <v>27998238</v>
      </c>
      <c r="AG173">
        <v>0</v>
      </c>
      <c r="AH173">
        <v>7394745</v>
      </c>
      <c r="AI173">
        <v>0</v>
      </c>
      <c r="AJ173">
        <v>13840236</v>
      </c>
      <c r="AK173">
        <v>0</v>
      </c>
      <c r="AL173">
        <v>0</v>
      </c>
      <c r="AM173">
        <v>0</v>
      </c>
      <c r="AN173">
        <v>0</v>
      </c>
      <c r="AO173">
        <v>0</v>
      </c>
      <c r="AP173">
        <v>0</v>
      </c>
      <c r="AQ173">
        <v>0</v>
      </c>
      <c r="AR173">
        <v>0</v>
      </c>
      <c r="AS173">
        <v>0</v>
      </c>
      <c r="AT173">
        <v>0</v>
      </c>
      <c r="AU173">
        <v>2547934</v>
      </c>
      <c r="AV173">
        <v>0</v>
      </c>
      <c r="AW173">
        <v>0</v>
      </c>
      <c r="AX173">
        <v>17630</v>
      </c>
      <c r="AY173">
        <v>25754</v>
      </c>
      <c r="AZ173">
        <v>0</v>
      </c>
      <c r="BA173">
        <v>0</v>
      </c>
      <c r="BB173">
        <v>0</v>
      </c>
      <c r="BC173">
        <v>0</v>
      </c>
      <c r="BD173">
        <v>0</v>
      </c>
      <c r="BE173">
        <v>0</v>
      </c>
      <c r="BF173">
        <v>0</v>
      </c>
      <c r="BG173">
        <v>12765230</v>
      </c>
      <c r="BH173">
        <v>0</v>
      </c>
      <c r="BI173">
        <v>0</v>
      </c>
      <c r="BJ173">
        <v>0</v>
      </c>
      <c r="BK173">
        <v>0</v>
      </c>
      <c r="BL173">
        <v>0</v>
      </c>
      <c r="BM173">
        <v>0</v>
      </c>
      <c r="BN173">
        <v>4787924</v>
      </c>
      <c r="BO173">
        <v>8819202</v>
      </c>
      <c r="BP173">
        <v>0</v>
      </c>
      <c r="BQ173">
        <v>0</v>
      </c>
      <c r="BR173">
        <v>0</v>
      </c>
      <c r="BS173">
        <v>0</v>
      </c>
      <c r="BT173">
        <v>0</v>
      </c>
      <c r="BU173">
        <v>3709780</v>
      </c>
      <c r="BV173">
        <v>4675775</v>
      </c>
      <c r="BW173">
        <v>0</v>
      </c>
      <c r="BX173">
        <v>0</v>
      </c>
      <c r="BY173">
        <v>0</v>
      </c>
      <c r="BZ173">
        <v>0</v>
      </c>
      <c r="CA173">
        <v>0</v>
      </c>
      <c r="CB173">
        <v>0</v>
      </c>
      <c r="CC173">
        <v>66662</v>
      </c>
      <c r="CD173">
        <v>1379921</v>
      </c>
      <c r="CE173">
        <v>7643447</v>
      </c>
      <c r="CF173">
        <v>0</v>
      </c>
      <c r="CG173">
        <v>0</v>
      </c>
      <c r="CH173">
        <v>0</v>
      </c>
      <c r="CI173">
        <v>0</v>
      </c>
      <c r="CJ173">
        <v>0</v>
      </c>
      <c r="CK173">
        <v>0</v>
      </c>
      <c r="CL173">
        <v>0</v>
      </c>
      <c r="CM173">
        <v>0</v>
      </c>
      <c r="CN173">
        <v>0</v>
      </c>
      <c r="CO173">
        <v>10333</v>
      </c>
      <c r="CP173">
        <v>1260599</v>
      </c>
      <c r="CQ173">
        <v>0</v>
      </c>
      <c r="CR173">
        <v>0</v>
      </c>
      <c r="CS173">
        <v>0</v>
      </c>
      <c r="CT173">
        <v>0</v>
      </c>
      <c r="CU173">
        <v>0</v>
      </c>
      <c r="CV173">
        <v>32527</v>
      </c>
      <c r="CW173">
        <v>0</v>
      </c>
      <c r="CX173">
        <v>0</v>
      </c>
      <c r="CY173">
        <v>0</v>
      </c>
      <c r="CZ173">
        <v>0</v>
      </c>
    </row>
    <row r="174" spans="1:104" x14ac:dyDescent="0.25">
      <c r="A174">
        <v>524</v>
      </c>
      <c r="B174">
        <v>524</v>
      </c>
      <c r="C174" t="s">
        <v>310</v>
      </c>
      <c r="D174" t="s">
        <v>503</v>
      </c>
      <c r="E174">
        <v>0</v>
      </c>
      <c r="F174">
        <v>0</v>
      </c>
      <c r="G174">
        <v>0</v>
      </c>
      <c r="H174">
        <v>0</v>
      </c>
      <c r="I174">
        <v>0</v>
      </c>
      <c r="J174">
        <v>0</v>
      </c>
      <c r="K174">
        <v>22223094</v>
      </c>
      <c r="L174">
        <v>0</v>
      </c>
      <c r="M174">
        <v>11042890</v>
      </c>
      <c r="N174">
        <v>68085925</v>
      </c>
      <c r="O174">
        <v>0</v>
      </c>
      <c r="P174">
        <v>13116173</v>
      </c>
      <c r="Q174">
        <v>0</v>
      </c>
      <c r="R174">
        <v>15169468</v>
      </c>
      <c r="S174">
        <v>6989011</v>
      </c>
      <c r="T174">
        <v>0</v>
      </c>
      <c r="U174">
        <v>0</v>
      </c>
      <c r="V174">
        <v>0</v>
      </c>
      <c r="W174">
        <v>14293812</v>
      </c>
      <c r="X174">
        <v>0</v>
      </c>
      <c r="Y174">
        <v>7409388</v>
      </c>
      <c r="Z174">
        <v>6631827</v>
      </c>
      <c r="AA174">
        <v>0</v>
      </c>
      <c r="AB174">
        <v>15754036</v>
      </c>
      <c r="AC174">
        <v>0</v>
      </c>
      <c r="AD174">
        <v>4445520</v>
      </c>
      <c r="AE174">
        <v>4355048</v>
      </c>
      <c r="AF174">
        <v>21447274</v>
      </c>
      <c r="AG174">
        <v>3458959</v>
      </c>
      <c r="AH174">
        <v>10556131</v>
      </c>
      <c r="AI174">
        <v>20262388</v>
      </c>
      <c r="AJ174">
        <v>15259075</v>
      </c>
      <c r="AK174">
        <v>0</v>
      </c>
      <c r="AL174">
        <v>0</v>
      </c>
      <c r="AM174">
        <v>18550822</v>
      </c>
      <c r="AN174">
        <v>0</v>
      </c>
      <c r="AO174">
        <v>5851866</v>
      </c>
      <c r="AP174">
        <v>0</v>
      </c>
      <c r="AQ174">
        <v>0</v>
      </c>
      <c r="AR174">
        <v>13452774</v>
      </c>
      <c r="AS174">
        <v>0</v>
      </c>
      <c r="AT174">
        <v>25877404</v>
      </c>
      <c r="AU174">
        <v>101492778</v>
      </c>
      <c r="AV174">
        <v>0</v>
      </c>
      <c r="AW174">
        <v>7380066</v>
      </c>
      <c r="AX174">
        <v>5878000</v>
      </c>
      <c r="AY174">
        <v>16846411</v>
      </c>
      <c r="AZ174">
        <v>0</v>
      </c>
      <c r="BA174">
        <v>0</v>
      </c>
      <c r="BB174">
        <v>0</v>
      </c>
      <c r="BC174">
        <v>115334010</v>
      </c>
      <c r="BD174">
        <v>6138426</v>
      </c>
      <c r="BE174">
        <v>0</v>
      </c>
      <c r="BF174">
        <v>0</v>
      </c>
      <c r="BG174">
        <v>25039755</v>
      </c>
      <c r="BH174">
        <v>0</v>
      </c>
      <c r="BI174">
        <v>0</v>
      </c>
      <c r="BJ174">
        <v>3958100</v>
      </c>
      <c r="BK174">
        <v>960407</v>
      </c>
      <c r="BL174">
        <v>0</v>
      </c>
      <c r="BM174">
        <v>0</v>
      </c>
      <c r="BN174">
        <v>0</v>
      </c>
      <c r="BO174">
        <v>44497813</v>
      </c>
      <c r="BP174">
        <v>0</v>
      </c>
      <c r="BQ174">
        <v>0</v>
      </c>
      <c r="BR174">
        <v>0</v>
      </c>
      <c r="BS174">
        <v>0</v>
      </c>
      <c r="BT174">
        <v>1776530</v>
      </c>
      <c r="BU174">
        <v>3981356</v>
      </c>
      <c r="BV174">
        <v>13069224</v>
      </c>
      <c r="BW174">
        <v>13408608</v>
      </c>
      <c r="BX174">
        <v>9501472</v>
      </c>
      <c r="BY174">
        <v>0</v>
      </c>
      <c r="BZ174">
        <v>0</v>
      </c>
      <c r="CA174">
        <v>0</v>
      </c>
      <c r="CB174">
        <v>0</v>
      </c>
      <c r="CC174">
        <v>35802435</v>
      </c>
      <c r="CD174">
        <v>47710551</v>
      </c>
      <c r="CE174">
        <v>0</v>
      </c>
      <c r="CF174">
        <v>0</v>
      </c>
      <c r="CG174">
        <v>0</v>
      </c>
      <c r="CH174">
        <v>12689240</v>
      </c>
      <c r="CI174">
        <v>5137067</v>
      </c>
      <c r="CJ174">
        <v>24402235</v>
      </c>
      <c r="CK174">
        <v>1370300</v>
      </c>
      <c r="CL174">
        <v>2084007</v>
      </c>
      <c r="CM174">
        <v>0</v>
      </c>
      <c r="CN174">
        <v>0</v>
      </c>
      <c r="CO174">
        <v>5138527</v>
      </c>
      <c r="CP174">
        <v>182756178</v>
      </c>
      <c r="CQ174">
        <v>1268479</v>
      </c>
      <c r="CR174">
        <v>0</v>
      </c>
      <c r="CS174">
        <v>16154247</v>
      </c>
      <c r="CT174">
        <v>4700488</v>
      </c>
      <c r="CU174">
        <v>0</v>
      </c>
      <c r="CV174">
        <v>0</v>
      </c>
      <c r="CW174">
        <v>0</v>
      </c>
      <c r="CX174">
        <v>8547170</v>
      </c>
      <c r="CY174">
        <v>3562541</v>
      </c>
      <c r="CZ174">
        <v>0</v>
      </c>
    </row>
    <row r="175" spans="1:104" x14ac:dyDescent="0.25">
      <c r="A175">
        <v>525</v>
      </c>
      <c r="B175">
        <v>525</v>
      </c>
      <c r="C175" t="s">
        <v>311</v>
      </c>
      <c r="D175" t="s">
        <v>504</v>
      </c>
      <c r="E175">
        <v>0</v>
      </c>
      <c r="F175">
        <v>11385956</v>
      </c>
      <c r="G175">
        <v>0</v>
      </c>
      <c r="H175">
        <v>0</v>
      </c>
      <c r="I175">
        <v>0</v>
      </c>
      <c r="J175">
        <v>0</v>
      </c>
      <c r="K175">
        <v>0</v>
      </c>
      <c r="L175">
        <v>0</v>
      </c>
      <c r="M175">
        <v>0</v>
      </c>
      <c r="N175">
        <v>0</v>
      </c>
      <c r="O175">
        <v>0</v>
      </c>
      <c r="P175">
        <v>0</v>
      </c>
      <c r="Q175">
        <v>0</v>
      </c>
      <c r="R175">
        <v>0</v>
      </c>
      <c r="S175">
        <v>0</v>
      </c>
      <c r="T175">
        <v>4410900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420952</v>
      </c>
      <c r="BH175">
        <v>0</v>
      </c>
      <c r="BI175">
        <v>0</v>
      </c>
      <c r="BJ175">
        <v>0</v>
      </c>
      <c r="BK175">
        <v>0</v>
      </c>
      <c r="BL175">
        <v>0</v>
      </c>
      <c r="BM175">
        <v>0</v>
      </c>
      <c r="BN175">
        <v>16260436</v>
      </c>
      <c r="BO175">
        <v>0</v>
      </c>
      <c r="BP175">
        <v>5965446</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2424349</v>
      </c>
      <c r="CW175">
        <v>0</v>
      </c>
      <c r="CX175">
        <v>0</v>
      </c>
      <c r="CY175">
        <v>0</v>
      </c>
      <c r="CZ175">
        <v>0</v>
      </c>
    </row>
    <row r="176" spans="1:104" x14ac:dyDescent="0.25">
      <c r="A176">
        <v>526</v>
      </c>
      <c r="B176">
        <v>526</v>
      </c>
      <c r="C176" t="s">
        <v>312</v>
      </c>
      <c r="D176" t="s">
        <v>505</v>
      </c>
      <c r="E176">
        <v>0</v>
      </c>
      <c r="F176">
        <v>8500</v>
      </c>
      <c r="G176">
        <v>0</v>
      </c>
      <c r="H176">
        <v>0</v>
      </c>
      <c r="I176">
        <v>0</v>
      </c>
      <c r="J176">
        <v>0</v>
      </c>
      <c r="K176">
        <v>503740</v>
      </c>
      <c r="L176">
        <v>0</v>
      </c>
      <c r="M176">
        <v>986907</v>
      </c>
      <c r="N176">
        <v>14288813</v>
      </c>
      <c r="O176">
        <v>0</v>
      </c>
      <c r="P176">
        <v>878144</v>
      </c>
      <c r="Q176">
        <v>0</v>
      </c>
      <c r="R176">
        <v>1152256</v>
      </c>
      <c r="S176">
        <v>215303</v>
      </c>
      <c r="T176">
        <v>189046</v>
      </c>
      <c r="U176">
        <v>0</v>
      </c>
      <c r="V176">
        <v>0</v>
      </c>
      <c r="W176">
        <v>1651329</v>
      </c>
      <c r="X176">
        <v>0</v>
      </c>
      <c r="Y176">
        <v>492859</v>
      </c>
      <c r="Z176">
        <v>165354</v>
      </c>
      <c r="AA176">
        <v>0</v>
      </c>
      <c r="AB176">
        <v>506687</v>
      </c>
      <c r="AC176">
        <v>357226</v>
      </c>
      <c r="AD176">
        <v>0</v>
      </c>
      <c r="AE176">
        <v>23652370</v>
      </c>
      <c r="AF176">
        <v>5422496</v>
      </c>
      <c r="AG176">
        <v>69194</v>
      </c>
      <c r="AH176">
        <v>2237896</v>
      </c>
      <c r="AI176">
        <v>280804</v>
      </c>
      <c r="AJ176">
        <v>1207706</v>
      </c>
      <c r="AK176">
        <v>0</v>
      </c>
      <c r="AL176">
        <v>0</v>
      </c>
      <c r="AM176">
        <v>1878683</v>
      </c>
      <c r="AN176">
        <v>0</v>
      </c>
      <c r="AO176">
        <v>667173</v>
      </c>
      <c r="AP176">
        <v>0</v>
      </c>
      <c r="AQ176">
        <v>0</v>
      </c>
      <c r="AR176">
        <v>533717</v>
      </c>
      <c r="AS176">
        <v>0</v>
      </c>
      <c r="AT176">
        <v>2272635</v>
      </c>
      <c r="AU176">
        <v>3431014</v>
      </c>
      <c r="AV176">
        <v>0</v>
      </c>
      <c r="AW176">
        <v>589024</v>
      </c>
      <c r="AX176">
        <v>248507</v>
      </c>
      <c r="AY176">
        <v>1679450</v>
      </c>
      <c r="AZ176">
        <v>0</v>
      </c>
      <c r="BA176">
        <v>0</v>
      </c>
      <c r="BB176">
        <v>0</v>
      </c>
      <c r="BC176">
        <v>20692093</v>
      </c>
      <c r="BD176">
        <v>384568</v>
      </c>
      <c r="BE176">
        <v>0</v>
      </c>
      <c r="BF176">
        <v>0</v>
      </c>
      <c r="BG176">
        <v>4057257</v>
      </c>
      <c r="BH176">
        <v>0</v>
      </c>
      <c r="BI176">
        <v>0</v>
      </c>
      <c r="BJ176">
        <v>214906</v>
      </c>
      <c r="BK176">
        <v>1144</v>
      </c>
      <c r="BL176">
        <v>0</v>
      </c>
      <c r="BM176">
        <v>0</v>
      </c>
      <c r="BN176">
        <v>1609936</v>
      </c>
      <c r="BO176">
        <v>3137295</v>
      </c>
      <c r="BP176">
        <v>165669</v>
      </c>
      <c r="BQ176">
        <v>0</v>
      </c>
      <c r="BR176">
        <v>0</v>
      </c>
      <c r="BS176">
        <v>0</v>
      </c>
      <c r="BT176">
        <v>0</v>
      </c>
      <c r="BU176">
        <v>1467681</v>
      </c>
      <c r="BV176">
        <v>1376789</v>
      </c>
      <c r="BW176">
        <v>2000935</v>
      </c>
      <c r="BX176">
        <v>584673</v>
      </c>
      <c r="BY176">
        <v>0</v>
      </c>
      <c r="BZ176">
        <v>0</v>
      </c>
      <c r="CA176">
        <v>0</v>
      </c>
      <c r="CB176">
        <v>0</v>
      </c>
      <c r="CC176">
        <v>2093855</v>
      </c>
      <c r="CD176">
        <v>8106494</v>
      </c>
      <c r="CE176">
        <v>306682</v>
      </c>
      <c r="CF176">
        <v>35841</v>
      </c>
      <c r="CG176">
        <v>0</v>
      </c>
      <c r="CH176">
        <v>378182</v>
      </c>
      <c r="CI176">
        <v>5083</v>
      </c>
      <c r="CJ176">
        <v>814434</v>
      </c>
      <c r="CK176">
        <v>469274</v>
      </c>
      <c r="CL176">
        <v>0</v>
      </c>
      <c r="CM176">
        <v>0</v>
      </c>
      <c r="CN176">
        <v>0</v>
      </c>
      <c r="CO176">
        <v>406396</v>
      </c>
      <c r="CP176">
        <v>6330605</v>
      </c>
      <c r="CQ176">
        <v>0</v>
      </c>
      <c r="CR176">
        <v>0</v>
      </c>
      <c r="CS176">
        <v>556386</v>
      </c>
      <c r="CT176">
        <v>329317</v>
      </c>
      <c r="CU176">
        <v>0</v>
      </c>
      <c r="CV176">
        <v>262802</v>
      </c>
      <c r="CW176">
        <v>0</v>
      </c>
      <c r="CX176">
        <v>105511</v>
      </c>
      <c r="CY176">
        <v>0</v>
      </c>
      <c r="CZ176">
        <v>0</v>
      </c>
    </row>
    <row r="177" spans="1:104" x14ac:dyDescent="0.25">
      <c r="B177">
        <v>527</v>
      </c>
      <c r="C177" t="s">
        <v>313</v>
      </c>
      <c r="D177" t="s">
        <v>506</v>
      </c>
    </row>
    <row r="178" spans="1:104" x14ac:dyDescent="0.25">
      <c r="A178">
        <v>528</v>
      </c>
      <c r="B178">
        <v>528</v>
      </c>
      <c r="C178" t="s">
        <v>295</v>
      </c>
      <c r="D178" t="s">
        <v>507</v>
      </c>
      <c r="E178">
        <v>76106054</v>
      </c>
      <c r="F178">
        <v>18462950</v>
      </c>
      <c r="G178">
        <v>8747755</v>
      </c>
      <c r="H178">
        <v>0</v>
      </c>
      <c r="I178">
        <v>16993782</v>
      </c>
      <c r="J178">
        <v>18067177</v>
      </c>
      <c r="K178">
        <v>32440143</v>
      </c>
      <c r="L178">
        <v>0</v>
      </c>
      <c r="M178">
        <v>21324883</v>
      </c>
      <c r="N178">
        <v>118264330</v>
      </c>
      <c r="O178">
        <v>185934175</v>
      </c>
      <c r="P178">
        <v>42066785</v>
      </c>
      <c r="Q178">
        <v>153215366</v>
      </c>
      <c r="R178">
        <v>40367193</v>
      </c>
      <c r="S178">
        <v>7393627</v>
      </c>
      <c r="T178">
        <v>44249246</v>
      </c>
      <c r="U178">
        <v>10588939</v>
      </c>
      <c r="V178">
        <v>90510785</v>
      </c>
      <c r="W178">
        <v>65094603</v>
      </c>
      <c r="X178">
        <v>15608620</v>
      </c>
      <c r="Y178">
        <v>10098154</v>
      </c>
      <c r="Z178">
        <v>8010526</v>
      </c>
      <c r="AA178">
        <v>58840829</v>
      </c>
      <c r="AB178">
        <v>27639187</v>
      </c>
      <c r="AC178">
        <v>46458182</v>
      </c>
      <c r="AD178">
        <v>166937234</v>
      </c>
      <c r="AE178">
        <v>29177738</v>
      </c>
      <c r="AF178">
        <v>61234210</v>
      </c>
      <c r="AG178">
        <v>69210722</v>
      </c>
      <c r="AH178">
        <v>32714258</v>
      </c>
      <c r="AI178">
        <v>28076164</v>
      </c>
      <c r="AJ178">
        <v>439616806</v>
      </c>
      <c r="AK178">
        <v>0</v>
      </c>
      <c r="AL178">
        <v>242052360</v>
      </c>
      <c r="AM178">
        <v>41111161</v>
      </c>
      <c r="AN178">
        <v>130790162</v>
      </c>
      <c r="AO178">
        <v>6389935</v>
      </c>
      <c r="AP178">
        <v>6313591</v>
      </c>
      <c r="AQ178">
        <v>36303935</v>
      </c>
      <c r="AR178">
        <v>7768006</v>
      </c>
      <c r="AS178">
        <v>345240825</v>
      </c>
      <c r="AT178">
        <v>25375581</v>
      </c>
      <c r="AU178">
        <v>58103853</v>
      </c>
      <c r="AV178">
        <v>40600871</v>
      </c>
      <c r="AW178">
        <v>74065133</v>
      </c>
      <c r="AX178">
        <v>12609359</v>
      </c>
      <c r="AY178">
        <v>24409207</v>
      </c>
      <c r="AZ178">
        <v>0</v>
      </c>
      <c r="BA178">
        <v>113646743</v>
      </c>
      <c r="BB178">
        <v>34369354</v>
      </c>
      <c r="BC178">
        <v>117918130</v>
      </c>
      <c r="BD178">
        <v>6274285</v>
      </c>
      <c r="BE178">
        <v>40048253</v>
      </c>
      <c r="BF178">
        <v>30408948</v>
      </c>
      <c r="BG178">
        <v>52681839</v>
      </c>
      <c r="BH178">
        <v>27105555</v>
      </c>
      <c r="BI178">
        <v>0</v>
      </c>
      <c r="BJ178">
        <v>13801611</v>
      </c>
      <c r="BK178">
        <v>20464684</v>
      </c>
      <c r="BL178">
        <v>987383472</v>
      </c>
      <c r="BM178">
        <v>9591250</v>
      </c>
      <c r="BN178">
        <v>18365199</v>
      </c>
      <c r="BO178">
        <v>54727829</v>
      </c>
      <c r="BP178">
        <v>44845716</v>
      </c>
      <c r="BQ178">
        <v>179495671</v>
      </c>
      <c r="BR178">
        <v>0</v>
      </c>
      <c r="BS178">
        <v>91164849</v>
      </c>
      <c r="BT178">
        <v>148452248</v>
      </c>
      <c r="BU178">
        <v>10059283</v>
      </c>
      <c r="BV178">
        <v>23079901</v>
      </c>
      <c r="BW178">
        <v>44767178</v>
      </c>
      <c r="BX178">
        <v>8383989</v>
      </c>
      <c r="BY178">
        <v>29670089</v>
      </c>
      <c r="BZ178">
        <v>79748177</v>
      </c>
      <c r="CA178">
        <v>14534796</v>
      </c>
      <c r="CB178">
        <v>64429099</v>
      </c>
      <c r="CC178">
        <v>24927248</v>
      </c>
      <c r="CD178">
        <v>45746780</v>
      </c>
      <c r="CE178">
        <v>46102029</v>
      </c>
      <c r="CF178">
        <v>74811940</v>
      </c>
      <c r="CG178">
        <v>39565958</v>
      </c>
      <c r="CH178">
        <v>34404973</v>
      </c>
      <c r="CI178">
        <v>19901305</v>
      </c>
      <c r="CJ178">
        <v>29188079</v>
      </c>
      <c r="CK178">
        <v>23589345</v>
      </c>
      <c r="CL178">
        <v>32091872</v>
      </c>
      <c r="CM178">
        <v>5674066</v>
      </c>
      <c r="CN178">
        <v>28238972</v>
      </c>
      <c r="CO178">
        <v>3700070</v>
      </c>
      <c r="CP178">
        <v>171735908</v>
      </c>
      <c r="CQ178">
        <v>21764810</v>
      </c>
      <c r="CR178">
        <v>922628033</v>
      </c>
      <c r="CS178">
        <v>18021655</v>
      </c>
      <c r="CT178">
        <v>7557067</v>
      </c>
      <c r="CU178">
        <v>30940142</v>
      </c>
      <c r="CV178">
        <v>49455527</v>
      </c>
      <c r="CW178">
        <v>33391840</v>
      </c>
      <c r="CX178">
        <v>45764859</v>
      </c>
      <c r="CY178">
        <v>17816182</v>
      </c>
      <c r="CZ178">
        <v>12679557</v>
      </c>
    </row>
    <row r="179" spans="1:104" x14ac:dyDescent="0.25">
      <c r="A179">
        <v>529</v>
      </c>
      <c r="B179">
        <v>529</v>
      </c>
      <c r="C179" t="s">
        <v>296</v>
      </c>
      <c r="D179" t="s">
        <v>508</v>
      </c>
      <c r="E179">
        <v>8581392</v>
      </c>
      <c r="F179">
        <v>2404741</v>
      </c>
      <c r="G179">
        <v>688326</v>
      </c>
      <c r="H179">
        <v>0</v>
      </c>
      <c r="I179">
        <v>1287109</v>
      </c>
      <c r="J179">
        <v>851937</v>
      </c>
      <c r="K179">
        <v>2847067</v>
      </c>
      <c r="L179">
        <v>0</v>
      </c>
      <c r="M179">
        <v>2322194</v>
      </c>
      <c r="N179">
        <v>7677953</v>
      </c>
      <c r="O179">
        <v>12789930</v>
      </c>
      <c r="P179">
        <v>4774687</v>
      </c>
      <c r="Q179">
        <v>14998310</v>
      </c>
      <c r="R179">
        <v>4009241</v>
      </c>
      <c r="S179">
        <v>813449</v>
      </c>
      <c r="T179">
        <v>2546383</v>
      </c>
      <c r="U179">
        <v>1275508</v>
      </c>
      <c r="V179">
        <v>8602257</v>
      </c>
      <c r="W179">
        <v>5242171</v>
      </c>
      <c r="X179">
        <v>1397792</v>
      </c>
      <c r="Y179">
        <v>1055755</v>
      </c>
      <c r="Z179">
        <v>488521</v>
      </c>
      <c r="AA179">
        <v>5654607</v>
      </c>
      <c r="AB179">
        <v>3451738</v>
      </c>
      <c r="AC179">
        <v>5106852</v>
      </c>
      <c r="AD179">
        <v>20226018</v>
      </c>
      <c r="AE179">
        <v>1590534</v>
      </c>
      <c r="AF179">
        <v>2208364</v>
      </c>
      <c r="AG179">
        <v>8010932</v>
      </c>
      <c r="AH179">
        <v>3688211</v>
      </c>
      <c r="AI179">
        <v>3316341</v>
      </c>
      <c r="AJ179">
        <v>31257579</v>
      </c>
      <c r="AK179">
        <v>0</v>
      </c>
      <c r="AL179">
        <v>24150924</v>
      </c>
      <c r="AM179">
        <v>5036019</v>
      </c>
      <c r="AN179">
        <v>16272301</v>
      </c>
      <c r="AO179">
        <v>801217</v>
      </c>
      <c r="AP179">
        <v>495163</v>
      </c>
      <c r="AQ179">
        <v>4483564</v>
      </c>
      <c r="AR179">
        <v>1233749</v>
      </c>
      <c r="AS179">
        <v>32014747</v>
      </c>
      <c r="AT179">
        <v>3025721</v>
      </c>
      <c r="AU179">
        <v>7884438</v>
      </c>
      <c r="AV179">
        <v>3820618</v>
      </c>
      <c r="AW179">
        <v>6490171</v>
      </c>
      <c r="AX179">
        <v>1426126</v>
      </c>
      <c r="AY179">
        <v>3138168</v>
      </c>
      <c r="AZ179">
        <v>0</v>
      </c>
      <c r="BA179">
        <v>10358708</v>
      </c>
      <c r="BB179">
        <v>1430318</v>
      </c>
      <c r="BC179">
        <v>15306180</v>
      </c>
      <c r="BD179">
        <v>799504</v>
      </c>
      <c r="BE179">
        <v>4034163</v>
      </c>
      <c r="BF179">
        <v>3795738</v>
      </c>
      <c r="BG179">
        <v>5569058</v>
      </c>
      <c r="BH179">
        <v>1284151</v>
      </c>
      <c r="BI179">
        <v>0</v>
      </c>
      <c r="BJ179">
        <v>1572407</v>
      </c>
      <c r="BK179">
        <v>2211947</v>
      </c>
      <c r="BL179">
        <v>82964458</v>
      </c>
      <c r="BM179">
        <v>842818</v>
      </c>
      <c r="BN179">
        <v>1581776</v>
      </c>
      <c r="BO179">
        <v>4964831</v>
      </c>
      <c r="BP179">
        <v>6422722</v>
      </c>
      <c r="BQ179">
        <v>12758415</v>
      </c>
      <c r="BR179">
        <v>0</v>
      </c>
      <c r="BS179">
        <v>9979225</v>
      </c>
      <c r="BT179">
        <v>10416050</v>
      </c>
      <c r="BU179">
        <v>859989</v>
      </c>
      <c r="BV179">
        <v>2496756</v>
      </c>
      <c r="BW179">
        <v>4352736</v>
      </c>
      <c r="BX179">
        <v>729663</v>
      </c>
      <c r="BY179">
        <v>2831922</v>
      </c>
      <c r="BZ179">
        <v>9674558</v>
      </c>
      <c r="CA179">
        <v>1136272</v>
      </c>
      <c r="CB179">
        <v>8017527</v>
      </c>
      <c r="CC179">
        <v>2303930</v>
      </c>
      <c r="CD179">
        <v>7890087</v>
      </c>
      <c r="CE179">
        <v>5639307</v>
      </c>
      <c r="CF179">
        <v>8162973</v>
      </c>
      <c r="CG179">
        <v>3064126</v>
      </c>
      <c r="CH179">
        <v>4829530</v>
      </c>
      <c r="CI179">
        <v>2438613</v>
      </c>
      <c r="CJ179">
        <v>3984630</v>
      </c>
      <c r="CK179">
        <v>2722854</v>
      </c>
      <c r="CL179">
        <v>3724623</v>
      </c>
      <c r="CM179">
        <v>372475</v>
      </c>
      <c r="CN179">
        <v>1734417</v>
      </c>
      <c r="CO179">
        <v>261970</v>
      </c>
      <c r="CP179">
        <v>20321046</v>
      </c>
      <c r="CQ179">
        <v>3715345</v>
      </c>
      <c r="CR179">
        <v>75313661</v>
      </c>
      <c r="CS179">
        <v>1194955</v>
      </c>
      <c r="CT179">
        <v>829199</v>
      </c>
      <c r="CU179">
        <v>1652405</v>
      </c>
      <c r="CV179">
        <v>6473709</v>
      </c>
      <c r="CW179">
        <v>4413018</v>
      </c>
      <c r="CX179">
        <v>5481961</v>
      </c>
      <c r="CY179">
        <v>2336430</v>
      </c>
      <c r="CZ179">
        <v>1053375</v>
      </c>
    </row>
    <row r="180" spans="1:104" x14ac:dyDescent="0.25">
      <c r="A180">
        <v>530</v>
      </c>
      <c r="B180">
        <v>530</v>
      </c>
      <c r="C180" t="s">
        <v>297</v>
      </c>
      <c r="D180" t="s">
        <v>509</v>
      </c>
      <c r="E180">
        <v>885062</v>
      </c>
      <c r="F180">
        <v>538347</v>
      </c>
      <c r="G180">
        <v>164687</v>
      </c>
      <c r="H180">
        <v>0</v>
      </c>
      <c r="I180">
        <v>697794</v>
      </c>
      <c r="J180">
        <v>346284</v>
      </c>
      <c r="K180">
        <v>601998</v>
      </c>
      <c r="L180">
        <v>0</v>
      </c>
      <c r="M180">
        <v>761289</v>
      </c>
      <c r="N180">
        <v>2001173</v>
      </c>
      <c r="O180">
        <v>201913</v>
      </c>
      <c r="P180">
        <v>843041</v>
      </c>
      <c r="Q180">
        <v>1182347</v>
      </c>
      <c r="R180">
        <v>1499787</v>
      </c>
      <c r="S180">
        <v>150038</v>
      </c>
      <c r="T180">
        <v>995924</v>
      </c>
      <c r="U180">
        <v>151192</v>
      </c>
      <c r="V180">
        <v>1361684</v>
      </c>
      <c r="W180">
        <v>653930</v>
      </c>
      <c r="X180">
        <v>347478</v>
      </c>
      <c r="Y180">
        <v>157694</v>
      </c>
      <c r="Z180">
        <v>208514</v>
      </c>
      <c r="AA180">
        <v>928813</v>
      </c>
      <c r="AB180">
        <v>638302</v>
      </c>
      <c r="AC180">
        <v>351847</v>
      </c>
      <c r="AD180">
        <v>1113578</v>
      </c>
      <c r="AE180">
        <v>281416</v>
      </c>
      <c r="AF180">
        <v>315431</v>
      </c>
      <c r="AG180">
        <v>2136602</v>
      </c>
      <c r="AH180">
        <v>426928</v>
      </c>
      <c r="AI180">
        <v>818247</v>
      </c>
      <c r="AJ180">
        <v>1539477</v>
      </c>
      <c r="AK180">
        <v>0</v>
      </c>
      <c r="AL180">
        <v>1906275</v>
      </c>
      <c r="AM180">
        <v>734231</v>
      </c>
      <c r="AN180">
        <v>1315626</v>
      </c>
      <c r="AO180">
        <v>225609</v>
      </c>
      <c r="AP180">
        <v>194487</v>
      </c>
      <c r="AQ180">
        <v>669517</v>
      </c>
      <c r="AR180">
        <v>204694</v>
      </c>
      <c r="AS180">
        <v>2895227</v>
      </c>
      <c r="AT180">
        <v>527524</v>
      </c>
      <c r="AU180">
        <v>255160</v>
      </c>
      <c r="AV180">
        <v>916157</v>
      </c>
      <c r="AW180">
        <v>727222</v>
      </c>
      <c r="AX180">
        <v>509931</v>
      </c>
      <c r="AY180">
        <v>771315</v>
      </c>
      <c r="AZ180">
        <v>0</v>
      </c>
      <c r="BA180">
        <v>1137971</v>
      </c>
      <c r="BB180">
        <v>755276</v>
      </c>
      <c r="BC180">
        <v>145214</v>
      </c>
      <c r="BD180">
        <v>240298</v>
      </c>
      <c r="BE180">
        <v>376727</v>
      </c>
      <c r="BF180">
        <v>1002567</v>
      </c>
      <c r="BG180">
        <v>731055</v>
      </c>
      <c r="BH180">
        <v>462032</v>
      </c>
      <c r="BI180">
        <v>0</v>
      </c>
      <c r="BJ180">
        <v>740733</v>
      </c>
      <c r="BK180">
        <v>142450</v>
      </c>
      <c r="BL180">
        <v>4942326</v>
      </c>
      <c r="BM180">
        <v>367190</v>
      </c>
      <c r="BN180">
        <v>507793</v>
      </c>
      <c r="BO180">
        <v>160449</v>
      </c>
      <c r="BP180">
        <v>588704</v>
      </c>
      <c r="BQ180">
        <v>1231504</v>
      </c>
      <c r="BR180">
        <v>0</v>
      </c>
      <c r="BS180">
        <v>837577</v>
      </c>
      <c r="BT180">
        <v>550366</v>
      </c>
      <c r="BU180">
        <v>410230</v>
      </c>
      <c r="BV180">
        <v>731403</v>
      </c>
      <c r="BW180">
        <v>958436</v>
      </c>
      <c r="BX180">
        <v>238643</v>
      </c>
      <c r="BY180">
        <v>370603</v>
      </c>
      <c r="BZ180">
        <v>534436</v>
      </c>
      <c r="CA180">
        <v>207400</v>
      </c>
      <c r="CB180">
        <v>445229</v>
      </c>
      <c r="CC180">
        <v>842763</v>
      </c>
      <c r="CD180">
        <v>2903904</v>
      </c>
      <c r="CE180">
        <v>749791</v>
      </c>
      <c r="CF180">
        <v>1521307</v>
      </c>
      <c r="CG180">
        <v>836987</v>
      </c>
      <c r="CH180">
        <v>858539</v>
      </c>
      <c r="CI180">
        <v>836274</v>
      </c>
      <c r="CJ180">
        <v>731497</v>
      </c>
      <c r="CK180">
        <v>684564</v>
      </c>
      <c r="CL180">
        <v>379703</v>
      </c>
      <c r="CM180">
        <v>236768</v>
      </c>
      <c r="CN180">
        <v>53891</v>
      </c>
      <c r="CO180">
        <v>184628</v>
      </c>
      <c r="CP180">
        <v>499341</v>
      </c>
      <c r="CQ180">
        <v>724570</v>
      </c>
      <c r="CR180">
        <v>584418</v>
      </c>
      <c r="CS180">
        <v>528788</v>
      </c>
      <c r="CT180">
        <v>348726</v>
      </c>
      <c r="CU180">
        <v>313142</v>
      </c>
      <c r="CV180">
        <v>939165</v>
      </c>
      <c r="CW180">
        <v>1197052</v>
      </c>
      <c r="CX180">
        <v>879835</v>
      </c>
      <c r="CY180">
        <v>544063</v>
      </c>
      <c r="CZ180">
        <v>239351</v>
      </c>
    </row>
    <row r="181" spans="1:104" x14ac:dyDescent="0.25">
      <c r="A181">
        <v>531</v>
      </c>
      <c r="B181">
        <v>531</v>
      </c>
      <c r="C181" t="s">
        <v>298</v>
      </c>
      <c r="D181" t="s">
        <v>510</v>
      </c>
      <c r="E181">
        <v>0</v>
      </c>
      <c r="F181">
        <v>0</v>
      </c>
      <c r="G181">
        <v>0</v>
      </c>
      <c r="H181">
        <v>0</v>
      </c>
      <c r="I181">
        <v>0</v>
      </c>
      <c r="J181">
        <v>0</v>
      </c>
      <c r="K181">
        <v>0</v>
      </c>
      <c r="L181">
        <v>0</v>
      </c>
      <c r="M181">
        <v>0</v>
      </c>
      <c r="N181">
        <v>0</v>
      </c>
      <c r="O181">
        <v>63385</v>
      </c>
      <c r="P181">
        <v>0</v>
      </c>
      <c r="Q181">
        <v>0</v>
      </c>
      <c r="R181">
        <v>0</v>
      </c>
      <c r="S181">
        <v>0</v>
      </c>
      <c r="T181">
        <v>0</v>
      </c>
      <c r="U181">
        <v>0</v>
      </c>
      <c r="V181">
        <v>0</v>
      </c>
      <c r="W181">
        <v>0</v>
      </c>
      <c r="X181">
        <v>3600</v>
      </c>
      <c r="Y181">
        <v>0</v>
      </c>
      <c r="Z181">
        <v>0</v>
      </c>
      <c r="AA181">
        <v>0</v>
      </c>
      <c r="AB181">
        <v>0</v>
      </c>
      <c r="AC181">
        <v>0</v>
      </c>
      <c r="AD181">
        <v>315493</v>
      </c>
      <c r="AE181">
        <v>0</v>
      </c>
      <c r="AF181">
        <v>0</v>
      </c>
      <c r="AG181">
        <v>106</v>
      </c>
      <c r="AH181">
        <v>252</v>
      </c>
      <c r="AI181">
        <v>0</v>
      </c>
      <c r="AJ181">
        <v>0</v>
      </c>
      <c r="AK181">
        <v>0</v>
      </c>
      <c r="AL181">
        <v>16</v>
      </c>
      <c r="AM181">
        <v>5363</v>
      </c>
      <c r="AN181">
        <v>17</v>
      </c>
      <c r="AO181">
        <v>0</v>
      </c>
      <c r="AP181">
        <v>0</v>
      </c>
      <c r="AQ181">
        <v>5193</v>
      </c>
      <c r="AR181">
        <v>0</v>
      </c>
      <c r="AS181">
        <v>0</v>
      </c>
      <c r="AT181">
        <v>0</v>
      </c>
      <c r="AU181">
        <v>0</v>
      </c>
      <c r="AV181">
        <v>0</v>
      </c>
      <c r="AW181">
        <v>2746</v>
      </c>
      <c r="AX181">
        <v>0</v>
      </c>
      <c r="AY181">
        <v>176490</v>
      </c>
      <c r="AZ181">
        <v>0</v>
      </c>
      <c r="BA181">
        <v>0</v>
      </c>
      <c r="BB181">
        <v>2128</v>
      </c>
      <c r="BC181">
        <v>0</v>
      </c>
      <c r="BD181">
        <v>0</v>
      </c>
      <c r="BE181">
        <v>0</v>
      </c>
      <c r="BF181">
        <v>0</v>
      </c>
      <c r="BG181">
        <v>0</v>
      </c>
      <c r="BH181">
        <v>0</v>
      </c>
      <c r="BI181">
        <v>0</v>
      </c>
      <c r="BJ181">
        <v>0</v>
      </c>
      <c r="BK181">
        <v>2493</v>
      </c>
      <c r="BL181">
        <v>66</v>
      </c>
      <c r="BM181">
        <v>0</v>
      </c>
      <c r="BN181">
        <v>0</v>
      </c>
      <c r="BO181">
        <v>128006</v>
      </c>
      <c r="BP181">
        <v>0</v>
      </c>
      <c r="BQ181">
        <v>0</v>
      </c>
      <c r="BR181">
        <v>0</v>
      </c>
      <c r="BS181">
        <v>0</v>
      </c>
      <c r="BT181">
        <v>0</v>
      </c>
      <c r="BU181">
        <v>0</v>
      </c>
      <c r="BV181">
        <v>0</v>
      </c>
      <c r="BW181">
        <v>0</v>
      </c>
      <c r="BX181">
        <v>5106</v>
      </c>
      <c r="BY181">
        <v>3741</v>
      </c>
      <c r="BZ181">
        <v>0</v>
      </c>
      <c r="CA181">
        <v>0</v>
      </c>
      <c r="CB181">
        <v>0</v>
      </c>
      <c r="CC181">
        <v>0</v>
      </c>
      <c r="CD181">
        <v>601</v>
      </c>
      <c r="CE181">
        <v>15767</v>
      </c>
      <c r="CF181">
        <v>0</v>
      </c>
      <c r="CG181">
        <v>0</v>
      </c>
      <c r="CH181">
        <v>0</v>
      </c>
      <c r="CI181">
        <v>8685</v>
      </c>
      <c r="CJ181">
        <v>0</v>
      </c>
      <c r="CK181">
        <v>0</v>
      </c>
      <c r="CL181">
        <v>0</v>
      </c>
      <c r="CM181">
        <v>0</v>
      </c>
      <c r="CN181">
        <v>0</v>
      </c>
      <c r="CO181">
        <v>1061</v>
      </c>
      <c r="CP181">
        <v>0</v>
      </c>
      <c r="CQ181">
        <v>0</v>
      </c>
      <c r="CR181">
        <v>410177</v>
      </c>
      <c r="CS181">
        <v>658</v>
      </c>
      <c r="CT181">
        <v>0</v>
      </c>
      <c r="CU181">
        <v>8130</v>
      </c>
      <c r="CV181">
        <v>0</v>
      </c>
      <c r="CW181">
        <v>0</v>
      </c>
      <c r="CX181">
        <v>0</v>
      </c>
      <c r="CY181">
        <v>0</v>
      </c>
      <c r="CZ181">
        <v>0</v>
      </c>
    </row>
    <row r="182" spans="1:104" x14ac:dyDescent="0.25">
      <c r="A182">
        <v>532</v>
      </c>
      <c r="B182">
        <v>532</v>
      </c>
      <c r="C182" t="s">
        <v>1169</v>
      </c>
      <c r="D182" t="s">
        <v>511</v>
      </c>
      <c r="E182">
        <v>147160197</v>
      </c>
      <c r="F182">
        <v>36589662</v>
      </c>
      <c r="G182">
        <v>16843503</v>
      </c>
      <c r="H182">
        <v>0</v>
      </c>
      <c r="I182">
        <v>31031109</v>
      </c>
      <c r="J182">
        <v>27080492</v>
      </c>
      <c r="K182">
        <v>56822289</v>
      </c>
      <c r="L182">
        <v>0</v>
      </c>
      <c r="M182">
        <v>44315244</v>
      </c>
      <c r="N182">
        <v>195050480</v>
      </c>
      <c r="O182">
        <v>302181640</v>
      </c>
      <c r="P182">
        <v>81059361</v>
      </c>
      <c r="Q182">
        <v>250800909</v>
      </c>
      <c r="R182">
        <v>75686268</v>
      </c>
      <c r="S182">
        <v>12734415</v>
      </c>
      <c r="T182">
        <v>98274191</v>
      </c>
      <c r="U182">
        <v>24698082</v>
      </c>
      <c r="V182">
        <v>173131934</v>
      </c>
      <c r="W182">
        <v>103670949</v>
      </c>
      <c r="X182">
        <v>39030181</v>
      </c>
      <c r="Y182">
        <v>15655465</v>
      </c>
      <c r="Z182">
        <v>18679824</v>
      </c>
      <c r="AA182">
        <v>113578847</v>
      </c>
      <c r="AB182">
        <v>53687707</v>
      </c>
      <c r="AC182">
        <v>102754353</v>
      </c>
      <c r="AD182">
        <v>318756072</v>
      </c>
      <c r="AE182">
        <v>48188786</v>
      </c>
      <c r="AF182">
        <v>109327818</v>
      </c>
      <c r="AG182">
        <v>135878517</v>
      </c>
      <c r="AH182">
        <v>57829121</v>
      </c>
      <c r="AI182">
        <v>56186705</v>
      </c>
      <c r="AJ182">
        <v>386377816</v>
      </c>
      <c r="AK182">
        <v>0</v>
      </c>
      <c r="AL182">
        <v>397426084</v>
      </c>
      <c r="AM182">
        <v>81241204</v>
      </c>
      <c r="AN182">
        <v>235574690</v>
      </c>
      <c r="AO182">
        <v>11583841</v>
      </c>
      <c r="AP182">
        <v>15374858</v>
      </c>
      <c r="AQ182">
        <v>61086770</v>
      </c>
      <c r="AR182">
        <v>17723168</v>
      </c>
      <c r="AS182">
        <v>590809698</v>
      </c>
      <c r="AT182">
        <v>59097508</v>
      </c>
      <c r="AU182">
        <v>123765911</v>
      </c>
      <c r="AV182">
        <v>79697312</v>
      </c>
      <c r="AW182">
        <v>136366838</v>
      </c>
      <c r="AX182">
        <v>23981746</v>
      </c>
      <c r="AY182">
        <v>44948635</v>
      </c>
      <c r="AZ182">
        <v>0</v>
      </c>
      <c r="BA182">
        <v>193099865</v>
      </c>
      <c r="BB182">
        <v>65696344</v>
      </c>
      <c r="BC182">
        <v>215401223</v>
      </c>
      <c r="BD182">
        <v>16311505</v>
      </c>
      <c r="BE182">
        <v>70196381</v>
      </c>
      <c r="BF182">
        <v>62131830</v>
      </c>
      <c r="BG182">
        <v>99923564</v>
      </c>
      <c r="BH182">
        <v>47646497</v>
      </c>
      <c r="BI182">
        <v>0</v>
      </c>
      <c r="BJ182">
        <v>29242472</v>
      </c>
      <c r="BK182">
        <v>43895938</v>
      </c>
      <c r="BL182">
        <v>1217745759</v>
      </c>
      <c r="BM182">
        <v>19052806</v>
      </c>
      <c r="BN182">
        <v>27550298</v>
      </c>
      <c r="BO182">
        <v>93192201</v>
      </c>
      <c r="BP182">
        <v>91095133</v>
      </c>
      <c r="BQ182">
        <v>277470749</v>
      </c>
      <c r="BR182">
        <v>0</v>
      </c>
      <c r="BS182">
        <v>208381422</v>
      </c>
      <c r="BT182">
        <v>216357444</v>
      </c>
      <c r="BU182">
        <v>24212230</v>
      </c>
      <c r="BV182">
        <v>50950551</v>
      </c>
      <c r="BW182">
        <v>80872286</v>
      </c>
      <c r="BX182">
        <v>15597129</v>
      </c>
      <c r="BY182">
        <v>50903915</v>
      </c>
      <c r="BZ182">
        <v>138677659</v>
      </c>
      <c r="CA182">
        <v>25745721</v>
      </c>
      <c r="CB182">
        <v>115846909</v>
      </c>
      <c r="CC182">
        <v>50689413</v>
      </c>
      <c r="CD182">
        <v>125675486</v>
      </c>
      <c r="CE182">
        <v>80621196</v>
      </c>
      <c r="CF182">
        <v>143785443</v>
      </c>
      <c r="CG182">
        <v>63903669</v>
      </c>
      <c r="CH182">
        <v>72471182</v>
      </c>
      <c r="CI182">
        <v>40987320</v>
      </c>
      <c r="CJ182">
        <v>63182894</v>
      </c>
      <c r="CK182">
        <v>48541811</v>
      </c>
      <c r="CL182">
        <v>76211267</v>
      </c>
      <c r="CM182">
        <v>20049903</v>
      </c>
      <c r="CN182">
        <v>48674205</v>
      </c>
      <c r="CO182">
        <v>6795573</v>
      </c>
      <c r="CP182">
        <v>287538371</v>
      </c>
      <c r="CQ182">
        <v>48505782</v>
      </c>
      <c r="CR182">
        <v>979634789</v>
      </c>
      <c r="CS182">
        <v>28333928</v>
      </c>
      <c r="CT182">
        <v>12452836</v>
      </c>
      <c r="CU182">
        <v>51819560</v>
      </c>
      <c r="CV182">
        <v>103062279</v>
      </c>
      <c r="CW182">
        <v>74358064</v>
      </c>
      <c r="CX182">
        <v>91771390</v>
      </c>
      <c r="CY182">
        <v>35460671</v>
      </c>
      <c r="CZ182">
        <v>23173038</v>
      </c>
    </row>
    <row r="183" spans="1:104" x14ac:dyDescent="0.25">
      <c r="A183">
        <v>533</v>
      </c>
      <c r="B183">
        <v>533</v>
      </c>
      <c r="C183" t="s">
        <v>1170</v>
      </c>
      <c r="D183" t="s">
        <v>512</v>
      </c>
      <c r="E183">
        <v>277969</v>
      </c>
      <c r="F183">
        <v>0</v>
      </c>
      <c r="G183">
        <v>524026</v>
      </c>
      <c r="H183">
        <v>0</v>
      </c>
      <c r="I183">
        <v>0</v>
      </c>
      <c r="J183">
        <v>0</v>
      </c>
      <c r="K183">
        <v>0</v>
      </c>
      <c r="L183">
        <v>0</v>
      </c>
      <c r="M183">
        <v>0</v>
      </c>
      <c r="N183">
        <v>0</v>
      </c>
      <c r="O183">
        <v>0</v>
      </c>
      <c r="P183">
        <v>0</v>
      </c>
      <c r="Q183">
        <v>652796</v>
      </c>
      <c r="R183">
        <v>1457000</v>
      </c>
      <c r="S183">
        <v>0</v>
      </c>
      <c r="T183">
        <v>0</v>
      </c>
      <c r="U183">
        <v>0</v>
      </c>
      <c r="V183">
        <v>0</v>
      </c>
      <c r="W183">
        <v>0</v>
      </c>
      <c r="X183">
        <v>0</v>
      </c>
      <c r="Y183">
        <v>74750</v>
      </c>
      <c r="Z183">
        <v>205076</v>
      </c>
      <c r="AA183">
        <v>70138</v>
      </c>
      <c r="AB183">
        <v>0</v>
      </c>
      <c r="AC183">
        <v>0</v>
      </c>
      <c r="AD183">
        <v>0</v>
      </c>
      <c r="AE183">
        <v>0</v>
      </c>
      <c r="AF183">
        <v>1528866</v>
      </c>
      <c r="AG183">
        <v>0</v>
      </c>
      <c r="AH183">
        <v>860000</v>
      </c>
      <c r="AI183">
        <v>0</v>
      </c>
      <c r="AJ183">
        <v>0</v>
      </c>
      <c r="AK183">
        <v>0</v>
      </c>
      <c r="AL183">
        <v>0</v>
      </c>
      <c r="AM183">
        <v>1900000</v>
      </c>
      <c r="AN183">
        <v>15886553</v>
      </c>
      <c r="AO183">
        <v>0</v>
      </c>
      <c r="AP183">
        <v>44593</v>
      </c>
      <c r="AQ183">
        <v>0</v>
      </c>
      <c r="AR183">
        <v>0</v>
      </c>
      <c r="AS183">
        <v>5179881</v>
      </c>
      <c r="AT183">
        <v>243000</v>
      </c>
      <c r="AU183">
        <v>0</v>
      </c>
      <c r="AV183">
        <v>0</v>
      </c>
      <c r="AW183">
        <v>0</v>
      </c>
      <c r="AX183">
        <v>0</v>
      </c>
      <c r="AY183">
        <v>0</v>
      </c>
      <c r="AZ183">
        <v>0</v>
      </c>
      <c r="BA183">
        <v>2157845</v>
      </c>
      <c r="BB183">
        <v>0</v>
      </c>
      <c r="BC183">
        <v>0</v>
      </c>
      <c r="BD183">
        <v>2100255</v>
      </c>
      <c r="BE183">
        <v>0</v>
      </c>
      <c r="BF183">
        <v>0</v>
      </c>
      <c r="BG183">
        <v>175638</v>
      </c>
      <c r="BH183">
        <v>0</v>
      </c>
      <c r="BI183">
        <v>0</v>
      </c>
      <c r="BJ183">
        <v>0</v>
      </c>
      <c r="BK183">
        <v>743662</v>
      </c>
      <c r="BL183">
        <v>0</v>
      </c>
      <c r="BM183">
        <v>116380</v>
      </c>
      <c r="BN183">
        <v>0</v>
      </c>
      <c r="BO183">
        <v>0</v>
      </c>
      <c r="BP183">
        <v>0</v>
      </c>
      <c r="BQ183">
        <v>3177967</v>
      </c>
      <c r="BR183">
        <v>0</v>
      </c>
      <c r="BS183">
        <v>0</v>
      </c>
      <c r="BT183">
        <v>25800</v>
      </c>
      <c r="BU183">
        <v>2544701</v>
      </c>
      <c r="BV183">
        <v>1735000</v>
      </c>
      <c r="BW183">
        <v>0</v>
      </c>
      <c r="BX183">
        <v>0</v>
      </c>
      <c r="BY183">
        <v>776086</v>
      </c>
      <c r="BZ183">
        <v>300000</v>
      </c>
      <c r="CA183">
        <v>0</v>
      </c>
      <c r="CB183">
        <v>211450</v>
      </c>
      <c r="CC183">
        <v>0</v>
      </c>
      <c r="CD183">
        <v>3500000</v>
      </c>
      <c r="CE183">
        <v>0</v>
      </c>
      <c r="CF183">
        <v>1150000</v>
      </c>
      <c r="CG183">
        <v>471000</v>
      </c>
      <c r="CH183">
        <v>0</v>
      </c>
      <c r="CI183">
        <v>0</v>
      </c>
      <c r="CJ183">
        <v>163601</v>
      </c>
      <c r="CK183">
        <v>749482</v>
      </c>
      <c r="CL183">
        <v>0</v>
      </c>
      <c r="CM183">
        <v>2850000</v>
      </c>
      <c r="CN183">
        <v>0</v>
      </c>
      <c r="CO183">
        <v>0</v>
      </c>
      <c r="CP183">
        <v>0</v>
      </c>
      <c r="CQ183">
        <v>730851</v>
      </c>
      <c r="CR183">
        <v>17946</v>
      </c>
      <c r="CS183">
        <v>0</v>
      </c>
      <c r="CT183">
        <v>0</v>
      </c>
      <c r="CU183">
        <v>0</v>
      </c>
      <c r="CV183">
        <v>0</v>
      </c>
      <c r="CW183">
        <v>0</v>
      </c>
      <c r="CX183">
        <v>0</v>
      </c>
      <c r="CY183">
        <v>0</v>
      </c>
      <c r="CZ183">
        <v>235218</v>
      </c>
    </row>
    <row r="184" spans="1:104" x14ac:dyDescent="0.25">
      <c r="B184">
        <v>534</v>
      </c>
      <c r="C184" t="s">
        <v>299</v>
      </c>
      <c r="D184" t="s">
        <v>513</v>
      </c>
    </row>
    <row r="185" spans="1:104" x14ac:dyDescent="0.25">
      <c r="A185">
        <v>535</v>
      </c>
      <c r="B185">
        <v>535</v>
      </c>
      <c r="C185" t="s">
        <v>281</v>
      </c>
      <c r="D185" t="s">
        <v>514</v>
      </c>
      <c r="E185">
        <v>57038</v>
      </c>
      <c r="F185">
        <v>0</v>
      </c>
      <c r="G185">
        <v>779788</v>
      </c>
      <c r="H185">
        <v>0</v>
      </c>
      <c r="I185">
        <v>0</v>
      </c>
      <c r="J185">
        <v>0</v>
      </c>
      <c r="K185">
        <v>1791242</v>
      </c>
      <c r="L185">
        <v>0</v>
      </c>
      <c r="M185">
        <v>0</v>
      </c>
      <c r="N185">
        <v>31212566</v>
      </c>
      <c r="O185">
        <v>12043685</v>
      </c>
      <c r="P185">
        <v>7330420</v>
      </c>
      <c r="Q185">
        <v>36943045</v>
      </c>
      <c r="R185">
        <v>14111035</v>
      </c>
      <c r="S185">
        <v>0</v>
      </c>
      <c r="T185">
        <v>0</v>
      </c>
      <c r="U185">
        <v>13967</v>
      </c>
      <c r="V185">
        <v>23954174</v>
      </c>
      <c r="W185">
        <v>83667558</v>
      </c>
      <c r="X185">
        <v>0</v>
      </c>
      <c r="Y185">
        <v>0</v>
      </c>
      <c r="Z185">
        <v>3266310</v>
      </c>
      <c r="AA185">
        <v>508530</v>
      </c>
      <c r="AB185">
        <v>0</v>
      </c>
      <c r="AC185">
        <v>0</v>
      </c>
      <c r="AD185">
        <v>34840</v>
      </c>
      <c r="AE185">
        <v>1087884</v>
      </c>
      <c r="AF185">
        <v>11051773</v>
      </c>
      <c r="AG185">
        <v>1791728</v>
      </c>
      <c r="AH185">
        <v>3612549</v>
      </c>
      <c r="AI185">
        <v>40043530</v>
      </c>
      <c r="AJ185">
        <v>6227475</v>
      </c>
      <c r="AK185">
        <v>0</v>
      </c>
      <c r="AL185">
        <v>91298577</v>
      </c>
      <c r="AM185">
        <v>7543929</v>
      </c>
      <c r="AN185">
        <v>64666621</v>
      </c>
      <c r="AO185">
        <v>0</v>
      </c>
      <c r="AP185">
        <v>1558307</v>
      </c>
      <c r="AQ185">
        <v>36733383</v>
      </c>
      <c r="AR185">
        <v>0</v>
      </c>
      <c r="AS185">
        <v>58736257</v>
      </c>
      <c r="AT185">
        <v>0</v>
      </c>
      <c r="AU185">
        <v>8157686</v>
      </c>
      <c r="AV185">
        <v>494319</v>
      </c>
      <c r="AW185">
        <v>18495753</v>
      </c>
      <c r="AX185">
        <v>0</v>
      </c>
      <c r="AY185">
        <v>0</v>
      </c>
      <c r="AZ185">
        <v>0</v>
      </c>
      <c r="BA185">
        <v>43854026</v>
      </c>
      <c r="BB185">
        <v>0</v>
      </c>
      <c r="BC185">
        <v>0</v>
      </c>
      <c r="BD185">
        <v>4647233</v>
      </c>
      <c r="BE185">
        <v>4831845</v>
      </c>
      <c r="BF185">
        <v>0</v>
      </c>
      <c r="BG185">
        <v>12447094</v>
      </c>
      <c r="BH185">
        <v>1795799</v>
      </c>
      <c r="BI185">
        <v>0</v>
      </c>
      <c r="BJ185">
        <v>0</v>
      </c>
      <c r="BK185">
        <v>6247025</v>
      </c>
      <c r="BL185">
        <v>25115757</v>
      </c>
      <c r="BM185">
        <v>0</v>
      </c>
      <c r="BN185">
        <v>37870075</v>
      </c>
      <c r="BO185">
        <v>83585471</v>
      </c>
      <c r="BP185">
        <v>93890</v>
      </c>
      <c r="BQ185">
        <v>12760000</v>
      </c>
      <c r="BR185">
        <v>0</v>
      </c>
      <c r="BS185">
        <v>7848544</v>
      </c>
      <c r="BT185">
        <v>87522942</v>
      </c>
      <c r="BU185">
        <v>0</v>
      </c>
      <c r="BV185">
        <v>515869</v>
      </c>
      <c r="BW185">
        <v>1789708</v>
      </c>
      <c r="BX185">
        <v>13565</v>
      </c>
      <c r="BY185">
        <v>2026300</v>
      </c>
      <c r="BZ185">
        <v>6168698</v>
      </c>
      <c r="CA185">
        <v>334736</v>
      </c>
      <c r="CB185">
        <v>13511707</v>
      </c>
      <c r="CC185">
        <v>1057174</v>
      </c>
      <c r="CD185">
        <v>0</v>
      </c>
      <c r="CE185">
        <v>212783</v>
      </c>
      <c r="CF185">
        <v>2433012</v>
      </c>
      <c r="CG185">
        <v>2636684</v>
      </c>
      <c r="CH185">
        <v>0</v>
      </c>
      <c r="CI185">
        <v>20887503</v>
      </c>
      <c r="CJ185">
        <v>0</v>
      </c>
      <c r="CK185">
        <v>0</v>
      </c>
      <c r="CL185">
        <v>31514571</v>
      </c>
      <c r="CM185">
        <v>0</v>
      </c>
      <c r="CN185">
        <v>0</v>
      </c>
      <c r="CO185">
        <v>0</v>
      </c>
      <c r="CP185">
        <v>95510607</v>
      </c>
      <c r="CQ185">
        <v>1321188</v>
      </c>
      <c r="CR185">
        <v>21467053</v>
      </c>
      <c r="CS185">
        <v>0</v>
      </c>
      <c r="CT185">
        <v>0</v>
      </c>
      <c r="CU185">
        <v>11958319</v>
      </c>
      <c r="CV185">
        <v>4072813</v>
      </c>
      <c r="CW185">
        <v>0</v>
      </c>
      <c r="CX185">
        <v>200679</v>
      </c>
      <c r="CY185">
        <v>0</v>
      </c>
      <c r="CZ185">
        <v>2546241</v>
      </c>
    </row>
    <row r="186" spans="1:104" x14ac:dyDescent="0.25">
      <c r="A186">
        <v>536</v>
      </c>
      <c r="B186">
        <v>536</v>
      </c>
      <c r="C186" t="s">
        <v>227</v>
      </c>
      <c r="D186" t="s">
        <v>515</v>
      </c>
      <c r="E186">
        <v>2428659</v>
      </c>
      <c r="F186">
        <v>194830</v>
      </c>
      <c r="G186">
        <v>208965</v>
      </c>
      <c r="H186">
        <v>0</v>
      </c>
      <c r="I186">
        <v>228551</v>
      </c>
      <c r="J186">
        <v>19364</v>
      </c>
      <c r="K186">
        <v>335314</v>
      </c>
      <c r="L186">
        <v>0</v>
      </c>
      <c r="M186">
        <v>1290221</v>
      </c>
      <c r="N186">
        <v>1649365</v>
      </c>
      <c r="O186">
        <v>16400</v>
      </c>
      <c r="P186">
        <v>408976</v>
      </c>
      <c r="Q186">
        <v>6110165</v>
      </c>
      <c r="R186">
        <v>289026</v>
      </c>
      <c r="S186">
        <v>0</v>
      </c>
      <c r="T186">
        <v>1628379</v>
      </c>
      <c r="U186">
        <v>1117973</v>
      </c>
      <c r="V186">
        <v>15918946</v>
      </c>
      <c r="W186">
        <v>1207194</v>
      </c>
      <c r="X186">
        <v>240510</v>
      </c>
      <c r="Y186">
        <v>285064</v>
      </c>
      <c r="Z186">
        <v>3943</v>
      </c>
      <c r="AA186">
        <v>15426</v>
      </c>
      <c r="AB186">
        <v>325726</v>
      </c>
      <c r="AC186">
        <v>0</v>
      </c>
      <c r="AD186">
        <v>1756916</v>
      </c>
      <c r="AE186">
        <v>1308171</v>
      </c>
      <c r="AF186">
        <v>206236</v>
      </c>
      <c r="AG186">
        <v>7250743</v>
      </c>
      <c r="AH186">
        <v>3119112</v>
      </c>
      <c r="AI186">
        <v>0</v>
      </c>
      <c r="AJ186">
        <v>2888747</v>
      </c>
      <c r="AK186">
        <v>0</v>
      </c>
      <c r="AL186">
        <v>0</v>
      </c>
      <c r="AM186">
        <v>1311056</v>
      </c>
      <c r="AN186">
        <v>0</v>
      </c>
      <c r="AO186">
        <v>211753</v>
      </c>
      <c r="AP186">
        <v>501280</v>
      </c>
      <c r="AQ186">
        <v>6411031</v>
      </c>
      <c r="AR186">
        <v>0</v>
      </c>
      <c r="AS186">
        <v>0</v>
      </c>
      <c r="AT186">
        <v>2597552</v>
      </c>
      <c r="AU186">
        <v>0</v>
      </c>
      <c r="AV186">
        <v>524392</v>
      </c>
      <c r="AW186">
        <v>0</v>
      </c>
      <c r="AX186">
        <v>2132253</v>
      </c>
      <c r="AY186">
        <v>281672</v>
      </c>
      <c r="AZ186">
        <v>0</v>
      </c>
      <c r="BA186">
        <v>1659398</v>
      </c>
      <c r="BB186">
        <v>331244</v>
      </c>
      <c r="BC186">
        <v>778624</v>
      </c>
      <c r="BD186">
        <v>3082272</v>
      </c>
      <c r="BE186">
        <v>0</v>
      </c>
      <c r="BF186">
        <v>0</v>
      </c>
      <c r="BG186">
        <v>1595533</v>
      </c>
      <c r="BH186">
        <v>2584</v>
      </c>
      <c r="BI186">
        <v>0</v>
      </c>
      <c r="BJ186">
        <v>112583</v>
      </c>
      <c r="BK186">
        <v>440258</v>
      </c>
      <c r="BL186">
        <v>0</v>
      </c>
      <c r="BM186">
        <v>96253</v>
      </c>
      <c r="BN186">
        <v>773669</v>
      </c>
      <c r="BO186">
        <v>1363551</v>
      </c>
      <c r="BP186">
        <v>730573</v>
      </c>
      <c r="BQ186">
        <v>0</v>
      </c>
      <c r="BR186">
        <v>0</v>
      </c>
      <c r="BS186">
        <v>5345</v>
      </c>
      <c r="BT186">
        <v>0</v>
      </c>
      <c r="BU186">
        <v>0</v>
      </c>
      <c r="BV186">
        <v>1225038</v>
      </c>
      <c r="BW186">
        <v>4648046</v>
      </c>
      <c r="BX186">
        <v>120988</v>
      </c>
      <c r="BY186">
        <v>1194371</v>
      </c>
      <c r="BZ186">
        <v>0</v>
      </c>
      <c r="CA186">
        <v>485821</v>
      </c>
      <c r="CB186">
        <v>1678039</v>
      </c>
      <c r="CC186">
        <v>60144</v>
      </c>
      <c r="CD186">
        <v>504721</v>
      </c>
      <c r="CE186">
        <v>771630</v>
      </c>
      <c r="CF186">
        <v>140890</v>
      </c>
      <c r="CG186">
        <v>616146</v>
      </c>
      <c r="CH186">
        <v>0</v>
      </c>
      <c r="CI186">
        <v>0</v>
      </c>
      <c r="CJ186">
        <v>0</v>
      </c>
      <c r="CK186">
        <v>4345419</v>
      </c>
      <c r="CL186">
        <v>3110893</v>
      </c>
      <c r="CM186">
        <v>1084457</v>
      </c>
      <c r="CN186">
        <v>0</v>
      </c>
      <c r="CO186">
        <v>328826</v>
      </c>
      <c r="CP186">
        <v>517440</v>
      </c>
      <c r="CQ186">
        <v>306606</v>
      </c>
      <c r="CR186">
        <v>7048357</v>
      </c>
      <c r="CS186">
        <v>1943548</v>
      </c>
      <c r="CT186">
        <v>923393</v>
      </c>
      <c r="CU186">
        <v>342137</v>
      </c>
      <c r="CV186">
        <v>8037042</v>
      </c>
      <c r="CW186">
        <v>0</v>
      </c>
      <c r="CX186">
        <v>449815</v>
      </c>
      <c r="CY186">
        <v>109700</v>
      </c>
      <c r="CZ186">
        <v>120000</v>
      </c>
    </row>
    <row r="187" spans="1:104" x14ac:dyDescent="0.25">
      <c r="A187">
        <v>537</v>
      </c>
      <c r="B187">
        <v>537</v>
      </c>
      <c r="C187" t="s">
        <v>1171</v>
      </c>
      <c r="D187" t="s">
        <v>516</v>
      </c>
      <c r="E187">
        <v>2</v>
      </c>
      <c r="F187">
        <v>1</v>
      </c>
      <c r="G187">
        <v>2</v>
      </c>
      <c r="H187">
        <v>0</v>
      </c>
      <c r="I187">
        <v>0</v>
      </c>
      <c r="J187">
        <v>0</v>
      </c>
      <c r="K187">
        <v>1</v>
      </c>
      <c r="L187">
        <v>0</v>
      </c>
      <c r="M187">
        <v>2</v>
      </c>
      <c r="N187">
        <v>2</v>
      </c>
      <c r="O187">
        <v>2</v>
      </c>
      <c r="P187">
        <v>1</v>
      </c>
      <c r="Q187">
        <v>2</v>
      </c>
      <c r="R187">
        <v>2</v>
      </c>
      <c r="S187">
        <v>2</v>
      </c>
      <c r="T187">
        <v>2</v>
      </c>
      <c r="U187">
        <v>2</v>
      </c>
      <c r="V187">
        <v>2</v>
      </c>
      <c r="W187">
        <v>2</v>
      </c>
      <c r="X187">
        <v>0</v>
      </c>
      <c r="Y187">
        <v>2</v>
      </c>
      <c r="Z187">
        <v>2</v>
      </c>
      <c r="AA187">
        <v>2</v>
      </c>
      <c r="AB187">
        <v>1</v>
      </c>
      <c r="AC187">
        <v>2</v>
      </c>
      <c r="AD187">
        <v>2</v>
      </c>
      <c r="AE187">
        <v>1</v>
      </c>
      <c r="AF187">
        <v>1</v>
      </c>
      <c r="AG187">
        <v>1</v>
      </c>
      <c r="AH187">
        <v>1</v>
      </c>
      <c r="AI187">
        <v>2</v>
      </c>
      <c r="AJ187">
        <v>1</v>
      </c>
      <c r="AK187">
        <v>0</v>
      </c>
      <c r="AL187">
        <v>2</v>
      </c>
      <c r="AM187">
        <v>2</v>
      </c>
      <c r="AN187">
        <v>2</v>
      </c>
      <c r="AO187">
        <v>2</v>
      </c>
      <c r="AP187">
        <v>2</v>
      </c>
      <c r="AQ187">
        <v>0</v>
      </c>
      <c r="AR187">
        <v>2</v>
      </c>
      <c r="AS187">
        <v>2</v>
      </c>
      <c r="AT187">
        <v>2</v>
      </c>
      <c r="AU187">
        <v>2</v>
      </c>
      <c r="AV187">
        <v>0</v>
      </c>
      <c r="AW187">
        <v>2</v>
      </c>
      <c r="AX187">
        <v>2</v>
      </c>
      <c r="AY187">
        <v>2</v>
      </c>
      <c r="AZ187">
        <v>0</v>
      </c>
      <c r="BA187">
        <v>2</v>
      </c>
      <c r="BB187">
        <v>2</v>
      </c>
      <c r="BC187">
        <v>1</v>
      </c>
      <c r="BD187">
        <v>1</v>
      </c>
      <c r="BE187">
        <v>2</v>
      </c>
      <c r="BF187">
        <v>2</v>
      </c>
      <c r="BG187">
        <v>1</v>
      </c>
      <c r="BH187">
        <v>2</v>
      </c>
      <c r="BI187">
        <v>0</v>
      </c>
      <c r="BJ187">
        <v>1</v>
      </c>
      <c r="BK187">
        <v>2</v>
      </c>
      <c r="BL187">
        <v>0</v>
      </c>
      <c r="BM187">
        <v>0</v>
      </c>
      <c r="BN187">
        <v>2</v>
      </c>
      <c r="BO187">
        <v>1</v>
      </c>
      <c r="BP187">
        <v>2</v>
      </c>
      <c r="BQ187">
        <v>2</v>
      </c>
      <c r="BR187">
        <v>0</v>
      </c>
      <c r="BS187">
        <v>2</v>
      </c>
      <c r="BT187">
        <v>2</v>
      </c>
      <c r="BU187">
        <v>1</v>
      </c>
      <c r="BV187">
        <v>2</v>
      </c>
      <c r="BW187">
        <v>1</v>
      </c>
      <c r="BX187">
        <v>2</v>
      </c>
      <c r="BY187">
        <v>0</v>
      </c>
      <c r="BZ187">
        <v>2</v>
      </c>
      <c r="CA187">
        <v>2</v>
      </c>
      <c r="CB187">
        <v>2</v>
      </c>
      <c r="CC187">
        <v>1</v>
      </c>
      <c r="CD187">
        <v>2</v>
      </c>
      <c r="CE187">
        <v>1</v>
      </c>
      <c r="CF187">
        <v>1</v>
      </c>
      <c r="CG187">
        <v>0</v>
      </c>
      <c r="CH187">
        <v>2</v>
      </c>
      <c r="CI187">
        <v>2</v>
      </c>
      <c r="CJ187">
        <v>1</v>
      </c>
      <c r="CK187">
        <v>2</v>
      </c>
      <c r="CL187">
        <v>1</v>
      </c>
      <c r="CM187">
        <v>2</v>
      </c>
      <c r="CN187">
        <v>2</v>
      </c>
      <c r="CO187">
        <v>1</v>
      </c>
      <c r="CP187">
        <v>1</v>
      </c>
      <c r="CQ187">
        <v>2</v>
      </c>
      <c r="CR187">
        <v>0</v>
      </c>
      <c r="CS187">
        <v>2</v>
      </c>
      <c r="CT187">
        <v>2</v>
      </c>
      <c r="CU187">
        <v>0</v>
      </c>
      <c r="CV187">
        <v>2</v>
      </c>
      <c r="CW187">
        <v>2</v>
      </c>
      <c r="CX187">
        <v>2</v>
      </c>
      <c r="CY187">
        <v>2</v>
      </c>
      <c r="CZ187">
        <v>2</v>
      </c>
    </row>
    <row r="188" spans="1:104" x14ac:dyDescent="0.25">
      <c r="A188">
        <v>538</v>
      </c>
      <c r="B188">
        <v>538</v>
      </c>
      <c r="C188" t="s">
        <v>1172</v>
      </c>
      <c r="D188" t="s">
        <v>517</v>
      </c>
      <c r="E188">
        <v>2</v>
      </c>
      <c r="F188">
        <v>1</v>
      </c>
      <c r="G188">
        <v>2</v>
      </c>
      <c r="H188">
        <v>0</v>
      </c>
      <c r="I188">
        <v>0</v>
      </c>
      <c r="J188">
        <v>0</v>
      </c>
      <c r="K188">
        <v>2</v>
      </c>
      <c r="L188">
        <v>0</v>
      </c>
      <c r="M188">
        <v>2</v>
      </c>
      <c r="N188">
        <v>1</v>
      </c>
      <c r="O188">
        <v>2</v>
      </c>
      <c r="P188">
        <v>1</v>
      </c>
      <c r="Q188">
        <v>2</v>
      </c>
      <c r="R188">
        <v>2</v>
      </c>
      <c r="S188">
        <v>2</v>
      </c>
      <c r="T188">
        <v>2</v>
      </c>
      <c r="U188">
        <v>2</v>
      </c>
      <c r="V188">
        <v>2</v>
      </c>
      <c r="W188">
        <v>2</v>
      </c>
      <c r="X188">
        <v>0</v>
      </c>
      <c r="Y188">
        <v>2</v>
      </c>
      <c r="Z188">
        <v>2</v>
      </c>
      <c r="AA188">
        <v>2</v>
      </c>
      <c r="AB188">
        <v>1</v>
      </c>
      <c r="AC188">
        <v>2</v>
      </c>
      <c r="AD188">
        <v>2</v>
      </c>
      <c r="AE188">
        <v>2</v>
      </c>
      <c r="AF188">
        <v>1</v>
      </c>
      <c r="AG188">
        <v>1</v>
      </c>
      <c r="AH188">
        <v>1</v>
      </c>
      <c r="AI188">
        <v>2</v>
      </c>
      <c r="AJ188">
        <v>1</v>
      </c>
      <c r="AK188">
        <v>0</v>
      </c>
      <c r="AL188">
        <v>2</v>
      </c>
      <c r="AM188">
        <v>2</v>
      </c>
      <c r="AN188">
        <v>2</v>
      </c>
      <c r="AO188">
        <v>1</v>
      </c>
      <c r="AP188">
        <v>2</v>
      </c>
      <c r="AQ188">
        <v>0</v>
      </c>
      <c r="AR188">
        <v>2</v>
      </c>
      <c r="AS188">
        <v>2</v>
      </c>
      <c r="AT188">
        <v>2</v>
      </c>
      <c r="AU188">
        <v>2</v>
      </c>
      <c r="AV188">
        <v>0</v>
      </c>
      <c r="AW188">
        <v>2</v>
      </c>
      <c r="AX188">
        <v>2</v>
      </c>
      <c r="AY188">
        <v>2</v>
      </c>
      <c r="AZ188">
        <v>0</v>
      </c>
      <c r="BA188">
        <v>2</v>
      </c>
      <c r="BB188">
        <v>2</v>
      </c>
      <c r="BC188">
        <v>1</v>
      </c>
      <c r="BD188">
        <v>2</v>
      </c>
      <c r="BE188">
        <v>2</v>
      </c>
      <c r="BF188">
        <v>2</v>
      </c>
      <c r="BG188">
        <v>1</v>
      </c>
      <c r="BH188">
        <v>2</v>
      </c>
      <c r="BI188">
        <v>0</v>
      </c>
      <c r="BJ188">
        <v>1</v>
      </c>
      <c r="BK188">
        <v>2</v>
      </c>
      <c r="BL188">
        <v>0</v>
      </c>
      <c r="BM188">
        <v>0</v>
      </c>
      <c r="BN188">
        <v>2</v>
      </c>
      <c r="BO188">
        <v>1</v>
      </c>
      <c r="BP188">
        <v>2</v>
      </c>
      <c r="BQ188">
        <v>2</v>
      </c>
      <c r="BR188">
        <v>0</v>
      </c>
      <c r="BS188">
        <v>2</v>
      </c>
      <c r="BT188">
        <v>2</v>
      </c>
      <c r="BU188">
        <v>2</v>
      </c>
      <c r="BV188">
        <v>2</v>
      </c>
      <c r="BW188">
        <v>2</v>
      </c>
      <c r="BX188">
        <v>2</v>
      </c>
      <c r="BY188">
        <v>0</v>
      </c>
      <c r="BZ188">
        <v>2</v>
      </c>
      <c r="CA188">
        <v>2</v>
      </c>
      <c r="CB188">
        <v>2</v>
      </c>
      <c r="CC188">
        <v>1</v>
      </c>
      <c r="CD188">
        <v>2</v>
      </c>
      <c r="CE188">
        <v>2</v>
      </c>
      <c r="CF188">
        <v>1</v>
      </c>
      <c r="CG188">
        <v>0</v>
      </c>
      <c r="CH188">
        <v>2</v>
      </c>
      <c r="CI188">
        <v>2</v>
      </c>
      <c r="CJ188">
        <v>1</v>
      </c>
      <c r="CK188">
        <v>1</v>
      </c>
      <c r="CL188">
        <v>1</v>
      </c>
      <c r="CM188">
        <v>2</v>
      </c>
      <c r="CN188">
        <v>2</v>
      </c>
      <c r="CO188">
        <v>2</v>
      </c>
      <c r="CP188">
        <v>1</v>
      </c>
      <c r="CQ188">
        <v>2</v>
      </c>
      <c r="CR188">
        <v>0</v>
      </c>
      <c r="CS188">
        <v>2</v>
      </c>
      <c r="CT188">
        <v>2</v>
      </c>
      <c r="CU188">
        <v>0</v>
      </c>
      <c r="CV188">
        <v>2</v>
      </c>
      <c r="CW188">
        <v>2</v>
      </c>
      <c r="CX188">
        <v>2</v>
      </c>
      <c r="CY188">
        <v>2</v>
      </c>
      <c r="CZ188">
        <v>2</v>
      </c>
    </row>
    <row r="189" spans="1:104" x14ac:dyDescent="0.25">
      <c r="B189">
        <v>539</v>
      </c>
      <c r="C189" t="s">
        <v>1173</v>
      </c>
      <c r="D189" t="s">
        <v>518</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row>
    <row r="190" spans="1:104" x14ac:dyDescent="0.25">
      <c r="A190">
        <v>540</v>
      </c>
      <c r="B190">
        <v>540</v>
      </c>
      <c r="C190" t="s">
        <v>1174</v>
      </c>
      <c r="D190" t="s">
        <v>519</v>
      </c>
      <c r="E190">
        <v>5247113</v>
      </c>
      <c r="F190">
        <v>1844636</v>
      </c>
      <c r="G190">
        <v>404788</v>
      </c>
      <c r="H190">
        <v>0</v>
      </c>
      <c r="I190">
        <v>3930907</v>
      </c>
      <c r="J190">
        <v>0</v>
      </c>
      <c r="K190">
        <v>136395</v>
      </c>
      <c r="L190">
        <v>0</v>
      </c>
      <c r="M190">
        <v>1938369</v>
      </c>
      <c r="N190">
        <v>2176237</v>
      </c>
      <c r="O190">
        <v>13640077</v>
      </c>
      <c r="P190">
        <v>1338885</v>
      </c>
      <c r="Q190">
        <v>0</v>
      </c>
      <c r="R190">
        <v>6402933</v>
      </c>
      <c r="S190">
        <v>0</v>
      </c>
      <c r="T190">
        <v>5300000</v>
      </c>
      <c r="U190">
        <v>2156663</v>
      </c>
      <c r="V190">
        <v>7606196</v>
      </c>
      <c r="W190">
        <v>7426342</v>
      </c>
      <c r="X190">
        <v>0</v>
      </c>
      <c r="Y190">
        <v>0</v>
      </c>
      <c r="Z190">
        <v>0</v>
      </c>
      <c r="AA190">
        <v>4992241</v>
      </c>
      <c r="AB190">
        <v>2752287</v>
      </c>
      <c r="AC190">
        <v>901396</v>
      </c>
      <c r="AD190">
        <v>8667646</v>
      </c>
      <c r="AE190">
        <v>3776870</v>
      </c>
      <c r="AF190">
        <v>2601193</v>
      </c>
      <c r="AG190">
        <v>3655323</v>
      </c>
      <c r="AH190">
        <v>5097148</v>
      </c>
      <c r="AI190">
        <v>2935926</v>
      </c>
      <c r="AJ190">
        <v>18081595</v>
      </c>
      <c r="AK190">
        <v>0</v>
      </c>
      <c r="AL190">
        <v>10893096</v>
      </c>
      <c r="AM190">
        <v>4324465</v>
      </c>
      <c r="AN190">
        <v>12372092</v>
      </c>
      <c r="AO190">
        <v>259652</v>
      </c>
      <c r="AP190">
        <v>459735</v>
      </c>
      <c r="AQ190">
        <v>2313755</v>
      </c>
      <c r="AR190">
        <v>131121</v>
      </c>
      <c r="AS190">
        <v>30401116</v>
      </c>
      <c r="AT190">
        <v>1275502</v>
      </c>
      <c r="AU190">
        <v>2433321</v>
      </c>
      <c r="AV190">
        <v>3627247</v>
      </c>
      <c r="AW190">
        <v>13458280</v>
      </c>
      <c r="AX190">
        <v>1445328</v>
      </c>
      <c r="AY190">
        <v>6193758</v>
      </c>
      <c r="AZ190">
        <v>0</v>
      </c>
      <c r="BA190">
        <v>0</v>
      </c>
      <c r="BB190">
        <v>0</v>
      </c>
      <c r="BC190">
        <v>4103745</v>
      </c>
      <c r="BD190">
        <v>610746</v>
      </c>
      <c r="BE190">
        <v>1927714</v>
      </c>
      <c r="BF190">
        <v>10661959</v>
      </c>
      <c r="BG190">
        <v>0</v>
      </c>
      <c r="BH190">
        <v>250000</v>
      </c>
      <c r="BI190">
        <v>0</v>
      </c>
      <c r="BJ190">
        <v>0</v>
      </c>
      <c r="BK190">
        <v>0</v>
      </c>
      <c r="BL190">
        <v>81743878</v>
      </c>
      <c r="BM190">
        <v>511333</v>
      </c>
      <c r="BN190">
        <v>447677</v>
      </c>
      <c r="BO190">
        <v>0</v>
      </c>
      <c r="BP190">
        <v>5315447</v>
      </c>
      <c r="BQ190">
        <v>2237481</v>
      </c>
      <c r="BR190">
        <v>0</v>
      </c>
      <c r="BS190">
        <v>13137690</v>
      </c>
      <c r="BT190">
        <v>7808006</v>
      </c>
      <c r="BU190">
        <v>1372260</v>
      </c>
      <c r="BV190">
        <v>700000</v>
      </c>
      <c r="BW190">
        <v>250000</v>
      </c>
      <c r="BX190">
        <v>605083</v>
      </c>
      <c r="BY190">
        <v>5900352</v>
      </c>
      <c r="BZ190">
        <v>4610192</v>
      </c>
      <c r="CA190">
        <v>323925</v>
      </c>
      <c r="CB190">
        <v>797755</v>
      </c>
      <c r="CC190">
        <v>0</v>
      </c>
      <c r="CD190">
        <v>0</v>
      </c>
      <c r="CE190">
        <v>3051253</v>
      </c>
      <c r="CF190">
        <v>11530657</v>
      </c>
      <c r="CG190">
        <v>1779216</v>
      </c>
      <c r="CH190">
        <v>3114602</v>
      </c>
      <c r="CI190">
        <v>1639727</v>
      </c>
      <c r="CJ190">
        <v>2711072</v>
      </c>
      <c r="CK190">
        <v>4093376</v>
      </c>
      <c r="CL190">
        <v>7464321</v>
      </c>
      <c r="CM190">
        <v>0</v>
      </c>
      <c r="CN190">
        <v>4163990</v>
      </c>
      <c r="CO190">
        <v>977317</v>
      </c>
      <c r="CP190">
        <v>2779068</v>
      </c>
      <c r="CQ190">
        <v>1249853</v>
      </c>
      <c r="CR190">
        <v>3000000</v>
      </c>
      <c r="CS190">
        <v>787109</v>
      </c>
      <c r="CT190">
        <v>200803</v>
      </c>
      <c r="CU190">
        <v>0</v>
      </c>
      <c r="CV190">
        <v>719611</v>
      </c>
      <c r="CW190">
        <v>4966756</v>
      </c>
      <c r="CX190">
        <v>9282177</v>
      </c>
      <c r="CY190">
        <v>1505220</v>
      </c>
      <c r="CZ190">
        <v>0</v>
      </c>
    </row>
    <row r="191" spans="1:104" x14ac:dyDescent="0.25">
      <c r="A191">
        <v>541</v>
      </c>
      <c r="B191">
        <v>541</v>
      </c>
      <c r="C191" t="s">
        <v>1175</v>
      </c>
      <c r="D191" t="s">
        <v>520</v>
      </c>
      <c r="E191">
        <v>0</v>
      </c>
      <c r="F191">
        <v>986847</v>
      </c>
      <c r="G191">
        <v>0</v>
      </c>
      <c r="H191">
        <v>0</v>
      </c>
      <c r="I191">
        <v>0</v>
      </c>
      <c r="J191">
        <v>0</v>
      </c>
      <c r="K191">
        <v>304384</v>
      </c>
      <c r="L191">
        <v>0</v>
      </c>
      <c r="M191">
        <v>184659</v>
      </c>
      <c r="N191">
        <v>6247151</v>
      </c>
      <c r="O191">
        <v>0</v>
      </c>
      <c r="P191">
        <v>500830</v>
      </c>
      <c r="Q191">
        <v>0</v>
      </c>
      <c r="R191">
        <v>360088</v>
      </c>
      <c r="S191">
        <v>-176311</v>
      </c>
      <c r="T191">
        <v>-258696</v>
      </c>
      <c r="U191">
        <v>0</v>
      </c>
      <c r="V191">
        <v>0</v>
      </c>
      <c r="W191">
        <v>196156</v>
      </c>
      <c r="X191">
        <v>0</v>
      </c>
      <c r="Y191">
        <v>354942</v>
      </c>
      <c r="Z191">
        <v>130428</v>
      </c>
      <c r="AA191">
        <v>0</v>
      </c>
      <c r="AB191">
        <v>-82772</v>
      </c>
      <c r="AC191">
        <v>721778</v>
      </c>
      <c r="AD191">
        <v>9599</v>
      </c>
      <c r="AE191">
        <v>2705328</v>
      </c>
      <c r="AF191">
        <v>1195691</v>
      </c>
      <c r="AG191">
        <v>-809687</v>
      </c>
      <c r="AH191">
        <v>1527230</v>
      </c>
      <c r="AI191">
        <v>-500802</v>
      </c>
      <c r="AJ191">
        <v>2435094</v>
      </c>
      <c r="AK191">
        <v>0</v>
      </c>
      <c r="AL191">
        <v>0</v>
      </c>
      <c r="AM191">
        <v>2846288</v>
      </c>
      <c r="AN191">
        <v>0</v>
      </c>
      <c r="AO191">
        <v>380660</v>
      </c>
      <c r="AP191">
        <v>0</v>
      </c>
      <c r="AQ191">
        <v>0</v>
      </c>
      <c r="AR191">
        <v>900764</v>
      </c>
      <c r="AS191">
        <v>0</v>
      </c>
      <c r="AT191">
        <v>277619</v>
      </c>
      <c r="AU191">
        <v>11446836</v>
      </c>
      <c r="AV191">
        <v>0</v>
      </c>
      <c r="AW191">
        <v>651186</v>
      </c>
      <c r="AX191">
        <v>341850</v>
      </c>
      <c r="AY191">
        <v>161615</v>
      </c>
      <c r="AZ191">
        <v>0</v>
      </c>
      <c r="BA191">
        <v>0</v>
      </c>
      <c r="BB191">
        <v>0</v>
      </c>
      <c r="BC191">
        <v>8001008</v>
      </c>
      <c r="BD191">
        <v>281778</v>
      </c>
      <c r="BE191">
        <v>0</v>
      </c>
      <c r="BF191">
        <v>0</v>
      </c>
      <c r="BG191">
        <v>4381932</v>
      </c>
      <c r="BH191">
        <v>0</v>
      </c>
      <c r="BI191">
        <v>0</v>
      </c>
      <c r="BJ191">
        <v>-145501</v>
      </c>
      <c r="BK191">
        <v>-71077</v>
      </c>
      <c r="BL191">
        <v>0</v>
      </c>
      <c r="BM191">
        <v>0</v>
      </c>
      <c r="BN191">
        <v>1431595</v>
      </c>
      <c r="BO191">
        <v>2610055</v>
      </c>
      <c r="BP191">
        <v>285842</v>
      </c>
      <c r="BQ191">
        <v>0</v>
      </c>
      <c r="BR191">
        <v>0</v>
      </c>
      <c r="BS191">
        <v>0</v>
      </c>
      <c r="BT191">
        <v>-141424</v>
      </c>
      <c r="BU191">
        <v>-200325</v>
      </c>
      <c r="BV191">
        <v>1431182</v>
      </c>
      <c r="BW191">
        <v>191827</v>
      </c>
      <c r="BX191">
        <v>-313843</v>
      </c>
      <c r="BY191">
        <v>0</v>
      </c>
      <c r="BZ191">
        <v>0</v>
      </c>
      <c r="CA191">
        <v>1500</v>
      </c>
      <c r="CB191">
        <v>0</v>
      </c>
      <c r="CC191">
        <v>1140473</v>
      </c>
      <c r="CD191">
        <v>1948645</v>
      </c>
      <c r="CE191">
        <v>-543848</v>
      </c>
      <c r="CF191">
        <v>139530</v>
      </c>
      <c r="CG191">
        <v>0</v>
      </c>
      <c r="CH191">
        <v>198536</v>
      </c>
      <c r="CI191">
        <v>306218</v>
      </c>
      <c r="CJ191">
        <v>201387</v>
      </c>
      <c r="CK191">
        <v>110493</v>
      </c>
      <c r="CL191">
        <v>42302</v>
      </c>
      <c r="CM191">
        <v>0</v>
      </c>
      <c r="CN191">
        <v>0</v>
      </c>
      <c r="CO191">
        <v>154577</v>
      </c>
      <c r="CP191">
        <v>20798905</v>
      </c>
      <c r="CQ191">
        <v>128405</v>
      </c>
      <c r="CR191">
        <v>0</v>
      </c>
      <c r="CS191">
        <v>866038</v>
      </c>
      <c r="CT191">
        <v>279366</v>
      </c>
      <c r="CU191">
        <v>0</v>
      </c>
      <c r="CV191">
        <v>-610575</v>
      </c>
      <c r="CW191">
        <v>0</v>
      </c>
      <c r="CX191">
        <v>541916</v>
      </c>
      <c r="CY191">
        <v>-94461</v>
      </c>
      <c r="CZ191">
        <v>0</v>
      </c>
    </row>
    <row r="192" spans="1:104" x14ac:dyDescent="0.25">
      <c r="A192">
        <v>542</v>
      </c>
      <c r="B192">
        <v>542</v>
      </c>
      <c r="C192" t="s">
        <v>1176</v>
      </c>
      <c r="D192" t="s">
        <v>521</v>
      </c>
      <c r="E192">
        <v>0</v>
      </c>
      <c r="F192">
        <v>0</v>
      </c>
      <c r="G192">
        <v>0</v>
      </c>
      <c r="H192">
        <v>0</v>
      </c>
      <c r="I192">
        <v>0</v>
      </c>
      <c r="J192">
        <v>0</v>
      </c>
      <c r="K192">
        <v>0</v>
      </c>
      <c r="L192">
        <v>0</v>
      </c>
      <c r="M192">
        <v>0</v>
      </c>
      <c r="N192">
        <v>0</v>
      </c>
      <c r="O192">
        <v>0</v>
      </c>
      <c r="P192">
        <v>0</v>
      </c>
      <c r="Q192">
        <v>0</v>
      </c>
      <c r="R192">
        <v>0</v>
      </c>
      <c r="S192">
        <v>0</v>
      </c>
      <c r="T192">
        <v>0</v>
      </c>
      <c r="U192">
        <v>0</v>
      </c>
      <c r="V192">
        <v>0</v>
      </c>
      <c r="W192">
        <v>956156</v>
      </c>
      <c r="X192">
        <v>0</v>
      </c>
      <c r="Y192">
        <v>0</v>
      </c>
      <c r="Z192">
        <v>0</v>
      </c>
      <c r="AA192">
        <v>0</v>
      </c>
      <c r="AB192">
        <v>0</v>
      </c>
      <c r="AC192">
        <v>0</v>
      </c>
      <c r="AD192">
        <v>0</v>
      </c>
      <c r="AE192">
        <v>0</v>
      </c>
      <c r="AF192">
        <v>2709933</v>
      </c>
      <c r="AG192">
        <v>0</v>
      </c>
      <c r="AH192">
        <v>0</v>
      </c>
      <c r="AI192">
        <v>0</v>
      </c>
      <c r="AJ192">
        <v>0</v>
      </c>
      <c r="AK192">
        <v>0</v>
      </c>
      <c r="AL192">
        <v>0</v>
      </c>
      <c r="AM192">
        <v>0</v>
      </c>
      <c r="AN192">
        <v>0</v>
      </c>
      <c r="AO192">
        <v>0</v>
      </c>
      <c r="AP192">
        <v>0</v>
      </c>
      <c r="AQ192">
        <v>0</v>
      </c>
      <c r="AR192">
        <v>0</v>
      </c>
      <c r="AS192">
        <v>0</v>
      </c>
      <c r="AT192">
        <v>0</v>
      </c>
      <c r="AU192">
        <v>0</v>
      </c>
      <c r="AV192">
        <v>0</v>
      </c>
      <c r="AW192">
        <v>306000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560497</v>
      </c>
      <c r="BY192">
        <v>0</v>
      </c>
      <c r="BZ192">
        <v>0</v>
      </c>
      <c r="CA192">
        <v>0</v>
      </c>
      <c r="CB192">
        <v>0</v>
      </c>
      <c r="CC192">
        <v>0</v>
      </c>
      <c r="CD192">
        <v>0</v>
      </c>
      <c r="CE192">
        <v>233174</v>
      </c>
      <c r="CF192">
        <v>136000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row>
    <row r="193" spans="1:104" x14ac:dyDescent="0.25">
      <c r="B193">
        <v>543</v>
      </c>
      <c r="C193" t="s">
        <v>1177</v>
      </c>
      <c r="D193" t="s">
        <v>522</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row>
    <row r="194" spans="1:104" x14ac:dyDescent="0.25">
      <c r="A194">
        <v>544</v>
      </c>
      <c r="B194">
        <v>544</v>
      </c>
      <c r="C194" t="s">
        <v>56</v>
      </c>
      <c r="D194" t="s">
        <v>523</v>
      </c>
      <c r="E194">
        <v>0.01</v>
      </c>
      <c r="F194">
        <v>0</v>
      </c>
      <c r="G194">
        <v>0.04</v>
      </c>
      <c r="H194">
        <v>0</v>
      </c>
      <c r="I194">
        <v>0</v>
      </c>
      <c r="J194">
        <v>0</v>
      </c>
      <c r="K194">
        <v>7.0000000000000007E-2</v>
      </c>
      <c r="L194">
        <v>0</v>
      </c>
      <c r="M194">
        <v>0</v>
      </c>
      <c r="N194">
        <v>0</v>
      </c>
      <c r="O194">
        <v>-0.01</v>
      </c>
      <c r="P194">
        <v>0</v>
      </c>
      <c r="Q194">
        <v>0.02</v>
      </c>
      <c r="R194">
        <v>0</v>
      </c>
      <c r="S194">
        <v>0</v>
      </c>
      <c r="T194">
        <v>0</v>
      </c>
      <c r="U194">
        <v>0</v>
      </c>
      <c r="V194">
        <v>0</v>
      </c>
      <c r="W194">
        <v>0</v>
      </c>
      <c r="X194">
        <v>0</v>
      </c>
      <c r="Y194">
        <v>0</v>
      </c>
      <c r="Z194">
        <v>0.05</v>
      </c>
      <c r="AA194">
        <v>0</v>
      </c>
      <c r="AB194">
        <v>0</v>
      </c>
      <c r="AC194">
        <v>0</v>
      </c>
      <c r="AD194">
        <v>0</v>
      </c>
      <c r="AE194">
        <v>0</v>
      </c>
      <c r="AF194">
        <v>0</v>
      </c>
      <c r="AG194">
        <v>0</v>
      </c>
      <c r="AH194">
        <v>0.01</v>
      </c>
      <c r="AI194">
        <v>0</v>
      </c>
      <c r="AJ194">
        <v>0.01</v>
      </c>
      <c r="AK194">
        <v>0</v>
      </c>
      <c r="AL194">
        <v>0</v>
      </c>
      <c r="AM194">
        <v>-0.09</v>
      </c>
      <c r="AN194">
        <v>0</v>
      </c>
      <c r="AO194">
        <v>0</v>
      </c>
      <c r="AP194">
        <v>0</v>
      </c>
      <c r="AQ194">
        <v>0</v>
      </c>
      <c r="AR194">
        <v>0</v>
      </c>
      <c r="AS194">
        <v>0</v>
      </c>
      <c r="AT194">
        <v>0</v>
      </c>
      <c r="AU194">
        <v>0</v>
      </c>
      <c r="AV194">
        <v>0</v>
      </c>
      <c r="AW194">
        <v>0</v>
      </c>
      <c r="AX194">
        <v>0</v>
      </c>
      <c r="AY194">
        <v>0</v>
      </c>
      <c r="AZ194">
        <v>0</v>
      </c>
      <c r="BA194">
        <v>0</v>
      </c>
      <c r="BB194">
        <v>0.01</v>
      </c>
      <c r="BC194">
        <v>0</v>
      </c>
      <c r="BD194">
        <v>0</v>
      </c>
      <c r="BE194">
        <v>0</v>
      </c>
      <c r="BF194">
        <v>0</v>
      </c>
      <c r="BG194">
        <v>0</v>
      </c>
      <c r="BH194">
        <v>0</v>
      </c>
      <c r="BI194">
        <v>0</v>
      </c>
      <c r="BJ194">
        <v>0</v>
      </c>
      <c r="BK194">
        <v>0.04</v>
      </c>
      <c r="BL194">
        <v>0.75</v>
      </c>
      <c r="BM194">
        <v>0</v>
      </c>
      <c r="BN194">
        <v>0</v>
      </c>
      <c r="BO194">
        <v>0</v>
      </c>
      <c r="BP194">
        <v>0</v>
      </c>
      <c r="BQ194">
        <v>0</v>
      </c>
      <c r="BR194">
        <v>0</v>
      </c>
      <c r="BS194">
        <v>0.03</v>
      </c>
      <c r="BT194">
        <v>0</v>
      </c>
      <c r="BU194">
        <v>0</v>
      </c>
      <c r="BV194">
        <v>0</v>
      </c>
      <c r="BW194">
        <v>0</v>
      </c>
      <c r="BX194">
        <v>0</v>
      </c>
      <c r="BY194">
        <v>0</v>
      </c>
      <c r="BZ194">
        <v>0</v>
      </c>
      <c r="CA194">
        <v>0</v>
      </c>
      <c r="CB194">
        <v>0</v>
      </c>
      <c r="CC194">
        <v>0.04</v>
      </c>
      <c r="CD194">
        <v>0</v>
      </c>
      <c r="CE194">
        <v>0</v>
      </c>
      <c r="CF194">
        <v>0</v>
      </c>
      <c r="CG194">
        <v>0</v>
      </c>
      <c r="CH194">
        <v>0</v>
      </c>
      <c r="CI194">
        <v>0</v>
      </c>
      <c r="CJ194">
        <v>0</v>
      </c>
      <c r="CK194">
        <v>0</v>
      </c>
      <c r="CL194">
        <v>0</v>
      </c>
      <c r="CM194">
        <v>0</v>
      </c>
      <c r="CN194">
        <v>0</v>
      </c>
      <c r="CO194">
        <v>0</v>
      </c>
      <c r="CP194">
        <v>0.05</v>
      </c>
      <c r="CQ194">
        <v>0</v>
      </c>
      <c r="CR194">
        <v>0.04</v>
      </c>
      <c r="CS194">
        <v>0.03</v>
      </c>
      <c r="CT194">
        <v>0</v>
      </c>
      <c r="CU194">
        <v>0</v>
      </c>
      <c r="CV194">
        <v>0</v>
      </c>
      <c r="CW194">
        <v>0</v>
      </c>
      <c r="CX194">
        <v>0</v>
      </c>
      <c r="CY194">
        <v>0</v>
      </c>
      <c r="CZ194">
        <v>0</v>
      </c>
    </row>
    <row r="195" spans="1:104" x14ac:dyDescent="0.25">
      <c r="A195">
        <v>545</v>
      </c>
      <c r="B195">
        <v>545</v>
      </c>
      <c r="C195" t="s">
        <v>57</v>
      </c>
      <c r="D195" t="s">
        <v>524</v>
      </c>
      <c r="E195">
        <v>0</v>
      </c>
      <c r="F195">
        <v>0</v>
      </c>
      <c r="G195">
        <v>0.05</v>
      </c>
      <c r="H195">
        <v>0</v>
      </c>
      <c r="I195">
        <v>0</v>
      </c>
      <c r="J195">
        <v>0</v>
      </c>
      <c r="K195">
        <v>0</v>
      </c>
      <c r="L195">
        <v>0</v>
      </c>
      <c r="M195">
        <v>0</v>
      </c>
      <c r="N195">
        <v>0</v>
      </c>
      <c r="O195">
        <v>0</v>
      </c>
      <c r="P195">
        <v>0</v>
      </c>
      <c r="Q195">
        <v>0.02</v>
      </c>
      <c r="R195">
        <v>0</v>
      </c>
      <c r="S195">
        <v>0</v>
      </c>
      <c r="T195">
        <v>0</v>
      </c>
      <c r="U195">
        <v>0</v>
      </c>
      <c r="V195">
        <v>0</v>
      </c>
      <c r="W195">
        <v>0.04</v>
      </c>
      <c r="X195">
        <v>0</v>
      </c>
      <c r="Y195">
        <v>0</v>
      </c>
      <c r="Z195">
        <v>0</v>
      </c>
      <c r="AA195">
        <v>0</v>
      </c>
      <c r="AB195">
        <v>0</v>
      </c>
      <c r="AC195">
        <v>0.01</v>
      </c>
      <c r="AD195">
        <v>0</v>
      </c>
      <c r="AE195">
        <v>0</v>
      </c>
      <c r="AF195">
        <v>0</v>
      </c>
      <c r="AG195">
        <v>0</v>
      </c>
      <c r="AH195">
        <v>0</v>
      </c>
      <c r="AI195">
        <v>0</v>
      </c>
      <c r="AJ195">
        <v>2.2999999999999998</v>
      </c>
      <c r="AK195">
        <v>0</v>
      </c>
      <c r="AL195">
        <v>0.03</v>
      </c>
      <c r="AM195">
        <v>0</v>
      </c>
      <c r="AN195">
        <v>0</v>
      </c>
      <c r="AO195">
        <v>0.03</v>
      </c>
      <c r="AP195">
        <v>7.0000000000000007E-2</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0.02</v>
      </c>
      <c r="BK195">
        <v>0</v>
      </c>
      <c r="BL195">
        <v>0</v>
      </c>
      <c r="BM195">
        <v>0</v>
      </c>
      <c r="BN195">
        <v>0</v>
      </c>
      <c r="BO195">
        <v>4.5</v>
      </c>
      <c r="BP195">
        <v>0</v>
      </c>
      <c r="BQ195">
        <v>0</v>
      </c>
      <c r="BR195">
        <v>0</v>
      </c>
      <c r="BS195">
        <v>0</v>
      </c>
      <c r="BT195">
        <v>0</v>
      </c>
      <c r="BU195">
        <v>0</v>
      </c>
      <c r="BV195">
        <v>0</v>
      </c>
      <c r="BW195">
        <v>0</v>
      </c>
      <c r="BX195">
        <v>0</v>
      </c>
      <c r="BY195">
        <v>0.03</v>
      </c>
      <c r="BZ195">
        <v>0</v>
      </c>
      <c r="CA195">
        <v>2</v>
      </c>
      <c r="CB195">
        <v>0</v>
      </c>
      <c r="CC195">
        <v>0</v>
      </c>
      <c r="CD195">
        <v>0</v>
      </c>
      <c r="CE195">
        <v>0</v>
      </c>
      <c r="CF195">
        <v>0</v>
      </c>
      <c r="CG195">
        <v>0</v>
      </c>
      <c r="CH195">
        <v>0</v>
      </c>
      <c r="CI195">
        <v>0</v>
      </c>
      <c r="CJ195">
        <v>0</v>
      </c>
      <c r="CK195">
        <v>0</v>
      </c>
      <c r="CL195">
        <v>0</v>
      </c>
      <c r="CM195">
        <v>0</v>
      </c>
      <c r="CN195">
        <v>0.13</v>
      </c>
      <c r="CO195">
        <v>0</v>
      </c>
      <c r="CP195">
        <v>0</v>
      </c>
      <c r="CQ195">
        <v>0</v>
      </c>
      <c r="CR195">
        <v>7.0000000000000007E-2</v>
      </c>
      <c r="CS195">
        <v>0</v>
      </c>
      <c r="CT195">
        <v>0</v>
      </c>
      <c r="CU195">
        <v>0.05</v>
      </c>
      <c r="CV195">
        <v>0</v>
      </c>
      <c r="CW195">
        <v>0</v>
      </c>
      <c r="CX195">
        <v>0</v>
      </c>
      <c r="CY195">
        <v>0</v>
      </c>
      <c r="CZ195">
        <v>0</v>
      </c>
    </row>
    <row r="196" spans="1:104" x14ac:dyDescent="0.25">
      <c r="A196">
        <v>546</v>
      </c>
      <c r="B196">
        <v>546</v>
      </c>
      <c r="C196" t="s">
        <v>1178</v>
      </c>
      <c r="D196" t="s">
        <v>525</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12549586</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5109229</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row>
    <row r="197" spans="1:104" x14ac:dyDescent="0.25">
      <c r="A197">
        <v>547</v>
      </c>
      <c r="B197">
        <v>547</v>
      </c>
      <c r="C197" t="s">
        <v>1179</v>
      </c>
      <c r="D197" t="s">
        <v>526</v>
      </c>
      <c r="E197">
        <v>3</v>
      </c>
      <c r="F197">
        <v>3</v>
      </c>
      <c r="G197">
        <v>3</v>
      </c>
      <c r="H197">
        <v>0</v>
      </c>
      <c r="I197">
        <v>3</v>
      </c>
      <c r="J197">
        <v>3</v>
      </c>
      <c r="K197">
        <v>3</v>
      </c>
      <c r="L197">
        <v>0</v>
      </c>
      <c r="M197">
        <v>4</v>
      </c>
      <c r="N197">
        <v>3</v>
      </c>
      <c r="O197">
        <v>3</v>
      </c>
      <c r="P197">
        <v>3</v>
      </c>
      <c r="Q197">
        <v>3</v>
      </c>
      <c r="R197">
        <v>3</v>
      </c>
      <c r="S197">
        <v>3</v>
      </c>
      <c r="T197">
        <v>3</v>
      </c>
      <c r="U197">
        <v>3</v>
      </c>
      <c r="V197">
        <v>3</v>
      </c>
      <c r="W197">
        <v>3</v>
      </c>
      <c r="X197">
        <v>3</v>
      </c>
      <c r="Y197">
        <v>3</v>
      </c>
      <c r="Z197">
        <v>3</v>
      </c>
      <c r="AA197">
        <v>3</v>
      </c>
      <c r="AB197">
        <v>3</v>
      </c>
      <c r="AC197">
        <v>3</v>
      </c>
      <c r="AD197">
        <v>1</v>
      </c>
      <c r="AE197">
        <v>3</v>
      </c>
      <c r="AF197">
        <v>3</v>
      </c>
      <c r="AG197">
        <v>3</v>
      </c>
      <c r="AH197">
        <v>3</v>
      </c>
      <c r="AI197">
        <v>1</v>
      </c>
      <c r="AJ197">
        <v>3</v>
      </c>
      <c r="AK197">
        <v>0</v>
      </c>
      <c r="AL197">
        <v>1</v>
      </c>
      <c r="AM197">
        <v>3</v>
      </c>
      <c r="AN197">
        <v>3</v>
      </c>
      <c r="AO197">
        <v>3</v>
      </c>
      <c r="AP197">
        <v>2</v>
      </c>
      <c r="AQ197">
        <v>3</v>
      </c>
      <c r="AR197">
        <v>3</v>
      </c>
      <c r="AS197">
        <v>3</v>
      </c>
      <c r="AT197">
        <v>3</v>
      </c>
      <c r="AU197">
        <v>3</v>
      </c>
      <c r="AV197">
        <v>3</v>
      </c>
      <c r="AW197">
        <v>3</v>
      </c>
      <c r="AX197">
        <v>3</v>
      </c>
      <c r="AY197">
        <v>3</v>
      </c>
      <c r="AZ197">
        <v>0</v>
      </c>
      <c r="BA197">
        <v>1</v>
      </c>
      <c r="BB197">
        <v>3</v>
      </c>
      <c r="BC197">
        <v>3</v>
      </c>
      <c r="BD197">
        <v>2</v>
      </c>
      <c r="BE197">
        <v>3</v>
      </c>
      <c r="BF197">
        <v>3</v>
      </c>
      <c r="BG197">
        <v>3</v>
      </c>
      <c r="BH197">
        <v>3</v>
      </c>
      <c r="BI197">
        <v>0</v>
      </c>
      <c r="BJ197">
        <v>3</v>
      </c>
      <c r="BK197">
        <v>3</v>
      </c>
      <c r="BL197">
        <v>3</v>
      </c>
      <c r="BM197">
        <v>3</v>
      </c>
      <c r="BN197">
        <v>3</v>
      </c>
      <c r="BO197">
        <v>3</v>
      </c>
      <c r="BP197">
        <v>3</v>
      </c>
      <c r="BQ197">
        <v>3</v>
      </c>
      <c r="BR197">
        <v>0</v>
      </c>
      <c r="BS197">
        <v>3</v>
      </c>
      <c r="BT197">
        <v>3</v>
      </c>
      <c r="BU197">
        <v>3</v>
      </c>
      <c r="BV197">
        <v>3</v>
      </c>
      <c r="BW197">
        <v>3</v>
      </c>
      <c r="BX197">
        <v>3</v>
      </c>
      <c r="BY197">
        <v>3</v>
      </c>
      <c r="BZ197">
        <v>3</v>
      </c>
      <c r="CA197">
        <v>2</v>
      </c>
      <c r="CB197">
        <v>3</v>
      </c>
      <c r="CC197">
        <v>3</v>
      </c>
      <c r="CD197">
        <v>3</v>
      </c>
      <c r="CE197">
        <v>3</v>
      </c>
      <c r="CF197">
        <v>3</v>
      </c>
      <c r="CG197">
        <v>4</v>
      </c>
      <c r="CH197">
        <v>3</v>
      </c>
      <c r="CI197">
        <v>3</v>
      </c>
      <c r="CJ197">
        <v>3</v>
      </c>
      <c r="CK197">
        <v>3</v>
      </c>
      <c r="CL197">
        <v>3</v>
      </c>
      <c r="CM197">
        <v>1</v>
      </c>
      <c r="CN197">
        <v>3</v>
      </c>
      <c r="CO197">
        <v>3</v>
      </c>
      <c r="CP197">
        <v>3</v>
      </c>
      <c r="CQ197">
        <v>3</v>
      </c>
      <c r="CR197">
        <v>1</v>
      </c>
      <c r="CS197">
        <v>1</v>
      </c>
      <c r="CT197">
        <v>4</v>
      </c>
      <c r="CU197">
        <v>3</v>
      </c>
      <c r="CV197">
        <v>3</v>
      </c>
      <c r="CW197">
        <v>3</v>
      </c>
      <c r="CX197">
        <v>3</v>
      </c>
      <c r="CY197">
        <v>3</v>
      </c>
      <c r="CZ197">
        <v>3</v>
      </c>
    </row>
    <row r="198" spans="1:104" x14ac:dyDescent="0.25">
      <c r="B198">
        <v>548</v>
      </c>
      <c r="C198" t="s">
        <v>567</v>
      </c>
      <c r="D198" t="s">
        <v>599</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row>
    <row r="199" spans="1:104" x14ac:dyDescent="0.25">
      <c r="B199">
        <v>549</v>
      </c>
      <c r="C199" t="s">
        <v>563</v>
      </c>
      <c r="D199" t="s">
        <v>600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row>
    <row r="200" spans="1:104" x14ac:dyDescent="0.25">
      <c r="B200">
        <v>550</v>
      </c>
      <c r="C200" t="s">
        <v>601</v>
      </c>
      <c r="D200" t="s">
        <v>1180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row>
    <row r="201" spans="1:104" x14ac:dyDescent="0.25">
      <c r="B201">
        <v>551</v>
      </c>
      <c r="C201" t="s">
        <v>661</v>
      </c>
      <c r="D201" t="s">
        <v>602</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row>
    <row r="202" spans="1:104" x14ac:dyDescent="0.25">
      <c r="B202">
        <v>552</v>
      </c>
      <c r="C202" t="s">
        <v>569</v>
      </c>
      <c r="D202" t="s">
        <v>603</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row>
    <row r="203" spans="1:104" x14ac:dyDescent="0.25">
      <c r="B203">
        <v>553</v>
      </c>
      <c r="D203" t="s">
        <v>604</v>
      </c>
    </row>
    <row r="204" spans="1:104" x14ac:dyDescent="0.25">
      <c r="A204">
        <v>554</v>
      </c>
      <c r="B204">
        <v>554</v>
      </c>
      <c r="C204" t="s">
        <v>605</v>
      </c>
      <c r="D204" t="s">
        <v>606</v>
      </c>
      <c r="E204">
        <v>12832143</v>
      </c>
      <c r="F204">
        <v>3211707</v>
      </c>
      <c r="G204">
        <v>1779609</v>
      </c>
      <c r="H204">
        <v>0</v>
      </c>
      <c r="I204">
        <v>3836866</v>
      </c>
      <c r="J204">
        <v>2540400</v>
      </c>
      <c r="K204">
        <v>1961707</v>
      </c>
      <c r="L204">
        <v>0</v>
      </c>
      <c r="M204">
        <v>5139976</v>
      </c>
      <c r="N204">
        <v>14470059</v>
      </c>
      <c r="O204">
        <v>37700137</v>
      </c>
      <c r="P204">
        <v>10263989</v>
      </c>
      <c r="Q204">
        <v>14897799</v>
      </c>
      <c r="R204">
        <v>8445589</v>
      </c>
      <c r="S204">
        <v>1961707</v>
      </c>
      <c r="T204">
        <v>13949445</v>
      </c>
      <c r="U204">
        <v>4075142</v>
      </c>
      <c r="V204">
        <v>17787006</v>
      </c>
      <c r="W204">
        <v>5914789</v>
      </c>
      <c r="X204">
        <v>3575959</v>
      </c>
      <c r="Y204">
        <v>1528692</v>
      </c>
      <c r="Z204">
        <v>1770511</v>
      </c>
      <c r="AA204">
        <v>11785253</v>
      </c>
      <c r="AB204">
        <v>10036347</v>
      </c>
      <c r="AC204">
        <v>18240711</v>
      </c>
      <c r="AD204">
        <v>40482954</v>
      </c>
      <c r="AE204">
        <v>2349812</v>
      </c>
      <c r="AF204">
        <v>4777408</v>
      </c>
      <c r="AG204">
        <v>13866200</v>
      </c>
      <c r="AH204">
        <v>7283193</v>
      </c>
      <c r="AI204">
        <v>7713447</v>
      </c>
      <c r="AJ204">
        <v>28749744</v>
      </c>
      <c r="AK204">
        <v>0</v>
      </c>
      <c r="AL204">
        <v>28368800</v>
      </c>
      <c r="AM204">
        <v>6309673</v>
      </c>
      <c r="AN204">
        <v>25038697</v>
      </c>
      <c r="AO204">
        <v>2365342</v>
      </c>
      <c r="AP204">
        <v>1792134</v>
      </c>
      <c r="AQ204">
        <v>4551048</v>
      </c>
      <c r="AR204">
        <v>3260212</v>
      </c>
      <c r="AS204">
        <v>43849594</v>
      </c>
      <c r="AT204">
        <v>8821322</v>
      </c>
      <c r="AU204">
        <v>12028577</v>
      </c>
      <c r="AV204">
        <v>7068325</v>
      </c>
      <c r="AW204">
        <v>10369012</v>
      </c>
      <c r="AX204">
        <v>2862747</v>
      </c>
      <c r="AY204">
        <v>5324135</v>
      </c>
      <c r="AZ204">
        <v>0</v>
      </c>
      <c r="BA204">
        <v>10662918</v>
      </c>
      <c r="BB204">
        <v>4721388</v>
      </c>
      <c r="BC204">
        <v>23067730</v>
      </c>
      <c r="BD204">
        <v>1809096</v>
      </c>
      <c r="BE204">
        <v>5634838</v>
      </c>
      <c r="BF204">
        <v>7046231</v>
      </c>
      <c r="BG204">
        <v>7629256</v>
      </c>
      <c r="BH204">
        <v>5428037</v>
      </c>
      <c r="BI204">
        <v>0</v>
      </c>
      <c r="BJ204">
        <v>5139119</v>
      </c>
      <c r="BK204">
        <v>5820784</v>
      </c>
      <c r="BL204">
        <v>98891277</v>
      </c>
      <c r="BM204">
        <v>2428834</v>
      </c>
      <c r="BN204">
        <v>3055580</v>
      </c>
      <c r="BO204">
        <v>6832579</v>
      </c>
      <c r="BP204">
        <v>10282311</v>
      </c>
      <c r="BQ204">
        <v>28970654</v>
      </c>
      <c r="BR204">
        <v>0</v>
      </c>
      <c r="BS204">
        <v>22109022</v>
      </c>
      <c r="BT204">
        <v>16834057</v>
      </c>
      <c r="BU204">
        <v>3466802</v>
      </c>
      <c r="BV204">
        <v>4053107</v>
      </c>
      <c r="BW204">
        <v>0</v>
      </c>
      <c r="BX204">
        <v>632894</v>
      </c>
      <c r="BY204">
        <v>5339466</v>
      </c>
      <c r="BZ204">
        <v>19863700</v>
      </c>
      <c r="CA204">
        <v>1915052</v>
      </c>
      <c r="CB204">
        <v>9729605</v>
      </c>
      <c r="CC204">
        <v>6852312</v>
      </c>
      <c r="CD204">
        <v>25531937</v>
      </c>
      <c r="CE204">
        <v>11425071</v>
      </c>
      <c r="CF204">
        <v>11917476</v>
      </c>
      <c r="CG204">
        <v>10092268</v>
      </c>
      <c r="CH204">
        <v>7935998</v>
      </c>
      <c r="CI204">
        <v>6182830</v>
      </c>
      <c r="CJ204">
        <v>7934206</v>
      </c>
      <c r="CK204">
        <v>8037536</v>
      </c>
      <c r="CL204">
        <v>6379536</v>
      </c>
      <c r="CM204">
        <v>2216714</v>
      </c>
      <c r="CN204">
        <v>4043433</v>
      </c>
      <c r="CO204">
        <v>1279217</v>
      </c>
      <c r="CP204">
        <v>16695362</v>
      </c>
      <c r="CQ204">
        <v>5848379</v>
      </c>
      <c r="CR204">
        <v>71941596</v>
      </c>
      <c r="CS204">
        <v>3082380</v>
      </c>
      <c r="CT204">
        <v>2569493</v>
      </c>
      <c r="CU204">
        <v>3149278</v>
      </c>
      <c r="CV204">
        <v>13266090</v>
      </c>
      <c r="CW204">
        <v>7396825</v>
      </c>
      <c r="CX204">
        <v>13147343</v>
      </c>
      <c r="CY204">
        <v>3603243</v>
      </c>
      <c r="CZ204">
        <v>2552108</v>
      </c>
    </row>
    <row r="205" spans="1:104" x14ac:dyDescent="0.25">
      <c r="A205">
        <v>555</v>
      </c>
      <c r="B205">
        <v>555</v>
      </c>
      <c r="C205" t="s">
        <v>607</v>
      </c>
      <c r="D205" t="s">
        <v>608</v>
      </c>
      <c r="E205">
        <v>6034304</v>
      </c>
      <c r="F205">
        <v>1375667</v>
      </c>
      <c r="G205">
        <v>769042</v>
      </c>
      <c r="H205">
        <v>0</v>
      </c>
      <c r="I205">
        <v>1528540</v>
      </c>
      <c r="J205">
        <v>543821</v>
      </c>
      <c r="K205">
        <v>1208100</v>
      </c>
      <c r="L205">
        <v>0</v>
      </c>
      <c r="M205">
        <v>2378794</v>
      </c>
      <c r="N205">
        <v>6507427</v>
      </c>
      <c r="O205">
        <v>15954727</v>
      </c>
      <c r="P205">
        <v>5132244</v>
      </c>
      <c r="Q205">
        <v>8100577</v>
      </c>
      <c r="R205">
        <v>5149550</v>
      </c>
      <c r="S205">
        <v>1208100</v>
      </c>
      <c r="T205">
        <v>10771425</v>
      </c>
      <c r="U205">
        <v>1631717</v>
      </c>
      <c r="V205">
        <v>8320769</v>
      </c>
      <c r="W205">
        <v>1751092</v>
      </c>
      <c r="X205">
        <v>1026964</v>
      </c>
      <c r="Y205">
        <v>743803</v>
      </c>
      <c r="Z205">
        <v>771821</v>
      </c>
      <c r="AA205">
        <v>5304630</v>
      </c>
      <c r="AB205">
        <v>5550098</v>
      </c>
      <c r="AC205">
        <v>8994605</v>
      </c>
      <c r="AD205">
        <v>19566825</v>
      </c>
      <c r="AE205">
        <v>667581</v>
      </c>
      <c r="AF205">
        <v>1930173</v>
      </c>
      <c r="AG205">
        <v>5707063</v>
      </c>
      <c r="AH205">
        <v>4912234</v>
      </c>
      <c r="AI205">
        <v>3600221</v>
      </c>
      <c r="AJ205">
        <v>19313649</v>
      </c>
      <c r="AK205">
        <v>0</v>
      </c>
      <c r="AL205">
        <v>15701067</v>
      </c>
      <c r="AM205">
        <v>1798588</v>
      </c>
      <c r="AN205">
        <v>13399505</v>
      </c>
      <c r="AO205">
        <v>1295493</v>
      </c>
      <c r="AP205">
        <v>434779</v>
      </c>
      <c r="AQ205">
        <v>2081597</v>
      </c>
      <c r="AR205">
        <v>1305371</v>
      </c>
      <c r="AS205">
        <v>19458936</v>
      </c>
      <c r="AT205">
        <v>3746139</v>
      </c>
      <c r="AU205">
        <v>5798712</v>
      </c>
      <c r="AV205">
        <v>3049158</v>
      </c>
      <c r="AW205">
        <v>5125437</v>
      </c>
      <c r="AX205">
        <v>980256</v>
      </c>
      <c r="AY205">
        <v>2268989</v>
      </c>
      <c r="AZ205">
        <v>0</v>
      </c>
      <c r="BA205">
        <v>5472558</v>
      </c>
      <c r="BB205">
        <v>2070447</v>
      </c>
      <c r="BC205">
        <v>12927831</v>
      </c>
      <c r="BD205">
        <v>822050</v>
      </c>
      <c r="BE205">
        <v>1468363</v>
      </c>
      <c r="BF205">
        <v>3372040</v>
      </c>
      <c r="BG205">
        <v>3525721</v>
      </c>
      <c r="BH205">
        <v>2281292</v>
      </c>
      <c r="BI205">
        <v>0</v>
      </c>
      <c r="BJ205">
        <v>2193507</v>
      </c>
      <c r="BK205">
        <v>1179955</v>
      </c>
      <c r="BL205">
        <v>46231115</v>
      </c>
      <c r="BM205">
        <v>647142</v>
      </c>
      <c r="BN205">
        <v>1267457</v>
      </c>
      <c r="BO205">
        <v>3072128</v>
      </c>
      <c r="BP205">
        <v>2820688</v>
      </c>
      <c r="BQ205">
        <v>17801819</v>
      </c>
      <c r="BR205">
        <v>0</v>
      </c>
      <c r="BS205">
        <v>20811271</v>
      </c>
      <c r="BT205">
        <v>8250132</v>
      </c>
      <c r="BU205">
        <v>697619</v>
      </c>
      <c r="BV205">
        <v>1623880</v>
      </c>
      <c r="BW205">
        <v>0</v>
      </c>
      <c r="BX205">
        <v>393380</v>
      </c>
      <c r="BY205">
        <v>2340881</v>
      </c>
      <c r="BZ205">
        <v>9204618</v>
      </c>
      <c r="CA205">
        <v>967948</v>
      </c>
      <c r="CB205">
        <v>2467053</v>
      </c>
      <c r="CC205">
        <v>3040062</v>
      </c>
      <c r="CD205">
        <v>13729782</v>
      </c>
      <c r="CE205">
        <v>6013232</v>
      </c>
      <c r="CF205">
        <v>6327830</v>
      </c>
      <c r="CG205">
        <v>4313090</v>
      </c>
      <c r="CH205">
        <v>3184971</v>
      </c>
      <c r="CI205">
        <v>2610377</v>
      </c>
      <c r="CJ205">
        <v>3022100</v>
      </c>
      <c r="CK205">
        <v>4550448</v>
      </c>
      <c r="CL205">
        <v>3995009</v>
      </c>
      <c r="CM205">
        <v>1106564</v>
      </c>
      <c r="CN205">
        <v>1772979</v>
      </c>
      <c r="CO205">
        <v>657712</v>
      </c>
      <c r="CP205">
        <v>7306799</v>
      </c>
      <c r="CQ205">
        <v>1756406</v>
      </c>
      <c r="CR205">
        <v>35321029</v>
      </c>
      <c r="CS205">
        <v>1249799</v>
      </c>
      <c r="CT205">
        <v>1043199</v>
      </c>
      <c r="CU205">
        <v>1568657</v>
      </c>
      <c r="CV205">
        <v>9863248</v>
      </c>
      <c r="CW205">
        <v>3271846</v>
      </c>
      <c r="CX205">
        <v>6605124</v>
      </c>
      <c r="CY205">
        <v>1307581</v>
      </c>
      <c r="CZ205">
        <v>1677628</v>
      </c>
    </row>
    <row r="206" spans="1:104" x14ac:dyDescent="0.25">
      <c r="A206">
        <v>556</v>
      </c>
      <c r="B206">
        <v>556</v>
      </c>
      <c r="C206" t="s">
        <v>609</v>
      </c>
      <c r="D206" t="s">
        <v>610</v>
      </c>
      <c r="E206">
        <v>4916835</v>
      </c>
      <c r="F206">
        <v>1755402</v>
      </c>
      <c r="G206">
        <v>656610</v>
      </c>
      <c r="H206">
        <v>0</v>
      </c>
      <c r="I206">
        <v>1291297</v>
      </c>
      <c r="J206">
        <v>2521953</v>
      </c>
      <c r="K206">
        <v>981041</v>
      </c>
      <c r="L206">
        <v>0</v>
      </c>
      <c r="M206">
        <v>3110067</v>
      </c>
      <c r="N206">
        <v>7035231</v>
      </c>
      <c r="O206">
        <v>8510055</v>
      </c>
      <c r="P206">
        <v>3173826</v>
      </c>
      <c r="Q206">
        <v>4719886</v>
      </c>
      <c r="R206">
        <v>2778534</v>
      </c>
      <c r="S206">
        <v>981041</v>
      </c>
      <c r="T206">
        <v>10137837</v>
      </c>
      <c r="U206">
        <v>970289</v>
      </c>
      <c r="V206">
        <v>0</v>
      </c>
      <c r="W206">
        <v>2471657</v>
      </c>
      <c r="X206">
        <v>1313490</v>
      </c>
      <c r="Y206">
        <v>336892</v>
      </c>
      <c r="Z206">
        <v>1606611</v>
      </c>
      <c r="AA206">
        <v>5629144</v>
      </c>
      <c r="AB206">
        <v>3097361</v>
      </c>
      <c r="AC206">
        <v>6116559</v>
      </c>
      <c r="AD206">
        <v>8461176</v>
      </c>
      <c r="AE206">
        <v>237700</v>
      </c>
      <c r="AF206">
        <v>1206764</v>
      </c>
      <c r="AG206">
        <v>7675108</v>
      </c>
      <c r="AH206">
        <v>2438179</v>
      </c>
      <c r="AI206">
        <v>8429822</v>
      </c>
      <c r="AJ206">
        <v>5951558</v>
      </c>
      <c r="AK206">
        <v>0</v>
      </c>
      <c r="AL206">
        <v>9695237</v>
      </c>
      <c r="AM206">
        <v>3795763</v>
      </c>
      <c r="AN206">
        <v>7101614</v>
      </c>
      <c r="AO206">
        <v>2433867</v>
      </c>
      <c r="AP206">
        <v>1133398</v>
      </c>
      <c r="AQ206">
        <v>2237272</v>
      </c>
      <c r="AR206">
        <v>1870859</v>
      </c>
      <c r="AS206">
        <v>13654662</v>
      </c>
      <c r="AT206">
        <v>2811966</v>
      </c>
      <c r="AU206">
        <v>2659647</v>
      </c>
      <c r="AV206">
        <v>1995406</v>
      </c>
      <c r="AW206">
        <v>3136409</v>
      </c>
      <c r="AX206">
        <v>471632</v>
      </c>
      <c r="AY206">
        <v>1890995</v>
      </c>
      <c r="AZ206">
        <v>0</v>
      </c>
      <c r="BA206">
        <v>4976863</v>
      </c>
      <c r="BB206">
        <v>1833766</v>
      </c>
      <c r="BC206">
        <v>6517221</v>
      </c>
      <c r="BD206">
        <v>15166405</v>
      </c>
      <c r="BE206">
        <v>1759506</v>
      </c>
      <c r="BF206">
        <v>2872771</v>
      </c>
      <c r="BG206">
        <v>4442438</v>
      </c>
      <c r="BH206">
        <v>1845835</v>
      </c>
      <c r="BI206">
        <v>0</v>
      </c>
      <c r="BJ206">
        <v>5652991</v>
      </c>
      <c r="BK206">
        <v>3934102</v>
      </c>
      <c r="BL206">
        <v>26193337</v>
      </c>
      <c r="BM206">
        <v>3181989</v>
      </c>
      <c r="BN206">
        <v>2610734</v>
      </c>
      <c r="BO206">
        <v>900221</v>
      </c>
      <c r="BP206">
        <v>3991969</v>
      </c>
      <c r="BQ206">
        <v>9038677</v>
      </c>
      <c r="BR206">
        <v>0</v>
      </c>
      <c r="BS206">
        <v>16901625</v>
      </c>
      <c r="BT206">
        <v>4341823</v>
      </c>
      <c r="BU206">
        <v>1130676</v>
      </c>
      <c r="BV206">
        <v>713477</v>
      </c>
      <c r="BW206">
        <v>0</v>
      </c>
      <c r="BX206">
        <v>1516117</v>
      </c>
      <c r="BY206">
        <v>1592090</v>
      </c>
      <c r="BZ206">
        <v>7497520</v>
      </c>
      <c r="CA206">
        <v>1572991</v>
      </c>
      <c r="CB206">
        <v>4927798</v>
      </c>
      <c r="CC206">
        <v>3365724</v>
      </c>
      <c r="CD206">
        <v>6438654</v>
      </c>
      <c r="CE206">
        <v>7554278</v>
      </c>
      <c r="CF206">
        <v>6498823</v>
      </c>
      <c r="CG206">
        <v>2964720</v>
      </c>
      <c r="CH206">
        <v>2807629</v>
      </c>
      <c r="CI206">
        <v>1578210</v>
      </c>
      <c r="CJ206">
        <v>2373947</v>
      </c>
      <c r="CK206">
        <v>1610672</v>
      </c>
      <c r="CL206">
        <v>4640909</v>
      </c>
      <c r="CM206">
        <v>1226812</v>
      </c>
      <c r="CN206">
        <v>1244690</v>
      </c>
      <c r="CO206">
        <v>1061309</v>
      </c>
      <c r="CP206">
        <v>17900939</v>
      </c>
      <c r="CQ206">
        <v>1325463</v>
      </c>
      <c r="CR206">
        <v>16732488</v>
      </c>
      <c r="CS206">
        <v>855808</v>
      </c>
      <c r="CT206">
        <v>962995</v>
      </c>
      <c r="CU206">
        <v>1476493</v>
      </c>
      <c r="CV206">
        <v>6780899</v>
      </c>
      <c r="CW206">
        <v>2725320</v>
      </c>
      <c r="CX206">
        <v>2635771</v>
      </c>
      <c r="CY206">
        <v>1360793</v>
      </c>
      <c r="CZ206">
        <v>483211</v>
      </c>
    </row>
    <row r="207" spans="1:104" x14ac:dyDescent="0.25">
      <c r="A207">
        <v>557</v>
      </c>
      <c r="B207">
        <v>557</v>
      </c>
      <c r="C207" t="s">
        <v>611</v>
      </c>
      <c r="D207" t="s">
        <v>612</v>
      </c>
      <c r="E207">
        <v>2474099</v>
      </c>
      <c r="F207">
        <v>755457</v>
      </c>
      <c r="G207">
        <v>270553</v>
      </c>
      <c r="H207">
        <v>0</v>
      </c>
      <c r="I207">
        <v>599914</v>
      </c>
      <c r="J207">
        <v>1800000</v>
      </c>
      <c r="K207">
        <v>760951</v>
      </c>
      <c r="L207">
        <v>0</v>
      </c>
      <c r="M207">
        <v>1419095</v>
      </c>
      <c r="N207">
        <v>3888474</v>
      </c>
      <c r="O207">
        <v>4016880</v>
      </c>
      <c r="P207">
        <v>1568843</v>
      </c>
      <c r="Q207">
        <v>3031000</v>
      </c>
      <c r="R207">
        <v>1207191</v>
      </c>
      <c r="S207">
        <v>760951</v>
      </c>
      <c r="T207">
        <v>7143842</v>
      </c>
      <c r="U207">
        <v>421013</v>
      </c>
      <c r="V207">
        <v>3052746</v>
      </c>
      <c r="W207">
        <v>1008406</v>
      </c>
      <c r="X207">
        <v>556692</v>
      </c>
      <c r="Y207">
        <v>0</v>
      </c>
      <c r="Z207">
        <v>911576</v>
      </c>
      <c r="AA207">
        <v>2686507</v>
      </c>
      <c r="AB207">
        <v>1412926</v>
      </c>
      <c r="AC207">
        <v>3342879</v>
      </c>
      <c r="AD207">
        <v>3387064</v>
      </c>
      <c r="AE207">
        <v>0</v>
      </c>
      <c r="AF207">
        <v>495267</v>
      </c>
      <c r="AG207">
        <v>3724791</v>
      </c>
      <c r="AH207">
        <v>979837</v>
      </c>
      <c r="AI207">
        <v>6452352</v>
      </c>
      <c r="AJ207">
        <v>2475432</v>
      </c>
      <c r="AK207">
        <v>0</v>
      </c>
      <c r="AL207">
        <v>5588923</v>
      </c>
      <c r="AM207">
        <v>1895423</v>
      </c>
      <c r="AN207">
        <v>3362136</v>
      </c>
      <c r="AO207">
        <v>2197479</v>
      </c>
      <c r="AP207">
        <v>653599</v>
      </c>
      <c r="AQ207">
        <v>1322093</v>
      </c>
      <c r="AR207">
        <v>884129</v>
      </c>
      <c r="AS207">
        <v>8402378</v>
      </c>
      <c r="AT207">
        <v>1256122</v>
      </c>
      <c r="AU207">
        <v>1182280</v>
      </c>
      <c r="AV207">
        <v>629255</v>
      </c>
      <c r="AW207">
        <v>1429627</v>
      </c>
      <c r="AX207">
        <v>0</v>
      </c>
      <c r="AY207">
        <v>783441</v>
      </c>
      <c r="AZ207">
        <v>0</v>
      </c>
      <c r="BA207">
        <v>1937280</v>
      </c>
      <c r="BB207">
        <v>747766</v>
      </c>
      <c r="BC207">
        <v>3658530</v>
      </c>
      <c r="BD207">
        <v>13628186</v>
      </c>
      <c r="BE207">
        <v>726169</v>
      </c>
      <c r="BF207">
        <v>1181340</v>
      </c>
      <c r="BG207">
        <v>2189235</v>
      </c>
      <c r="BH207">
        <v>745994</v>
      </c>
      <c r="BI207">
        <v>0</v>
      </c>
      <c r="BJ207">
        <v>4506997</v>
      </c>
      <c r="BK207">
        <v>1928065</v>
      </c>
      <c r="BL207">
        <v>11339691</v>
      </c>
      <c r="BM207">
        <v>2271850</v>
      </c>
      <c r="BN207">
        <v>1102487</v>
      </c>
      <c r="BO207">
        <v>223987</v>
      </c>
      <c r="BP207">
        <v>1678500</v>
      </c>
      <c r="BQ207">
        <v>5266268</v>
      </c>
      <c r="BR207">
        <v>0</v>
      </c>
      <c r="BS207">
        <v>14808158</v>
      </c>
      <c r="BT207">
        <v>1827784</v>
      </c>
      <c r="BU207">
        <v>524728</v>
      </c>
      <c r="BV207">
        <v>409448</v>
      </c>
      <c r="BW207">
        <v>0</v>
      </c>
      <c r="BX207">
        <v>632894</v>
      </c>
      <c r="BY207">
        <v>695975</v>
      </c>
      <c r="BZ207">
        <v>3096479</v>
      </c>
      <c r="CA207">
        <v>1040484</v>
      </c>
      <c r="CB207">
        <v>2013721</v>
      </c>
      <c r="CC207">
        <v>1018255</v>
      </c>
      <c r="CD207">
        <v>3258950</v>
      </c>
      <c r="CE207">
        <v>2244540</v>
      </c>
      <c r="CF207">
        <v>4288935</v>
      </c>
      <c r="CG207">
        <v>1667853</v>
      </c>
      <c r="CH207">
        <v>1291188</v>
      </c>
      <c r="CI207">
        <v>877390</v>
      </c>
      <c r="CJ207">
        <v>1209619</v>
      </c>
      <c r="CK207">
        <v>742133</v>
      </c>
      <c r="CL207">
        <v>2248366</v>
      </c>
      <c r="CM207">
        <v>684510</v>
      </c>
      <c r="CN207">
        <v>499535</v>
      </c>
      <c r="CO207">
        <v>484234</v>
      </c>
      <c r="CP207">
        <v>4354638</v>
      </c>
      <c r="CQ207">
        <v>515432</v>
      </c>
      <c r="CR207">
        <v>10700944</v>
      </c>
      <c r="CS207">
        <v>381364</v>
      </c>
      <c r="CT207">
        <v>604356</v>
      </c>
      <c r="CU207">
        <v>840699</v>
      </c>
      <c r="CV207">
        <v>3536480</v>
      </c>
      <c r="CW207">
        <v>1371022</v>
      </c>
      <c r="CX207">
        <v>1174747</v>
      </c>
      <c r="CY207">
        <v>572572</v>
      </c>
      <c r="CZ207">
        <v>0</v>
      </c>
    </row>
    <row r="208" spans="1:104" x14ac:dyDescent="0.25">
      <c r="B208">
        <v>558</v>
      </c>
      <c r="C208" t="s">
        <v>1181</v>
      </c>
      <c r="D208" t="s">
        <v>613</v>
      </c>
    </row>
    <row r="209" spans="2:4" x14ac:dyDescent="0.25">
      <c r="B209">
        <v>559</v>
      </c>
      <c r="C209" t="s">
        <v>1182</v>
      </c>
      <c r="D209" t="s">
        <v>614</v>
      </c>
    </row>
    <row r="210" spans="2:4" x14ac:dyDescent="0.25">
      <c r="B210">
        <v>560</v>
      </c>
      <c r="C210" t="s">
        <v>1183</v>
      </c>
      <c r="D210" t="s">
        <v>615</v>
      </c>
    </row>
    <row r="211" spans="2:4" x14ac:dyDescent="0.25">
      <c r="B211">
        <v>561</v>
      </c>
      <c r="C211" t="s">
        <v>1184</v>
      </c>
      <c r="D211" t="s">
        <v>616</v>
      </c>
    </row>
    <row r="212" spans="2:4" x14ac:dyDescent="0.25">
      <c r="B212">
        <v>562</v>
      </c>
      <c r="C212" t="s">
        <v>1185</v>
      </c>
      <c r="D212" t="s">
        <v>617</v>
      </c>
    </row>
    <row r="213" spans="2:4" x14ac:dyDescent="0.25">
      <c r="B213">
        <v>563</v>
      </c>
      <c r="C213" t="s">
        <v>1186</v>
      </c>
      <c r="D213" t="s">
        <v>618</v>
      </c>
    </row>
    <row r="214" spans="2:4" x14ac:dyDescent="0.25">
      <c r="B214">
        <v>564</v>
      </c>
      <c r="C214" t="s">
        <v>1187</v>
      </c>
      <c r="D214" t="s">
        <v>619</v>
      </c>
    </row>
    <row r="215" spans="2:4" x14ac:dyDescent="0.25">
      <c r="B215">
        <v>565</v>
      </c>
      <c r="C215" t="s">
        <v>1188</v>
      </c>
      <c r="D215" t="s">
        <v>620</v>
      </c>
    </row>
    <row r="216" spans="2:4" x14ac:dyDescent="0.25">
      <c r="B216">
        <v>566</v>
      </c>
      <c r="C216" t="s">
        <v>1189</v>
      </c>
      <c r="D216" t="s">
        <v>621</v>
      </c>
    </row>
    <row r="217" spans="2:4" x14ac:dyDescent="0.25">
      <c r="B217">
        <v>567</v>
      </c>
      <c r="C217" t="s">
        <v>1190</v>
      </c>
      <c r="D217" t="s">
        <v>622</v>
      </c>
    </row>
    <row r="218" spans="2:4" x14ac:dyDescent="0.25">
      <c r="B218">
        <v>568</v>
      </c>
      <c r="C218" t="s">
        <v>1191</v>
      </c>
      <c r="D218" t="s">
        <v>623</v>
      </c>
    </row>
    <row r="219" spans="2:4" x14ac:dyDescent="0.25">
      <c r="B219">
        <v>569</v>
      </c>
      <c r="C219" t="s">
        <v>1192</v>
      </c>
      <c r="D219" t="s">
        <v>624</v>
      </c>
    </row>
    <row r="220" spans="2:4" x14ac:dyDescent="0.25">
      <c r="B220">
        <v>570</v>
      </c>
      <c r="C220" t="s">
        <v>1193</v>
      </c>
      <c r="D220" t="s">
        <v>625</v>
      </c>
    </row>
    <row r="221" spans="2:4" x14ac:dyDescent="0.25">
      <c r="B221">
        <v>571</v>
      </c>
      <c r="C221" t="s">
        <v>1194</v>
      </c>
      <c r="D221" t="s">
        <v>626</v>
      </c>
    </row>
    <row r="222" spans="2:4" x14ac:dyDescent="0.25">
      <c r="B222">
        <v>572</v>
      </c>
      <c r="C222" t="s">
        <v>1195</v>
      </c>
      <c r="D222" t="s">
        <v>627</v>
      </c>
    </row>
    <row r="223" spans="2:4" x14ac:dyDescent="0.25">
      <c r="B223">
        <v>573</v>
      </c>
      <c r="C223" t="s">
        <v>1196</v>
      </c>
      <c r="D223" t="s">
        <v>628</v>
      </c>
    </row>
    <row r="224" spans="2:4" x14ac:dyDescent="0.25">
      <c r="B224">
        <v>574</v>
      </c>
      <c r="C224" t="s">
        <v>1197</v>
      </c>
      <c r="D224" t="s">
        <v>629</v>
      </c>
    </row>
    <row r="225" spans="1:104" x14ac:dyDescent="0.25">
      <c r="B225">
        <v>992</v>
      </c>
      <c r="C225" t="s">
        <v>1198</v>
      </c>
      <c r="D225" t="s">
        <v>630</v>
      </c>
    </row>
    <row r="226" spans="1:104" x14ac:dyDescent="0.25">
      <c r="B226">
        <v>993</v>
      </c>
      <c r="C226" t="s">
        <v>527</v>
      </c>
      <c r="D226" t="s">
        <v>528</v>
      </c>
    </row>
    <row r="227" spans="1:104" x14ac:dyDescent="0.25">
      <c r="B227">
        <v>994</v>
      </c>
      <c r="C227" t="s">
        <v>529</v>
      </c>
      <c r="D227" t="s">
        <v>530</v>
      </c>
    </row>
    <row r="228" spans="1:104" x14ac:dyDescent="0.25">
      <c r="B228">
        <v>995</v>
      </c>
      <c r="C228" t="s">
        <v>1199</v>
      </c>
      <c r="D228" t="s">
        <v>531</v>
      </c>
    </row>
    <row r="229" spans="1:104" x14ac:dyDescent="0.25">
      <c r="A229">
        <v>996</v>
      </c>
      <c r="B229">
        <v>996</v>
      </c>
      <c r="C229" t="s">
        <v>532</v>
      </c>
      <c r="D229" t="s">
        <v>533</v>
      </c>
      <c r="E229">
        <v>0</v>
      </c>
      <c r="F229">
        <v>0.01</v>
      </c>
      <c r="G229">
        <v>0</v>
      </c>
      <c r="H229">
        <v>0.01</v>
      </c>
      <c r="I229">
        <v>0</v>
      </c>
      <c r="J229">
        <v>0</v>
      </c>
      <c r="K229">
        <v>0.01</v>
      </c>
      <c r="L229">
        <v>0.01</v>
      </c>
      <c r="M229">
        <v>0.01</v>
      </c>
      <c r="N229">
        <v>0.01</v>
      </c>
      <c r="O229">
        <v>0</v>
      </c>
      <c r="P229">
        <v>0.01</v>
      </c>
      <c r="Q229">
        <v>0</v>
      </c>
      <c r="R229">
        <v>0.01</v>
      </c>
      <c r="S229">
        <v>0.01</v>
      </c>
      <c r="T229">
        <v>0.01</v>
      </c>
      <c r="U229">
        <v>0</v>
      </c>
      <c r="V229">
        <v>0</v>
      </c>
      <c r="W229">
        <v>0.01</v>
      </c>
      <c r="X229">
        <v>0</v>
      </c>
      <c r="Y229">
        <v>0.01</v>
      </c>
      <c r="Z229">
        <v>0.01</v>
      </c>
      <c r="AA229">
        <v>0</v>
      </c>
      <c r="AB229">
        <v>0.01</v>
      </c>
      <c r="AC229">
        <v>0.01</v>
      </c>
      <c r="AD229">
        <v>0.01</v>
      </c>
      <c r="AE229">
        <v>0.01</v>
      </c>
      <c r="AF229">
        <v>0.01</v>
      </c>
      <c r="AG229">
        <v>0.01</v>
      </c>
      <c r="AH229">
        <v>0.01</v>
      </c>
      <c r="AI229">
        <v>0.01</v>
      </c>
      <c r="AJ229">
        <v>0.01</v>
      </c>
      <c r="AK229">
        <v>0.01</v>
      </c>
      <c r="AL229">
        <v>0</v>
      </c>
      <c r="AM229">
        <v>0.01</v>
      </c>
      <c r="AN229">
        <v>0</v>
      </c>
      <c r="AO229">
        <v>0.01</v>
      </c>
      <c r="AP229">
        <v>0</v>
      </c>
      <c r="AQ229">
        <v>0</v>
      </c>
      <c r="AR229">
        <v>0.01</v>
      </c>
      <c r="AS229">
        <v>0</v>
      </c>
      <c r="AT229">
        <v>0.01</v>
      </c>
      <c r="AU229">
        <v>0.01</v>
      </c>
      <c r="AV229">
        <v>0</v>
      </c>
      <c r="AW229">
        <v>0.01</v>
      </c>
      <c r="AX229">
        <v>0.01</v>
      </c>
      <c r="AY229">
        <v>0.01</v>
      </c>
      <c r="AZ229">
        <v>0.01</v>
      </c>
      <c r="BA229">
        <v>0</v>
      </c>
      <c r="BB229">
        <v>0</v>
      </c>
      <c r="BC229">
        <v>0.01</v>
      </c>
      <c r="BD229">
        <v>0.01</v>
      </c>
      <c r="BE229">
        <v>0</v>
      </c>
      <c r="BF229">
        <v>0</v>
      </c>
      <c r="BG229">
        <v>0.01</v>
      </c>
      <c r="BH229">
        <v>0</v>
      </c>
      <c r="BI229">
        <v>0</v>
      </c>
      <c r="BJ229">
        <v>0.01</v>
      </c>
      <c r="BK229">
        <v>0.01</v>
      </c>
      <c r="BL229">
        <v>0</v>
      </c>
      <c r="BM229">
        <v>0</v>
      </c>
      <c r="BN229">
        <v>0.01</v>
      </c>
      <c r="BO229">
        <v>0.01</v>
      </c>
      <c r="BP229">
        <v>0.01</v>
      </c>
      <c r="BQ229">
        <v>0</v>
      </c>
      <c r="BR229">
        <v>0.01</v>
      </c>
      <c r="BS229">
        <v>0</v>
      </c>
      <c r="BT229">
        <v>0</v>
      </c>
      <c r="BU229">
        <v>0.01</v>
      </c>
      <c r="BV229">
        <v>0.01</v>
      </c>
      <c r="BW229">
        <v>0.01</v>
      </c>
      <c r="BX229">
        <v>0.01</v>
      </c>
      <c r="BY229">
        <v>0</v>
      </c>
      <c r="BZ229">
        <v>0</v>
      </c>
      <c r="CA229">
        <v>0.01</v>
      </c>
      <c r="CB229">
        <v>0</v>
      </c>
      <c r="CC229">
        <v>0.01</v>
      </c>
      <c r="CD229">
        <v>0.01</v>
      </c>
      <c r="CE229">
        <v>0.01</v>
      </c>
      <c r="CF229">
        <v>0</v>
      </c>
      <c r="CG229">
        <v>0</v>
      </c>
      <c r="CH229">
        <v>0.01</v>
      </c>
      <c r="CI229">
        <v>0.01</v>
      </c>
      <c r="CJ229">
        <v>0.01</v>
      </c>
      <c r="CK229">
        <v>0.01</v>
      </c>
      <c r="CL229">
        <v>0.01</v>
      </c>
      <c r="CM229">
        <v>0</v>
      </c>
      <c r="CN229">
        <v>0</v>
      </c>
      <c r="CO229">
        <v>0.01</v>
      </c>
      <c r="CP229">
        <v>0.01</v>
      </c>
      <c r="CQ229">
        <v>0.01</v>
      </c>
      <c r="CR229">
        <v>0</v>
      </c>
      <c r="CS229">
        <v>0.01</v>
      </c>
      <c r="CT229">
        <v>0.01</v>
      </c>
      <c r="CU229">
        <v>0</v>
      </c>
      <c r="CV229">
        <v>0.01</v>
      </c>
      <c r="CW229">
        <v>0</v>
      </c>
      <c r="CX229">
        <v>0.01</v>
      </c>
      <c r="CY229">
        <v>0.01</v>
      </c>
      <c r="CZ229">
        <v>0</v>
      </c>
    </row>
    <row r="230" spans="1:104" x14ac:dyDescent="0.25">
      <c r="A230">
        <v>998</v>
      </c>
      <c r="B230">
        <v>998</v>
      </c>
      <c r="C230" t="s">
        <v>315</v>
      </c>
      <c r="D230" t="s">
        <v>534</v>
      </c>
      <c r="E230">
        <v>51</v>
      </c>
      <c r="F230">
        <v>51</v>
      </c>
      <c r="G230">
        <v>51</v>
      </c>
      <c r="H230">
        <v>51</v>
      </c>
      <c r="I230">
        <v>51</v>
      </c>
      <c r="J230">
        <v>51</v>
      </c>
      <c r="K230">
        <v>51</v>
      </c>
      <c r="L230">
        <v>51</v>
      </c>
      <c r="M230">
        <v>51</v>
      </c>
      <c r="N230">
        <v>51</v>
      </c>
      <c r="O230">
        <v>51</v>
      </c>
      <c r="P230">
        <v>51</v>
      </c>
      <c r="Q230">
        <v>51</v>
      </c>
      <c r="R230">
        <v>51</v>
      </c>
      <c r="S230">
        <v>51</v>
      </c>
      <c r="T230">
        <v>51</v>
      </c>
      <c r="U230">
        <v>51</v>
      </c>
      <c r="V230">
        <v>51</v>
      </c>
      <c r="W230">
        <v>51</v>
      </c>
      <c r="X230">
        <v>51</v>
      </c>
      <c r="Y230">
        <v>51</v>
      </c>
      <c r="Z230">
        <v>51</v>
      </c>
      <c r="AA230">
        <v>51</v>
      </c>
      <c r="AB230">
        <v>51</v>
      </c>
      <c r="AC230">
        <v>51</v>
      </c>
      <c r="AD230">
        <v>51</v>
      </c>
      <c r="AE230">
        <v>51</v>
      </c>
      <c r="AF230">
        <v>51</v>
      </c>
      <c r="AG230">
        <v>51</v>
      </c>
      <c r="AH230">
        <v>51</v>
      </c>
      <c r="AI230">
        <v>51</v>
      </c>
      <c r="AJ230">
        <v>51</v>
      </c>
      <c r="AK230">
        <v>51</v>
      </c>
      <c r="AL230">
        <v>51</v>
      </c>
      <c r="AM230">
        <v>51</v>
      </c>
      <c r="AN230">
        <v>51</v>
      </c>
      <c r="AO230">
        <v>51</v>
      </c>
      <c r="AP230">
        <v>51</v>
      </c>
      <c r="AQ230">
        <v>51</v>
      </c>
      <c r="AR230">
        <v>51</v>
      </c>
      <c r="AS230">
        <v>51</v>
      </c>
      <c r="AT230">
        <v>51</v>
      </c>
      <c r="AU230">
        <v>51</v>
      </c>
      <c r="AV230">
        <v>51</v>
      </c>
      <c r="AW230">
        <v>51</v>
      </c>
      <c r="AX230">
        <v>51</v>
      </c>
      <c r="AY230">
        <v>51</v>
      </c>
      <c r="AZ230">
        <v>51</v>
      </c>
      <c r="BA230">
        <v>51</v>
      </c>
      <c r="BB230">
        <v>51</v>
      </c>
      <c r="BC230">
        <v>51</v>
      </c>
      <c r="BD230">
        <v>51</v>
      </c>
      <c r="BE230">
        <v>51</v>
      </c>
      <c r="BF230">
        <v>51</v>
      </c>
      <c r="BG230">
        <v>51</v>
      </c>
      <c r="BH230">
        <v>51</v>
      </c>
      <c r="BI230">
        <v>51</v>
      </c>
      <c r="BJ230">
        <v>51</v>
      </c>
      <c r="BK230">
        <v>51</v>
      </c>
      <c r="BL230">
        <v>51</v>
      </c>
      <c r="BM230">
        <v>51</v>
      </c>
      <c r="BN230">
        <v>51</v>
      </c>
      <c r="BO230">
        <v>51</v>
      </c>
      <c r="BP230">
        <v>51</v>
      </c>
      <c r="BQ230">
        <v>51</v>
      </c>
      <c r="BR230">
        <v>51</v>
      </c>
      <c r="BS230">
        <v>51</v>
      </c>
      <c r="BT230">
        <v>51</v>
      </c>
      <c r="BU230">
        <v>51</v>
      </c>
      <c r="BV230">
        <v>51</v>
      </c>
      <c r="BW230">
        <v>51</v>
      </c>
      <c r="BX230">
        <v>51</v>
      </c>
      <c r="BY230">
        <v>51</v>
      </c>
      <c r="BZ230">
        <v>51</v>
      </c>
      <c r="CA230">
        <v>51</v>
      </c>
      <c r="CB230">
        <v>51</v>
      </c>
      <c r="CC230">
        <v>51</v>
      </c>
      <c r="CD230">
        <v>51</v>
      </c>
      <c r="CE230">
        <v>51</v>
      </c>
      <c r="CF230">
        <v>51</v>
      </c>
      <c r="CG230">
        <v>51</v>
      </c>
      <c r="CH230">
        <v>51</v>
      </c>
      <c r="CI230">
        <v>51</v>
      </c>
      <c r="CJ230">
        <v>51</v>
      </c>
      <c r="CK230">
        <v>51</v>
      </c>
      <c r="CL230">
        <v>51</v>
      </c>
      <c r="CM230">
        <v>51</v>
      </c>
      <c r="CN230">
        <v>51</v>
      </c>
      <c r="CO230">
        <v>51</v>
      </c>
      <c r="CP230">
        <v>51</v>
      </c>
      <c r="CQ230">
        <v>51</v>
      </c>
      <c r="CR230">
        <v>51</v>
      </c>
      <c r="CS230">
        <v>51</v>
      </c>
      <c r="CT230">
        <v>51</v>
      </c>
      <c r="CU230">
        <v>51</v>
      </c>
      <c r="CV230">
        <v>51</v>
      </c>
      <c r="CW230">
        <v>51</v>
      </c>
      <c r="CX230">
        <v>51</v>
      </c>
      <c r="CY230">
        <v>51</v>
      </c>
      <c r="CZ230">
        <v>51</v>
      </c>
    </row>
    <row r="231" spans="1:104" x14ac:dyDescent="0.25">
      <c r="A231">
        <v>999</v>
      </c>
      <c r="B231">
        <v>999</v>
      </c>
      <c r="C231" t="s">
        <v>316</v>
      </c>
      <c r="D231" t="s">
        <v>535</v>
      </c>
      <c r="E231">
        <v>5100</v>
      </c>
      <c r="F231">
        <v>5101</v>
      </c>
      <c r="G231">
        <v>5102</v>
      </c>
      <c r="H231">
        <v>5103</v>
      </c>
      <c r="I231">
        <v>5104</v>
      </c>
      <c r="J231">
        <v>5105</v>
      </c>
      <c r="K231">
        <v>5106</v>
      </c>
      <c r="L231">
        <v>5107</v>
      </c>
      <c r="M231">
        <v>5108</v>
      </c>
      <c r="N231">
        <v>5109</v>
      </c>
      <c r="O231">
        <v>5110</v>
      </c>
      <c r="P231">
        <v>5111</v>
      </c>
      <c r="Q231">
        <v>5112</v>
      </c>
      <c r="R231">
        <v>5113</v>
      </c>
      <c r="S231">
        <v>5114</v>
      </c>
      <c r="T231">
        <v>5115</v>
      </c>
      <c r="U231">
        <v>5116</v>
      </c>
      <c r="V231">
        <v>5117</v>
      </c>
      <c r="W231">
        <v>5118</v>
      </c>
      <c r="X231">
        <v>5119</v>
      </c>
      <c r="Y231">
        <v>5120</v>
      </c>
      <c r="Z231">
        <v>5121</v>
      </c>
      <c r="AA231">
        <v>5122</v>
      </c>
      <c r="AB231">
        <v>5123</v>
      </c>
      <c r="AC231">
        <v>5124</v>
      </c>
      <c r="AD231">
        <v>5125</v>
      </c>
      <c r="AE231">
        <v>5126</v>
      </c>
      <c r="AF231">
        <v>5127</v>
      </c>
      <c r="AG231">
        <v>5128</v>
      </c>
      <c r="AH231">
        <v>5129</v>
      </c>
      <c r="AI231">
        <v>5130</v>
      </c>
      <c r="AJ231">
        <v>5131</v>
      </c>
      <c r="AK231">
        <v>5132</v>
      </c>
      <c r="AL231">
        <v>5133</v>
      </c>
      <c r="AM231">
        <v>5134</v>
      </c>
      <c r="AN231">
        <v>5135</v>
      </c>
      <c r="AO231">
        <v>5136</v>
      </c>
      <c r="AP231">
        <v>5137</v>
      </c>
      <c r="AQ231">
        <v>5138</v>
      </c>
      <c r="AR231">
        <v>5139</v>
      </c>
      <c r="AS231">
        <v>5140</v>
      </c>
      <c r="AT231">
        <v>5141</v>
      </c>
      <c r="AU231">
        <v>5142</v>
      </c>
      <c r="AV231">
        <v>5143</v>
      </c>
      <c r="AW231">
        <v>5144</v>
      </c>
      <c r="AX231">
        <v>5145</v>
      </c>
      <c r="AY231">
        <v>5146</v>
      </c>
      <c r="AZ231">
        <v>5147</v>
      </c>
      <c r="BA231">
        <v>5148</v>
      </c>
      <c r="BB231">
        <v>5149</v>
      </c>
      <c r="BC231">
        <v>5150</v>
      </c>
      <c r="BD231">
        <v>5151</v>
      </c>
      <c r="BE231">
        <v>5152</v>
      </c>
      <c r="BF231">
        <v>5153</v>
      </c>
      <c r="BG231">
        <v>5154</v>
      </c>
      <c r="BH231">
        <v>5155</v>
      </c>
      <c r="BI231">
        <v>5156</v>
      </c>
      <c r="BJ231">
        <v>5157</v>
      </c>
      <c r="BK231">
        <v>5158</v>
      </c>
      <c r="BL231">
        <v>5159</v>
      </c>
      <c r="BM231">
        <v>5160</v>
      </c>
      <c r="BN231">
        <v>5161</v>
      </c>
      <c r="BO231">
        <v>5162</v>
      </c>
      <c r="BP231">
        <v>5163</v>
      </c>
      <c r="BQ231">
        <v>5164</v>
      </c>
      <c r="BR231">
        <v>5165</v>
      </c>
      <c r="BS231">
        <v>5166</v>
      </c>
      <c r="BT231">
        <v>5167</v>
      </c>
      <c r="BU231">
        <v>5168</v>
      </c>
      <c r="BV231">
        <v>5169</v>
      </c>
      <c r="BW231">
        <v>5170</v>
      </c>
      <c r="BX231">
        <v>5171</v>
      </c>
      <c r="BY231">
        <v>5172</v>
      </c>
      <c r="BZ231">
        <v>5173</v>
      </c>
      <c r="CA231">
        <v>5174</v>
      </c>
      <c r="CB231">
        <v>5175</v>
      </c>
      <c r="CC231">
        <v>5176</v>
      </c>
      <c r="CD231">
        <v>5177</v>
      </c>
      <c r="CE231">
        <v>5178</v>
      </c>
      <c r="CF231">
        <v>5179</v>
      </c>
      <c r="CG231">
        <v>5180</v>
      </c>
      <c r="CH231">
        <v>5181</v>
      </c>
      <c r="CI231">
        <v>5182</v>
      </c>
      <c r="CJ231">
        <v>5183</v>
      </c>
      <c r="CK231">
        <v>5184</v>
      </c>
      <c r="CL231">
        <v>5185</v>
      </c>
      <c r="CM231">
        <v>5186</v>
      </c>
      <c r="CN231">
        <v>5187</v>
      </c>
      <c r="CO231">
        <v>5188</v>
      </c>
      <c r="CP231">
        <v>5189</v>
      </c>
      <c r="CQ231">
        <v>5190</v>
      </c>
      <c r="CR231">
        <v>5191</v>
      </c>
      <c r="CS231">
        <v>5192</v>
      </c>
      <c r="CT231">
        <v>5193</v>
      </c>
      <c r="CU231">
        <v>5194</v>
      </c>
      <c r="CV231">
        <v>5195</v>
      </c>
      <c r="CW231">
        <v>5196</v>
      </c>
      <c r="CX231">
        <v>5197</v>
      </c>
      <c r="CY231">
        <v>5198</v>
      </c>
      <c r="CZ231">
        <v>5199</v>
      </c>
    </row>
    <row r="232" spans="1:104" ht="120" x14ac:dyDescent="0.25">
      <c r="C232">
        <v>1000</v>
      </c>
      <c r="F232" s="617" t="s">
        <v>1200</v>
      </c>
      <c r="H232" s="617" t="s">
        <v>1200</v>
      </c>
      <c r="K232" s="617" t="s">
        <v>1200</v>
      </c>
      <c r="L232" s="617" t="s">
        <v>1200</v>
      </c>
      <c r="M232" s="617" t="s">
        <v>1200</v>
      </c>
      <c r="N232" s="617" t="s">
        <v>1200</v>
      </c>
      <c r="P232" s="617" t="s">
        <v>1200</v>
      </c>
      <c r="R232" s="617" t="s">
        <v>1200</v>
      </c>
      <c r="S232" s="617" t="s">
        <v>1200</v>
      </c>
      <c r="T232" s="617" t="s">
        <v>1200</v>
      </c>
      <c r="W232" s="617" t="s">
        <v>1200</v>
      </c>
      <c r="Y232" s="617" t="s">
        <v>1200</v>
      </c>
      <c r="Z232" s="617" t="s">
        <v>1200</v>
      </c>
      <c r="AB232" s="617" t="s">
        <v>1200</v>
      </c>
      <c r="AC232" s="617" t="s">
        <v>1200</v>
      </c>
      <c r="AD232" s="617" t="s">
        <v>1200</v>
      </c>
      <c r="AE232" s="617" t="s">
        <v>1200</v>
      </c>
      <c r="AF232" s="617" t="s">
        <v>1200</v>
      </c>
      <c r="AG232" s="617" t="s">
        <v>1200</v>
      </c>
      <c r="AH232" s="617" t="s">
        <v>1200</v>
      </c>
      <c r="AI232" s="617" t="s">
        <v>1200</v>
      </c>
      <c r="AJ232" s="617" t="s">
        <v>1200</v>
      </c>
      <c r="AK232" s="617" t="s">
        <v>1200</v>
      </c>
      <c r="AM232" s="617" t="s">
        <v>1200</v>
      </c>
      <c r="AO232" s="617" t="s">
        <v>1200</v>
      </c>
      <c r="AR232" s="617" t="s">
        <v>1200</v>
      </c>
      <c r="AT232" s="617" t="s">
        <v>1200</v>
      </c>
      <c r="AU232" s="617" t="s">
        <v>1200</v>
      </c>
      <c r="AW232" s="617" t="s">
        <v>1200</v>
      </c>
      <c r="AX232" s="617" t="s">
        <v>1200</v>
      </c>
      <c r="AY232" s="617" t="s">
        <v>1200</v>
      </c>
      <c r="AZ232" s="617" t="s">
        <v>1200</v>
      </c>
      <c r="BC232" s="617" t="s">
        <v>1200</v>
      </c>
      <c r="BD232" s="617" t="s">
        <v>1200</v>
      </c>
      <c r="BG232" s="617" t="s">
        <v>1200</v>
      </c>
      <c r="BJ232" s="617" t="s">
        <v>1200</v>
      </c>
      <c r="BK232" s="617" t="s">
        <v>1200</v>
      </c>
      <c r="BN232" s="617" t="s">
        <v>1200</v>
      </c>
      <c r="BO232" s="617" t="s">
        <v>1200</v>
      </c>
      <c r="BP232" s="617" t="s">
        <v>1200</v>
      </c>
      <c r="BR232" s="617" t="s">
        <v>1200</v>
      </c>
      <c r="BU232" s="617" t="s">
        <v>1200</v>
      </c>
      <c r="BV232" s="617" t="s">
        <v>1200</v>
      </c>
      <c r="BW232" s="617" t="s">
        <v>1200</v>
      </c>
      <c r="BX232" s="617" t="s">
        <v>1200</v>
      </c>
      <c r="CA232" s="617" t="s">
        <v>1200</v>
      </c>
      <c r="CC232" s="617" t="s">
        <v>1200</v>
      </c>
      <c r="CD232" s="617" t="s">
        <v>1200</v>
      </c>
      <c r="CE232" s="617" t="s">
        <v>1200</v>
      </c>
      <c r="CH232" s="617" t="s">
        <v>1200</v>
      </c>
      <c r="CI232" s="617" t="s">
        <v>1200</v>
      </c>
      <c r="CJ232" s="617" t="s">
        <v>1200</v>
      </c>
      <c r="CK232" s="617" t="s">
        <v>1200</v>
      </c>
      <c r="CL232" s="617" t="s">
        <v>1200</v>
      </c>
      <c r="CO232" s="617" t="s">
        <v>1200</v>
      </c>
      <c r="CP232" s="617" t="s">
        <v>1200</v>
      </c>
      <c r="CQ232" s="617" t="s">
        <v>1200</v>
      </c>
      <c r="CS232" s="617" t="s">
        <v>1200</v>
      </c>
      <c r="CT232" s="617" t="s">
        <v>1200</v>
      </c>
      <c r="CV232" s="617" t="s">
        <v>1200</v>
      </c>
      <c r="CX232" s="617" t="s">
        <v>1200</v>
      </c>
      <c r="CY232" s="617" t="s">
        <v>1200</v>
      </c>
    </row>
    <row r="233" spans="1:104" x14ac:dyDescent="0.25">
      <c r="C233">
        <v>537</v>
      </c>
      <c r="E233" t="s">
        <v>55</v>
      </c>
      <c r="F233" t="s">
        <v>54</v>
      </c>
      <c r="G233" t="s">
        <v>55</v>
      </c>
      <c r="K233" t="s">
        <v>54</v>
      </c>
      <c r="M233" t="s">
        <v>55</v>
      </c>
      <c r="N233" t="s">
        <v>55</v>
      </c>
      <c r="O233" t="s">
        <v>55</v>
      </c>
      <c r="P233" t="s">
        <v>54</v>
      </c>
      <c r="Q233" t="s">
        <v>55</v>
      </c>
      <c r="R233" t="s">
        <v>55</v>
      </c>
      <c r="S233" t="s">
        <v>55</v>
      </c>
      <c r="T233" t="s">
        <v>55</v>
      </c>
      <c r="U233" t="s">
        <v>55</v>
      </c>
      <c r="V233" t="s">
        <v>55</v>
      </c>
      <c r="W233" t="s">
        <v>55</v>
      </c>
      <c r="Y233" t="s">
        <v>55</v>
      </c>
      <c r="Z233" t="s">
        <v>55</v>
      </c>
      <c r="AA233" t="s">
        <v>55</v>
      </c>
      <c r="AB233" t="s">
        <v>54</v>
      </c>
      <c r="AC233" t="s">
        <v>55</v>
      </c>
      <c r="AD233" t="s">
        <v>55</v>
      </c>
      <c r="AE233" t="s">
        <v>54</v>
      </c>
      <c r="AF233" t="s">
        <v>54</v>
      </c>
      <c r="AG233" t="s">
        <v>54</v>
      </c>
      <c r="AH233" t="s">
        <v>54</v>
      </c>
      <c r="AI233" t="s">
        <v>55</v>
      </c>
      <c r="AJ233" t="s">
        <v>54</v>
      </c>
      <c r="AL233" t="s">
        <v>55</v>
      </c>
      <c r="AM233" t="s">
        <v>55</v>
      </c>
      <c r="AN233" t="s">
        <v>55</v>
      </c>
      <c r="AO233" t="s">
        <v>55</v>
      </c>
      <c r="AP233" t="s">
        <v>55</v>
      </c>
      <c r="AR233" t="s">
        <v>55</v>
      </c>
      <c r="AS233" t="s">
        <v>55</v>
      </c>
      <c r="AT233" t="s">
        <v>55</v>
      </c>
      <c r="AU233" t="s">
        <v>55</v>
      </c>
      <c r="AW233" t="s">
        <v>55</v>
      </c>
      <c r="AX233" t="s">
        <v>55</v>
      </c>
      <c r="AY233" t="s">
        <v>55</v>
      </c>
      <c r="BA233" t="s">
        <v>55</v>
      </c>
      <c r="BB233" t="s">
        <v>55</v>
      </c>
      <c r="BC233" t="s">
        <v>54</v>
      </c>
      <c r="BD233" t="s">
        <v>54</v>
      </c>
      <c r="BE233" t="s">
        <v>55</v>
      </c>
      <c r="BF233" t="s">
        <v>55</v>
      </c>
      <c r="BG233" t="s">
        <v>54</v>
      </c>
      <c r="BH233" t="s">
        <v>55</v>
      </c>
      <c r="BJ233" t="s">
        <v>54</v>
      </c>
      <c r="BK233" t="s">
        <v>55</v>
      </c>
      <c r="BN233" t="s">
        <v>55</v>
      </c>
      <c r="BO233" t="s">
        <v>54</v>
      </c>
      <c r="BP233" t="s">
        <v>55</v>
      </c>
      <c r="BQ233" t="s">
        <v>55</v>
      </c>
      <c r="BS233" t="s">
        <v>55</v>
      </c>
      <c r="BT233" t="s">
        <v>55</v>
      </c>
      <c r="BU233" t="s">
        <v>54</v>
      </c>
      <c r="BV233" t="s">
        <v>55</v>
      </c>
      <c r="BW233" t="s">
        <v>54</v>
      </c>
      <c r="BX233" t="s">
        <v>55</v>
      </c>
      <c r="BZ233" t="s">
        <v>55</v>
      </c>
      <c r="CA233" t="s">
        <v>55</v>
      </c>
      <c r="CB233" t="s">
        <v>55</v>
      </c>
      <c r="CC233" t="s">
        <v>54</v>
      </c>
      <c r="CD233" t="s">
        <v>55</v>
      </c>
      <c r="CE233" t="s">
        <v>54</v>
      </c>
      <c r="CF233" t="s">
        <v>54</v>
      </c>
      <c r="CH233" t="s">
        <v>55</v>
      </c>
      <c r="CI233" t="s">
        <v>55</v>
      </c>
      <c r="CJ233" t="s">
        <v>54</v>
      </c>
      <c r="CK233" t="s">
        <v>55</v>
      </c>
      <c r="CL233" t="s">
        <v>54</v>
      </c>
      <c r="CM233" t="s">
        <v>55</v>
      </c>
      <c r="CN233" t="s">
        <v>55</v>
      </c>
      <c r="CO233" t="s">
        <v>54</v>
      </c>
      <c r="CP233" t="s">
        <v>54</v>
      </c>
      <c r="CQ233" t="s">
        <v>55</v>
      </c>
      <c r="CS233" t="s">
        <v>55</v>
      </c>
      <c r="CT233" t="s">
        <v>55</v>
      </c>
      <c r="CV233" t="s">
        <v>55</v>
      </c>
      <c r="CW233" t="s">
        <v>55</v>
      </c>
      <c r="CX233" t="s">
        <v>55</v>
      </c>
      <c r="CY233" t="s">
        <v>55</v>
      </c>
      <c r="CZ233" t="s">
        <v>55</v>
      </c>
    </row>
    <row r="234" spans="1:104" x14ac:dyDescent="0.25">
      <c r="C234">
        <v>538</v>
      </c>
      <c r="E234" t="s">
        <v>55</v>
      </c>
      <c r="F234" t="s">
        <v>54</v>
      </c>
      <c r="G234" t="s">
        <v>55</v>
      </c>
      <c r="K234" t="s">
        <v>55</v>
      </c>
      <c r="M234" t="s">
        <v>55</v>
      </c>
      <c r="N234" t="s">
        <v>54</v>
      </c>
      <c r="O234" t="s">
        <v>55</v>
      </c>
      <c r="P234" t="s">
        <v>54</v>
      </c>
      <c r="Q234" t="s">
        <v>55</v>
      </c>
      <c r="R234" t="s">
        <v>55</v>
      </c>
      <c r="S234" t="s">
        <v>55</v>
      </c>
      <c r="T234" t="s">
        <v>55</v>
      </c>
      <c r="U234" t="s">
        <v>55</v>
      </c>
      <c r="V234" t="s">
        <v>55</v>
      </c>
      <c r="W234" t="s">
        <v>55</v>
      </c>
      <c r="Y234" t="s">
        <v>55</v>
      </c>
      <c r="Z234" t="s">
        <v>55</v>
      </c>
      <c r="AA234" t="s">
        <v>55</v>
      </c>
      <c r="AB234" t="s">
        <v>54</v>
      </c>
      <c r="AC234" t="s">
        <v>55</v>
      </c>
      <c r="AD234" t="s">
        <v>55</v>
      </c>
      <c r="AE234" t="s">
        <v>55</v>
      </c>
      <c r="AF234" t="s">
        <v>54</v>
      </c>
      <c r="AG234" t="s">
        <v>54</v>
      </c>
      <c r="AH234" t="s">
        <v>54</v>
      </c>
      <c r="AI234" t="s">
        <v>55</v>
      </c>
      <c r="AJ234" t="s">
        <v>54</v>
      </c>
      <c r="AL234" t="s">
        <v>55</v>
      </c>
      <c r="AM234" t="s">
        <v>55</v>
      </c>
      <c r="AN234" t="s">
        <v>55</v>
      </c>
      <c r="AO234" t="s">
        <v>54</v>
      </c>
      <c r="AP234" t="s">
        <v>55</v>
      </c>
      <c r="AR234" t="s">
        <v>55</v>
      </c>
      <c r="AS234" t="s">
        <v>55</v>
      </c>
      <c r="AT234" t="s">
        <v>55</v>
      </c>
      <c r="AU234" t="s">
        <v>55</v>
      </c>
      <c r="AW234" t="s">
        <v>55</v>
      </c>
      <c r="AX234" t="s">
        <v>55</v>
      </c>
      <c r="AY234" t="s">
        <v>55</v>
      </c>
      <c r="BA234" t="s">
        <v>55</v>
      </c>
      <c r="BB234" t="s">
        <v>55</v>
      </c>
      <c r="BC234" t="s">
        <v>54</v>
      </c>
      <c r="BD234" t="s">
        <v>55</v>
      </c>
      <c r="BE234" t="s">
        <v>55</v>
      </c>
      <c r="BF234" t="s">
        <v>55</v>
      </c>
      <c r="BG234" t="s">
        <v>54</v>
      </c>
      <c r="BH234" t="s">
        <v>55</v>
      </c>
      <c r="BJ234" t="s">
        <v>54</v>
      </c>
      <c r="BK234" t="s">
        <v>55</v>
      </c>
      <c r="BN234" t="s">
        <v>55</v>
      </c>
      <c r="BO234" t="s">
        <v>54</v>
      </c>
      <c r="BP234" t="s">
        <v>55</v>
      </c>
      <c r="BQ234" t="s">
        <v>55</v>
      </c>
      <c r="BS234" t="s">
        <v>55</v>
      </c>
      <c r="BT234" t="s">
        <v>55</v>
      </c>
      <c r="BU234" t="s">
        <v>55</v>
      </c>
      <c r="BV234" t="s">
        <v>55</v>
      </c>
      <c r="BW234" t="s">
        <v>55</v>
      </c>
      <c r="BX234" t="s">
        <v>55</v>
      </c>
      <c r="BZ234" t="s">
        <v>55</v>
      </c>
      <c r="CA234" t="s">
        <v>55</v>
      </c>
      <c r="CB234" t="s">
        <v>55</v>
      </c>
      <c r="CC234" t="s">
        <v>54</v>
      </c>
      <c r="CD234" t="s">
        <v>55</v>
      </c>
      <c r="CE234" t="s">
        <v>55</v>
      </c>
      <c r="CF234" t="s">
        <v>54</v>
      </c>
      <c r="CH234" t="s">
        <v>55</v>
      </c>
      <c r="CI234" t="s">
        <v>55</v>
      </c>
      <c r="CJ234" t="s">
        <v>54</v>
      </c>
      <c r="CK234" t="s">
        <v>54</v>
      </c>
      <c r="CL234" t="s">
        <v>54</v>
      </c>
      <c r="CM234" t="s">
        <v>55</v>
      </c>
      <c r="CN234" t="s">
        <v>55</v>
      </c>
      <c r="CO234" t="s">
        <v>55</v>
      </c>
      <c r="CP234" t="s">
        <v>54</v>
      </c>
      <c r="CQ234" t="s">
        <v>55</v>
      </c>
      <c r="CS234" t="s">
        <v>55</v>
      </c>
      <c r="CT234" t="s">
        <v>55</v>
      </c>
      <c r="CV234" t="s">
        <v>55</v>
      </c>
      <c r="CW234" t="s">
        <v>55</v>
      </c>
      <c r="CX234" t="s">
        <v>55</v>
      </c>
      <c r="CY234" t="s">
        <v>55</v>
      </c>
      <c r="CZ234" t="s">
        <v>55</v>
      </c>
    </row>
    <row r="235" spans="1:104" x14ac:dyDescent="0.25">
      <c r="A235">
        <v>575</v>
      </c>
      <c r="B235">
        <v>575</v>
      </c>
      <c r="C235" t="s">
        <v>578</v>
      </c>
      <c r="D235" t="s">
        <v>662</v>
      </c>
      <c r="E235">
        <v>0</v>
      </c>
      <c r="F235">
        <v>514741</v>
      </c>
      <c r="G235">
        <v>0</v>
      </c>
      <c r="H235">
        <v>0</v>
      </c>
      <c r="I235">
        <v>0</v>
      </c>
      <c r="J235">
        <v>0</v>
      </c>
      <c r="K235">
        <v>0</v>
      </c>
      <c r="L235">
        <v>0</v>
      </c>
      <c r="M235">
        <v>0</v>
      </c>
      <c r="N235">
        <v>0</v>
      </c>
      <c r="O235">
        <v>0</v>
      </c>
      <c r="P235">
        <v>0</v>
      </c>
      <c r="Q235">
        <v>0</v>
      </c>
      <c r="R235">
        <v>0</v>
      </c>
      <c r="S235">
        <v>0</v>
      </c>
      <c r="T235">
        <v>0</v>
      </c>
      <c r="U235">
        <v>0</v>
      </c>
      <c r="V235">
        <v>0</v>
      </c>
      <c r="W235">
        <v>0</v>
      </c>
      <c r="X235">
        <v>0</v>
      </c>
      <c r="Y235">
        <v>489305</v>
      </c>
      <c r="Z235">
        <v>20108</v>
      </c>
      <c r="AA235">
        <v>0</v>
      </c>
      <c r="AB235">
        <v>0</v>
      </c>
      <c r="AC235">
        <v>0</v>
      </c>
      <c r="AD235">
        <v>85969</v>
      </c>
      <c r="AE235">
        <v>51360</v>
      </c>
      <c r="AF235">
        <v>23711</v>
      </c>
      <c r="AG235">
        <v>0</v>
      </c>
      <c r="AH235">
        <v>0</v>
      </c>
      <c r="AI235">
        <v>0</v>
      </c>
      <c r="AJ235">
        <v>0</v>
      </c>
      <c r="AK235">
        <v>0</v>
      </c>
      <c r="AL235">
        <v>0</v>
      </c>
      <c r="AM235">
        <v>1500596</v>
      </c>
      <c r="AN235">
        <v>0</v>
      </c>
      <c r="AO235">
        <v>0</v>
      </c>
      <c r="AP235">
        <v>0</v>
      </c>
      <c r="AQ235">
        <v>481809</v>
      </c>
      <c r="AR235">
        <v>255880</v>
      </c>
      <c r="AS235">
        <v>0</v>
      </c>
      <c r="AT235">
        <v>0</v>
      </c>
      <c r="AU235">
        <v>0</v>
      </c>
      <c r="AV235">
        <v>0</v>
      </c>
      <c r="AW235">
        <v>0</v>
      </c>
      <c r="AX235">
        <v>0</v>
      </c>
      <c r="AY235">
        <v>0</v>
      </c>
      <c r="AZ235">
        <v>0</v>
      </c>
      <c r="BA235">
        <v>0</v>
      </c>
      <c r="BB235">
        <v>0</v>
      </c>
      <c r="BC235">
        <v>70449</v>
      </c>
      <c r="BD235">
        <v>0</v>
      </c>
      <c r="BE235">
        <v>0</v>
      </c>
      <c r="BF235">
        <v>0</v>
      </c>
      <c r="BG235">
        <v>0</v>
      </c>
      <c r="BH235">
        <v>0</v>
      </c>
      <c r="BI235">
        <v>0</v>
      </c>
      <c r="BJ235">
        <v>1646095</v>
      </c>
      <c r="BK235">
        <v>0</v>
      </c>
      <c r="BL235">
        <v>0</v>
      </c>
      <c r="BM235">
        <v>0</v>
      </c>
      <c r="BN235">
        <v>0</v>
      </c>
      <c r="BO235">
        <v>0</v>
      </c>
      <c r="BP235">
        <v>261444</v>
      </c>
      <c r="BQ235">
        <v>0</v>
      </c>
      <c r="BR235">
        <v>0</v>
      </c>
      <c r="BS235">
        <v>0</v>
      </c>
      <c r="BT235">
        <v>136000</v>
      </c>
      <c r="BU235">
        <v>0</v>
      </c>
      <c r="BV235">
        <v>0</v>
      </c>
      <c r="BW235">
        <v>1276003</v>
      </c>
      <c r="BX235">
        <v>0</v>
      </c>
      <c r="BY235">
        <v>0</v>
      </c>
      <c r="BZ235">
        <v>142258</v>
      </c>
      <c r="CA235">
        <v>0</v>
      </c>
      <c r="CB235">
        <v>0</v>
      </c>
      <c r="CC235">
        <v>0</v>
      </c>
      <c r="CD235">
        <v>0</v>
      </c>
      <c r="CE235">
        <v>0</v>
      </c>
      <c r="CF235">
        <v>908638</v>
      </c>
      <c r="CG235">
        <v>0</v>
      </c>
      <c r="CH235">
        <v>0</v>
      </c>
      <c r="CI235">
        <v>0</v>
      </c>
      <c r="CJ235">
        <v>459394</v>
      </c>
      <c r="CK235">
        <v>0</v>
      </c>
      <c r="CL235">
        <v>463108</v>
      </c>
      <c r="CM235">
        <v>349886</v>
      </c>
      <c r="CN235">
        <v>0</v>
      </c>
      <c r="CO235">
        <v>0</v>
      </c>
      <c r="CP235">
        <v>10040</v>
      </c>
      <c r="CQ235">
        <v>0</v>
      </c>
      <c r="CR235">
        <v>27445</v>
      </c>
      <c r="CS235">
        <v>0</v>
      </c>
      <c r="CT235">
        <v>988887</v>
      </c>
      <c r="CU235">
        <v>0</v>
      </c>
      <c r="CV235">
        <v>0</v>
      </c>
      <c r="CW235">
        <v>400000</v>
      </c>
      <c r="CX235">
        <v>0</v>
      </c>
      <c r="CY235">
        <v>0</v>
      </c>
      <c r="CZ235">
        <v>0</v>
      </c>
    </row>
    <row r="236" spans="1:104" x14ac:dyDescent="0.25">
      <c r="A236">
        <v>576</v>
      </c>
      <c r="B236">
        <v>576</v>
      </c>
      <c r="C236" t="s">
        <v>579</v>
      </c>
      <c r="D236" t="s">
        <v>663</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1689940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1507313</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595888</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162374</v>
      </c>
      <c r="CY236">
        <v>0</v>
      </c>
      <c r="CZ236">
        <v>0</v>
      </c>
    </row>
    <row r="237" spans="1:104" x14ac:dyDescent="0.25">
      <c r="A237">
        <v>577</v>
      </c>
      <c r="B237">
        <v>577</v>
      </c>
      <c r="C237" t="s">
        <v>664</v>
      </c>
      <c r="D237" t="s">
        <v>665</v>
      </c>
      <c r="E237">
        <v>2</v>
      </c>
      <c r="F237">
        <v>2</v>
      </c>
      <c r="G237">
        <v>2</v>
      </c>
      <c r="H237">
        <v>0</v>
      </c>
      <c r="I237">
        <v>2</v>
      </c>
      <c r="J237">
        <v>2</v>
      </c>
      <c r="K237">
        <v>2</v>
      </c>
      <c r="L237">
        <v>0</v>
      </c>
      <c r="M237">
        <v>2</v>
      </c>
      <c r="N237">
        <v>2</v>
      </c>
      <c r="O237">
        <v>1</v>
      </c>
      <c r="P237">
        <v>2</v>
      </c>
      <c r="Q237">
        <v>1</v>
      </c>
      <c r="R237">
        <v>2</v>
      </c>
      <c r="S237">
        <v>2</v>
      </c>
      <c r="T237">
        <v>2</v>
      </c>
      <c r="U237">
        <v>2</v>
      </c>
      <c r="V237">
        <v>2</v>
      </c>
      <c r="W237">
        <v>2</v>
      </c>
      <c r="X237">
        <v>2</v>
      </c>
      <c r="Y237">
        <v>2</v>
      </c>
      <c r="Z237">
        <v>2</v>
      </c>
      <c r="AA237">
        <v>2</v>
      </c>
      <c r="AB237">
        <v>2</v>
      </c>
      <c r="AC237">
        <v>2</v>
      </c>
      <c r="AD237">
        <v>2</v>
      </c>
      <c r="AE237">
        <v>2</v>
      </c>
      <c r="AF237">
        <v>2</v>
      </c>
      <c r="AG237">
        <v>2</v>
      </c>
      <c r="AH237">
        <v>2</v>
      </c>
      <c r="AI237">
        <v>2</v>
      </c>
      <c r="AJ237">
        <v>1</v>
      </c>
      <c r="AK237">
        <v>0</v>
      </c>
      <c r="AL237">
        <v>2</v>
      </c>
      <c r="AM237">
        <v>2</v>
      </c>
      <c r="AN237">
        <v>2</v>
      </c>
      <c r="AO237">
        <v>2</v>
      </c>
      <c r="AP237">
        <v>2</v>
      </c>
      <c r="AQ237">
        <v>2</v>
      </c>
      <c r="AR237">
        <v>0</v>
      </c>
      <c r="AS237">
        <v>2</v>
      </c>
      <c r="AT237">
        <v>2</v>
      </c>
      <c r="AU237">
        <v>2</v>
      </c>
      <c r="AV237">
        <v>2</v>
      </c>
      <c r="AW237">
        <v>2</v>
      </c>
      <c r="AX237">
        <v>2</v>
      </c>
      <c r="AY237">
        <v>2</v>
      </c>
      <c r="AZ237">
        <v>0</v>
      </c>
      <c r="BA237">
        <v>2</v>
      </c>
      <c r="BB237">
        <v>2</v>
      </c>
      <c r="BC237">
        <v>2</v>
      </c>
      <c r="BD237">
        <v>2</v>
      </c>
      <c r="BE237">
        <v>2</v>
      </c>
      <c r="BF237">
        <v>2</v>
      </c>
      <c r="BG237">
        <v>2</v>
      </c>
      <c r="BH237">
        <v>2</v>
      </c>
      <c r="BI237">
        <v>0</v>
      </c>
      <c r="BJ237">
        <v>2</v>
      </c>
      <c r="BK237">
        <v>2</v>
      </c>
      <c r="BL237">
        <v>2</v>
      </c>
      <c r="BM237">
        <v>2</v>
      </c>
      <c r="BN237">
        <v>2</v>
      </c>
      <c r="BO237">
        <v>2</v>
      </c>
      <c r="BP237">
        <v>2</v>
      </c>
      <c r="BQ237">
        <v>2</v>
      </c>
      <c r="BR237">
        <v>0</v>
      </c>
      <c r="BS237">
        <v>2</v>
      </c>
      <c r="BT237">
        <v>2</v>
      </c>
      <c r="BU237">
        <v>2</v>
      </c>
      <c r="BV237">
        <v>2</v>
      </c>
      <c r="BW237">
        <v>2</v>
      </c>
      <c r="BX237">
        <v>2</v>
      </c>
      <c r="BY237">
        <v>2</v>
      </c>
      <c r="BZ237">
        <v>2</v>
      </c>
      <c r="CA237">
        <v>2</v>
      </c>
      <c r="CB237">
        <v>2</v>
      </c>
      <c r="CC237">
        <v>2</v>
      </c>
      <c r="CD237">
        <v>2</v>
      </c>
      <c r="CE237">
        <v>2</v>
      </c>
      <c r="CF237">
        <v>2</v>
      </c>
      <c r="CG237">
        <v>2</v>
      </c>
      <c r="CH237">
        <v>2</v>
      </c>
      <c r="CI237">
        <v>2</v>
      </c>
      <c r="CJ237">
        <v>2</v>
      </c>
      <c r="CK237">
        <v>2</v>
      </c>
      <c r="CL237">
        <v>2</v>
      </c>
      <c r="CM237">
        <v>2</v>
      </c>
      <c r="CN237">
        <v>2</v>
      </c>
      <c r="CO237">
        <v>2</v>
      </c>
      <c r="CP237">
        <v>1</v>
      </c>
      <c r="CQ237">
        <v>2</v>
      </c>
      <c r="CR237">
        <v>2</v>
      </c>
      <c r="CS237">
        <v>2</v>
      </c>
      <c r="CT237">
        <v>2</v>
      </c>
      <c r="CU237">
        <v>2</v>
      </c>
      <c r="CV237">
        <v>2</v>
      </c>
      <c r="CW237">
        <v>2</v>
      </c>
      <c r="CX237">
        <v>2</v>
      </c>
      <c r="CY237">
        <v>2</v>
      </c>
      <c r="CZ237">
        <v>0</v>
      </c>
    </row>
    <row r="238" spans="1:104" x14ac:dyDescent="0.25">
      <c r="A238">
        <v>578</v>
      </c>
      <c r="B238">
        <v>578</v>
      </c>
      <c r="C238" t="s">
        <v>666</v>
      </c>
      <c r="D238" t="s">
        <v>667</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7900000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row>
    <row r="239" spans="1:104" x14ac:dyDescent="0.25">
      <c r="A239">
        <v>579</v>
      </c>
      <c r="B239">
        <v>579</v>
      </c>
      <c r="C239" t="s">
        <v>668</v>
      </c>
      <c r="D239" t="s">
        <v>669</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7900000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row>
    <row r="240" spans="1:104" x14ac:dyDescent="0.25">
      <c r="B240">
        <v>580</v>
      </c>
      <c r="C240" t="s">
        <v>670</v>
      </c>
      <c r="D240" t="s">
        <v>671</v>
      </c>
    </row>
    <row r="241" spans="1:104" x14ac:dyDescent="0.25">
      <c r="B241">
        <v>581</v>
      </c>
      <c r="C241" t="s">
        <v>672</v>
      </c>
      <c r="D241" t="s">
        <v>673</v>
      </c>
    </row>
    <row r="242" spans="1:104" x14ac:dyDescent="0.25">
      <c r="B242">
        <v>582</v>
      </c>
      <c r="C242" t="s">
        <v>674</v>
      </c>
      <c r="D242" t="s">
        <v>675</v>
      </c>
    </row>
    <row r="243" spans="1:104" x14ac:dyDescent="0.25">
      <c r="B243">
        <v>583</v>
      </c>
      <c r="C243" t="s">
        <v>676</v>
      </c>
      <c r="D243" t="s">
        <v>677</v>
      </c>
    </row>
    <row r="244" spans="1:104" x14ac:dyDescent="0.25">
      <c r="B244">
        <v>584</v>
      </c>
      <c r="C244" t="s">
        <v>678</v>
      </c>
      <c r="D244" t="s">
        <v>679</v>
      </c>
    </row>
    <row r="245" spans="1:104" x14ac:dyDescent="0.25">
      <c r="A245">
        <v>585</v>
      </c>
      <c r="B245">
        <v>585</v>
      </c>
      <c r="C245" t="s">
        <v>680</v>
      </c>
      <c r="D245" t="s">
        <v>681</v>
      </c>
      <c r="E245">
        <v>0</v>
      </c>
      <c r="F245">
        <v>0</v>
      </c>
      <c r="G245">
        <v>0</v>
      </c>
      <c r="H245">
        <v>0</v>
      </c>
      <c r="I245">
        <v>5420</v>
      </c>
      <c r="J245">
        <v>0</v>
      </c>
      <c r="K245">
        <v>0</v>
      </c>
      <c r="L245">
        <v>0</v>
      </c>
      <c r="M245">
        <v>0</v>
      </c>
      <c r="N245">
        <v>0</v>
      </c>
      <c r="O245">
        <v>40412</v>
      </c>
      <c r="P245">
        <v>124697</v>
      </c>
      <c r="Q245">
        <v>0</v>
      </c>
      <c r="R245">
        <v>0</v>
      </c>
      <c r="S245">
        <v>0</v>
      </c>
      <c r="T245">
        <v>0</v>
      </c>
      <c r="U245">
        <v>0</v>
      </c>
      <c r="V245">
        <v>0</v>
      </c>
      <c r="W245">
        <v>0</v>
      </c>
      <c r="X245">
        <v>129170</v>
      </c>
      <c r="Y245">
        <v>0</v>
      </c>
      <c r="Z245">
        <v>183507</v>
      </c>
      <c r="AA245">
        <v>0</v>
      </c>
      <c r="AB245">
        <v>0</v>
      </c>
      <c r="AC245">
        <v>0</v>
      </c>
      <c r="AD245">
        <v>0</v>
      </c>
      <c r="AE245">
        <v>0</v>
      </c>
      <c r="AF245">
        <v>0</v>
      </c>
      <c r="AG245">
        <v>4228</v>
      </c>
      <c r="AH245">
        <v>0</v>
      </c>
      <c r="AI245">
        <v>0</v>
      </c>
      <c r="AJ245">
        <v>0</v>
      </c>
      <c r="AK245">
        <v>0</v>
      </c>
      <c r="AL245">
        <v>0</v>
      </c>
      <c r="AM245">
        <v>0</v>
      </c>
      <c r="AN245">
        <v>0</v>
      </c>
      <c r="AO245">
        <v>0</v>
      </c>
      <c r="AP245">
        <v>265214</v>
      </c>
      <c r="AQ245">
        <v>0</v>
      </c>
      <c r="AR245">
        <v>0</v>
      </c>
      <c r="AS245">
        <v>0</v>
      </c>
      <c r="AT245">
        <v>0</v>
      </c>
      <c r="AU245">
        <v>0</v>
      </c>
      <c r="AV245">
        <v>0</v>
      </c>
      <c r="AW245">
        <v>0</v>
      </c>
      <c r="AX245">
        <v>0</v>
      </c>
      <c r="AY245">
        <v>0</v>
      </c>
      <c r="AZ245">
        <v>0</v>
      </c>
      <c r="BA245">
        <v>0</v>
      </c>
      <c r="BB245">
        <v>141928</v>
      </c>
      <c r="BC245">
        <v>0</v>
      </c>
      <c r="BD245">
        <v>65340</v>
      </c>
      <c r="BE245">
        <v>0</v>
      </c>
      <c r="BF245">
        <v>0</v>
      </c>
      <c r="BG245">
        <v>0</v>
      </c>
      <c r="BH245">
        <v>137983</v>
      </c>
      <c r="BI245">
        <v>0</v>
      </c>
      <c r="BJ245">
        <v>0</v>
      </c>
      <c r="BK245">
        <v>0</v>
      </c>
      <c r="BL245">
        <v>0</v>
      </c>
      <c r="BM245">
        <v>24563</v>
      </c>
      <c r="BN245">
        <v>64210</v>
      </c>
      <c r="BO245">
        <v>0</v>
      </c>
      <c r="BP245">
        <v>0</v>
      </c>
      <c r="BQ245">
        <v>0</v>
      </c>
      <c r="BR245">
        <v>0</v>
      </c>
      <c r="BS245">
        <v>0</v>
      </c>
      <c r="BT245">
        <v>0</v>
      </c>
      <c r="BU245">
        <v>0</v>
      </c>
      <c r="BV245">
        <v>0</v>
      </c>
      <c r="BW245">
        <v>0</v>
      </c>
      <c r="BX245">
        <v>0</v>
      </c>
      <c r="BY245">
        <v>0</v>
      </c>
      <c r="BZ245">
        <v>0</v>
      </c>
      <c r="CA245">
        <v>0</v>
      </c>
      <c r="CB245">
        <v>17864</v>
      </c>
      <c r="CC245">
        <v>0</v>
      </c>
      <c r="CD245">
        <v>0</v>
      </c>
      <c r="CE245">
        <v>0</v>
      </c>
      <c r="CF245">
        <v>0</v>
      </c>
      <c r="CG245">
        <v>0</v>
      </c>
      <c r="CH245">
        <v>0</v>
      </c>
      <c r="CI245">
        <v>0</v>
      </c>
      <c r="CJ245">
        <v>0</v>
      </c>
      <c r="CK245">
        <v>0</v>
      </c>
      <c r="CL245">
        <v>0</v>
      </c>
      <c r="CM245">
        <v>49383</v>
      </c>
      <c r="CN245">
        <v>0</v>
      </c>
      <c r="CO245">
        <v>0</v>
      </c>
      <c r="CP245">
        <v>0</v>
      </c>
      <c r="CQ245">
        <v>0</v>
      </c>
      <c r="CR245">
        <v>0</v>
      </c>
      <c r="CS245">
        <v>0</v>
      </c>
      <c r="CT245">
        <v>0</v>
      </c>
      <c r="CU245">
        <v>935</v>
      </c>
      <c r="CV245">
        <v>0</v>
      </c>
      <c r="CW245">
        <v>0</v>
      </c>
      <c r="CX245">
        <v>0</v>
      </c>
      <c r="CY245">
        <v>0</v>
      </c>
      <c r="CZ245">
        <v>49513</v>
      </c>
    </row>
    <row r="246" spans="1:104" x14ac:dyDescent="0.25">
      <c r="A246">
        <v>586</v>
      </c>
      <c r="B246">
        <v>586</v>
      </c>
      <c r="C246" t="s">
        <v>1201</v>
      </c>
      <c r="D246" t="s">
        <v>682</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200000</v>
      </c>
      <c r="AU246">
        <v>0</v>
      </c>
      <c r="AV246">
        <v>0</v>
      </c>
      <c r="AW246">
        <v>0</v>
      </c>
      <c r="AX246">
        <v>0</v>
      </c>
      <c r="AY246">
        <v>0</v>
      </c>
      <c r="AZ246">
        <v>0</v>
      </c>
      <c r="BA246">
        <v>0</v>
      </c>
      <c r="BB246">
        <v>0</v>
      </c>
      <c r="BC246">
        <v>0</v>
      </c>
      <c r="BD246">
        <v>0</v>
      </c>
      <c r="BE246">
        <v>0</v>
      </c>
      <c r="BF246">
        <v>0</v>
      </c>
      <c r="BG246">
        <v>0</v>
      </c>
      <c r="BH246">
        <v>0</v>
      </c>
      <c r="BI246">
        <v>0</v>
      </c>
      <c r="BJ246">
        <v>1928429</v>
      </c>
      <c r="BK246">
        <v>0</v>
      </c>
      <c r="BL246">
        <v>0</v>
      </c>
      <c r="BM246">
        <v>0</v>
      </c>
      <c r="BN246">
        <v>0</v>
      </c>
      <c r="BO246">
        <v>0</v>
      </c>
      <c r="BP246">
        <v>0</v>
      </c>
      <c r="BQ246">
        <v>0</v>
      </c>
      <c r="BR246">
        <v>0</v>
      </c>
      <c r="BS246">
        <v>0</v>
      </c>
      <c r="BT246">
        <v>136000</v>
      </c>
      <c r="BU246">
        <v>0</v>
      </c>
      <c r="BV246">
        <v>0</v>
      </c>
      <c r="BW246">
        <v>0</v>
      </c>
      <c r="BX246">
        <v>0</v>
      </c>
      <c r="BY246">
        <v>479244</v>
      </c>
      <c r="BZ246">
        <v>0</v>
      </c>
      <c r="CA246">
        <v>0</v>
      </c>
      <c r="CB246">
        <v>0</v>
      </c>
      <c r="CC246">
        <v>0</v>
      </c>
      <c r="CD246">
        <v>0</v>
      </c>
      <c r="CE246">
        <v>0</v>
      </c>
      <c r="CF246">
        <v>0</v>
      </c>
      <c r="CG246">
        <v>0</v>
      </c>
      <c r="CH246">
        <v>1066484</v>
      </c>
      <c r="CI246">
        <v>0</v>
      </c>
      <c r="CJ246">
        <v>0</v>
      </c>
      <c r="CK246">
        <v>0</v>
      </c>
      <c r="CL246">
        <v>0</v>
      </c>
      <c r="CM246">
        <v>746758</v>
      </c>
      <c r="CN246">
        <v>0</v>
      </c>
      <c r="CO246">
        <v>0</v>
      </c>
      <c r="CP246">
        <v>0</v>
      </c>
      <c r="CQ246">
        <v>0</v>
      </c>
      <c r="CR246">
        <v>0</v>
      </c>
      <c r="CS246">
        <v>0</v>
      </c>
      <c r="CT246">
        <v>0</v>
      </c>
      <c r="CU246">
        <v>0</v>
      </c>
      <c r="CV246">
        <v>0</v>
      </c>
      <c r="CW246">
        <v>0</v>
      </c>
      <c r="CX246">
        <v>0</v>
      </c>
      <c r="CY246">
        <v>0</v>
      </c>
      <c r="CZ246">
        <v>0</v>
      </c>
    </row>
    <row r="247" spans="1:104" x14ac:dyDescent="0.25">
      <c r="B247">
        <v>587</v>
      </c>
      <c r="C247" t="s">
        <v>683</v>
      </c>
      <c r="D247" t="s">
        <v>684</v>
      </c>
    </row>
    <row r="248" spans="1:104" x14ac:dyDescent="0.25">
      <c r="B248">
        <v>588</v>
      </c>
      <c r="C248" t="s">
        <v>685</v>
      </c>
      <c r="D248" t="s">
        <v>686</v>
      </c>
    </row>
    <row r="249" spans="1:104" x14ac:dyDescent="0.25">
      <c r="A249">
        <v>589</v>
      </c>
      <c r="B249">
        <v>589</v>
      </c>
      <c r="C249" t="s">
        <v>687</v>
      </c>
      <c r="D249" t="s">
        <v>688</v>
      </c>
      <c r="E249">
        <v>0</v>
      </c>
      <c r="F249">
        <v>0</v>
      </c>
      <c r="G249">
        <v>0</v>
      </c>
      <c r="H249">
        <v>0</v>
      </c>
      <c r="I249">
        <v>0</v>
      </c>
      <c r="J249">
        <v>0</v>
      </c>
      <c r="K249">
        <v>0</v>
      </c>
      <c r="L249">
        <v>0</v>
      </c>
      <c r="M249">
        <v>0</v>
      </c>
      <c r="N249">
        <v>0</v>
      </c>
      <c r="O249">
        <v>9395495</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5635103</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row>
    <row r="250" spans="1:104" x14ac:dyDescent="0.25">
      <c r="B250">
        <v>590</v>
      </c>
      <c r="C250" t="s">
        <v>689</v>
      </c>
      <c r="D250" t="s">
        <v>690</v>
      </c>
    </row>
    <row r="251" spans="1:104" x14ac:dyDescent="0.25">
      <c r="A251">
        <v>591</v>
      </c>
      <c r="B251">
        <v>591</v>
      </c>
      <c r="C251" t="s">
        <v>638</v>
      </c>
      <c r="E251">
        <v>4788384</v>
      </c>
      <c r="F251">
        <v>4521466</v>
      </c>
      <c r="G251">
        <v>987763</v>
      </c>
      <c r="H251">
        <v>0</v>
      </c>
      <c r="I251">
        <v>2467265</v>
      </c>
      <c r="J251">
        <v>0</v>
      </c>
      <c r="K251">
        <v>11553789</v>
      </c>
      <c r="L251">
        <v>0</v>
      </c>
      <c r="M251">
        <v>5138722</v>
      </c>
      <c r="N251">
        <v>46396522</v>
      </c>
      <c r="O251">
        <v>5192496</v>
      </c>
      <c r="P251">
        <v>7514474</v>
      </c>
      <c r="Q251">
        <v>1040485</v>
      </c>
      <c r="R251">
        <v>3634169</v>
      </c>
      <c r="S251">
        <v>1808796</v>
      </c>
      <c r="T251">
        <v>1159290</v>
      </c>
      <c r="U251">
        <v>1572280</v>
      </c>
      <c r="V251">
        <v>9787320</v>
      </c>
      <c r="W251">
        <v>11223571</v>
      </c>
      <c r="X251">
        <v>0</v>
      </c>
      <c r="Y251">
        <v>4577916</v>
      </c>
      <c r="Z251">
        <v>1010199</v>
      </c>
      <c r="AA251">
        <v>6380315</v>
      </c>
      <c r="AB251">
        <v>9524594</v>
      </c>
      <c r="AC251">
        <v>4090859</v>
      </c>
      <c r="AD251">
        <v>18790012</v>
      </c>
      <c r="AE251">
        <v>14664257</v>
      </c>
      <c r="AF251">
        <v>14231560</v>
      </c>
      <c r="AG251">
        <v>6073488</v>
      </c>
      <c r="AH251">
        <v>6070618</v>
      </c>
      <c r="AI251">
        <v>10174637</v>
      </c>
      <c r="AJ251">
        <v>10123859</v>
      </c>
      <c r="AK251">
        <v>0</v>
      </c>
      <c r="AL251">
        <v>0</v>
      </c>
      <c r="AM251">
        <v>11756116</v>
      </c>
      <c r="AN251">
        <v>9097588</v>
      </c>
      <c r="AO251">
        <v>2528707</v>
      </c>
      <c r="AP251">
        <v>0</v>
      </c>
      <c r="AQ251">
        <v>5415047</v>
      </c>
      <c r="AR251">
        <v>5550291</v>
      </c>
      <c r="AS251">
        <v>0</v>
      </c>
      <c r="AT251">
        <v>15959783</v>
      </c>
      <c r="AU251">
        <v>42203083</v>
      </c>
      <c r="AV251">
        <v>0</v>
      </c>
      <c r="AW251">
        <v>9195096</v>
      </c>
      <c r="AX251">
        <v>2475136</v>
      </c>
      <c r="AY251">
        <v>10132678</v>
      </c>
      <c r="AZ251">
        <v>0</v>
      </c>
      <c r="BA251">
        <v>9120811</v>
      </c>
      <c r="BB251">
        <v>3781757</v>
      </c>
      <c r="BC251">
        <v>48230280</v>
      </c>
      <c r="BD251">
        <v>1875588</v>
      </c>
      <c r="BE251">
        <v>1528824</v>
      </c>
      <c r="BF251">
        <v>2903303</v>
      </c>
      <c r="BG251">
        <v>16010925</v>
      </c>
      <c r="BH251">
        <v>5213081</v>
      </c>
      <c r="BI251">
        <v>0</v>
      </c>
      <c r="BJ251">
        <v>2054002</v>
      </c>
      <c r="BK251">
        <v>3969770</v>
      </c>
      <c r="BL251">
        <v>25169687</v>
      </c>
      <c r="BM251">
        <v>0</v>
      </c>
      <c r="BN251">
        <v>3484573</v>
      </c>
      <c r="BO251">
        <v>20008702</v>
      </c>
      <c r="BP251">
        <v>6213164</v>
      </c>
      <c r="BQ251">
        <v>36457846</v>
      </c>
      <c r="BR251">
        <v>0</v>
      </c>
      <c r="BS251">
        <v>10142340</v>
      </c>
      <c r="BT251">
        <v>14850806</v>
      </c>
      <c r="BU251">
        <v>2996926</v>
      </c>
      <c r="BV251">
        <v>10553350</v>
      </c>
      <c r="BW251">
        <v>18050124</v>
      </c>
      <c r="BX251">
        <v>3054240</v>
      </c>
      <c r="BY251">
        <v>168596</v>
      </c>
      <c r="BZ251">
        <v>11017190</v>
      </c>
      <c r="CA251">
        <v>1836740</v>
      </c>
      <c r="CB251">
        <v>1367763</v>
      </c>
      <c r="CC251">
        <v>9397338</v>
      </c>
      <c r="CD251">
        <v>22453660</v>
      </c>
      <c r="CE251">
        <v>6231186</v>
      </c>
      <c r="CF251">
        <v>7569456</v>
      </c>
      <c r="CG251">
        <v>4276769</v>
      </c>
      <c r="CH251">
        <v>3696308</v>
      </c>
      <c r="CI251">
        <v>4022360</v>
      </c>
      <c r="CJ251">
        <v>7283822</v>
      </c>
      <c r="CK251">
        <v>576341</v>
      </c>
      <c r="CL251">
        <v>4810516</v>
      </c>
      <c r="CM251">
        <v>1021567</v>
      </c>
      <c r="CN251">
        <v>2648519</v>
      </c>
      <c r="CO251">
        <v>1554844</v>
      </c>
      <c r="CP251">
        <v>55813442</v>
      </c>
      <c r="CQ251">
        <v>3401889</v>
      </c>
      <c r="CR251">
        <v>29785507</v>
      </c>
      <c r="CS251">
        <v>5164244</v>
      </c>
      <c r="CT251">
        <v>2877482</v>
      </c>
      <c r="CU251">
        <v>5015059</v>
      </c>
      <c r="CV251">
        <v>21046537</v>
      </c>
      <c r="CW251">
        <v>4743084</v>
      </c>
      <c r="CX251">
        <v>5293463</v>
      </c>
      <c r="CY251">
        <v>2949700</v>
      </c>
      <c r="CZ251">
        <v>0</v>
      </c>
    </row>
    <row r="252" spans="1:104" x14ac:dyDescent="0.25">
      <c r="A252">
        <v>592</v>
      </c>
      <c r="B252">
        <v>592</v>
      </c>
      <c r="C252" t="s">
        <v>639</v>
      </c>
      <c r="E252">
        <v>489293</v>
      </c>
      <c r="F252">
        <v>103456</v>
      </c>
      <c r="G252">
        <v>68189</v>
      </c>
      <c r="H252">
        <v>0</v>
      </c>
      <c r="I252">
        <v>268671</v>
      </c>
      <c r="J252">
        <v>0</v>
      </c>
      <c r="K252">
        <v>15391</v>
      </c>
      <c r="L252">
        <v>0</v>
      </c>
      <c r="M252">
        <v>-88281</v>
      </c>
      <c r="N252">
        <v>14370201</v>
      </c>
      <c r="O252">
        <v>5521083</v>
      </c>
      <c r="P252">
        <v>-538042</v>
      </c>
      <c r="Q252">
        <v>512112</v>
      </c>
      <c r="R252">
        <v>30213</v>
      </c>
      <c r="S252">
        <v>1249936</v>
      </c>
      <c r="T252">
        <v>-20662</v>
      </c>
      <c r="U252">
        <v>-399014</v>
      </c>
      <c r="V252">
        <v>3908743</v>
      </c>
      <c r="W252">
        <v>2527973</v>
      </c>
      <c r="X252">
        <v>-2413135</v>
      </c>
      <c r="Y252">
        <v>-281233</v>
      </c>
      <c r="Z252">
        <v>-355338</v>
      </c>
      <c r="AA252">
        <v>1374453</v>
      </c>
      <c r="AB252">
        <v>3145605</v>
      </c>
      <c r="AC252">
        <v>-126166</v>
      </c>
      <c r="AD252">
        <v>6251000</v>
      </c>
      <c r="AE252">
        <v>3903464</v>
      </c>
      <c r="AF252">
        <v>193569</v>
      </c>
      <c r="AG252">
        <v>2207655</v>
      </c>
      <c r="AH252">
        <v>819609</v>
      </c>
      <c r="AI252">
        <v>4552646</v>
      </c>
      <c r="AJ252">
        <v>3132741</v>
      </c>
      <c r="AK252">
        <v>0</v>
      </c>
      <c r="AL252">
        <v>0</v>
      </c>
      <c r="AM252">
        <v>4978857</v>
      </c>
      <c r="AN252">
        <v>3044913</v>
      </c>
      <c r="AO252">
        <v>1675211</v>
      </c>
      <c r="AP252">
        <v>0</v>
      </c>
      <c r="AQ252">
        <v>-1775488</v>
      </c>
      <c r="AR252">
        <v>126737</v>
      </c>
      <c r="AS252">
        <v>0</v>
      </c>
      <c r="AT252">
        <v>-5254489</v>
      </c>
      <c r="AU252">
        <v>7410545</v>
      </c>
      <c r="AV252">
        <v>0</v>
      </c>
      <c r="AW252">
        <v>751039</v>
      </c>
      <c r="AX252">
        <v>313451</v>
      </c>
      <c r="AY252">
        <v>93367</v>
      </c>
      <c r="AZ252">
        <v>0</v>
      </c>
      <c r="BA252">
        <v>3370186</v>
      </c>
      <c r="BB252">
        <v>82817</v>
      </c>
      <c r="BC252">
        <v>17544809</v>
      </c>
      <c r="BD252">
        <v>-113152</v>
      </c>
      <c r="BE252">
        <v>9154</v>
      </c>
      <c r="BF252">
        <v>18387</v>
      </c>
      <c r="BG252">
        <v>3967847</v>
      </c>
      <c r="BH252">
        <v>-611144</v>
      </c>
      <c r="BI252">
        <v>0</v>
      </c>
      <c r="BJ252">
        <v>547592</v>
      </c>
      <c r="BK252">
        <v>1458619</v>
      </c>
      <c r="BL252">
        <v>1878231</v>
      </c>
      <c r="BM252">
        <v>0</v>
      </c>
      <c r="BN252">
        <v>1226816</v>
      </c>
      <c r="BO252">
        <v>1130447</v>
      </c>
      <c r="BP252">
        <v>698123</v>
      </c>
      <c r="BQ252">
        <v>-1228907</v>
      </c>
      <c r="BR252">
        <v>0</v>
      </c>
      <c r="BS252">
        <v>10490945</v>
      </c>
      <c r="BT252">
        <v>-127997</v>
      </c>
      <c r="BU252">
        <v>-9412</v>
      </c>
      <c r="BV252">
        <v>1412806</v>
      </c>
      <c r="BW252">
        <v>2095600</v>
      </c>
      <c r="BX252">
        <v>122747</v>
      </c>
      <c r="BY252">
        <v>112403</v>
      </c>
      <c r="BZ252">
        <v>-1589696</v>
      </c>
      <c r="CA252">
        <v>-14842</v>
      </c>
      <c r="CB252">
        <v>505256</v>
      </c>
      <c r="CC252">
        <v>-507065</v>
      </c>
      <c r="CD252">
        <v>5147437</v>
      </c>
      <c r="CE252">
        <v>89232</v>
      </c>
      <c r="CF252">
        <v>6336721</v>
      </c>
      <c r="CG252">
        <v>638377</v>
      </c>
      <c r="CH252">
        <v>-215608</v>
      </c>
      <c r="CI252">
        <v>524257</v>
      </c>
      <c r="CJ252">
        <v>1110896</v>
      </c>
      <c r="CK252">
        <v>-85809</v>
      </c>
      <c r="CL252">
        <v>563864</v>
      </c>
      <c r="CM252">
        <v>-41760</v>
      </c>
      <c r="CN252">
        <v>1062</v>
      </c>
      <c r="CO252">
        <v>14291</v>
      </c>
      <c r="CP252">
        <v>18626223</v>
      </c>
      <c r="CQ252">
        <v>1098440</v>
      </c>
      <c r="CR252">
        <v>3991252</v>
      </c>
      <c r="CS252">
        <v>206773</v>
      </c>
      <c r="CT252">
        <v>215997</v>
      </c>
      <c r="CU252">
        <v>354736</v>
      </c>
      <c r="CV252">
        <v>4340484</v>
      </c>
      <c r="CW252">
        <v>-119786</v>
      </c>
      <c r="CX252">
        <v>965307</v>
      </c>
      <c r="CY252">
        <v>-91984</v>
      </c>
      <c r="CZ252">
        <v>100000</v>
      </c>
    </row>
    <row r="253" spans="1:104" ht="105" x14ac:dyDescent="0.25">
      <c r="C253" s="617" t="s">
        <v>1202</v>
      </c>
    </row>
    <row r="254" spans="1:104" x14ac:dyDescent="0.25">
      <c r="A254">
        <v>596</v>
      </c>
      <c r="B254">
        <v>596</v>
      </c>
      <c r="C254" t="s">
        <v>645</v>
      </c>
      <c r="E254">
        <v>52</v>
      </c>
      <c r="F254">
        <v>52</v>
      </c>
      <c r="G254">
        <v>52</v>
      </c>
      <c r="H254">
        <v>0</v>
      </c>
      <c r="I254">
        <v>51</v>
      </c>
      <c r="J254">
        <v>0</v>
      </c>
      <c r="K254">
        <v>52</v>
      </c>
      <c r="L254">
        <v>0</v>
      </c>
      <c r="M254">
        <v>52</v>
      </c>
      <c r="N254">
        <v>52</v>
      </c>
      <c r="O254">
        <v>52</v>
      </c>
      <c r="P254">
        <v>52</v>
      </c>
      <c r="Q254">
        <v>52</v>
      </c>
      <c r="R254">
        <v>52</v>
      </c>
      <c r="S254">
        <v>52</v>
      </c>
      <c r="T254">
        <v>52</v>
      </c>
      <c r="U254">
        <v>52</v>
      </c>
      <c r="V254">
        <v>52</v>
      </c>
      <c r="W254">
        <v>52</v>
      </c>
      <c r="X254">
        <v>52</v>
      </c>
      <c r="Y254">
        <v>52</v>
      </c>
      <c r="Z254">
        <v>52</v>
      </c>
      <c r="AA254">
        <v>52</v>
      </c>
      <c r="AB254">
        <v>52</v>
      </c>
      <c r="AC254">
        <v>52</v>
      </c>
      <c r="AD254">
        <v>52</v>
      </c>
      <c r="AE254">
        <v>52</v>
      </c>
      <c r="AF254">
        <v>52</v>
      </c>
      <c r="AG254">
        <v>52</v>
      </c>
      <c r="AH254">
        <v>52</v>
      </c>
      <c r="AI254">
        <v>52</v>
      </c>
      <c r="AJ254">
        <v>52</v>
      </c>
      <c r="AK254">
        <v>0</v>
      </c>
      <c r="AL254">
        <v>52</v>
      </c>
      <c r="AM254">
        <v>52</v>
      </c>
      <c r="AN254">
        <v>52</v>
      </c>
      <c r="AO254">
        <v>52</v>
      </c>
      <c r="AP254">
        <v>52</v>
      </c>
      <c r="AQ254">
        <v>52</v>
      </c>
      <c r="AR254">
        <v>52</v>
      </c>
      <c r="AS254">
        <v>52</v>
      </c>
      <c r="AT254">
        <v>52</v>
      </c>
      <c r="AU254">
        <v>52</v>
      </c>
      <c r="AV254">
        <v>52</v>
      </c>
      <c r="AW254">
        <v>52</v>
      </c>
      <c r="AX254">
        <v>52</v>
      </c>
      <c r="AY254">
        <v>52</v>
      </c>
      <c r="AZ254">
        <v>0</v>
      </c>
      <c r="BA254">
        <v>52</v>
      </c>
      <c r="BB254">
        <v>52</v>
      </c>
      <c r="BC254">
        <v>52</v>
      </c>
      <c r="BD254">
        <v>52</v>
      </c>
      <c r="BE254">
        <v>52</v>
      </c>
      <c r="BF254">
        <v>52</v>
      </c>
      <c r="BG254">
        <v>52</v>
      </c>
      <c r="BH254">
        <v>52</v>
      </c>
      <c r="BI254">
        <v>0</v>
      </c>
      <c r="BJ254">
        <v>52</v>
      </c>
      <c r="BK254">
        <v>52</v>
      </c>
      <c r="BL254">
        <v>0</v>
      </c>
      <c r="BM254">
        <v>0</v>
      </c>
      <c r="BN254">
        <v>52</v>
      </c>
      <c r="BO254">
        <v>52</v>
      </c>
      <c r="BP254">
        <v>52</v>
      </c>
      <c r="BQ254">
        <v>52</v>
      </c>
      <c r="BR254">
        <v>0</v>
      </c>
      <c r="BS254">
        <v>52</v>
      </c>
      <c r="BT254">
        <v>52</v>
      </c>
      <c r="BU254">
        <v>52</v>
      </c>
      <c r="BV254">
        <v>52</v>
      </c>
      <c r="BW254">
        <v>52</v>
      </c>
      <c r="BX254">
        <v>52</v>
      </c>
      <c r="BY254">
        <v>0</v>
      </c>
      <c r="BZ254">
        <v>52</v>
      </c>
      <c r="CA254">
        <v>52</v>
      </c>
      <c r="CB254">
        <v>52</v>
      </c>
      <c r="CC254">
        <v>52</v>
      </c>
      <c r="CD254">
        <v>52</v>
      </c>
      <c r="CE254">
        <v>52</v>
      </c>
      <c r="CF254">
        <v>50</v>
      </c>
      <c r="CG254">
        <v>52</v>
      </c>
      <c r="CH254">
        <v>52</v>
      </c>
      <c r="CI254">
        <v>52</v>
      </c>
      <c r="CJ254">
        <v>52</v>
      </c>
      <c r="CK254">
        <v>52</v>
      </c>
      <c r="CL254">
        <v>52</v>
      </c>
      <c r="CM254">
        <v>52</v>
      </c>
      <c r="CN254">
        <v>52</v>
      </c>
      <c r="CO254">
        <v>52</v>
      </c>
      <c r="CP254">
        <v>52</v>
      </c>
      <c r="CQ254">
        <v>52</v>
      </c>
      <c r="CR254">
        <v>0</v>
      </c>
      <c r="CS254">
        <v>52</v>
      </c>
      <c r="CT254">
        <v>52</v>
      </c>
      <c r="CU254">
        <v>52</v>
      </c>
      <c r="CV254">
        <v>52</v>
      </c>
      <c r="CW254">
        <v>52</v>
      </c>
      <c r="CX254">
        <v>52</v>
      </c>
      <c r="CY254">
        <v>52</v>
      </c>
      <c r="CZ254">
        <v>52</v>
      </c>
    </row>
    <row r="255" spans="1:104" x14ac:dyDescent="0.25">
      <c r="A255">
        <v>597</v>
      </c>
      <c r="B255">
        <v>597</v>
      </c>
      <c r="C255" t="s">
        <v>697</v>
      </c>
      <c r="E255">
        <v>1747373</v>
      </c>
      <c r="F255">
        <v>488271</v>
      </c>
      <c r="G255">
        <v>18872</v>
      </c>
      <c r="H255">
        <v>0</v>
      </c>
      <c r="I255">
        <v>398156</v>
      </c>
      <c r="J255">
        <v>535796</v>
      </c>
      <c r="K255">
        <v>783064</v>
      </c>
      <c r="L255">
        <v>0</v>
      </c>
      <c r="M255">
        <v>710932</v>
      </c>
      <c r="N255">
        <v>2820675</v>
      </c>
      <c r="O255">
        <v>4390595</v>
      </c>
      <c r="P255">
        <v>659098</v>
      </c>
      <c r="Q255">
        <v>4197016</v>
      </c>
      <c r="R255">
        <v>462244</v>
      </c>
      <c r="S255">
        <v>249323</v>
      </c>
      <c r="T255">
        <v>1644846</v>
      </c>
      <c r="U255">
        <v>146900</v>
      </c>
      <c r="V255">
        <v>6043200</v>
      </c>
      <c r="W255">
        <v>6555688</v>
      </c>
      <c r="X255">
        <v>36775</v>
      </c>
      <c r="Y255">
        <v>69901</v>
      </c>
      <c r="Z255">
        <v>73714</v>
      </c>
      <c r="AA255">
        <v>1393895</v>
      </c>
      <c r="AB255">
        <v>678677</v>
      </c>
      <c r="AC255">
        <v>1091545</v>
      </c>
      <c r="AD255">
        <v>5000608</v>
      </c>
      <c r="AE255">
        <v>2090853</v>
      </c>
      <c r="AF255">
        <v>3074815</v>
      </c>
      <c r="AG255">
        <v>2530500</v>
      </c>
      <c r="AH255">
        <v>246224</v>
      </c>
      <c r="AI255">
        <v>882634</v>
      </c>
      <c r="AJ255">
        <v>1565922</v>
      </c>
      <c r="AK255">
        <v>0</v>
      </c>
      <c r="AL255">
        <v>6481035</v>
      </c>
      <c r="AM255">
        <v>725961</v>
      </c>
      <c r="AN255">
        <v>3479779</v>
      </c>
      <c r="AO255">
        <v>190579</v>
      </c>
      <c r="AP255">
        <v>62940</v>
      </c>
      <c r="AQ255">
        <v>1441904</v>
      </c>
      <c r="AR255">
        <v>226230</v>
      </c>
      <c r="AS255">
        <v>7922271</v>
      </c>
      <c r="AT255">
        <v>734099</v>
      </c>
      <c r="AU255">
        <v>1692209</v>
      </c>
      <c r="AV255">
        <v>1105910</v>
      </c>
      <c r="AW255">
        <v>1706705</v>
      </c>
      <c r="AX255">
        <v>221904</v>
      </c>
      <c r="AY255">
        <v>934588</v>
      </c>
      <c r="AZ255">
        <v>0</v>
      </c>
      <c r="BA255">
        <v>4472689</v>
      </c>
      <c r="BB255">
        <v>465709</v>
      </c>
      <c r="BC255">
        <v>3909807</v>
      </c>
      <c r="BD255">
        <v>0</v>
      </c>
      <c r="BE255">
        <v>1246233</v>
      </c>
      <c r="BF255">
        <v>625695</v>
      </c>
      <c r="BG255">
        <v>1757821</v>
      </c>
      <c r="BH255">
        <v>986642</v>
      </c>
      <c r="BI255">
        <v>0</v>
      </c>
      <c r="BJ255">
        <v>440326</v>
      </c>
      <c r="BK255">
        <v>247448</v>
      </c>
      <c r="BL255">
        <v>42451989</v>
      </c>
      <c r="BM255">
        <v>121739</v>
      </c>
      <c r="BN255">
        <v>2022660</v>
      </c>
      <c r="BO255">
        <v>3574170</v>
      </c>
      <c r="BP255">
        <v>1261696</v>
      </c>
      <c r="BQ255">
        <v>3956891</v>
      </c>
      <c r="BR255">
        <v>0</v>
      </c>
      <c r="BS255">
        <v>2078287</v>
      </c>
      <c r="BT255">
        <v>3770563</v>
      </c>
      <c r="BU255">
        <v>272851</v>
      </c>
      <c r="BV255">
        <v>622627</v>
      </c>
      <c r="BW255">
        <v>1233556</v>
      </c>
      <c r="BX255">
        <v>90875</v>
      </c>
      <c r="BY255">
        <v>682848</v>
      </c>
      <c r="BZ255">
        <v>7289232</v>
      </c>
      <c r="CA255">
        <v>389495</v>
      </c>
      <c r="CB255">
        <v>1895399</v>
      </c>
      <c r="CC255">
        <v>231277</v>
      </c>
      <c r="CD255">
        <v>715133</v>
      </c>
      <c r="CE255">
        <v>1184028</v>
      </c>
      <c r="CF255">
        <v>2420850</v>
      </c>
      <c r="CG255">
        <v>581065</v>
      </c>
      <c r="CH255">
        <v>653743</v>
      </c>
      <c r="CI255">
        <v>836046</v>
      </c>
      <c r="CJ255">
        <v>687243</v>
      </c>
      <c r="CK255">
        <v>635580</v>
      </c>
      <c r="CL255">
        <v>1161477</v>
      </c>
      <c r="CM255">
        <v>447234</v>
      </c>
      <c r="CN255">
        <v>633733</v>
      </c>
      <c r="CO255">
        <v>52037</v>
      </c>
      <c r="CP255">
        <v>7871094</v>
      </c>
      <c r="CQ255">
        <v>78619</v>
      </c>
      <c r="CR255">
        <v>22081520</v>
      </c>
      <c r="CS255">
        <v>333361</v>
      </c>
      <c r="CT255">
        <v>155124</v>
      </c>
      <c r="CU255">
        <v>1494098</v>
      </c>
      <c r="CV255">
        <v>1276232</v>
      </c>
      <c r="CW255">
        <v>743345</v>
      </c>
      <c r="CX255">
        <v>1304200</v>
      </c>
      <c r="CY255">
        <v>238031</v>
      </c>
      <c r="CZ255">
        <v>135850</v>
      </c>
    </row>
    <row r="257" spans="1:104" ht="105" x14ac:dyDescent="0.25">
      <c r="D257" s="617" t="s">
        <v>1200</v>
      </c>
    </row>
    <row r="258" spans="1:104" x14ac:dyDescent="0.25">
      <c r="A258">
        <v>598</v>
      </c>
      <c r="B258">
        <v>598</v>
      </c>
      <c r="C258" t="s">
        <v>704</v>
      </c>
      <c r="E258">
        <v>201949</v>
      </c>
      <c r="F258">
        <v>31973</v>
      </c>
      <c r="G258">
        <v>27768</v>
      </c>
      <c r="H258">
        <v>0</v>
      </c>
      <c r="I258">
        <v>16626</v>
      </c>
      <c r="J258">
        <v>10588</v>
      </c>
      <c r="K258">
        <v>75333</v>
      </c>
      <c r="L258">
        <v>0</v>
      </c>
      <c r="M258">
        <v>129280</v>
      </c>
      <c r="N258">
        <v>113109</v>
      </c>
      <c r="O258">
        <v>391418</v>
      </c>
      <c r="P258">
        <v>136569</v>
      </c>
      <c r="Q258">
        <v>201907</v>
      </c>
      <c r="R258">
        <v>69823</v>
      </c>
      <c r="S258">
        <v>17611</v>
      </c>
      <c r="T258">
        <v>20893</v>
      </c>
      <c r="U258">
        <v>73120</v>
      </c>
      <c r="V258">
        <v>117923</v>
      </c>
      <c r="W258">
        <v>94031</v>
      </c>
      <c r="X258">
        <v>6391</v>
      </c>
      <c r="Y258">
        <v>27096</v>
      </c>
      <c r="Z258">
        <v>24031</v>
      </c>
      <c r="AA258">
        <v>141314</v>
      </c>
      <c r="AB258">
        <v>57509</v>
      </c>
      <c r="AC258">
        <v>104365</v>
      </c>
      <c r="AD258">
        <v>559449</v>
      </c>
      <c r="AE258">
        <v>71566</v>
      </c>
      <c r="AF258">
        <v>183253</v>
      </c>
      <c r="AG258">
        <v>139825</v>
      </c>
      <c r="AH258">
        <v>38488</v>
      </c>
      <c r="AI258">
        <v>90382</v>
      </c>
      <c r="AJ258">
        <v>389402</v>
      </c>
      <c r="AK258">
        <v>0</v>
      </c>
      <c r="AL258">
        <v>660575</v>
      </c>
      <c r="AM258">
        <v>38907</v>
      </c>
      <c r="AN258">
        <v>799138</v>
      </c>
      <c r="AO258">
        <v>19870</v>
      </c>
      <c r="AP258">
        <v>0</v>
      </c>
      <c r="AQ258">
        <v>41934</v>
      </c>
      <c r="AR258">
        <v>0</v>
      </c>
      <c r="AS258">
        <v>964241</v>
      </c>
      <c r="AT258">
        <v>101425</v>
      </c>
      <c r="AU258">
        <v>125872</v>
      </c>
      <c r="AV258">
        <v>23262</v>
      </c>
      <c r="AW258">
        <v>350406</v>
      </c>
      <c r="AX258">
        <v>44763</v>
      </c>
      <c r="AY258">
        <v>6782</v>
      </c>
      <c r="AZ258">
        <v>0</v>
      </c>
      <c r="BA258">
        <v>345078</v>
      </c>
      <c r="BB258">
        <v>146997</v>
      </c>
      <c r="BC258">
        <v>196200</v>
      </c>
      <c r="BD258">
        <v>0</v>
      </c>
      <c r="BE258">
        <v>42610</v>
      </c>
      <c r="BF258">
        <v>159143</v>
      </c>
      <c r="BG258">
        <v>75540</v>
      </c>
      <c r="BH258">
        <v>35375</v>
      </c>
      <c r="BI258">
        <v>0</v>
      </c>
      <c r="BJ258">
        <v>7502</v>
      </c>
      <c r="BK258">
        <v>77757</v>
      </c>
      <c r="BL258">
        <v>1247449</v>
      </c>
      <c r="BM258">
        <v>45024</v>
      </c>
      <c r="BN258">
        <v>66620</v>
      </c>
      <c r="BO258">
        <v>301593</v>
      </c>
      <c r="BP258">
        <v>0</v>
      </c>
      <c r="BQ258">
        <v>354684</v>
      </c>
      <c r="BR258">
        <v>0</v>
      </c>
      <c r="BS258">
        <v>284397</v>
      </c>
      <c r="BT258">
        <v>205236</v>
      </c>
      <c r="BU258">
        <v>11522</v>
      </c>
      <c r="BV258">
        <v>37261</v>
      </c>
      <c r="BW258">
        <v>1749</v>
      </c>
      <c r="BX258">
        <v>18138</v>
      </c>
      <c r="BY258">
        <v>106811</v>
      </c>
      <c r="BZ258">
        <v>299631</v>
      </c>
      <c r="CA258">
        <v>0</v>
      </c>
      <c r="CB258">
        <v>125027</v>
      </c>
      <c r="CC258">
        <v>72990</v>
      </c>
      <c r="CD258">
        <v>148288</v>
      </c>
      <c r="CE258">
        <v>257130</v>
      </c>
      <c r="CF258">
        <v>223420</v>
      </c>
      <c r="CG258">
        <v>124326</v>
      </c>
      <c r="CH258">
        <v>26158</v>
      </c>
      <c r="CI258">
        <v>60248</v>
      </c>
      <c r="CJ258">
        <v>32360</v>
      </c>
      <c r="CK258">
        <v>52411</v>
      </c>
      <c r="CL258">
        <v>105964</v>
      </c>
      <c r="CM258">
        <v>0</v>
      </c>
      <c r="CN258">
        <v>101412</v>
      </c>
      <c r="CO258">
        <v>543</v>
      </c>
      <c r="CP258">
        <v>1217443</v>
      </c>
      <c r="CQ258">
        <v>43707</v>
      </c>
      <c r="CR258">
        <v>1168514</v>
      </c>
      <c r="CS258">
        <v>4909</v>
      </c>
      <c r="CT258">
        <v>0</v>
      </c>
      <c r="CU258">
        <v>26244</v>
      </c>
      <c r="CV258">
        <v>103778</v>
      </c>
      <c r="CW258">
        <v>158356</v>
      </c>
      <c r="CX258">
        <v>200422</v>
      </c>
      <c r="CY258">
        <v>56117</v>
      </c>
      <c r="CZ258">
        <v>0</v>
      </c>
    </row>
    <row r="259" spans="1:104" x14ac:dyDescent="0.25">
      <c r="A259">
        <v>599</v>
      </c>
      <c r="B259">
        <v>599</v>
      </c>
      <c r="C259" t="s">
        <v>703</v>
      </c>
      <c r="E259">
        <v>4099774</v>
      </c>
      <c r="F259">
        <v>831550</v>
      </c>
      <c r="G259">
        <v>345997</v>
      </c>
      <c r="H259">
        <v>0</v>
      </c>
      <c r="I259">
        <v>508267</v>
      </c>
      <c r="J259">
        <v>397102</v>
      </c>
      <c r="K259">
        <v>1063302</v>
      </c>
      <c r="L259">
        <v>0</v>
      </c>
      <c r="M259">
        <v>1140638</v>
      </c>
      <c r="N259">
        <v>4716034</v>
      </c>
      <c r="O259">
        <v>7151591</v>
      </c>
      <c r="P259">
        <v>1921887</v>
      </c>
      <c r="Q259">
        <v>7374262</v>
      </c>
      <c r="R259">
        <v>1679198</v>
      </c>
      <c r="S259">
        <v>237690</v>
      </c>
      <c r="T259">
        <v>1127500</v>
      </c>
      <c r="U259">
        <v>916873</v>
      </c>
      <c r="V259">
        <v>3817860</v>
      </c>
      <c r="W259">
        <v>2102099</v>
      </c>
      <c r="X259">
        <v>371464</v>
      </c>
      <c r="Y259">
        <v>578105</v>
      </c>
      <c r="Z259">
        <v>137147</v>
      </c>
      <c r="AA259">
        <v>2829769</v>
      </c>
      <c r="AB259">
        <v>1387511</v>
      </c>
      <c r="AC259">
        <v>1531403</v>
      </c>
      <c r="AD259">
        <v>8480319</v>
      </c>
      <c r="AE259">
        <v>2290154</v>
      </c>
      <c r="AF259">
        <v>2304686</v>
      </c>
      <c r="AG259">
        <v>3488162</v>
      </c>
      <c r="AH259">
        <v>1230202</v>
      </c>
      <c r="AI259">
        <v>1655277</v>
      </c>
      <c r="AJ259">
        <v>6248325</v>
      </c>
      <c r="AK259">
        <v>0</v>
      </c>
      <c r="AL259">
        <v>8274439</v>
      </c>
      <c r="AM259">
        <v>1447296</v>
      </c>
      <c r="AN259">
        <v>12312206</v>
      </c>
      <c r="AO259">
        <v>188078</v>
      </c>
      <c r="AP259">
        <v>42963</v>
      </c>
      <c r="AQ259">
        <v>1648569</v>
      </c>
      <c r="AR259">
        <v>230488</v>
      </c>
      <c r="AS259">
        <v>11443597</v>
      </c>
      <c r="AT259">
        <v>1673256</v>
      </c>
      <c r="AU259">
        <v>2845104</v>
      </c>
      <c r="AV259">
        <v>1364186</v>
      </c>
      <c r="AW259">
        <v>4735595</v>
      </c>
      <c r="AX259">
        <v>680289</v>
      </c>
      <c r="AY259">
        <v>708903</v>
      </c>
      <c r="AZ259">
        <v>0</v>
      </c>
      <c r="BA259">
        <v>5096275</v>
      </c>
      <c r="BB259">
        <v>1715041</v>
      </c>
      <c r="BC259">
        <v>3566568</v>
      </c>
      <c r="BD259">
        <v>188427</v>
      </c>
      <c r="BE259">
        <v>1236257</v>
      </c>
      <c r="BF259">
        <v>2000859</v>
      </c>
      <c r="BG259">
        <v>2265319</v>
      </c>
      <c r="BH259">
        <v>1113115</v>
      </c>
      <c r="BI259">
        <v>0</v>
      </c>
      <c r="BJ259">
        <v>844269</v>
      </c>
      <c r="BK259">
        <v>916385</v>
      </c>
      <c r="BL259">
        <v>17228128</v>
      </c>
      <c r="BM259">
        <v>324369</v>
      </c>
      <c r="BN259">
        <v>619499</v>
      </c>
      <c r="BO259">
        <v>2882447</v>
      </c>
      <c r="BP259">
        <v>2514518</v>
      </c>
      <c r="BQ259">
        <v>11009837</v>
      </c>
      <c r="BR259">
        <v>0</v>
      </c>
      <c r="BS259">
        <v>3570068</v>
      </c>
      <c r="BT259">
        <v>4177156</v>
      </c>
      <c r="BU259">
        <v>377749</v>
      </c>
      <c r="BV259">
        <v>1116923</v>
      </c>
      <c r="BW259">
        <v>1389357</v>
      </c>
      <c r="BX259">
        <v>281466</v>
      </c>
      <c r="BY259">
        <v>1519755</v>
      </c>
      <c r="BZ259">
        <v>5618487</v>
      </c>
      <c r="CA259">
        <v>528954</v>
      </c>
      <c r="CB259">
        <v>3309465</v>
      </c>
      <c r="CC259">
        <v>1903955</v>
      </c>
      <c r="CD259">
        <v>3398967</v>
      </c>
      <c r="CE259">
        <v>3132222</v>
      </c>
      <c r="CF259">
        <v>3814654</v>
      </c>
      <c r="CG259">
        <v>2248750</v>
      </c>
      <c r="CH259">
        <v>1654448</v>
      </c>
      <c r="CI259">
        <v>656755</v>
      </c>
      <c r="CJ259">
        <v>980566</v>
      </c>
      <c r="CK259">
        <v>882782</v>
      </c>
      <c r="CL259">
        <v>1876165</v>
      </c>
      <c r="CM259">
        <v>283288</v>
      </c>
      <c r="CN259">
        <v>1975412</v>
      </c>
      <c r="CO259">
        <v>84318</v>
      </c>
      <c r="CP259">
        <v>14154845</v>
      </c>
      <c r="CQ259">
        <v>865373</v>
      </c>
      <c r="CR259">
        <v>17014647</v>
      </c>
      <c r="CS259">
        <v>327383</v>
      </c>
      <c r="CT259">
        <v>204301</v>
      </c>
      <c r="CU259">
        <v>751983</v>
      </c>
      <c r="CV259">
        <v>2581290</v>
      </c>
      <c r="CW259">
        <v>1971335</v>
      </c>
      <c r="CX259">
        <v>2695167</v>
      </c>
      <c r="CY259">
        <v>593073</v>
      </c>
      <c r="CZ259">
        <v>566936</v>
      </c>
    </row>
    <row r="260" spans="1:104" ht="90" x14ac:dyDescent="0.25">
      <c r="B260">
        <v>600</v>
      </c>
      <c r="C260" s="617" t="s">
        <v>1203</v>
      </c>
    </row>
    <row r="261" spans="1:104" ht="150" x14ac:dyDescent="0.25">
      <c r="B261">
        <v>601</v>
      </c>
      <c r="C261" s="617" t="s">
        <v>1204</v>
      </c>
    </row>
    <row r="262" spans="1:104" x14ac:dyDescent="0.25">
      <c r="A262">
        <v>602</v>
      </c>
      <c r="B262">
        <v>602</v>
      </c>
      <c r="C262" t="s">
        <v>705</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2749617</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3536079</v>
      </c>
      <c r="CQ262">
        <v>0</v>
      </c>
      <c r="CR262">
        <v>0</v>
      </c>
      <c r="CS262">
        <v>0</v>
      </c>
      <c r="CT262">
        <v>0</v>
      </c>
      <c r="CU262">
        <v>470475</v>
      </c>
      <c r="CV262">
        <v>0</v>
      </c>
      <c r="CW262">
        <v>0</v>
      </c>
      <c r="CX262">
        <v>0</v>
      </c>
      <c r="CY262">
        <v>0</v>
      </c>
      <c r="CZ262">
        <v>0</v>
      </c>
    </row>
    <row r="263" spans="1:104" ht="150" x14ac:dyDescent="0.25">
      <c r="A263">
        <v>603</v>
      </c>
      <c r="B263">
        <v>603</v>
      </c>
      <c r="C263" s="617" t="s">
        <v>716</v>
      </c>
      <c r="E263">
        <v>2</v>
      </c>
      <c r="F263">
        <v>1</v>
      </c>
      <c r="G263">
        <v>4</v>
      </c>
      <c r="H263">
        <v>0</v>
      </c>
      <c r="I263">
        <v>1</v>
      </c>
      <c r="J263">
        <v>2</v>
      </c>
      <c r="K263">
        <v>2</v>
      </c>
      <c r="L263">
        <v>0</v>
      </c>
      <c r="M263">
        <v>2</v>
      </c>
      <c r="N263">
        <v>1</v>
      </c>
      <c r="O263">
        <v>2</v>
      </c>
      <c r="P263">
        <v>2</v>
      </c>
      <c r="Q263">
        <v>4</v>
      </c>
      <c r="R263">
        <v>2</v>
      </c>
      <c r="S263">
        <v>2</v>
      </c>
      <c r="T263">
        <v>2</v>
      </c>
      <c r="U263">
        <v>4</v>
      </c>
      <c r="V263">
        <v>4</v>
      </c>
      <c r="W263">
        <v>1</v>
      </c>
      <c r="X263">
        <v>1</v>
      </c>
      <c r="Y263">
        <v>2</v>
      </c>
      <c r="Z263">
        <v>1</v>
      </c>
      <c r="AA263">
        <v>2</v>
      </c>
      <c r="AB263">
        <v>4</v>
      </c>
      <c r="AC263">
        <v>4</v>
      </c>
      <c r="AD263">
        <v>1</v>
      </c>
      <c r="AE263">
        <v>1</v>
      </c>
      <c r="AF263">
        <v>1</v>
      </c>
      <c r="AG263">
        <v>2</v>
      </c>
      <c r="AH263">
        <v>1</v>
      </c>
      <c r="AI263">
        <v>4</v>
      </c>
      <c r="AJ263">
        <v>2</v>
      </c>
      <c r="AK263">
        <v>0</v>
      </c>
      <c r="AL263">
        <v>2</v>
      </c>
      <c r="AM263">
        <v>2</v>
      </c>
      <c r="AN263">
        <v>6</v>
      </c>
      <c r="AO263">
        <v>5</v>
      </c>
      <c r="AP263">
        <v>1</v>
      </c>
      <c r="AQ263">
        <v>4</v>
      </c>
      <c r="AR263">
        <v>5</v>
      </c>
      <c r="AS263">
        <v>2</v>
      </c>
      <c r="AT263">
        <v>2</v>
      </c>
      <c r="AU263">
        <v>4</v>
      </c>
      <c r="AV263">
        <v>2</v>
      </c>
      <c r="AW263">
        <v>1</v>
      </c>
      <c r="AX263">
        <v>2</v>
      </c>
      <c r="AY263">
        <v>4</v>
      </c>
      <c r="AZ263">
        <v>0</v>
      </c>
      <c r="BA263">
        <v>1</v>
      </c>
      <c r="BB263">
        <v>1</v>
      </c>
      <c r="BC263">
        <v>4</v>
      </c>
      <c r="BD263">
        <v>2</v>
      </c>
      <c r="BE263">
        <v>1</v>
      </c>
      <c r="BF263">
        <v>2</v>
      </c>
      <c r="BG263">
        <v>1</v>
      </c>
      <c r="BH263">
        <v>1</v>
      </c>
      <c r="BI263">
        <v>0</v>
      </c>
      <c r="BJ263">
        <v>2</v>
      </c>
      <c r="BK263">
        <v>2</v>
      </c>
      <c r="BL263">
        <v>2</v>
      </c>
      <c r="BM263">
        <v>2</v>
      </c>
      <c r="BN263">
        <v>2</v>
      </c>
      <c r="BO263">
        <v>2</v>
      </c>
      <c r="BP263">
        <v>2</v>
      </c>
      <c r="BQ263">
        <v>2</v>
      </c>
      <c r="BR263">
        <v>0</v>
      </c>
      <c r="BS263">
        <v>2</v>
      </c>
      <c r="BT263">
        <v>5</v>
      </c>
      <c r="BU263">
        <v>2</v>
      </c>
      <c r="BV263">
        <v>2</v>
      </c>
      <c r="BW263">
        <v>4</v>
      </c>
      <c r="BX263">
        <v>1</v>
      </c>
      <c r="BY263">
        <v>6</v>
      </c>
      <c r="BZ263">
        <v>2</v>
      </c>
      <c r="CA263">
        <v>1</v>
      </c>
      <c r="CB263">
        <v>2</v>
      </c>
      <c r="CC263">
        <v>2</v>
      </c>
      <c r="CD263">
        <v>5</v>
      </c>
      <c r="CE263">
        <v>4</v>
      </c>
      <c r="CF263">
        <v>1</v>
      </c>
      <c r="CG263">
        <v>1</v>
      </c>
      <c r="CH263">
        <v>1</v>
      </c>
      <c r="CI263">
        <v>5</v>
      </c>
      <c r="CJ263">
        <v>2</v>
      </c>
      <c r="CK263">
        <v>2</v>
      </c>
      <c r="CL263">
        <v>2</v>
      </c>
      <c r="CM263">
        <v>2</v>
      </c>
      <c r="CN263">
        <v>1</v>
      </c>
      <c r="CO263">
        <v>5</v>
      </c>
      <c r="CP263">
        <v>2</v>
      </c>
      <c r="CQ263">
        <v>2</v>
      </c>
      <c r="CR263">
        <v>2</v>
      </c>
      <c r="CS263">
        <v>2</v>
      </c>
      <c r="CT263">
        <v>1</v>
      </c>
      <c r="CU263">
        <v>2</v>
      </c>
      <c r="CV263">
        <v>2</v>
      </c>
      <c r="CW263">
        <v>1</v>
      </c>
      <c r="CX263">
        <v>2</v>
      </c>
      <c r="CY263">
        <v>6</v>
      </c>
      <c r="CZ263">
        <v>2</v>
      </c>
    </row>
    <row r="264" spans="1:104" ht="120" x14ac:dyDescent="0.25">
      <c r="B264">
        <v>604</v>
      </c>
      <c r="C264" s="617" t="s">
        <v>717</v>
      </c>
    </row>
    <row r="265" spans="1:104" x14ac:dyDescent="0.25">
      <c r="A265">
        <v>605</v>
      </c>
      <c r="B265">
        <v>605</v>
      </c>
      <c r="C265" t="s">
        <v>719</v>
      </c>
      <c r="E265">
        <v>1</v>
      </c>
      <c r="F265">
        <v>1</v>
      </c>
      <c r="G265">
        <v>1</v>
      </c>
      <c r="H265">
        <v>0</v>
      </c>
      <c r="I265">
        <v>1</v>
      </c>
      <c r="J265">
        <v>1</v>
      </c>
      <c r="K265">
        <v>1</v>
      </c>
      <c r="L265">
        <v>0</v>
      </c>
      <c r="M265">
        <v>1</v>
      </c>
      <c r="N265">
        <v>1</v>
      </c>
      <c r="O265">
        <v>1</v>
      </c>
      <c r="P265">
        <v>1</v>
      </c>
      <c r="Q265">
        <v>1</v>
      </c>
      <c r="R265">
        <v>1</v>
      </c>
      <c r="S265">
        <v>1</v>
      </c>
      <c r="T265">
        <v>1</v>
      </c>
      <c r="U265">
        <v>1</v>
      </c>
      <c r="V265">
        <v>1</v>
      </c>
      <c r="W265">
        <v>1</v>
      </c>
      <c r="X265">
        <v>1</v>
      </c>
      <c r="Y265">
        <v>1</v>
      </c>
      <c r="Z265">
        <v>1</v>
      </c>
      <c r="AA265">
        <v>1</v>
      </c>
      <c r="AB265">
        <v>1</v>
      </c>
      <c r="AC265">
        <v>1</v>
      </c>
      <c r="AD265">
        <v>1</v>
      </c>
      <c r="AE265">
        <v>1</v>
      </c>
      <c r="AF265">
        <v>1</v>
      </c>
      <c r="AG265">
        <v>1</v>
      </c>
      <c r="AH265">
        <v>1</v>
      </c>
      <c r="AI265">
        <v>1</v>
      </c>
      <c r="AJ265">
        <v>1</v>
      </c>
      <c r="AK265">
        <v>0</v>
      </c>
      <c r="AL265">
        <v>1</v>
      </c>
      <c r="AM265">
        <v>1</v>
      </c>
      <c r="AN265">
        <v>1</v>
      </c>
      <c r="AO265">
        <v>1</v>
      </c>
      <c r="AP265">
        <v>1</v>
      </c>
      <c r="AQ265">
        <v>1</v>
      </c>
      <c r="AR265">
        <v>1</v>
      </c>
      <c r="AS265">
        <v>1</v>
      </c>
      <c r="AT265">
        <v>1</v>
      </c>
      <c r="AU265">
        <v>1</v>
      </c>
      <c r="AV265">
        <v>1</v>
      </c>
      <c r="AW265">
        <v>1</v>
      </c>
      <c r="AX265">
        <v>1</v>
      </c>
      <c r="AY265">
        <v>1</v>
      </c>
      <c r="AZ265">
        <v>0</v>
      </c>
      <c r="BA265">
        <v>1</v>
      </c>
      <c r="BB265">
        <v>1</v>
      </c>
      <c r="BC265">
        <v>1</v>
      </c>
      <c r="BD265">
        <v>1</v>
      </c>
      <c r="BE265">
        <v>1</v>
      </c>
      <c r="BF265">
        <v>1</v>
      </c>
      <c r="BG265">
        <v>1</v>
      </c>
      <c r="BH265">
        <v>1</v>
      </c>
      <c r="BI265">
        <v>0</v>
      </c>
      <c r="BJ265">
        <v>1</v>
      </c>
      <c r="BK265">
        <v>1</v>
      </c>
      <c r="BL265">
        <v>1</v>
      </c>
      <c r="BM265">
        <v>1</v>
      </c>
      <c r="BN265">
        <v>1</v>
      </c>
      <c r="BO265">
        <v>1</v>
      </c>
      <c r="BP265">
        <v>1</v>
      </c>
      <c r="BQ265">
        <v>1</v>
      </c>
      <c r="BR265">
        <v>0</v>
      </c>
      <c r="BS265">
        <v>1</v>
      </c>
      <c r="BT265">
        <v>1</v>
      </c>
      <c r="BU265">
        <v>1</v>
      </c>
      <c r="BV265">
        <v>1</v>
      </c>
      <c r="BW265">
        <v>1</v>
      </c>
      <c r="BX265">
        <v>1</v>
      </c>
      <c r="BY265">
        <v>1</v>
      </c>
      <c r="BZ265">
        <v>1</v>
      </c>
      <c r="CA265">
        <v>1</v>
      </c>
      <c r="CB265">
        <v>1</v>
      </c>
      <c r="CC265">
        <v>1</v>
      </c>
      <c r="CD265">
        <v>1</v>
      </c>
      <c r="CE265">
        <v>1</v>
      </c>
      <c r="CF265">
        <v>1</v>
      </c>
      <c r="CG265">
        <v>1</v>
      </c>
      <c r="CH265">
        <v>1</v>
      </c>
      <c r="CI265">
        <v>1</v>
      </c>
      <c r="CJ265">
        <v>1</v>
      </c>
      <c r="CK265">
        <v>1</v>
      </c>
      <c r="CL265">
        <v>1</v>
      </c>
      <c r="CM265">
        <v>1</v>
      </c>
      <c r="CN265">
        <v>1</v>
      </c>
      <c r="CO265">
        <v>1</v>
      </c>
      <c r="CP265">
        <v>1</v>
      </c>
      <c r="CQ265">
        <v>1</v>
      </c>
      <c r="CR265">
        <v>1</v>
      </c>
      <c r="CS265">
        <v>1</v>
      </c>
      <c r="CT265">
        <v>1</v>
      </c>
      <c r="CU265">
        <v>1</v>
      </c>
      <c r="CV265">
        <v>1</v>
      </c>
      <c r="CW265">
        <v>1</v>
      </c>
      <c r="CX265">
        <v>1</v>
      </c>
      <c r="CY265">
        <v>1</v>
      </c>
      <c r="CZ265">
        <v>1</v>
      </c>
    </row>
    <row r="266" spans="1:104" x14ac:dyDescent="0.25">
      <c r="A266">
        <v>606</v>
      </c>
      <c r="B266">
        <v>606</v>
      </c>
      <c r="C266" t="s">
        <v>730</v>
      </c>
      <c r="E266">
        <v>1</v>
      </c>
      <c r="F266">
        <v>1</v>
      </c>
      <c r="G266">
        <v>1</v>
      </c>
      <c r="H266">
        <v>0</v>
      </c>
      <c r="I266">
        <v>1</v>
      </c>
      <c r="J266">
        <v>1</v>
      </c>
      <c r="K266">
        <v>1</v>
      </c>
      <c r="L266">
        <v>0</v>
      </c>
      <c r="M266">
        <v>1</v>
      </c>
      <c r="N266">
        <v>1</v>
      </c>
      <c r="O266">
        <v>1</v>
      </c>
      <c r="P266">
        <v>1</v>
      </c>
      <c r="Q266">
        <v>1</v>
      </c>
      <c r="R266">
        <v>1</v>
      </c>
      <c r="S266">
        <v>1</v>
      </c>
      <c r="T266">
        <v>1</v>
      </c>
      <c r="U266">
        <v>1</v>
      </c>
      <c r="V266">
        <v>1</v>
      </c>
      <c r="W266">
        <v>1</v>
      </c>
      <c r="X266">
        <v>1</v>
      </c>
      <c r="Y266">
        <v>1</v>
      </c>
      <c r="Z266">
        <v>1</v>
      </c>
      <c r="AA266">
        <v>1</v>
      </c>
      <c r="AB266">
        <v>1</v>
      </c>
      <c r="AC266">
        <v>2</v>
      </c>
      <c r="AD266">
        <v>1</v>
      </c>
      <c r="AE266">
        <v>1</v>
      </c>
      <c r="AF266">
        <v>1</v>
      </c>
      <c r="AG266">
        <v>1</v>
      </c>
      <c r="AH266">
        <v>1</v>
      </c>
      <c r="AI266">
        <v>2</v>
      </c>
      <c r="AJ266">
        <v>1</v>
      </c>
      <c r="AK266">
        <v>0</v>
      </c>
      <c r="AL266">
        <v>1</v>
      </c>
      <c r="AM266">
        <v>1</v>
      </c>
      <c r="AN266">
        <v>1</v>
      </c>
      <c r="AO266">
        <v>1</v>
      </c>
      <c r="AP266">
        <v>1</v>
      </c>
      <c r="AQ266">
        <v>2</v>
      </c>
      <c r="AR266">
        <v>1</v>
      </c>
      <c r="AS266">
        <v>1</v>
      </c>
      <c r="AT266">
        <v>1</v>
      </c>
      <c r="AU266">
        <v>1</v>
      </c>
      <c r="AV266">
        <v>1</v>
      </c>
      <c r="AW266">
        <v>1</v>
      </c>
      <c r="AX266">
        <v>1</v>
      </c>
      <c r="AY266">
        <v>1</v>
      </c>
      <c r="AZ266">
        <v>0</v>
      </c>
      <c r="BA266">
        <v>1</v>
      </c>
      <c r="BB266">
        <v>1</v>
      </c>
      <c r="BC266">
        <v>1</v>
      </c>
      <c r="BD266">
        <v>1</v>
      </c>
      <c r="BE266">
        <v>1</v>
      </c>
      <c r="BF266">
        <v>2</v>
      </c>
      <c r="BG266">
        <v>1</v>
      </c>
      <c r="BH266">
        <v>1</v>
      </c>
      <c r="BI266">
        <v>0</v>
      </c>
      <c r="BJ266">
        <v>1</v>
      </c>
      <c r="BK266">
        <v>1</v>
      </c>
      <c r="BL266">
        <v>1</v>
      </c>
      <c r="BM266">
        <v>1</v>
      </c>
      <c r="BN266">
        <v>1</v>
      </c>
      <c r="BO266">
        <v>1</v>
      </c>
      <c r="BP266">
        <v>1</v>
      </c>
      <c r="BQ266">
        <v>1</v>
      </c>
      <c r="BR266">
        <v>0</v>
      </c>
      <c r="BS266">
        <v>1</v>
      </c>
      <c r="BT266">
        <v>1</v>
      </c>
      <c r="BU266">
        <v>1</v>
      </c>
      <c r="BV266">
        <v>1</v>
      </c>
      <c r="BW266">
        <v>0</v>
      </c>
      <c r="BX266">
        <v>1</v>
      </c>
      <c r="BY266">
        <v>1</v>
      </c>
      <c r="BZ266">
        <v>1</v>
      </c>
      <c r="CA266">
        <v>1</v>
      </c>
      <c r="CB266">
        <v>1</v>
      </c>
      <c r="CC266">
        <v>1</v>
      </c>
      <c r="CD266">
        <v>1</v>
      </c>
      <c r="CE266">
        <v>1</v>
      </c>
      <c r="CF266">
        <v>1</v>
      </c>
      <c r="CG266">
        <v>1</v>
      </c>
      <c r="CH266">
        <v>1</v>
      </c>
      <c r="CI266">
        <v>1</v>
      </c>
      <c r="CJ266">
        <v>1</v>
      </c>
      <c r="CK266">
        <v>1</v>
      </c>
      <c r="CL266">
        <v>1</v>
      </c>
      <c r="CM266">
        <v>1</v>
      </c>
      <c r="CN266">
        <v>1</v>
      </c>
      <c r="CO266">
        <v>1</v>
      </c>
      <c r="CP266">
        <v>1</v>
      </c>
      <c r="CQ266">
        <v>1</v>
      </c>
      <c r="CR266">
        <v>1</v>
      </c>
      <c r="CS266">
        <v>2</v>
      </c>
      <c r="CT266">
        <v>1</v>
      </c>
      <c r="CU266">
        <v>1</v>
      </c>
      <c r="CV266">
        <v>1</v>
      </c>
      <c r="CW266">
        <v>1</v>
      </c>
      <c r="CX266">
        <v>1</v>
      </c>
      <c r="CY266">
        <v>1</v>
      </c>
      <c r="CZ266">
        <v>1</v>
      </c>
    </row>
    <row r="267" spans="1:104" x14ac:dyDescent="0.25">
      <c r="A267">
        <v>607</v>
      </c>
      <c r="B267">
        <v>607</v>
      </c>
      <c r="C267" t="s">
        <v>709</v>
      </c>
      <c r="E267">
        <v>72303652</v>
      </c>
      <c r="F267">
        <v>18919608</v>
      </c>
      <c r="G267">
        <v>10247021</v>
      </c>
      <c r="H267">
        <v>0</v>
      </c>
      <c r="I267">
        <v>7585256</v>
      </c>
      <c r="J267">
        <v>4674059</v>
      </c>
      <c r="K267">
        <v>2241061</v>
      </c>
      <c r="L267">
        <v>0</v>
      </c>
      <c r="M267">
        <v>0</v>
      </c>
      <c r="N267">
        <v>123474199</v>
      </c>
      <c r="O267">
        <v>160446445</v>
      </c>
      <c r="P267">
        <v>17141000</v>
      </c>
      <c r="Q267">
        <v>42246559</v>
      </c>
      <c r="R267">
        <v>2840433</v>
      </c>
      <c r="S267">
        <v>1399501</v>
      </c>
      <c r="T267">
        <v>7294191</v>
      </c>
      <c r="U267">
        <v>3126426</v>
      </c>
      <c r="V267">
        <v>19012905</v>
      </c>
      <c r="W267">
        <v>8586852</v>
      </c>
      <c r="X267">
        <v>2713514</v>
      </c>
      <c r="Y267">
        <v>7145272</v>
      </c>
      <c r="Z267">
        <v>3466346</v>
      </c>
      <c r="AA267">
        <v>16377850</v>
      </c>
      <c r="AB267">
        <v>44714475</v>
      </c>
      <c r="AC267">
        <v>13870079</v>
      </c>
      <c r="AD267">
        <v>171701931</v>
      </c>
      <c r="AE267">
        <v>25909882</v>
      </c>
      <c r="AF267">
        <v>153401968</v>
      </c>
      <c r="AG267">
        <v>16579023</v>
      </c>
      <c r="AH267">
        <v>5887804</v>
      </c>
      <c r="AI267">
        <v>22383087</v>
      </c>
      <c r="AJ267">
        <v>155156262</v>
      </c>
      <c r="AK267">
        <v>0</v>
      </c>
      <c r="AL267">
        <v>96454549</v>
      </c>
      <c r="AM267">
        <v>38057245</v>
      </c>
      <c r="AN267">
        <v>76420928</v>
      </c>
      <c r="AO267">
        <v>4418067</v>
      </c>
      <c r="AP267">
        <v>0</v>
      </c>
      <c r="AQ267">
        <v>16385369</v>
      </c>
      <c r="AR267">
        <v>2322358</v>
      </c>
      <c r="AS267">
        <v>266450509</v>
      </c>
      <c r="AT267">
        <v>9241355</v>
      </c>
      <c r="AU267">
        <v>44588407</v>
      </c>
      <c r="AV267">
        <v>40261409</v>
      </c>
      <c r="AW267">
        <v>20227240</v>
      </c>
      <c r="AX267">
        <v>9952414</v>
      </c>
      <c r="AY267">
        <v>4745333</v>
      </c>
      <c r="AZ267">
        <v>0</v>
      </c>
      <c r="BA267">
        <v>26095824</v>
      </c>
      <c r="BB267">
        <v>49017401</v>
      </c>
      <c r="BC267">
        <v>173606994</v>
      </c>
      <c r="BD267">
        <v>0</v>
      </c>
      <c r="BE267">
        <v>24560470</v>
      </c>
      <c r="BF267">
        <v>9834843</v>
      </c>
      <c r="BG267">
        <v>50470936</v>
      </c>
      <c r="BH267">
        <v>49051316</v>
      </c>
      <c r="BI267">
        <v>0</v>
      </c>
      <c r="BJ267">
        <v>17430092</v>
      </c>
      <c r="BK267">
        <v>3720825</v>
      </c>
      <c r="BL267">
        <v>699271045</v>
      </c>
      <c r="BM267">
        <v>7602065</v>
      </c>
      <c r="BN267">
        <v>4789684</v>
      </c>
      <c r="BO267">
        <v>34917075</v>
      </c>
      <c r="BP267">
        <v>53789781</v>
      </c>
      <c r="BQ267">
        <v>348000326</v>
      </c>
      <c r="BR267">
        <v>0</v>
      </c>
      <c r="BS267">
        <v>24194366</v>
      </c>
      <c r="BT267">
        <v>107019636</v>
      </c>
      <c r="BU267">
        <v>1152362</v>
      </c>
      <c r="BV267">
        <v>17059777</v>
      </c>
      <c r="BW267">
        <v>13086728</v>
      </c>
      <c r="BX267">
        <v>2389420</v>
      </c>
      <c r="BY267">
        <v>7336024</v>
      </c>
      <c r="BZ267">
        <v>70140000</v>
      </c>
      <c r="CA267">
        <v>0</v>
      </c>
      <c r="CB267">
        <v>16224394</v>
      </c>
      <c r="CC267">
        <v>5269686</v>
      </c>
      <c r="CD267">
        <v>56316759</v>
      </c>
      <c r="CE267">
        <v>67615508</v>
      </c>
      <c r="CF267">
        <v>10000337</v>
      </c>
      <c r="CG267">
        <v>0</v>
      </c>
      <c r="CH267">
        <v>10715000</v>
      </c>
      <c r="CI267">
        <v>23204007</v>
      </c>
      <c r="CJ267">
        <v>7239109</v>
      </c>
      <c r="CK267">
        <v>5331367</v>
      </c>
      <c r="CL267">
        <v>13031614</v>
      </c>
      <c r="CM267">
        <v>2275947</v>
      </c>
      <c r="CN267">
        <v>3660348</v>
      </c>
      <c r="CO267">
        <v>4026877</v>
      </c>
      <c r="CP267">
        <v>114093248</v>
      </c>
      <c r="CQ267">
        <v>18875330</v>
      </c>
      <c r="CR267">
        <v>389385647</v>
      </c>
      <c r="CS267">
        <v>443068</v>
      </c>
      <c r="CT267">
        <v>0</v>
      </c>
      <c r="CU267">
        <v>4012410</v>
      </c>
      <c r="CV267">
        <v>35231937</v>
      </c>
      <c r="CW267">
        <v>33287543</v>
      </c>
      <c r="CX267">
        <v>50909788</v>
      </c>
      <c r="CY267">
        <v>7456726</v>
      </c>
      <c r="CZ267">
        <v>3783288</v>
      </c>
    </row>
    <row r="268" spans="1:104" x14ac:dyDescent="0.25">
      <c r="A268">
        <v>608</v>
      </c>
      <c r="B268">
        <v>608</v>
      </c>
      <c r="C268" t="s">
        <v>710</v>
      </c>
      <c r="E268">
        <v>0</v>
      </c>
      <c r="F268">
        <v>0</v>
      </c>
      <c r="G268">
        <v>0</v>
      </c>
      <c r="H268">
        <v>0</v>
      </c>
      <c r="I268">
        <v>0</v>
      </c>
      <c r="J268">
        <v>0</v>
      </c>
      <c r="K268">
        <v>0</v>
      </c>
      <c r="L268">
        <v>0</v>
      </c>
      <c r="M268">
        <v>0</v>
      </c>
      <c r="N268">
        <v>0</v>
      </c>
      <c r="O268">
        <v>25262972</v>
      </c>
      <c r="P268">
        <v>0</v>
      </c>
      <c r="Q268">
        <v>0</v>
      </c>
      <c r="R268">
        <v>0</v>
      </c>
      <c r="S268">
        <v>0</v>
      </c>
      <c r="T268">
        <v>0</v>
      </c>
      <c r="U268">
        <v>0</v>
      </c>
      <c r="V268">
        <v>0</v>
      </c>
      <c r="W268">
        <v>0</v>
      </c>
      <c r="X268">
        <v>0</v>
      </c>
      <c r="Y268">
        <v>0</v>
      </c>
      <c r="Z268">
        <v>0</v>
      </c>
      <c r="AA268">
        <v>0</v>
      </c>
      <c r="AB268">
        <v>0</v>
      </c>
      <c r="AC268">
        <v>0</v>
      </c>
      <c r="AD268">
        <v>0</v>
      </c>
      <c r="AE268">
        <v>0</v>
      </c>
      <c r="AF268">
        <v>1569190</v>
      </c>
      <c r="AG268">
        <v>0</v>
      </c>
      <c r="AH268">
        <v>0</v>
      </c>
      <c r="AI268">
        <v>0</v>
      </c>
      <c r="AJ268">
        <v>0</v>
      </c>
      <c r="AK268">
        <v>0</v>
      </c>
      <c r="AL268">
        <v>28351699</v>
      </c>
      <c r="AM268">
        <v>0</v>
      </c>
      <c r="AN268">
        <v>0</v>
      </c>
      <c r="AO268">
        <v>0</v>
      </c>
      <c r="AP268">
        <v>0</v>
      </c>
      <c r="AQ268">
        <v>0</v>
      </c>
      <c r="AR268">
        <v>0</v>
      </c>
      <c r="AS268">
        <v>15183641</v>
      </c>
      <c r="AT268">
        <v>0</v>
      </c>
      <c r="AU268">
        <v>111436</v>
      </c>
      <c r="AV268">
        <v>0</v>
      </c>
      <c r="AW268">
        <v>0</v>
      </c>
      <c r="AX268">
        <v>0</v>
      </c>
      <c r="AY268">
        <v>0</v>
      </c>
      <c r="AZ268">
        <v>0</v>
      </c>
      <c r="BA268">
        <v>0</v>
      </c>
      <c r="BB268">
        <v>0</v>
      </c>
      <c r="BC268">
        <v>0</v>
      </c>
      <c r="BD268">
        <v>0</v>
      </c>
      <c r="BE268">
        <v>0</v>
      </c>
      <c r="BF268">
        <v>0</v>
      </c>
      <c r="BG268">
        <v>0</v>
      </c>
      <c r="BH268">
        <v>0</v>
      </c>
      <c r="BI268">
        <v>0</v>
      </c>
      <c r="BJ268">
        <v>1087100</v>
      </c>
      <c r="BK268">
        <v>0</v>
      </c>
      <c r="BL268">
        <v>146472650</v>
      </c>
      <c r="BM268">
        <v>0</v>
      </c>
      <c r="BN268">
        <v>0</v>
      </c>
      <c r="BO268">
        <v>0</v>
      </c>
      <c r="BP268">
        <v>0</v>
      </c>
      <c r="BQ268">
        <v>0</v>
      </c>
      <c r="BR268">
        <v>0</v>
      </c>
      <c r="BS268">
        <v>0</v>
      </c>
      <c r="BT268">
        <v>300941</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41888120</v>
      </c>
      <c r="CQ268">
        <v>0</v>
      </c>
      <c r="CR268">
        <v>0</v>
      </c>
      <c r="CS268">
        <v>0</v>
      </c>
      <c r="CT268">
        <v>0</v>
      </c>
      <c r="CU268">
        <v>1768745</v>
      </c>
      <c r="CV268">
        <v>0</v>
      </c>
      <c r="CW268">
        <v>0</v>
      </c>
      <c r="CX268">
        <v>0</v>
      </c>
      <c r="CY268">
        <v>0</v>
      </c>
      <c r="CZ268">
        <v>0</v>
      </c>
    </row>
    <row r="269" spans="1:104" x14ac:dyDescent="0.25">
      <c r="A269">
        <v>609</v>
      </c>
      <c r="B269">
        <v>609</v>
      </c>
      <c r="C269" t="s">
        <v>1205</v>
      </c>
      <c r="E269">
        <v>0</v>
      </c>
      <c r="F269">
        <v>0</v>
      </c>
      <c r="G269">
        <v>0</v>
      </c>
      <c r="H269">
        <v>0</v>
      </c>
      <c r="I269">
        <v>0</v>
      </c>
      <c r="J269">
        <v>0</v>
      </c>
      <c r="K269">
        <v>0</v>
      </c>
      <c r="L269">
        <v>0</v>
      </c>
      <c r="M269">
        <v>0</v>
      </c>
      <c r="N269">
        <v>0</v>
      </c>
      <c r="O269">
        <v>15.7</v>
      </c>
      <c r="P269">
        <v>0</v>
      </c>
      <c r="Q269">
        <v>0</v>
      </c>
      <c r="R269">
        <v>0</v>
      </c>
      <c r="S269">
        <v>0</v>
      </c>
      <c r="T269">
        <v>0</v>
      </c>
      <c r="U269">
        <v>0</v>
      </c>
      <c r="V269">
        <v>0</v>
      </c>
      <c r="W269">
        <v>0</v>
      </c>
      <c r="X269">
        <v>0</v>
      </c>
      <c r="Y269">
        <v>0</v>
      </c>
      <c r="Z269">
        <v>0</v>
      </c>
      <c r="AA269">
        <v>0</v>
      </c>
      <c r="AB269">
        <v>0</v>
      </c>
      <c r="AC269">
        <v>0</v>
      </c>
      <c r="AD269">
        <v>0</v>
      </c>
      <c r="AE269">
        <v>0</v>
      </c>
      <c r="AF269">
        <v>1</v>
      </c>
      <c r="AG269">
        <v>0</v>
      </c>
      <c r="AH269">
        <v>0</v>
      </c>
      <c r="AI269">
        <v>0</v>
      </c>
      <c r="AJ269">
        <v>0</v>
      </c>
      <c r="AK269">
        <v>0</v>
      </c>
      <c r="AL269">
        <v>29.4</v>
      </c>
      <c r="AM269">
        <v>0</v>
      </c>
      <c r="AN269">
        <v>0</v>
      </c>
      <c r="AO269">
        <v>0</v>
      </c>
      <c r="AP269">
        <v>0</v>
      </c>
      <c r="AQ269">
        <v>0</v>
      </c>
      <c r="AR269">
        <v>0</v>
      </c>
      <c r="AS269">
        <v>5.7</v>
      </c>
      <c r="AT269">
        <v>0</v>
      </c>
      <c r="AU269">
        <v>0</v>
      </c>
      <c r="AV269">
        <v>0</v>
      </c>
      <c r="AW269">
        <v>0</v>
      </c>
      <c r="AX269">
        <v>0</v>
      </c>
      <c r="AY269">
        <v>0</v>
      </c>
      <c r="AZ269">
        <v>0</v>
      </c>
      <c r="BA269">
        <v>0</v>
      </c>
      <c r="BB269">
        <v>0</v>
      </c>
      <c r="BC269">
        <v>0</v>
      </c>
      <c r="BD269">
        <v>0</v>
      </c>
      <c r="BE269">
        <v>0</v>
      </c>
      <c r="BF269">
        <v>0</v>
      </c>
      <c r="BG269">
        <v>0</v>
      </c>
      <c r="BH269">
        <v>0</v>
      </c>
      <c r="BI269">
        <v>0</v>
      </c>
      <c r="BJ269">
        <v>0.06</v>
      </c>
      <c r="BK269">
        <v>0</v>
      </c>
      <c r="BL269">
        <v>21</v>
      </c>
      <c r="BM269">
        <v>0</v>
      </c>
      <c r="BN269">
        <v>0</v>
      </c>
      <c r="BO269">
        <v>0</v>
      </c>
      <c r="BP269">
        <v>0</v>
      </c>
      <c r="BQ269">
        <v>0</v>
      </c>
      <c r="BR269">
        <v>0</v>
      </c>
      <c r="BS269">
        <v>0</v>
      </c>
      <c r="BT269">
        <v>0.3</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36.700000000000003</v>
      </c>
      <c r="CQ269">
        <v>0</v>
      </c>
      <c r="CR269">
        <v>0</v>
      </c>
      <c r="CS269">
        <v>0</v>
      </c>
      <c r="CT269">
        <v>0</v>
      </c>
      <c r="CU269">
        <v>44.1</v>
      </c>
      <c r="CV269">
        <v>0</v>
      </c>
      <c r="CW269">
        <v>0</v>
      </c>
      <c r="CX269">
        <v>0</v>
      </c>
      <c r="CY269">
        <v>0</v>
      </c>
      <c r="CZ269">
        <v>0</v>
      </c>
    </row>
    <row r="270" spans="1:104" x14ac:dyDescent="0.25">
      <c r="A270">
        <v>610</v>
      </c>
      <c r="B270">
        <v>610</v>
      </c>
      <c r="C270" t="s">
        <v>711</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row>
    <row r="271" spans="1:104" x14ac:dyDescent="0.25">
      <c r="A271">
        <v>611</v>
      </c>
      <c r="B271">
        <v>611</v>
      </c>
      <c r="C271" t="s">
        <v>712</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row>
    <row r="272" spans="1:104" x14ac:dyDescent="0.25">
      <c r="A272">
        <v>612</v>
      </c>
      <c r="B272">
        <v>612</v>
      </c>
      <c r="C272" t="s">
        <v>1206</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row>
    <row r="273" spans="1:104" x14ac:dyDescent="0.25">
      <c r="A273">
        <v>613</v>
      </c>
      <c r="B273">
        <v>613</v>
      </c>
      <c r="C273" t="s">
        <v>720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row>
    <row r="274" spans="1:104" x14ac:dyDescent="0.25">
      <c r="A274">
        <v>614</v>
      </c>
      <c r="B274">
        <v>614</v>
      </c>
      <c r="C274" t="s">
        <v>713</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row>
    <row r="275" spans="1:104" x14ac:dyDescent="0.25">
      <c r="A275">
        <v>615</v>
      </c>
      <c r="B275">
        <v>615</v>
      </c>
      <c r="C275" t="s">
        <v>1207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row>
    <row r="276" spans="1:104" x14ac:dyDescent="0.25">
      <c r="A276">
        <v>616</v>
      </c>
      <c r="B276">
        <v>616</v>
      </c>
      <c r="C276" t="s">
        <v>714</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row>
    <row r="277" spans="1:104" x14ac:dyDescent="0.25">
      <c r="A277">
        <v>617</v>
      </c>
      <c r="B277">
        <v>617</v>
      </c>
      <c r="C277" t="s">
        <v>715</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row>
    <row r="278" spans="1:104" x14ac:dyDescent="0.25">
      <c r="A278">
        <v>618</v>
      </c>
      <c r="B278">
        <v>618</v>
      </c>
      <c r="C278" t="s">
        <v>1208</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row>
    <row r="279" spans="1:104" x14ac:dyDescent="0.25">
      <c r="A279">
        <v>619</v>
      </c>
      <c r="B279">
        <v>619</v>
      </c>
      <c r="C279" t="s">
        <v>728</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24</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25</v>
      </c>
      <c r="CQ279">
        <v>0</v>
      </c>
      <c r="CR279">
        <v>0</v>
      </c>
      <c r="CS279">
        <v>0</v>
      </c>
      <c r="CT279">
        <v>0</v>
      </c>
      <c r="CU279">
        <v>62.6</v>
      </c>
      <c r="CV279">
        <v>0</v>
      </c>
      <c r="CW279">
        <v>0</v>
      </c>
      <c r="CX279">
        <v>0</v>
      </c>
      <c r="CY279">
        <v>0</v>
      </c>
      <c r="CZ279">
        <v>0</v>
      </c>
    </row>
    <row r="280" spans="1:104" x14ac:dyDescent="0.25">
      <c r="A280">
        <v>620</v>
      </c>
      <c r="B280">
        <v>620</v>
      </c>
      <c r="C280" t="s">
        <v>724</v>
      </c>
      <c r="E280">
        <v>1</v>
      </c>
      <c r="F280">
        <v>2</v>
      </c>
      <c r="G280">
        <v>2</v>
      </c>
      <c r="H280">
        <v>0</v>
      </c>
      <c r="I280">
        <v>1</v>
      </c>
      <c r="J280">
        <v>2</v>
      </c>
      <c r="K280">
        <v>2</v>
      </c>
      <c r="L280">
        <v>0</v>
      </c>
      <c r="M280">
        <v>2</v>
      </c>
      <c r="N280">
        <v>1</v>
      </c>
      <c r="O280">
        <v>1</v>
      </c>
      <c r="P280">
        <v>2</v>
      </c>
      <c r="Q280">
        <v>1</v>
      </c>
      <c r="R280">
        <v>2</v>
      </c>
      <c r="S280">
        <v>2</v>
      </c>
      <c r="T280">
        <v>2</v>
      </c>
      <c r="U280">
        <v>2</v>
      </c>
      <c r="V280">
        <v>2</v>
      </c>
      <c r="W280">
        <v>2</v>
      </c>
      <c r="X280">
        <v>2</v>
      </c>
      <c r="Y280">
        <v>2</v>
      </c>
      <c r="Z280">
        <v>2</v>
      </c>
      <c r="AA280">
        <v>2</v>
      </c>
      <c r="AB280">
        <v>2</v>
      </c>
      <c r="AC280">
        <v>2</v>
      </c>
      <c r="AD280">
        <v>1</v>
      </c>
      <c r="AE280">
        <v>2</v>
      </c>
      <c r="AF280">
        <v>1</v>
      </c>
      <c r="AG280">
        <v>1</v>
      </c>
      <c r="AH280">
        <v>1</v>
      </c>
      <c r="AI280">
        <v>1</v>
      </c>
      <c r="AJ280">
        <v>1</v>
      </c>
      <c r="AK280">
        <v>0</v>
      </c>
      <c r="AL280">
        <v>1</v>
      </c>
      <c r="AM280">
        <v>1</v>
      </c>
      <c r="AN280">
        <v>2</v>
      </c>
      <c r="AO280">
        <v>2</v>
      </c>
      <c r="AP280">
        <v>2</v>
      </c>
      <c r="AQ280">
        <v>2</v>
      </c>
      <c r="AR280">
        <v>2</v>
      </c>
      <c r="AS280">
        <v>2</v>
      </c>
      <c r="AT280">
        <v>1</v>
      </c>
      <c r="AU280">
        <v>1</v>
      </c>
      <c r="AV280">
        <v>2</v>
      </c>
      <c r="AW280">
        <v>1</v>
      </c>
      <c r="AX280">
        <v>1</v>
      </c>
      <c r="AY280">
        <v>1</v>
      </c>
      <c r="AZ280">
        <v>0</v>
      </c>
      <c r="BA280">
        <v>1</v>
      </c>
      <c r="BB280">
        <v>2</v>
      </c>
      <c r="BC280">
        <v>1</v>
      </c>
      <c r="BD280">
        <v>1</v>
      </c>
      <c r="BE280">
        <v>2</v>
      </c>
      <c r="BF280">
        <v>2</v>
      </c>
      <c r="BG280">
        <v>1</v>
      </c>
      <c r="BH280">
        <v>2</v>
      </c>
      <c r="BI280">
        <v>0</v>
      </c>
      <c r="BJ280">
        <v>2</v>
      </c>
      <c r="BK280">
        <v>1</v>
      </c>
      <c r="BL280">
        <v>1</v>
      </c>
      <c r="BM280">
        <v>2</v>
      </c>
      <c r="BN280">
        <v>2</v>
      </c>
      <c r="BO280">
        <v>2</v>
      </c>
      <c r="BP280">
        <v>2</v>
      </c>
      <c r="BQ280">
        <v>1</v>
      </c>
      <c r="BR280">
        <v>0</v>
      </c>
      <c r="BS280">
        <v>1</v>
      </c>
      <c r="BT280">
        <v>1</v>
      </c>
      <c r="BU280">
        <v>2</v>
      </c>
      <c r="BV280">
        <v>1</v>
      </c>
      <c r="BW280">
        <v>1</v>
      </c>
      <c r="BX280">
        <v>2</v>
      </c>
      <c r="BY280">
        <v>2</v>
      </c>
      <c r="BZ280">
        <v>1</v>
      </c>
      <c r="CA280">
        <v>2</v>
      </c>
      <c r="CB280">
        <v>1</v>
      </c>
      <c r="CC280">
        <v>2</v>
      </c>
      <c r="CD280">
        <v>1</v>
      </c>
      <c r="CE280">
        <v>1</v>
      </c>
      <c r="CF280">
        <v>2</v>
      </c>
      <c r="CG280">
        <v>1</v>
      </c>
      <c r="CH280">
        <v>2</v>
      </c>
      <c r="CI280">
        <v>2</v>
      </c>
      <c r="CJ280">
        <v>2</v>
      </c>
      <c r="CK280">
        <v>1</v>
      </c>
      <c r="CL280">
        <v>1</v>
      </c>
      <c r="CM280">
        <v>2</v>
      </c>
      <c r="CN280">
        <v>1</v>
      </c>
      <c r="CO280">
        <v>2</v>
      </c>
      <c r="CP280">
        <v>1</v>
      </c>
      <c r="CQ280">
        <v>2</v>
      </c>
      <c r="CR280">
        <v>1</v>
      </c>
      <c r="CS280">
        <v>2</v>
      </c>
      <c r="CT280">
        <v>2</v>
      </c>
      <c r="CU280">
        <v>2</v>
      </c>
      <c r="CV280">
        <v>1</v>
      </c>
      <c r="CW280">
        <v>2</v>
      </c>
      <c r="CX280">
        <v>1</v>
      </c>
      <c r="CY280">
        <v>2</v>
      </c>
      <c r="CZ280">
        <v>2</v>
      </c>
    </row>
    <row r="281" spans="1:104" x14ac:dyDescent="0.25">
      <c r="A281">
        <v>621</v>
      </c>
      <c r="B281">
        <v>621</v>
      </c>
      <c r="C281" t="s">
        <v>1209</v>
      </c>
      <c r="E281">
        <v>0</v>
      </c>
      <c r="F281">
        <v>0</v>
      </c>
      <c r="G281">
        <v>0</v>
      </c>
      <c r="H281">
        <v>0</v>
      </c>
      <c r="I281">
        <v>0</v>
      </c>
      <c r="J281">
        <v>0</v>
      </c>
      <c r="K281">
        <v>0</v>
      </c>
      <c r="L281">
        <v>0</v>
      </c>
      <c r="M281">
        <v>22295720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27772726</v>
      </c>
      <c r="CH281">
        <v>0</v>
      </c>
      <c r="CI281">
        <v>0</v>
      </c>
      <c r="CJ281">
        <v>0</v>
      </c>
      <c r="CK281">
        <v>0</v>
      </c>
      <c r="CL281">
        <v>0</v>
      </c>
      <c r="CM281">
        <v>0</v>
      </c>
      <c r="CN281">
        <v>0</v>
      </c>
      <c r="CO281">
        <v>0</v>
      </c>
      <c r="CP281">
        <v>0</v>
      </c>
      <c r="CQ281">
        <v>0</v>
      </c>
      <c r="CR281">
        <v>0</v>
      </c>
      <c r="CS281">
        <v>0</v>
      </c>
      <c r="CT281">
        <v>8473050</v>
      </c>
      <c r="CU281">
        <v>0</v>
      </c>
      <c r="CV281">
        <v>0</v>
      </c>
      <c r="CW281">
        <v>0</v>
      </c>
      <c r="CX281">
        <v>0</v>
      </c>
      <c r="CY281">
        <v>0</v>
      </c>
      <c r="CZ281">
        <v>0</v>
      </c>
    </row>
    <row r="282" spans="1:104" x14ac:dyDescent="0.25">
      <c r="A282">
        <v>622</v>
      </c>
      <c r="B282">
        <v>622</v>
      </c>
      <c r="C282" t="s">
        <v>736</v>
      </c>
      <c r="E282">
        <v>15355933</v>
      </c>
      <c r="F282">
        <v>4321696</v>
      </c>
      <c r="G282">
        <v>1675822</v>
      </c>
      <c r="H282">
        <v>0</v>
      </c>
      <c r="I282">
        <v>3244256</v>
      </c>
      <c r="J282">
        <v>2850369</v>
      </c>
      <c r="K282">
        <v>6245902</v>
      </c>
      <c r="L282">
        <v>0</v>
      </c>
      <c r="M282">
        <v>5086301</v>
      </c>
      <c r="N282">
        <v>19543826</v>
      </c>
      <c r="O282">
        <v>32284728</v>
      </c>
      <c r="P282">
        <v>8054813</v>
      </c>
      <c r="Q282">
        <v>18459668</v>
      </c>
      <c r="R282">
        <v>8419914</v>
      </c>
      <c r="S282">
        <v>1102190</v>
      </c>
      <c r="T282">
        <v>6559051</v>
      </c>
      <c r="U282">
        <v>3454843</v>
      </c>
      <c r="V282">
        <v>18891671</v>
      </c>
      <c r="W282">
        <v>8759161</v>
      </c>
      <c r="X282">
        <v>4349215</v>
      </c>
      <c r="Y282">
        <v>1941287</v>
      </c>
      <c r="Z282">
        <v>2161204</v>
      </c>
      <c r="AA282">
        <v>12306761</v>
      </c>
      <c r="AB282">
        <v>5885306</v>
      </c>
      <c r="AC282">
        <v>8972909</v>
      </c>
      <c r="AD282">
        <v>31862451</v>
      </c>
      <c r="AE282">
        <v>6849189</v>
      </c>
      <c r="AF282">
        <v>12281797</v>
      </c>
      <c r="AG282">
        <v>12871853</v>
      </c>
      <c r="AH282">
        <v>5402297</v>
      </c>
      <c r="AI282">
        <v>7680716</v>
      </c>
      <c r="AJ282">
        <v>37395464</v>
      </c>
      <c r="AK282">
        <v>0</v>
      </c>
      <c r="AL282">
        <v>33257151</v>
      </c>
      <c r="AM282">
        <v>8730930</v>
      </c>
      <c r="AN282">
        <v>26450190</v>
      </c>
      <c r="AO282">
        <v>1109782</v>
      </c>
      <c r="AP282">
        <v>1480341</v>
      </c>
      <c r="AQ282">
        <v>4203316</v>
      </c>
      <c r="AR282">
        <v>2221936</v>
      </c>
      <c r="AS282">
        <v>43027641</v>
      </c>
      <c r="AT282">
        <v>7808326</v>
      </c>
      <c r="AU282">
        <v>15076709</v>
      </c>
      <c r="AV282">
        <v>7754949</v>
      </c>
      <c r="AW282">
        <v>13911176</v>
      </c>
      <c r="AX282">
        <v>2541253</v>
      </c>
      <c r="AY282">
        <v>5692198</v>
      </c>
      <c r="AZ282">
        <v>0</v>
      </c>
      <c r="BA282">
        <v>16899142</v>
      </c>
      <c r="BB282">
        <v>0</v>
      </c>
      <c r="BC282">
        <v>19972479</v>
      </c>
      <c r="BD282">
        <v>1666807</v>
      </c>
      <c r="BE282">
        <v>5542265</v>
      </c>
      <c r="BF282">
        <v>6830447</v>
      </c>
      <c r="BG282">
        <v>11600990</v>
      </c>
      <c r="BH282">
        <v>6227872</v>
      </c>
      <c r="BI282">
        <v>0</v>
      </c>
      <c r="BJ282">
        <v>2324895</v>
      </c>
      <c r="BK282">
        <v>4544933</v>
      </c>
      <c r="BL282">
        <v>104004422</v>
      </c>
      <c r="BM282">
        <v>324369</v>
      </c>
      <c r="BN282">
        <v>2621912</v>
      </c>
      <c r="BO282">
        <v>10485277</v>
      </c>
      <c r="BP282">
        <v>10619789</v>
      </c>
      <c r="BQ282">
        <v>34470129</v>
      </c>
      <c r="BR282">
        <v>0</v>
      </c>
      <c r="BS282">
        <v>20401904</v>
      </c>
      <c r="BT282">
        <v>18089819</v>
      </c>
      <c r="BU282">
        <v>2160966</v>
      </c>
      <c r="BV282">
        <v>4446955</v>
      </c>
      <c r="BW282">
        <v>5884594</v>
      </c>
      <c r="BX282">
        <v>1215114</v>
      </c>
      <c r="BY282">
        <v>5839757</v>
      </c>
      <c r="BZ282">
        <v>16948011</v>
      </c>
      <c r="CA282">
        <v>2554538</v>
      </c>
      <c r="CB282">
        <v>12355357</v>
      </c>
      <c r="CC282">
        <v>6070823</v>
      </c>
      <c r="CD282">
        <v>15780581</v>
      </c>
      <c r="CE282">
        <v>10000370</v>
      </c>
      <c r="CF282">
        <v>12764623</v>
      </c>
      <c r="CG282">
        <v>6286232</v>
      </c>
      <c r="CH282">
        <v>7611897</v>
      </c>
      <c r="CI282">
        <v>4149225</v>
      </c>
      <c r="CJ282">
        <v>6490253</v>
      </c>
      <c r="CK282">
        <v>3852446</v>
      </c>
      <c r="CL282">
        <v>8247684</v>
      </c>
      <c r="CM282">
        <v>2578736</v>
      </c>
      <c r="CN282">
        <v>5075626</v>
      </c>
      <c r="CO282">
        <v>718582</v>
      </c>
      <c r="CP282">
        <v>19506819</v>
      </c>
      <c r="CQ282">
        <v>5215831</v>
      </c>
      <c r="CR282">
        <v>81176799</v>
      </c>
      <c r="CS282">
        <v>4089680</v>
      </c>
      <c r="CT282">
        <v>1991581</v>
      </c>
      <c r="CU282">
        <v>3611821</v>
      </c>
      <c r="CV282">
        <v>14142954</v>
      </c>
      <c r="CW282">
        <v>7036129</v>
      </c>
      <c r="CX282">
        <v>11792676</v>
      </c>
      <c r="CY282">
        <v>3722916</v>
      </c>
      <c r="CZ282">
        <v>2042586</v>
      </c>
    </row>
    <row r="283" spans="1:104" ht="105" x14ac:dyDescent="0.25">
      <c r="A283">
        <v>625</v>
      </c>
      <c r="B283">
        <v>625</v>
      </c>
      <c r="C283" s="617" t="s">
        <v>895</v>
      </c>
      <c r="E283">
        <v>1</v>
      </c>
      <c r="F283">
        <v>1</v>
      </c>
      <c r="G283">
        <v>4</v>
      </c>
      <c r="H283">
        <v>0</v>
      </c>
      <c r="I283">
        <v>3</v>
      </c>
      <c r="J283">
        <v>1</v>
      </c>
      <c r="K283">
        <v>1</v>
      </c>
      <c r="L283">
        <v>0</v>
      </c>
      <c r="M283">
        <v>4</v>
      </c>
      <c r="N283">
        <v>1</v>
      </c>
      <c r="O283">
        <v>1</v>
      </c>
      <c r="P283">
        <v>1</v>
      </c>
      <c r="Q283">
        <v>4</v>
      </c>
      <c r="R283">
        <v>1</v>
      </c>
      <c r="S283">
        <v>1</v>
      </c>
      <c r="T283">
        <v>1</v>
      </c>
      <c r="U283">
        <v>3</v>
      </c>
      <c r="V283">
        <v>3</v>
      </c>
      <c r="W283">
        <v>1</v>
      </c>
      <c r="X283">
        <v>1</v>
      </c>
      <c r="Y283">
        <v>3</v>
      </c>
      <c r="Z283">
        <v>1</v>
      </c>
      <c r="AA283">
        <v>1</v>
      </c>
      <c r="AB283">
        <v>3</v>
      </c>
      <c r="AC283">
        <v>3</v>
      </c>
      <c r="AD283">
        <v>1</v>
      </c>
      <c r="AE283">
        <v>1</v>
      </c>
      <c r="AF283">
        <v>1</v>
      </c>
      <c r="AG283">
        <v>1</v>
      </c>
      <c r="AH283">
        <v>1</v>
      </c>
      <c r="AI283">
        <v>4</v>
      </c>
      <c r="AJ283">
        <v>1</v>
      </c>
      <c r="AK283">
        <v>0</v>
      </c>
      <c r="AL283">
        <v>1</v>
      </c>
      <c r="AM283">
        <v>1</v>
      </c>
      <c r="AN283">
        <v>1</v>
      </c>
      <c r="AO283">
        <v>4</v>
      </c>
      <c r="AP283">
        <v>1</v>
      </c>
      <c r="AQ283">
        <v>3</v>
      </c>
      <c r="AR283">
        <v>4</v>
      </c>
      <c r="AS283">
        <v>1</v>
      </c>
      <c r="AT283">
        <v>3</v>
      </c>
      <c r="AU283">
        <v>3</v>
      </c>
      <c r="AV283">
        <v>1</v>
      </c>
      <c r="AW283">
        <v>1</v>
      </c>
      <c r="AX283">
        <v>2</v>
      </c>
      <c r="AY283">
        <v>3</v>
      </c>
      <c r="AZ283">
        <v>0</v>
      </c>
      <c r="BA283">
        <v>1</v>
      </c>
      <c r="BB283">
        <v>1</v>
      </c>
      <c r="BC283">
        <v>3</v>
      </c>
      <c r="BD283">
        <v>1</v>
      </c>
      <c r="BE283">
        <v>1</v>
      </c>
      <c r="BF283">
        <v>1</v>
      </c>
      <c r="BG283">
        <v>1</v>
      </c>
      <c r="BH283">
        <v>1</v>
      </c>
      <c r="BI283">
        <v>0</v>
      </c>
      <c r="BJ283">
        <v>1</v>
      </c>
      <c r="BK283">
        <v>3</v>
      </c>
      <c r="BL283">
        <v>1</v>
      </c>
      <c r="BM283">
        <v>1</v>
      </c>
      <c r="BN283">
        <v>1</v>
      </c>
      <c r="BO283">
        <v>1</v>
      </c>
      <c r="BP283">
        <v>1</v>
      </c>
      <c r="BQ283">
        <v>1</v>
      </c>
      <c r="BR283">
        <v>0</v>
      </c>
      <c r="BS283">
        <v>1</v>
      </c>
      <c r="BT283">
        <v>3</v>
      </c>
      <c r="BU283">
        <v>1</v>
      </c>
      <c r="BV283">
        <v>1</v>
      </c>
      <c r="BW283">
        <v>4</v>
      </c>
      <c r="BX283">
        <v>1</v>
      </c>
      <c r="BY283">
        <v>1</v>
      </c>
      <c r="BZ283">
        <v>1</v>
      </c>
      <c r="CA283">
        <v>1</v>
      </c>
      <c r="CB283">
        <v>1</v>
      </c>
      <c r="CC283">
        <v>4</v>
      </c>
      <c r="CD283">
        <v>4</v>
      </c>
      <c r="CE283">
        <v>3</v>
      </c>
      <c r="CF283">
        <v>1</v>
      </c>
      <c r="CG283">
        <v>1</v>
      </c>
      <c r="CH283">
        <v>1</v>
      </c>
      <c r="CI283">
        <v>4</v>
      </c>
      <c r="CJ283">
        <v>1</v>
      </c>
      <c r="CK283">
        <v>1</v>
      </c>
      <c r="CL283">
        <v>4</v>
      </c>
      <c r="CM283">
        <v>1</v>
      </c>
      <c r="CN283">
        <v>1</v>
      </c>
      <c r="CO283">
        <v>4</v>
      </c>
      <c r="CP283">
        <v>1</v>
      </c>
      <c r="CQ283">
        <v>3</v>
      </c>
      <c r="CR283">
        <v>1</v>
      </c>
      <c r="CS283">
        <v>4</v>
      </c>
      <c r="CT283">
        <v>1</v>
      </c>
      <c r="CU283">
        <v>1</v>
      </c>
      <c r="CV283">
        <v>3</v>
      </c>
      <c r="CW283">
        <v>1</v>
      </c>
      <c r="CX283">
        <v>1</v>
      </c>
      <c r="CY283">
        <v>1</v>
      </c>
      <c r="CZ283">
        <v>1</v>
      </c>
    </row>
    <row r="284" spans="1:104" s="693" customFormat="1" x14ac:dyDescent="0.25">
      <c r="C284" s="617"/>
      <c r="E284" s="753"/>
      <c r="F284" s="753"/>
      <c r="G284" s="753"/>
      <c r="H284" s="753"/>
      <c r="I284" s="753"/>
      <c r="J284" s="753"/>
      <c r="K284" s="753"/>
      <c r="L284" s="753"/>
      <c r="M284" s="753"/>
      <c r="N284" s="753"/>
      <c r="O284" s="753"/>
      <c r="P284" s="753"/>
      <c r="Q284" s="753"/>
      <c r="R284" s="753"/>
      <c r="S284" s="753"/>
      <c r="T284" s="753"/>
      <c r="U284" s="753"/>
      <c r="V284" s="753"/>
      <c r="W284" s="753"/>
      <c r="X284" s="753"/>
      <c r="Y284" s="753"/>
      <c r="Z284" s="753"/>
      <c r="AA284" s="753"/>
      <c r="AB284" s="753"/>
      <c r="AC284" s="753"/>
      <c r="AD284" s="753"/>
      <c r="AE284" s="753"/>
      <c r="AF284" s="753"/>
      <c r="AG284" s="753"/>
      <c r="AH284" s="753"/>
      <c r="AI284" s="753"/>
      <c r="AJ284" s="753"/>
      <c r="AK284" s="753"/>
      <c r="AL284" s="753"/>
      <c r="AM284" s="753"/>
      <c r="AN284" s="753"/>
      <c r="AO284" s="753"/>
      <c r="AP284" s="753"/>
      <c r="AQ284" s="753"/>
      <c r="AR284" s="753"/>
      <c r="AS284" s="753"/>
      <c r="AT284" s="753"/>
      <c r="AU284" s="753"/>
      <c r="AV284" s="753"/>
      <c r="AW284" s="753"/>
      <c r="AX284" s="753"/>
      <c r="AY284" s="753"/>
      <c r="AZ284" s="753"/>
      <c r="BA284" s="753"/>
      <c r="BB284" s="753"/>
      <c r="BC284" s="753"/>
      <c r="BD284" s="753"/>
      <c r="BE284" s="753"/>
      <c r="BF284" s="753"/>
      <c r="BG284" s="753"/>
      <c r="BH284" s="753"/>
      <c r="BI284" s="753"/>
      <c r="BJ284" s="753"/>
      <c r="BK284" s="753"/>
      <c r="BL284" s="753"/>
      <c r="BM284" s="753"/>
      <c r="BN284" s="753"/>
      <c r="BO284" s="753"/>
      <c r="BP284" s="753"/>
      <c r="BQ284" s="753"/>
      <c r="BR284" s="753"/>
      <c r="BS284" s="753"/>
      <c r="BT284" s="753"/>
      <c r="BU284" s="753"/>
      <c r="BV284" s="753"/>
      <c r="BW284" s="753"/>
      <c r="BX284" s="753"/>
      <c r="BY284" s="753"/>
      <c r="BZ284" s="753"/>
      <c r="CA284" s="753"/>
      <c r="CB284" s="753"/>
      <c r="CC284" s="753"/>
      <c r="CD284" s="753"/>
      <c r="CE284" s="753"/>
      <c r="CF284" s="753"/>
      <c r="CG284" s="753"/>
      <c r="CH284" s="753"/>
      <c r="CI284" s="753"/>
      <c r="CJ284" s="753"/>
      <c r="CK284" s="753"/>
      <c r="CL284" s="753"/>
      <c r="CM284" s="753"/>
      <c r="CN284" s="753"/>
      <c r="CO284" s="753"/>
      <c r="CP284" s="753"/>
      <c r="CQ284" s="753"/>
      <c r="CR284" s="753"/>
      <c r="CS284" s="753"/>
      <c r="CT284" s="753"/>
      <c r="CU284" s="753"/>
      <c r="CV284" s="753"/>
      <c r="CW284" s="753"/>
      <c r="CX284" s="753"/>
      <c r="CY284" s="753"/>
      <c r="CZ284" s="753"/>
    </row>
    <row r="285" spans="1:104" s="693" customFormat="1" x14ac:dyDescent="0.25">
      <c r="C285" s="617"/>
      <c r="E285" s="606"/>
      <c r="F285" s="606"/>
      <c r="G285" s="606"/>
      <c r="H285" s="606"/>
      <c r="I285" s="606"/>
      <c r="J285" s="606"/>
      <c r="K285" s="606"/>
      <c r="L285" s="606"/>
      <c r="M285" s="606"/>
      <c r="N285" s="606"/>
      <c r="O285" s="606"/>
      <c r="P285" s="606"/>
      <c r="Q285" s="606"/>
      <c r="R285" s="606"/>
      <c r="S285" s="606"/>
      <c r="T285" s="606"/>
      <c r="U285" s="606"/>
      <c r="V285" s="606"/>
      <c r="W285" s="606"/>
      <c r="X285" s="606"/>
      <c r="Y285" s="606"/>
      <c r="Z285" s="606"/>
      <c r="AA285" s="606"/>
      <c r="AB285" s="606"/>
      <c r="AC285" s="606"/>
      <c r="AD285" s="606"/>
      <c r="AE285" s="606"/>
      <c r="AF285" s="606"/>
      <c r="AG285" s="606"/>
      <c r="AH285" s="606"/>
      <c r="AI285" s="606"/>
      <c r="AJ285" s="606"/>
      <c r="AK285" s="606"/>
      <c r="AL285" s="606"/>
      <c r="AM285" s="606"/>
      <c r="AN285" s="606"/>
      <c r="AO285" s="606"/>
      <c r="AP285" s="606"/>
      <c r="AQ285" s="606"/>
      <c r="AR285" s="606"/>
      <c r="AS285" s="606"/>
      <c r="AT285" s="606"/>
      <c r="AU285" s="606"/>
      <c r="AV285" s="606"/>
      <c r="AW285" s="606"/>
      <c r="AX285" s="606"/>
      <c r="AY285" s="606"/>
      <c r="AZ285" s="606"/>
      <c r="BA285" s="606"/>
      <c r="BB285" s="606"/>
      <c r="BC285" s="606"/>
      <c r="BD285" s="606"/>
      <c r="BE285" s="606"/>
      <c r="BF285" s="606"/>
      <c r="BG285" s="606"/>
      <c r="BH285" s="606"/>
      <c r="BI285" s="606"/>
      <c r="BJ285" s="606"/>
      <c r="BK285" s="606"/>
      <c r="BL285" s="606"/>
      <c r="BM285" s="606"/>
      <c r="BN285" s="606"/>
      <c r="BO285" s="606"/>
      <c r="BP285" s="606"/>
      <c r="BQ285" s="606"/>
      <c r="BR285" s="606"/>
      <c r="BS285" s="606"/>
      <c r="BT285" s="606"/>
      <c r="BU285" s="606"/>
      <c r="BV285" s="606"/>
      <c r="BW285" s="606"/>
      <c r="BX285" s="606"/>
      <c r="BY285" s="606"/>
      <c r="BZ285" s="606"/>
      <c r="CA285" s="606"/>
      <c r="CB285" s="606"/>
      <c r="CC285" s="606"/>
      <c r="CD285" s="606"/>
      <c r="CE285" s="606"/>
      <c r="CF285" s="606"/>
      <c r="CG285" s="606"/>
      <c r="CH285" s="606"/>
      <c r="CI285" s="606"/>
      <c r="CJ285" s="606"/>
      <c r="CK285" s="606"/>
      <c r="CL285" s="606"/>
      <c r="CM285" s="606"/>
      <c r="CN285" s="606"/>
      <c r="CO285" s="606"/>
      <c r="CP285" s="606"/>
      <c r="CQ285" s="606"/>
      <c r="CR285" s="606"/>
      <c r="CS285" s="606"/>
      <c r="CT285" s="606"/>
      <c r="CU285" s="606"/>
      <c r="CV285" s="606"/>
      <c r="CW285" s="606"/>
      <c r="CX285" s="606"/>
      <c r="CY285" s="606"/>
      <c r="CZ285" s="606"/>
    </row>
    <row r="286" spans="1:104" s="693" customFormat="1" x14ac:dyDescent="0.25">
      <c r="C286" s="617"/>
      <c r="E286" s="765"/>
      <c r="F286" s="765"/>
      <c r="G286" s="765"/>
      <c r="H286" s="765"/>
      <c r="I286" s="765"/>
      <c r="J286" s="765"/>
      <c r="K286" s="760"/>
      <c r="L286" s="760"/>
      <c r="M286" s="760"/>
      <c r="N286" s="760"/>
      <c r="O286" s="760"/>
      <c r="P286" s="760"/>
      <c r="Q286" s="760"/>
      <c r="R286" s="760"/>
      <c r="S286" s="760"/>
      <c r="T286" s="760"/>
      <c r="U286" s="760"/>
      <c r="V286" s="760"/>
      <c r="W286" s="760"/>
      <c r="X286" s="760"/>
      <c r="Y286" s="760"/>
      <c r="Z286" s="760"/>
      <c r="AA286" s="760"/>
      <c r="AB286" s="760"/>
      <c r="AC286" s="760"/>
      <c r="AD286" s="760"/>
      <c r="AE286" s="760"/>
      <c r="AF286" s="760"/>
      <c r="AG286" s="760"/>
      <c r="AH286" s="760"/>
      <c r="AI286" s="760"/>
      <c r="AJ286" s="760"/>
      <c r="AK286" s="760"/>
      <c r="AL286" s="760"/>
      <c r="AM286" s="760"/>
      <c r="AN286" s="760"/>
      <c r="AO286" s="760"/>
      <c r="AP286" s="760"/>
      <c r="AQ286" s="760"/>
      <c r="AR286" s="760"/>
      <c r="AS286" s="760"/>
      <c r="AT286" s="760"/>
      <c r="AU286" s="760"/>
      <c r="AV286" s="760"/>
      <c r="AW286" s="760"/>
      <c r="AX286" s="760"/>
      <c r="AY286" s="760"/>
      <c r="AZ286" s="760"/>
      <c r="BA286" s="760"/>
      <c r="BB286" s="760"/>
      <c r="BC286" s="760"/>
      <c r="BD286" s="760"/>
      <c r="BE286" s="760"/>
      <c r="BF286" s="760"/>
      <c r="BG286" s="760"/>
      <c r="BH286" s="760"/>
      <c r="BI286" s="760"/>
      <c r="BJ286" s="760"/>
      <c r="BK286" s="760"/>
      <c r="BL286" s="760"/>
      <c r="BM286" s="760"/>
      <c r="BN286" s="760"/>
      <c r="BO286" s="760"/>
      <c r="BP286" s="760"/>
      <c r="BQ286" s="760"/>
      <c r="BR286" s="760"/>
      <c r="BS286" s="760"/>
      <c r="BT286" s="760"/>
      <c r="BU286" s="760"/>
      <c r="BV286" s="760"/>
      <c r="BW286" s="760"/>
      <c r="BX286" s="760"/>
      <c r="BY286" s="760"/>
      <c r="BZ286" s="760"/>
      <c r="CA286" s="760"/>
      <c r="CB286" s="760"/>
      <c r="CC286" s="760"/>
      <c r="CD286" s="760"/>
      <c r="CE286" s="760"/>
      <c r="CF286" s="760"/>
      <c r="CG286" s="760"/>
      <c r="CH286" s="760"/>
      <c r="CI286" s="760"/>
      <c r="CJ286" s="760"/>
      <c r="CK286" s="760"/>
      <c r="CL286" s="760"/>
      <c r="CM286" s="760"/>
      <c r="CN286" s="760"/>
      <c r="CO286" s="760"/>
      <c r="CP286" s="760"/>
      <c r="CQ286" s="760"/>
      <c r="CR286" s="760"/>
      <c r="CS286" s="760"/>
      <c r="CT286" s="760"/>
      <c r="CU286" s="760"/>
      <c r="CV286" s="760"/>
      <c r="CW286" s="760"/>
      <c r="CX286" s="760"/>
      <c r="CY286" s="760"/>
      <c r="CZ286" s="760"/>
    </row>
    <row r="287" spans="1:104" s="693" customFormat="1" x14ac:dyDescent="0.25">
      <c r="C287" s="617"/>
    </row>
    <row r="288" spans="1:104" s="693" customFormat="1" x14ac:dyDescent="0.25">
      <c r="C288" s="617"/>
    </row>
    <row r="289" spans="1:104" s="473" customFormat="1" x14ac:dyDescent="0.25">
      <c r="B289" s="473">
        <v>647</v>
      </c>
      <c r="C289" s="473" t="s">
        <v>1226</v>
      </c>
      <c r="E289" s="720">
        <v>0</v>
      </c>
      <c r="F289" s="720">
        <v>0</v>
      </c>
      <c r="G289" s="720">
        <v>0</v>
      </c>
      <c r="H289" s="720">
        <v>0</v>
      </c>
      <c r="I289" s="720">
        <v>0</v>
      </c>
      <c r="J289" s="720">
        <v>0</v>
      </c>
      <c r="K289" s="720">
        <v>0</v>
      </c>
      <c r="L289" s="720">
        <v>0</v>
      </c>
      <c r="M289" s="720">
        <v>0</v>
      </c>
      <c r="N289" s="720">
        <v>0</v>
      </c>
      <c r="O289" s="720">
        <v>0</v>
      </c>
      <c r="P289" s="720">
        <v>0</v>
      </c>
      <c r="Q289" s="720">
        <v>0</v>
      </c>
      <c r="R289" s="720">
        <v>0</v>
      </c>
      <c r="S289" s="720">
        <v>0</v>
      </c>
      <c r="T289" s="720">
        <v>0</v>
      </c>
      <c r="U289" s="720">
        <v>0</v>
      </c>
      <c r="V289" s="720">
        <v>0</v>
      </c>
      <c r="W289" s="720">
        <v>0</v>
      </c>
      <c r="X289" s="720">
        <v>0</v>
      </c>
      <c r="Y289" s="720">
        <v>0</v>
      </c>
      <c r="Z289" s="720">
        <v>0</v>
      </c>
      <c r="AA289" s="720">
        <v>0</v>
      </c>
      <c r="AB289" s="720">
        <v>0</v>
      </c>
      <c r="AC289" s="720">
        <v>0</v>
      </c>
      <c r="AD289" s="720">
        <v>0</v>
      </c>
      <c r="AE289" s="720">
        <v>0</v>
      </c>
      <c r="AF289" s="720">
        <v>0</v>
      </c>
      <c r="AG289" s="720">
        <v>0</v>
      </c>
      <c r="AH289" s="720">
        <v>0</v>
      </c>
      <c r="AI289" s="720">
        <v>0</v>
      </c>
      <c r="AJ289" s="720">
        <v>0</v>
      </c>
      <c r="AK289" s="720">
        <v>0</v>
      </c>
      <c r="AL289" s="720">
        <v>0</v>
      </c>
      <c r="AM289" s="720">
        <v>0</v>
      </c>
      <c r="AN289" s="720">
        <v>0</v>
      </c>
      <c r="AO289" s="720">
        <v>0</v>
      </c>
      <c r="AP289" s="720">
        <v>0</v>
      </c>
      <c r="AQ289" s="720">
        <v>0</v>
      </c>
      <c r="AR289" s="720">
        <v>0</v>
      </c>
      <c r="AS289" s="720">
        <v>0</v>
      </c>
      <c r="AT289" s="720">
        <v>0</v>
      </c>
      <c r="AU289" s="720">
        <v>0</v>
      </c>
      <c r="AV289" s="720">
        <v>0</v>
      </c>
      <c r="AW289" s="720">
        <v>0</v>
      </c>
      <c r="AX289" s="720">
        <v>0</v>
      </c>
      <c r="AY289" s="720">
        <v>0</v>
      </c>
      <c r="AZ289" s="720">
        <v>0</v>
      </c>
      <c r="BA289" s="720">
        <v>0</v>
      </c>
      <c r="BB289" s="720">
        <v>0</v>
      </c>
      <c r="BC289" s="720">
        <v>0</v>
      </c>
      <c r="BD289" s="720">
        <v>0</v>
      </c>
      <c r="BE289" s="720">
        <v>0</v>
      </c>
      <c r="BF289" s="720">
        <v>0</v>
      </c>
      <c r="BG289" s="720">
        <v>0</v>
      </c>
      <c r="BH289" s="720">
        <v>0</v>
      </c>
      <c r="BI289" s="720">
        <v>0</v>
      </c>
      <c r="BJ289" s="720">
        <v>0</v>
      </c>
      <c r="BK289" s="720">
        <v>0</v>
      </c>
      <c r="BL289" s="720">
        <v>0</v>
      </c>
      <c r="BM289" s="720">
        <v>0</v>
      </c>
      <c r="BN289" s="720">
        <v>0</v>
      </c>
      <c r="BO289" s="720">
        <v>0</v>
      </c>
      <c r="BP289" s="720">
        <v>0</v>
      </c>
      <c r="BQ289" s="720">
        <v>0</v>
      </c>
      <c r="BR289" s="720">
        <v>0</v>
      </c>
      <c r="BS289" s="720">
        <v>0</v>
      </c>
      <c r="BT289" s="720">
        <v>0</v>
      </c>
      <c r="BU289" s="720">
        <v>0</v>
      </c>
      <c r="BV289" s="720">
        <v>0</v>
      </c>
      <c r="BW289" s="720">
        <v>0</v>
      </c>
      <c r="BX289" s="720">
        <v>0</v>
      </c>
      <c r="BY289" s="720">
        <v>0</v>
      </c>
      <c r="BZ289" s="720">
        <v>0</v>
      </c>
      <c r="CA289" s="720">
        <v>0</v>
      </c>
      <c r="CB289" s="720">
        <v>0</v>
      </c>
      <c r="CC289" s="720">
        <v>0</v>
      </c>
      <c r="CD289" s="720">
        <v>0</v>
      </c>
      <c r="CE289" s="720">
        <v>0</v>
      </c>
      <c r="CF289" s="720">
        <v>0</v>
      </c>
      <c r="CG289" s="720">
        <v>0</v>
      </c>
      <c r="CH289" s="720">
        <v>0</v>
      </c>
      <c r="CI289" s="720">
        <v>0</v>
      </c>
      <c r="CJ289" s="720">
        <v>0</v>
      </c>
      <c r="CK289" s="720">
        <v>0</v>
      </c>
      <c r="CL289" s="720">
        <v>0</v>
      </c>
      <c r="CM289" s="720">
        <v>0</v>
      </c>
      <c r="CN289" s="720">
        <v>0</v>
      </c>
      <c r="CO289" s="720">
        <v>0</v>
      </c>
      <c r="CP289" s="720">
        <v>0</v>
      </c>
      <c r="CQ289" s="720">
        <v>0</v>
      </c>
      <c r="CR289" s="720">
        <v>0</v>
      </c>
      <c r="CS289" s="720">
        <v>0</v>
      </c>
      <c r="CT289" s="720">
        <v>0</v>
      </c>
      <c r="CU289" s="720">
        <v>0</v>
      </c>
      <c r="CV289" s="720">
        <v>0</v>
      </c>
      <c r="CW289" s="720">
        <v>0</v>
      </c>
      <c r="CX289" s="720">
        <v>0</v>
      </c>
      <c r="CY289" s="720">
        <v>0</v>
      </c>
      <c r="CZ289" s="720">
        <v>0</v>
      </c>
    </row>
    <row r="290" spans="1:104" s="693" customFormat="1" x14ac:dyDescent="0.25">
      <c r="A290" s="719" t="s">
        <v>833</v>
      </c>
      <c r="B290" s="469"/>
      <c r="C290" s="469" t="s">
        <v>837</v>
      </c>
      <c r="E290" s="473">
        <f>(+E156+E186-E3-E4-E5)+E289</f>
        <v>41608508</v>
      </c>
      <c r="F290" s="473">
        <f t="shared" ref="F290:BQ290" si="0">(+F156+F186-F3-F4-F5)+F289</f>
        <v>12586859</v>
      </c>
      <c r="G290" s="473">
        <f t="shared" si="0"/>
        <v>1919492</v>
      </c>
      <c r="H290" s="473">
        <f t="shared" si="0"/>
        <v>0</v>
      </c>
      <c r="I290" s="473">
        <f t="shared" si="0"/>
        <v>12099298</v>
      </c>
      <c r="J290" s="473">
        <f t="shared" si="0"/>
        <v>9893000</v>
      </c>
      <c r="K290" s="473">
        <f t="shared" si="0"/>
        <v>16451137</v>
      </c>
      <c r="L290" s="473">
        <f t="shared" si="0"/>
        <v>0</v>
      </c>
      <c r="M290" s="473">
        <f t="shared" si="0"/>
        <v>22147775</v>
      </c>
      <c r="N290" s="473">
        <f t="shared" si="0"/>
        <v>68957912</v>
      </c>
      <c r="O290" s="473">
        <f t="shared" si="0"/>
        <v>72004323</v>
      </c>
      <c r="P290" s="473">
        <f t="shared" si="0"/>
        <v>18774988</v>
      </c>
      <c r="Q290" s="473">
        <f t="shared" si="0"/>
        <v>70223912</v>
      </c>
      <c r="R290" s="473">
        <f t="shared" si="0"/>
        <v>9785130</v>
      </c>
      <c r="S290" s="473">
        <f t="shared" si="0"/>
        <v>10705407</v>
      </c>
      <c r="T290" s="473">
        <f t="shared" si="0"/>
        <v>39847558</v>
      </c>
      <c r="U290" s="473">
        <f t="shared" si="0"/>
        <v>6292030</v>
      </c>
      <c r="V290" s="473">
        <f t="shared" si="0"/>
        <v>70497921</v>
      </c>
      <c r="W290" s="473">
        <f t="shared" si="0"/>
        <v>41375351</v>
      </c>
      <c r="X290" s="473">
        <f t="shared" si="0"/>
        <v>16439667</v>
      </c>
      <c r="Y290" s="473">
        <f t="shared" si="0"/>
        <v>7054588</v>
      </c>
      <c r="Z290" s="473">
        <f t="shared" si="0"/>
        <v>3463162</v>
      </c>
      <c r="AA290" s="473">
        <f t="shared" si="0"/>
        <v>32662447</v>
      </c>
      <c r="AB290" s="473">
        <f t="shared" si="0"/>
        <v>33014720</v>
      </c>
      <c r="AC290" s="473">
        <f t="shared" si="0"/>
        <v>29594655</v>
      </c>
      <c r="AD290" s="473">
        <f t="shared" si="0"/>
        <v>117320380</v>
      </c>
      <c r="AE290" s="473">
        <f t="shared" si="0"/>
        <v>20663192</v>
      </c>
      <c r="AF290" s="473">
        <f t="shared" si="0"/>
        <v>32918874</v>
      </c>
      <c r="AG290" s="473">
        <f t="shared" si="0"/>
        <v>68166744</v>
      </c>
      <c r="AH290" s="473">
        <f t="shared" si="0"/>
        <v>14516046</v>
      </c>
      <c r="AI290" s="473">
        <f t="shared" si="0"/>
        <v>12713975</v>
      </c>
      <c r="AJ290" s="473">
        <f t="shared" si="0"/>
        <v>166383335</v>
      </c>
      <c r="AK290" s="473">
        <f t="shared" si="0"/>
        <v>0</v>
      </c>
      <c r="AL290" s="473">
        <f t="shared" si="0"/>
        <v>122559152</v>
      </c>
      <c r="AM290" s="473">
        <f t="shared" si="0"/>
        <v>31760509</v>
      </c>
      <c r="AN290" s="473">
        <f t="shared" si="0"/>
        <v>52596933</v>
      </c>
      <c r="AO290" s="473">
        <f t="shared" si="0"/>
        <v>2000583</v>
      </c>
      <c r="AP290" s="473">
        <f t="shared" si="0"/>
        <v>7382127</v>
      </c>
      <c r="AQ290" s="473">
        <f t="shared" si="0"/>
        <v>37838789</v>
      </c>
      <c r="AR290" s="473">
        <f t="shared" si="0"/>
        <v>7781025</v>
      </c>
      <c r="AS290" s="473">
        <f t="shared" si="0"/>
        <v>120756679</v>
      </c>
      <c r="AT290" s="473">
        <f t="shared" si="0"/>
        <v>28886190</v>
      </c>
      <c r="AU290" s="473">
        <f t="shared" si="0"/>
        <v>32171256</v>
      </c>
      <c r="AV290" s="473">
        <f t="shared" si="0"/>
        <v>30064330</v>
      </c>
      <c r="AW290" s="473">
        <f t="shared" si="0"/>
        <v>44301465</v>
      </c>
      <c r="AX290" s="473">
        <f t="shared" si="0"/>
        <v>7907291</v>
      </c>
      <c r="AY290" s="473">
        <f t="shared" si="0"/>
        <v>22933466</v>
      </c>
      <c r="AZ290" s="473">
        <f t="shared" si="0"/>
        <v>0</v>
      </c>
      <c r="BA290" s="473">
        <f t="shared" si="0"/>
        <v>84537553</v>
      </c>
      <c r="BB290" s="473">
        <f t="shared" si="0"/>
        <v>22521185</v>
      </c>
      <c r="BC290" s="473">
        <f t="shared" si="0"/>
        <v>64584729</v>
      </c>
      <c r="BD290" s="473">
        <f t="shared" si="0"/>
        <v>8136569</v>
      </c>
      <c r="BE290" s="473">
        <f t="shared" si="0"/>
        <v>17102399</v>
      </c>
      <c r="BF290" s="473">
        <f t="shared" si="0"/>
        <v>24551525</v>
      </c>
      <c r="BG290" s="473">
        <f t="shared" si="0"/>
        <v>29213106</v>
      </c>
      <c r="BH290" s="473">
        <f t="shared" si="0"/>
        <v>24643290</v>
      </c>
      <c r="BI290" s="473">
        <f t="shared" si="0"/>
        <v>0</v>
      </c>
      <c r="BJ290" s="473">
        <f t="shared" si="0"/>
        <v>7847519</v>
      </c>
      <c r="BK290" s="473">
        <f t="shared" si="0"/>
        <v>6817111</v>
      </c>
      <c r="BL290" s="473">
        <f t="shared" si="0"/>
        <v>378903787</v>
      </c>
      <c r="BM290" s="473">
        <f t="shared" si="0"/>
        <v>7165177</v>
      </c>
      <c r="BN290" s="473">
        <f t="shared" si="0"/>
        <v>15627536</v>
      </c>
      <c r="BO290" s="473">
        <f t="shared" si="0"/>
        <v>26484026</v>
      </c>
      <c r="BP290" s="473">
        <f t="shared" si="0"/>
        <v>35133614</v>
      </c>
      <c r="BQ290" s="473">
        <f t="shared" si="0"/>
        <v>62857997</v>
      </c>
      <c r="BR290" s="473">
        <f t="shared" ref="BR290:CZ290" si="1">(+BR156+BR186-BR3-BR4-BR5)+BR289</f>
        <v>0</v>
      </c>
      <c r="BS290" s="473">
        <f t="shared" si="1"/>
        <v>49756919</v>
      </c>
      <c r="BT290" s="473">
        <f t="shared" si="1"/>
        <v>51049366</v>
      </c>
      <c r="BU290" s="473">
        <f t="shared" si="1"/>
        <v>7586082</v>
      </c>
      <c r="BV290" s="473">
        <f t="shared" si="1"/>
        <v>11442297</v>
      </c>
      <c r="BW290" s="473">
        <f t="shared" si="1"/>
        <v>32135373</v>
      </c>
      <c r="BX290" s="473">
        <f t="shared" si="1"/>
        <v>4878088</v>
      </c>
      <c r="BY290" s="473">
        <f t="shared" si="1"/>
        <v>23238618</v>
      </c>
      <c r="BZ290" s="473">
        <f t="shared" si="1"/>
        <v>28911583</v>
      </c>
      <c r="CA290" s="473">
        <f t="shared" si="1"/>
        <v>9340093</v>
      </c>
      <c r="CB290" s="473">
        <f t="shared" si="1"/>
        <v>37639194</v>
      </c>
      <c r="CC290" s="473">
        <f t="shared" si="1"/>
        <v>8144289</v>
      </c>
      <c r="CD290" s="473">
        <f t="shared" si="1"/>
        <v>18126666</v>
      </c>
      <c r="CE290" s="473">
        <f t="shared" si="1"/>
        <v>31887600</v>
      </c>
      <c r="CF290" s="473">
        <f t="shared" si="1"/>
        <v>35275636</v>
      </c>
      <c r="CG290" s="473">
        <f t="shared" si="1"/>
        <v>22648505</v>
      </c>
      <c r="CH290" s="473">
        <f t="shared" si="1"/>
        <v>24828624</v>
      </c>
      <c r="CI290" s="473">
        <f t="shared" si="1"/>
        <v>10513324</v>
      </c>
      <c r="CJ290" s="473">
        <f t="shared" si="1"/>
        <v>24220876</v>
      </c>
      <c r="CK290" s="473">
        <f t="shared" si="1"/>
        <v>19705499</v>
      </c>
      <c r="CL290" s="473">
        <f t="shared" si="1"/>
        <v>33342670</v>
      </c>
      <c r="CM290" s="473">
        <f t="shared" si="1"/>
        <v>8549225</v>
      </c>
      <c r="CN290" s="473">
        <f t="shared" si="1"/>
        <v>25005963</v>
      </c>
      <c r="CO290" s="473">
        <f t="shared" si="1"/>
        <v>756548</v>
      </c>
      <c r="CP290" s="473">
        <f t="shared" si="1"/>
        <v>70282891</v>
      </c>
      <c r="CQ290" s="473">
        <f t="shared" si="1"/>
        <v>16858091</v>
      </c>
      <c r="CR290" s="473">
        <f t="shared" si="1"/>
        <v>263566607</v>
      </c>
      <c r="CS290" s="473">
        <f t="shared" si="1"/>
        <v>11858153</v>
      </c>
      <c r="CT290" s="473">
        <f t="shared" si="1"/>
        <v>5447390</v>
      </c>
      <c r="CU290" s="473">
        <f t="shared" si="1"/>
        <v>20840135</v>
      </c>
      <c r="CV290" s="473">
        <f t="shared" si="1"/>
        <v>32610297</v>
      </c>
      <c r="CW290" s="473">
        <f t="shared" si="1"/>
        <v>34109932</v>
      </c>
      <c r="CX290" s="473">
        <f t="shared" si="1"/>
        <v>39980799</v>
      </c>
      <c r="CY290" s="473">
        <f t="shared" si="1"/>
        <v>12362848</v>
      </c>
      <c r="CZ290" s="473">
        <f t="shared" si="1"/>
        <v>4661284</v>
      </c>
    </row>
    <row r="291" spans="1:104" s="693" customFormat="1" x14ac:dyDescent="0.25">
      <c r="A291" s="719" t="s">
        <v>834</v>
      </c>
      <c r="B291" s="469"/>
      <c r="C291" s="469" t="s">
        <v>843</v>
      </c>
      <c r="E291" s="720">
        <f>+E182+E15+E159-E183-E158</f>
        <v>151191133</v>
      </c>
      <c r="F291" s="720">
        <f t="shared" ref="F291:BQ291" si="2">+F182+F15+F159-F183-F158</f>
        <v>39708364</v>
      </c>
      <c r="G291" s="720">
        <f t="shared" si="2"/>
        <v>17091323</v>
      </c>
      <c r="H291" s="720">
        <f t="shared" si="2"/>
        <v>0</v>
      </c>
      <c r="I291" s="720">
        <f t="shared" si="2"/>
        <v>33441941</v>
      </c>
      <c r="J291" s="720">
        <f t="shared" si="2"/>
        <v>37923062</v>
      </c>
      <c r="K291" s="720">
        <f t="shared" si="2"/>
        <v>58789530</v>
      </c>
      <c r="L291" s="720">
        <f t="shared" si="2"/>
        <v>0</v>
      </c>
      <c r="M291" s="720">
        <f t="shared" si="2"/>
        <v>44358327</v>
      </c>
      <c r="N291" s="720">
        <f t="shared" si="2"/>
        <v>203459502</v>
      </c>
      <c r="O291" s="720">
        <f t="shared" si="2"/>
        <v>310014351</v>
      </c>
      <c r="P291" s="720">
        <f t="shared" si="2"/>
        <v>84228285</v>
      </c>
      <c r="Q291" s="720">
        <f t="shared" si="2"/>
        <v>264061345</v>
      </c>
      <c r="R291" s="720">
        <f t="shared" si="2"/>
        <v>74735468</v>
      </c>
      <c r="S291" s="720">
        <f t="shared" si="2"/>
        <v>12734415</v>
      </c>
      <c r="T291" s="720">
        <f t="shared" si="2"/>
        <v>114941003</v>
      </c>
      <c r="U291" s="720">
        <f t="shared" si="2"/>
        <v>26642266</v>
      </c>
      <c r="V291" s="720">
        <f t="shared" si="2"/>
        <v>179435714</v>
      </c>
      <c r="W291" s="720">
        <f t="shared" si="2"/>
        <v>117299899</v>
      </c>
      <c r="X291" s="720">
        <f t="shared" si="2"/>
        <v>40312014</v>
      </c>
      <c r="Y291" s="720">
        <f t="shared" si="2"/>
        <v>18682619</v>
      </c>
      <c r="Z291" s="720">
        <f t="shared" si="2"/>
        <v>18474748</v>
      </c>
      <c r="AA291" s="720">
        <f t="shared" si="2"/>
        <v>116590919</v>
      </c>
      <c r="AB291" s="720">
        <f t="shared" si="2"/>
        <v>56225779</v>
      </c>
      <c r="AC291" s="720">
        <f t="shared" si="2"/>
        <v>108131461</v>
      </c>
      <c r="AD291" s="720">
        <f t="shared" si="2"/>
        <v>324895162</v>
      </c>
      <c r="AE291" s="720">
        <f t="shared" si="2"/>
        <v>51672269</v>
      </c>
      <c r="AF291" s="720">
        <f t="shared" si="2"/>
        <v>108198952</v>
      </c>
      <c r="AG291" s="720">
        <f t="shared" si="2"/>
        <v>149904909</v>
      </c>
      <c r="AH291" s="720">
        <f t="shared" si="2"/>
        <v>58648275</v>
      </c>
      <c r="AI291" s="720">
        <f t="shared" si="2"/>
        <v>58640711</v>
      </c>
      <c r="AJ291" s="720">
        <f t="shared" si="2"/>
        <v>471266629</v>
      </c>
      <c r="AK291" s="720">
        <f t="shared" si="2"/>
        <v>0</v>
      </c>
      <c r="AL291" s="720">
        <f t="shared" si="2"/>
        <v>414384170</v>
      </c>
      <c r="AM291" s="720">
        <f t="shared" si="2"/>
        <v>80591136</v>
      </c>
      <c r="AN291" s="720">
        <f t="shared" si="2"/>
        <v>261697436</v>
      </c>
      <c r="AO291" s="720">
        <f t="shared" si="2"/>
        <v>13214626</v>
      </c>
      <c r="AP291" s="720">
        <f t="shared" si="2"/>
        <v>15330265</v>
      </c>
      <c r="AQ291" s="720">
        <f t="shared" si="2"/>
        <v>71858608</v>
      </c>
      <c r="AR291" s="720">
        <f t="shared" si="2"/>
        <v>19671677</v>
      </c>
      <c r="AS291" s="720">
        <f t="shared" si="2"/>
        <v>595129817</v>
      </c>
      <c r="AT291" s="720">
        <f t="shared" si="2"/>
        <v>59454508</v>
      </c>
      <c r="AU291" s="720">
        <f t="shared" si="2"/>
        <v>126395776</v>
      </c>
      <c r="AV291" s="720">
        <f t="shared" si="2"/>
        <v>80974765</v>
      </c>
      <c r="AW291" s="720">
        <f t="shared" si="2"/>
        <v>139915582</v>
      </c>
      <c r="AX291" s="720">
        <f t="shared" si="2"/>
        <v>24554589</v>
      </c>
      <c r="AY291" s="720">
        <f t="shared" si="2"/>
        <v>49258635</v>
      </c>
      <c r="AZ291" s="720">
        <f t="shared" si="2"/>
        <v>0</v>
      </c>
      <c r="BA291" s="720">
        <f t="shared" si="2"/>
        <v>192211217</v>
      </c>
      <c r="BB291" s="720">
        <f t="shared" si="2"/>
        <v>75908964</v>
      </c>
      <c r="BC291" s="720">
        <f t="shared" si="2"/>
        <v>221760611</v>
      </c>
      <c r="BD291" s="720">
        <f t="shared" si="2"/>
        <v>14243896</v>
      </c>
      <c r="BE291" s="720">
        <f t="shared" si="2"/>
        <v>71108381</v>
      </c>
      <c r="BF291" s="720">
        <f t="shared" si="2"/>
        <v>65204237</v>
      </c>
      <c r="BG291" s="720">
        <f t="shared" si="2"/>
        <v>108413086</v>
      </c>
      <c r="BH291" s="720">
        <f t="shared" si="2"/>
        <v>50464410</v>
      </c>
      <c r="BI291" s="720">
        <f t="shared" si="2"/>
        <v>0</v>
      </c>
      <c r="BJ291" s="720">
        <f t="shared" si="2"/>
        <v>30483433</v>
      </c>
      <c r="BK291" s="720">
        <f t="shared" si="2"/>
        <v>44601835</v>
      </c>
      <c r="BL291" s="720">
        <f t="shared" si="2"/>
        <v>1299086509</v>
      </c>
      <c r="BM291" s="720">
        <f t="shared" si="2"/>
        <v>18936426</v>
      </c>
      <c r="BN291" s="720">
        <f t="shared" si="2"/>
        <v>33230075</v>
      </c>
      <c r="BO291" s="720">
        <f t="shared" si="2"/>
        <v>101521566</v>
      </c>
      <c r="BP291" s="720">
        <f t="shared" si="2"/>
        <v>96913558</v>
      </c>
      <c r="BQ291" s="720">
        <f t="shared" si="2"/>
        <v>307276233</v>
      </c>
      <c r="BR291" s="720">
        <f t="shared" ref="BR291:CZ291" si="3">+BR182+BR15+BR159-BR183-BR158</f>
        <v>0</v>
      </c>
      <c r="BS291" s="720">
        <f t="shared" si="3"/>
        <v>209695117</v>
      </c>
      <c r="BT291" s="720">
        <f t="shared" si="3"/>
        <v>221486100</v>
      </c>
      <c r="BU291" s="720">
        <f t="shared" si="3"/>
        <v>21843848</v>
      </c>
      <c r="BV291" s="720">
        <f t="shared" si="3"/>
        <v>49215551</v>
      </c>
      <c r="BW291" s="720">
        <f t="shared" si="3"/>
        <v>89431243</v>
      </c>
      <c r="BX291" s="720">
        <f t="shared" si="3"/>
        <v>15597129</v>
      </c>
      <c r="BY291" s="720">
        <f t="shared" si="3"/>
        <v>53996812</v>
      </c>
      <c r="BZ291" s="720">
        <f t="shared" si="3"/>
        <v>147449748</v>
      </c>
      <c r="CA291" s="720">
        <f t="shared" si="3"/>
        <v>26346262</v>
      </c>
      <c r="CB291" s="720">
        <f t="shared" si="3"/>
        <v>126224840</v>
      </c>
      <c r="CC291" s="720">
        <f t="shared" si="3"/>
        <v>50689413</v>
      </c>
      <c r="CD291" s="720">
        <f t="shared" si="3"/>
        <v>122175486</v>
      </c>
      <c r="CE291" s="720">
        <f t="shared" si="3"/>
        <v>86405434</v>
      </c>
      <c r="CF291" s="720">
        <f t="shared" si="3"/>
        <v>144423022</v>
      </c>
      <c r="CG291" s="720">
        <f t="shared" si="3"/>
        <v>64039846</v>
      </c>
      <c r="CH291" s="720">
        <f t="shared" si="3"/>
        <v>72471182</v>
      </c>
      <c r="CI291" s="720">
        <f t="shared" si="3"/>
        <v>41087320</v>
      </c>
      <c r="CJ291" s="720">
        <f t="shared" si="3"/>
        <v>63810396</v>
      </c>
      <c r="CK291" s="720">
        <f t="shared" si="3"/>
        <v>49158192</v>
      </c>
      <c r="CL291" s="720">
        <f t="shared" si="3"/>
        <v>77395391</v>
      </c>
      <c r="CM291" s="720">
        <f t="shared" si="3"/>
        <v>17367812</v>
      </c>
      <c r="CN291" s="720">
        <f t="shared" si="3"/>
        <v>49790975</v>
      </c>
      <c r="CO291" s="720">
        <f t="shared" si="3"/>
        <v>6874284</v>
      </c>
      <c r="CP291" s="720">
        <f t="shared" si="3"/>
        <v>309271810</v>
      </c>
      <c r="CQ291" s="720">
        <f t="shared" si="3"/>
        <v>53189538</v>
      </c>
      <c r="CR291" s="720">
        <f t="shared" si="3"/>
        <v>1320213181</v>
      </c>
      <c r="CS291" s="720">
        <f t="shared" si="3"/>
        <v>28333928</v>
      </c>
      <c r="CT291" s="720">
        <f t="shared" si="3"/>
        <v>13101560</v>
      </c>
      <c r="CU291" s="720">
        <f t="shared" si="3"/>
        <v>60126823</v>
      </c>
      <c r="CV291" s="720">
        <f t="shared" si="3"/>
        <v>110294412</v>
      </c>
      <c r="CW291" s="720">
        <f t="shared" si="3"/>
        <v>74894394</v>
      </c>
      <c r="CX291" s="720">
        <f t="shared" si="3"/>
        <v>92361390</v>
      </c>
      <c r="CY291" s="720">
        <f t="shared" si="3"/>
        <v>35983630</v>
      </c>
      <c r="CZ291" s="720">
        <f t="shared" si="3"/>
        <v>23059845</v>
      </c>
    </row>
    <row r="292" spans="1:104" s="693" customFormat="1" x14ac:dyDescent="0.25">
      <c r="A292" s="719" t="s">
        <v>835</v>
      </c>
      <c r="B292" s="469"/>
      <c r="C292" s="471" t="s">
        <v>842</v>
      </c>
      <c r="D292" s="469"/>
      <c r="E292" s="473">
        <f>E290/E291</f>
        <v>0.27520468412654864</v>
      </c>
      <c r="F292" s="473">
        <f t="shared" ref="F292:BQ292" si="4">F290/F291</f>
        <v>0.31698256316981482</v>
      </c>
      <c r="G292" s="473">
        <f t="shared" si="4"/>
        <v>0.11230798224338748</v>
      </c>
      <c r="H292" s="473" t="e">
        <f t="shared" si="4"/>
        <v>#DIV/0!</v>
      </c>
      <c r="I292" s="473">
        <f t="shared" si="4"/>
        <v>0.36180011202100981</v>
      </c>
      <c r="J292" s="473">
        <f t="shared" si="4"/>
        <v>0.26087028521061933</v>
      </c>
      <c r="K292" s="473">
        <f t="shared" si="4"/>
        <v>0.27983106855931661</v>
      </c>
      <c r="L292" s="473" t="e">
        <f t="shared" si="4"/>
        <v>#DIV/0!</v>
      </c>
      <c r="M292" s="473">
        <f t="shared" si="4"/>
        <v>0.49929238765023759</v>
      </c>
      <c r="N292" s="473">
        <f t="shared" si="4"/>
        <v>0.33892696739226269</v>
      </c>
      <c r="O292" s="473">
        <f t="shared" si="4"/>
        <v>0.23226125747965778</v>
      </c>
      <c r="P292" s="473">
        <f t="shared" si="4"/>
        <v>0.22290597511275459</v>
      </c>
      <c r="Q292" s="473">
        <f t="shared" si="4"/>
        <v>0.26593787136848823</v>
      </c>
      <c r="R292" s="473">
        <f t="shared" si="4"/>
        <v>0.13093020304629657</v>
      </c>
      <c r="S292" s="473">
        <f t="shared" si="4"/>
        <v>0.84066735692216721</v>
      </c>
      <c r="T292" s="473">
        <f t="shared" si="4"/>
        <v>0.34667835637383465</v>
      </c>
      <c r="U292" s="473">
        <f t="shared" si="4"/>
        <v>0.23616722391406197</v>
      </c>
      <c r="V292" s="473">
        <f t="shared" si="4"/>
        <v>0.39288678618349077</v>
      </c>
      <c r="W292" s="473">
        <f t="shared" si="4"/>
        <v>0.35273134378402149</v>
      </c>
      <c r="X292" s="473">
        <f t="shared" si="4"/>
        <v>0.40781060951209236</v>
      </c>
      <c r="Y292" s="473">
        <f t="shared" si="4"/>
        <v>0.37760166280755392</v>
      </c>
      <c r="Z292" s="473">
        <f t="shared" si="4"/>
        <v>0.18745381533756239</v>
      </c>
      <c r="AA292" s="473">
        <f t="shared" si="4"/>
        <v>0.28014572043985692</v>
      </c>
      <c r="AB292" s="473">
        <f t="shared" si="4"/>
        <v>0.58718119316763939</v>
      </c>
      <c r="AC292" s="473">
        <f t="shared" si="4"/>
        <v>0.27369143749939717</v>
      </c>
      <c r="AD292" s="473">
        <f t="shared" si="4"/>
        <v>0.3611022684295927</v>
      </c>
      <c r="AE292" s="473">
        <f t="shared" si="4"/>
        <v>0.39988938747783653</v>
      </c>
      <c r="AF292" s="473">
        <f t="shared" si="4"/>
        <v>0.3042439265030959</v>
      </c>
      <c r="AG292" s="473">
        <f t="shared" si="4"/>
        <v>0.45473323358609957</v>
      </c>
      <c r="AH292" s="473">
        <f t="shared" si="4"/>
        <v>0.24751019531264987</v>
      </c>
      <c r="AI292" s="473">
        <f t="shared" si="4"/>
        <v>0.21681140598721593</v>
      </c>
      <c r="AJ292" s="473">
        <f t="shared" si="4"/>
        <v>0.35305562660580408</v>
      </c>
      <c r="AK292" s="473" t="e">
        <f t="shared" si="4"/>
        <v>#DIV/0!</v>
      </c>
      <c r="AL292" s="473">
        <f t="shared" si="4"/>
        <v>0.29576214747778612</v>
      </c>
      <c r="AM292" s="473">
        <f t="shared" si="4"/>
        <v>0.39409432074514994</v>
      </c>
      <c r="AN292" s="473">
        <f t="shared" si="4"/>
        <v>0.20098375361996287</v>
      </c>
      <c r="AO292" s="473">
        <f t="shared" si="4"/>
        <v>0.15139157173271495</v>
      </c>
      <c r="AP292" s="473">
        <f t="shared" si="4"/>
        <v>0.48153942544372197</v>
      </c>
      <c r="AQ292" s="473">
        <f t="shared" si="4"/>
        <v>0.52657280809002038</v>
      </c>
      <c r="AR292" s="473">
        <f t="shared" si="4"/>
        <v>0.39554456897599527</v>
      </c>
      <c r="AS292" s="473">
        <f t="shared" si="4"/>
        <v>0.20290813121870518</v>
      </c>
      <c r="AT292" s="473">
        <f t="shared" si="4"/>
        <v>0.48585365469679775</v>
      </c>
      <c r="AU292" s="473">
        <f t="shared" si="4"/>
        <v>0.25452793612343499</v>
      </c>
      <c r="AV292" s="473">
        <f t="shared" si="4"/>
        <v>0.3712802377382633</v>
      </c>
      <c r="AW292" s="473">
        <f t="shared" si="4"/>
        <v>0.31662995905631153</v>
      </c>
      <c r="AX292" s="473">
        <f t="shared" si="4"/>
        <v>0.32202905127021264</v>
      </c>
      <c r="AY292" s="473">
        <f t="shared" si="4"/>
        <v>0.46557250317634663</v>
      </c>
      <c r="AZ292" s="473" t="e">
        <f t="shared" si="4"/>
        <v>#DIV/0!</v>
      </c>
      <c r="BA292" s="473">
        <f t="shared" si="4"/>
        <v>0.43981591875566761</v>
      </c>
      <c r="BB292" s="473">
        <f t="shared" si="4"/>
        <v>0.29668676547871209</v>
      </c>
      <c r="BC292" s="473">
        <f t="shared" si="4"/>
        <v>0.29123625114831597</v>
      </c>
      <c r="BD292" s="473">
        <f t="shared" si="4"/>
        <v>0.57123198596788405</v>
      </c>
      <c r="BE292" s="473">
        <f t="shared" si="4"/>
        <v>0.24051171970853899</v>
      </c>
      <c r="BF292" s="473">
        <f t="shared" si="4"/>
        <v>0.37653266305378286</v>
      </c>
      <c r="BG292" s="473">
        <f t="shared" si="4"/>
        <v>0.26946106856509922</v>
      </c>
      <c r="BH292" s="473">
        <f t="shared" si="4"/>
        <v>0.48833009243544112</v>
      </c>
      <c r="BI292" s="473" t="e">
        <f t="shared" si="4"/>
        <v>#DIV/0!</v>
      </c>
      <c r="BJ292" s="473">
        <f t="shared" si="4"/>
        <v>0.25743553883842413</v>
      </c>
      <c r="BK292" s="473">
        <f t="shared" si="4"/>
        <v>0.15284373389570183</v>
      </c>
      <c r="BL292" s="473">
        <f t="shared" si="4"/>
        <v>0.29166940336534586</v>
      </c>
      <c r="BM292" s="473">
        <f t="shared" si="4"/>
        <v>0.37838064057071802</v>
      </c>
      <c r="BN292" s="473">
        <f t="shared" si="4"/>
        <v>0.47028289884991231</v>
      </c>
      <c r="BO292" s="473">
        <f t="shared" si="4"/>
        <v>0.26087093652593973</v>
      </c>
      <c r="BP292" s="473">
        <f t="shared" si="4"/>
        <v>0.36252527226376313</v>
      </c>
      <c r="BQ292" s="473">
        <f t="shared" si="4"/>
        <v>0.20456511193952315</v>
      </c>
      <c r="BR292" s="473" t="e">
        <f t="shared" ref="BR292:CZ292" si="5">BR290/BR291</f>
        <v>#DIV/0!</v>
      </c>
      <c r="BS292" s="473">
        <f t="shared" si="5"/>
        <v>0.23728220147348494</v>
      </c>
      <c r="BT292" s="473">
        <f t="shared" si="5"/>
        <v>0.23048564221411638</v>
      </c>
      <c r="BU292" s="473">
        <f t="shared" si="5"/>
        <v>0.34728688828085602</v>
      </c>
      <c r="BV292" s="473">
        <f t="shared" si="5"/>
        <v>0.23249352628399914</v>
      </c>
      <c r="BW292" s="473">
        <f t="shared" si="5"/>
        <v>0.35933049706130105</v>
      </c>
      <c r="BX292" s="473">
        <f t="shared" si="5"/>
        <v>0.31275550776043465</v>
      </c>
      <c r="BY292" s="473">
        <f t="shared" si="5"/>
        <v>0.43037018555836221</v>
      </c>
      <c r="BZ292" s="473">
        <f t="shared" si="5"/>
        <v>0.19607753415760332</v>
      </c>
      <c r="CA292" s="473">
        <f t="shared" si="5"/>
        <v>0.35451302351733993</v>
      </c>
      <c r="CB292" s="473">
        <f t="shared" si="5"/>
        <v>0.29819165546179344</v>
      </c>
      <c r="CC292" s="473">
        <f t="shared" si="5"/>
        <v>0.16067041454987849</v>
      </c>
      <c r="CD292" s="473">
        <f t="shared" si="5"/>
        <v>0.14836581865530701</v>
      </c>
      <c r="CE292" s="473">
        <f t="shared" si="5"/>
        <v>0.36904623382830298</v>
      </c>
      <c r="CF292" s="473">
        <f t="shared" si="5"/>
        <v>0.24425216638937247</v>
      </c>
      <c r="CG292" s="473">
        <f t="shared" si="5"/>
        <v>0.35366270243685471</v>
      </c>
      <c r="CH292" s="473">
        <f t="shared" si="5"/>
        <v>0.34259995925000919</v>
      </c>
      <c r="CI292" s="473">
        <f t="shared" si="5"/>
        <v>0.25587757974966485</v>
      </c>
      <c r="CJ292" s="473">
        <f t="shared" si="5"/>
        <v>0.37957570424731418</v>
      </c>
      <c r="CK292" s="473">
        <f t="shared" si="5"/>
        <v>0.40085890465621682</v>
      </c>
      <c r="CL292" s="473">
        <f t="shared" si="5"/>
        <v>0.43080950388893313</v>
      </c>
      <c r="CM292" s="473">
        <f t="shared" si="5"/>
        <v>0.49224536746482517</v>
      </c>
      <c r="CN292" s="473">
        <f t="shared" si="5"/>
        <v>0.50221878563334021</v>
      </c>
      <c r="CO292" s="473">
        <f t="shared" si="5"/>
        <v>0.1100548071624623</v>
      </c>
      <c r="CP292" s="473">
        <f t="shared" si="5"/>
        <v>0.22725282010022188</v>
      </c>
      <c r="CQ292" s="473">
        <f t="shared" si="5"/>
        <v>0.31694373807119741</v>
      </c>
      <c r="CR292" s="473">
        <f t="shared" si="5"/>
        <v>0.19963943005050183</v>
      </c>
      <c r="CS292" s="473">
        <f t="shared" si="5"/>
        <v>0.4185142631829939</v>
      </c>
      <c r="CT292" s="473">
        <f t="shared" si="5"/>
        <v>0.4157817847645624</v>
      </c>
      <c r="CU292" s="473">
        <f t="shared" si="5"/>
        <v>0.34660296287399051</v>
      </c>
      <c r="CV292" s="473">
        <f t="shared" si="5"/>
        <v>0.29566590372683615</v>
      </c>
      <c r="CW292" s="473">
        <f t="shared" si="5"/>
        <v>0.45544038983745566</v>
      </c>
      <c r="CX292" s="473">
        <f t="shared" si="5"/>
        <v>0.43287350915788514</v>
      </c>
      <c r="CY292" s="473">
        <f t="shared" si="5"/>
        <v>0.34356867275480546</v>
      </c>
      <c r="CZ292" s="473">
        <f t="shared" si="5"/>
        <v>0.20213856597908617</v>
      </c>
    </row>
    <row r="293" spans="1:104" s="693" customFormat="1" x14ac:dyDescent="0.25">
      <c r="A293" s="719" t="s">
        <v>838</v>
      </c>
      <c r="B293" s="469"/>
      <c r="C293" s="472" t="s">
        <v>845</v>
      </c>
      <c r="D293" s="469"/>
      <c r="E293" s="720">
        <f>+E97+E51</f>
        <v>0</v>
      </c>
      <c r="F293" s="720">
        <f t="shared" ref="F293:BQ293" si="6">+F97+F51</f>
        <v>405702</v>
      </c>
      <c r="G293" s="720">
        <f t="shared" si="6"/>
        <v>0</v>
      </c>
      <c r="H293" s="720">
        <f t="shared" si="6"/>
        <v>0</v>
      </c>
      <c r="I293" s="720">
        <f t="shared" si="6"/>
        <v>0</v>
      </c>
      <c r="J293" s="720">
        <f t="shared" si="6"/>
        <v>0</v>
      </c>
      <c r="K293" s="720">
        <f t="shared" si="6"/>
        <v>3145859</v>
      </c>
      <c r="L293" s="720">
        <f t="shared" si="6"/>
        <v>0</v>
      </c>
      <c r="M293" s="720">
        <f t="shared" si="6"/>
        <v>1058888</v>
      </c>
      <c r="N293" s="720">
        <f t="shared" si="6"/>
        <v>15843365</v>
      </c>
      <c r="O293" s="720">
        <f t="shared" si="6"/>
        <v>0</v>
      </c>
      <c r="P293" s="720">
        <f t="shared" si="6"/>
        <v>12134</v>
      </c>
      <c r="Q293" s="720">
        <f t="shared" si="6"/>
        <v>0</v>
      </c>
      <c r="R293" s="720">
        <f t="shared" si="6"/>
        <v>0</v>
      </c>
      <c r="S293" s="720">
        <f t="shared" si="6"/>
        <v>479159</v>
      </c>
      <c r="T293" s="720">
        <f t="shared" si="6"/>
        <v>248747</v>
      </c>
      <c r="U293" s="720">
        <f t="shared" si="6"/>
        <v>0</v>
      </c>
      <c r="V293" s="720">
        <f t="shared" si="6"/>
        <v>0</v>
      </c>
      <c r="W293" s="720">
        <f t="shared" si="6"/>
        <v>1648712</v>
      </c>
      <c r="X293" s="720">
        <f t="shared" si="6"/>
        <v>0</v>
      </c>
      <c r="Y293" s="720">
        <f t="shared" si="6"/>
        <v>0</v>
      </c>
      <c r="Z293" s="720">
        <f t="shared" si="6"/>
        <v>11561</v>
      </c>
      <c r="AA293" s="720">
        <f t="shared" si="6"/>
        <v>0</v>
      </c>
      <c r="AB293" s="720">
        <f t="shared" si="6"/>
        <v>1173773</v>
      </c>
      <c r="AC293" s="720">
        <f t="shared" si="6"/>
        <v>903626</v>
      </c>
      <c r="AD293" s="720">
        <f t="shared" si="6"/>
        <v>98996</v>
      </c>
      <c r="AE293" s="720">
        <f t="shared" si="6"/>
        <v>4725820</v>
      </c>
      <c r="AF293" s="720">
        <f t="shared" si="6"/>
        <v>2344255</v>
      </c>
      <c r="AG293" s="720">
        <f t="shared" si="6"/>
        <v>926300</v>
      </c>
      <c r="AH293" s="720">
        <f t="shared" si="6"/>
        <v>0</v>
      </c>
      <c r="AI293" s="720">
        <f t="shared" si="6"/>
        <v>1370075</v>
      </c>
      <c r="AJ293" s="720">
        <f t="shared" si="6"/>
        <v>1831482</v>
      </c>
      <c r="AK293" s="720">
        <f t="shared" si="6"/>
        <v>0</v>
      </c>
      <c r="AL293" s="720">
        <f t="shared" si="6"/>
        <v>0</v>
      </c>
      <c r="AM293" s="720">
        <f t="shared" si="6"/>
        <v>1290650</v>
      </c>
      <c r="AN293" s="720">
        <f t="shared" si="6"/>
        <v>0</v>
      </c>
      <c r="AO293" s="720">
        <f t="shared" si="6"/>
        <v>0</v>
      </c>
      <c r="AP293" s="720">
        <f t="shared" si="6"/>
        <v>0</v>
      </c>
      <c r="AQ293" s="720">
        <f t="shared" si="6"/>
        <v>0</v>
      </c>
      <c r="AR293" s="720">
        <f t="shared" si="6"/>
        <v>1381485</v>
      </c>
      <c r="AS293" s="720">
        <f t="shared" si="6"/>
        <v>0</v>
      </c>
      <c r="AT293" s="720">
        <f t="shared" si="6"/>
        <v>1751991</v>
      </c>
      <c r="AU293" s="720">
        <f t="shared" si="6"/>
        <v>4813681</v>
      </c>
      <c r="AV293" s="720">
        <f t="shared" si="6"/>
        <v>0</v>
      </c>
      <c r="AW293" s="720">
        <f t="shared" si="6"/>
        <v>113485</v>
      </c>
      <c r="AX293" s="720">
        <f t="shared" si="6"/>
        <v>530285</v>
      </c>
      <c r="AY293" s="720">
        <f t="shared" si="6"/>
        <v>2027124</v>
      </c>
      <c r="AZ293" s="720">
        <f t="shared" si="6"/>
        <v>0</v>
      </c>
      <c r="BA293" s="720">
        <f t="shared" si="6"/>
        <v>0</v>
      </c>
      <c r="BB293" s="720">
        <f t="shared" si="6"/>
        <v>0</v>
      </c>
      <c r="BC293" s="720">
        <f t="shared" si="6"/>
        <v>10874887</v>
      </c>
      <c r="BD293" s="720">
        <f t="shared" si="6"/>
        <v>167397</v>
      </c>
      <c r="BE293" s="720">
        <f t="shared" si="6"/>
        <v>0</v>
      </c>
      <c r="BF293" s="720">
        <f t="shared" si="6"/>
        <v>0</v>
      </c>
      <c r="BG293" s="720">
        <f t="shared" si="6"/>
        <v>3339939</v>
      </c>
      <c r="BH293" s="720">
        <f t="shared" si="6"/>
        <v>0</v>
      </c>
      <c r="BI293" s="720">
        <f t="shared" si="6"/>
        <v>0</v>
      </c>
      <c r="BJ293" s="720">
        <f t="shared" si="6"/>
        <v>842764</v>
      </c>
      <c r="BK293" s="720">
        <f t="shared" si="6"/>
        <v>125811</v>
      </c>
      <c r="BL293" s="720">
        <f t="shared" si="6"/>
        <v>0</v>
      </c>
      <c r="BM293" s="720">
        <f t="shared" si="6"/>
        <v>0</v>
      </c>
      <c r="BN293" s="720">
        <f t="shared" si="6"/>
        <v>925605</v>
      </c>
      <c r="BO293" s="720">
        <f t="shared" si="6"/>
        <v>3269657</v>
      </c>
      <c r="BP293" s="720">
        <f t="shared" si="6"/>
        <v>802410</v>
      </c>
      <c r="BQ293" s="720">
        <f t="shared" si="6"/>
        <v>0</v>
      </c>
      <c r="BR293" s="720">
        <f t="shared" ref="BR293:CZ293" si="7">+BR97+BR51</f>
        <v>0</v>
      </c>
      <c r="BS293" s="720">
        <f t="shared" si="7"/>
        <v>0</v>
      </c>
      <c r="BT293" s="720">
        <f t="shared" si="7"/>
        <v>0</v>
      </c>
      <c r="BU293" s="720">
        <f t="shared" si="7"/>
        <v>412552</v>
      </c>
      <c r="BV293" s="720">
        <f t="shared" si="7"/>
        <v>1127028</v>
      </c>
      <c r="BW293" s="720">
        <f t="shared" si="7"/>
        <v>4172709</v>
      </c>
      <c r="BX293" s="720">
        <f t="shared" si="7"/>
        <v>415577</v>
      </c>
      <c r="BY293" s="720">
        <f t="shared" si="7"/>
        <v>0</v>
      </c>
      <c r="BZ293" s="720">
        <f t="shared" si="7"/>
        <v>0</v>
      </c>
      <c r="CA293" s="720">
        <f t="shared" si="7"/>
        <v>0</v>
      </c>
      <c r="CB293" s="720">
        <f t="shared" si="7"/>
        <v>0</v>
      </c>
      <c r="CC293" s="720">
        <f t="shared" si="7"/>
        <v>1027866</v>
      </c>
      <c r="CD293" s="720">
        <f t="shared" si="7"/>
        <v>1569251</v>
      </c>
      <c r="CE293" s="720">
        <f t="shared" si="7"/>
        <v>728333</v>
      </c>
      <c r="CF293" s="720">
        <f t="shared" si="7"/>
        <v>0</v>
      </c>
      <c r="CG293" s="720">
        <f t="shared" si="7"/>
        <v>0</v>
      </c>
      <c r="CH293" s="720">
        <f t="shared" si="7"/>
        <v>951374</v>
      </c>
      <c r="CI293" s="720">
        <f t="shared" si="7"/>
        <v>356681</v>
      </c>
      <c r="CJ293" s="720">
        <f t="shared" si="7"/>
        <v>334531</v>
      </c>
      <c r="CK293" s="720">
        <f t="shared" si="7"/>
        <v>527</v>
      </c>
      <c r="CL293" s="720">
        <f t="shared" si="7"/>
        <v>136189</v>
      </c>
      <c r="CM293" s="720">
        <f t="shared" si="7"/>
        <v>0</v>
      </c>
      <c r="CN293" s="720">
        <f t="shared" si="7"/>
        <v>0</v>
      </c>
      <c r="CO293" s="720">
        <f t="shared" si="7"/>
        <v>210119</v>
      </c>
      <c r="CP293" s="720">
        <f t="shared" si="7"/>
        <v>10207152</v>
      </c>
      <c r="CQ293" s="720">
        <f t="shared" si="7"/>
        <v>538861</v>
      </c>
      <c r="CR293" s="720">
        <f t="shared" si="7"/>
        <v>0</v>
      </c>
      <c r="CS293" s="720">
        <f t="shared" si="7"/>
        <v>839109</v>
      </c>
      <c r="CT293" s="720">
        <f t="shared" si="7"/>
        <v>382203</v>
      </c>
      <c r="CU293" s="720">
        <f t="shared" si="7"/>
        <v>0</v>
      </c>
      <c r="CV293" s="720">
        <f t="shared" si="7"/>
        <v>213147</v>
      </c>
      <c r="CW293" s="720">
        <f t="shared" si="7"/>
        <v>0</v>
      </c>
      <c r="CX293" s="720">
        <f t="shared" si="7"/>
        <v>571782</v>
      </c>
      <c r="CY293" s="720">
        <f t="shared" si="7"/>
        <v>208750</v>
      </c>
      <c r="CZ293" s="720">
        <f t="shared" si="7"/>
        <v>0</v>
      </c>
    </row>
    <row r="294" spans="1:104" s="693" customFormat="1" x14ac:dyDescent="0.25">
      <c r="A294" s="719" t="s">
        <v>836</v>
      </c>
      <c r="B294" s="469"/>
      <c r="C294" s="469" t="s">
        <v>839</v>
      </c>
      <c r="D294" s="469"/>
      <c r="E294" s="720">
        <f>+E60+E58</f>
        <v>0</v>
      </c>
      <c r="F294" s="720">
        <f t="shared" ref="F294:BQ294" si="8">+F60+F58</f>
        <v>0</v>
      </c>
      <c r="G294" s="720">
        <f t="shared" si="8"/>
        <v>0</v>
      </c>
      <c r="H294" s="720">
        <f t="shared" si="8"/>
        <v>0</v>
      </c>
      <c r="I294" s="720">
        <f t="shared" si="8"/>
        <v>0</v>
      </c>
      <c r="J294" s="720">
        <f t="shared" si="8"/>
        <v>0</v>
      </c>
      <c r="K294" s="720">
        <f t="shared" si="8"/>
        <v>0</v>
      </c>
      <c r="L294" s="720">
        <f t="shared" si="8"/>
        <v>0</v>
      </c>
      <c r="M294" s="720">
        <f t="shared" si="8"/>
        <v>0</v>
      </c>
      <c r="N294" s="720">
        <f t="shared" si="8"/>
        <v>0</v>
      </c>
      <c r="O294" s="720">
        <f t="shared" si="8"/>
        <v>0</v>
      </c>
      <c r="P294" s="720">
        <f t="shared" si="8"/>
        <v>0</v>
      </c>
      <c r="Q294" s="720">
        <f t="shared" si="8"/>
        <v>0</v>
      </c>
      <c r="R294" s="720">
        <f t="shared" si="8"/>
        <v>0</v>
      </c>
      <c r="S294" s="720">
        <f t="shared" si="8"/>
        <v>0</v>
      </c>
      <c r="T294" s="720">
        <f t="shared" si="8"/>
        <v>0</v>
      </c>
      <c r="U294" s="720">
        <f t="shared" si="8"/>
        <v>0</v>
      </c>
      <c r="V294" s="720">
        <f t="shared" si="8"/>
        <v>0</v>
      </c>
      <c r="W294" s="720">
        <f t="shared" si="8"/>
        <v>0</v>
      </c>
      <c r="X294" s="720">
        <f t="shared" si="8"/>
        <v>0</v>
      </c>
      <c r="Y294" s="720">
        <f t="shared" si="8"/>
        <v>0</v>
      </c>
      <c r="Z294" s="720">
        <f t="shared" si="8"/>
        <v>0</v>
      </c>
      <c r="AA294" s="720">
        <f t="shared" si="8"/>
        <v>0</v>
      </c>
      <c r="AB294" s="720">
        <f t="shared" si="8"/>
        <v>0</v>
      </c>
      <c r="AC294" s="720">
        <f t="shared" si="8"/>
        <v>0</v>
      </c>
      <c r="AD294" s="720">
        <f t="shared" si="8"/>
        <v>0</v>
      </c>
      <c r="AE294" s="720">
        <f t="shared" si="8"/>
        <v>0</v>
      </c>
      <c r="AF294" s="720">
        <f t="shared" si="8"/>
        <v>0</v>
      </c>
      <c r="AG294" s="720">
        <f t="shared" si="8"/>
        <v>0</v>
      </c>
      <c r="AH294" s="720">
        <f t="shared" si="8"/>
        <v>0</v>
      </c>
      <c r="AI294" s="720">
        <f t="shared" si="8"/>
        <v>0</v>
      </c>
      <c r="AJ294" s="720">
        <f t="shared" si="8"/>
        <v>0</v>
      </c>
      <c r="AK294" s="720">
        <f t="shared" si="8"/>
        <v>0</v>
      </c>
      <c r="AL294" s="720">
        <f t="shared" si="8"/>
        <v>0</v>
      </c>
      <c r="AM294" s="720">
        <f t="shared" si="8"/>
        <v>0</v>
      </c>
      <c r="AN294" s="720">
        <f t="shared" si="8"/>
        <v>0</v>
      </c>
      <c r="AO294" s="720">
        <f t="shared" si="8"/>
        <v>0</v>
      </c>
      <c r="AP294" s="720">
        <f t="shared" si="8"/>
        <v>0</v>
      </c>
      <c r="AQ294" s="720">
        <f t="shared" si="8"/>
        <v>0</v>
      </c>
      <c r="AR294" s="720">
        <f t="shared" si="8"/>
        <v>0</v>
      </c>
      <c r="AS294" s="720">
        <f t="shared" si="8"/>
        <v>0</v>
      </c>
      <c r="AT294" s="720">
        <f t="shared" si="8"/>
        <v>0</v>
      </c>
      <c r="AU294" s="720">
        <f t="shared" si="8"/>
        <v>0</v>
      </c>
      <c r="AV294" s="720">
        <f t="shared" si="8"/>
        <v>0</v>
      </c>
      <c r="AW294" s="720">
        <f t="shared" si="8"/>
        <v>0</v>
      </c>
      <c r="AX294" s="720">
        <f t="shared" si="8"/>
        <v>0</v>
      </c>
      <c r="AY294" s="720">
        <f t="shared" si="8"/>
        <v>0</v>
      </c>
      <c r="AZ294" s="720">
        <f t="shared" si="8"/>
        <v>0</v>
      </c>
      <c r="BA294" s="720">
        <f t="shared" si="8"/>
        <v>0</v>
      </c>
      <c r="BB294" s="720">
        <f t="shared" si="8"/>
        <v>0</v>
      </c>
      <c r="BC294" s="720">
        <f t="shared" si="8"/>
        <v>0</v>
      </c>
      <c r="BD294" s="720">
        <f t="shared" si="8"/>
        <v>0</v>
      </c>
      <c r="BE294" s="720">
        <f t="shared" si="8"/>
        <v>0</v>
      </c>
      <c r="BF294" s="720">
        <f t="shared" si="8"/>
        <v>0</v>
      </c>
      <c r="BG294" s="720">
        <f t="shared" si="8"/>
        <v>0</v>
      </c>
      <c r="BH294" s="720">
        <f t="shared" si="8"/>
        <v>0</v>
      </c>
      <c r="BI294" s="720">
        <f t="shared" si="8"/>
        <v>0</v>
      </c>
      <c r="BJ294" s="720">
        <f t="shared" si="8"/>
        <v>0</v>
      </c>
      <c r="BK294" s="720">
        <f t="shared" si="8"/>
        <v>0</v>
      </c>
      <c r="BL294" s="720">
        <f t="shared" si="8"/>
        <v>0</v>
      </c>
      <c r="BM294" s="720">
        <f t="shared" si="8"/>
        <v>0</v>
      </c>
      <c r="BN294" s="720">
        <f t="shared" si="8"/>
        <v>0</v>
      </c>
      <c r="BO294" s="720">
        <f t="shared" si="8"/>
        <v>0</v>
      </c>
      <c r="BP294" s="720">
        <f t="shared" si="8"/>
        <v>0</v>
      </c>
      <c r="BQ294" s="720">
        <f t="shared" si="8"/>
        <v>0</v>
      </c>
      <c r="BR294" s="720">
        <f t="shared" ref="BR294:CZ294" si="9">+BR60+BR58</f>
        <v>0</v>
      </c>
      <c r="BS294" s="720">
        <f t="shared" si="9"/>
        <v>0</v>
      </c>
      <c r="BT294" s="720">
        <f t="shared" si="9"/>
        <v>0</v>
      </c>
      <c r="BU294" s="720">
        <f t="shared" si="9"/>
        <v>0</v>
      </c>
      <c r="BV294" s="720">
        <f t="shared" si="9"/>
        <v>0</v>
      </c>
      <c r="BW294" s="720">
        <f t="shared" si="9"/>
        <v>0</v>
      </c>
      <c r="BX294" s="720">
        <f t="shared" si="9"/>
        <v>0</v>
      </c>
      <c r="BY294" s="720">
        <f t="shared" si="9"/>
        <v>0</v>
      </c>
      <c r="BZ294" s="720">
        <f t="shared" si="9"/>
        <v>0</v>
      </c>
      <c r="CA294" s="720">
        <f t="shared" si="9"/>
        <v>0</v>
      </c>
      <c r="CB294" s="720">
        <f t="shared" si="9"/>
        <v>0</v>
      </c>
      <c r="CC294" s="720">
        <f t="shared" si="9"/>
        <v>0</v>
      </c>
      <c r="CD294" s="720">
        <f t="shared" si="9"/>
        <v>0</v>
      </c>
      <c r="CE294" s="720">
        <f t="shared" si="9"/>
        <v>0</v>
      </c>
      <c r="CF294" s="720">
        <f t="shared" si="9"/>
        <v>0</v>
      </c>
      <c r="CG294" s="720">
        <f t="shared" si="9"/>
        <v>0</v>
      </c>
      <c r="CH294" s="720">
        <f t="shared" si="9"/>
        <v>0</v>
      </c>
      <c r="CI294" s="720">
        <f t="shared" si="9"/>
        <v>0</v>
      </c>
      <c r="CJ294" s="720">
        <f t="shared" si="9"/>
        <v>0</v>
      </c>
      <c r="CK294" s="720">
        <f t="shared" si="9"/>
        <v>0</v>
      </c>
      <c r="CL294" s="720">
        <f t="shared" si="9"/>
        <v>0</v>
      </c>
      <c r="CM294" s="720">
        <f t="shared" si="9"/>
        <v>0</v>
      </c>
      <c r="CN294" s="720">
        <f t="shared" si="9"/>
        <v>0</v>
      </c>
      <c r="CO294" s="720">
        <f t="shared" si="9"/>
        <v>0</v>
      </c>
      <c r="CP294" s="720">
        <f t="shared" si="9"/>
        <v>0</v>
      </c>
      <c r="CQ294" s="720">
        <f t="shared" si="9"/>
        <v>0</v>
      </c>
      <c r="CR294" s="720">
        <f t="shared" si="9"/>
        <v>0</v>
      </c>
      <c r="CS294" s="720">
        <f t="shared" si="9"/>
        <v>0</v>
      </c>
      <c r="CT294" s="720">
        <f t="shared" si="9"/>
        <v>0</v>
      </c>
      <c r="CU294" s="720">
        <f t="shared" si="9"/>
        <v>0</v>
      </c>
      <c r="CV294" s="720">
        <f t="shared" si="9"/>
        <v>0</v>
      </c>
      <c r="CW294" s="720">
        <f t="shared" si="9"/>
        <v>0</v>
      </c>
      <c r="CX294" s="720">
        <f t="shared" si="9"/>
        <v>0</v>
      </c>
      <c r="CY294" s="720">
        <f t="shared" si="9"/>
        <v>0</v>
      </c>
      <c r="CZ294" s="720">
        <f t="shared" si="9"/>
        <v>0</v>
      </c>
    </row>
    <row r="295" spans="1:104" s="693" customFormat="1" x14ac:dyDescent="0.25">
      <c r="A295" s="719" t="s">
        <v>841</v>
      </c>
      <c r="C295" s="469" t="s">
        <v>840</v>
      </c>
      <c r="D295" s="469"/>
      <c r="E295" s="720">
        <f>+E31-E160</f>
        <v>0</v>
      </c>
      <c r="F295" s="720">
        <f t="shared" ref="F295:BQ295" si="10">+F31-F160</f>
        <v>5498980</v>
      </c>
      <c r="G295" s="720">
        <f t="shared" si="10"/>
        <v>0</v>
      </c>
      <c r="H295" s="720">
        <f t="shared" si="10"/>
        <v>0</v>
      </c>
      <c r="I295" s="720">
        <f t="shared" si="10"/>
        <v>0</v>
      </c>
      <c r="J295" s="720">
        <f t="shared" si="10"/>
        <v>0</v>
      </c>
      <c r="K295" s="720">
        <f t="shared" si="10"/>
        <v>9311954</v>
      </c>
      <c r="L295" s="720">
        <f t="shared" si="10"/>
        <v>0</v>
      </c>
      <c r="M295" s="720">
        <f t="shared" si="10"/>
        <v>2370237</v>
      </c>
      <c r="N295" s="720">
        <f t="shared" si="10"/>
        <v>63727100</v>
      </c>
      <c r="O295" s="720">
        <f t="shared" si="10"/>
        <v>0</v>
      </c>
      <c r="P295" s="720">
        <f t="shared" si="10"/>
        <v>1022968</v>
      </c>
      <c r="Q295" s="720">
        <f t="shared" si="10"/>
        <v>0</v>
      </c>
      <c r="R295" s="720">
        <f t="shared" si="10"/>
        <v>7607847</v>
      </c>
      <c r="S295" s="720">
        <f t="shared" si="10"/>
        <v>3255136</v>
      </c>
      <c r="T295" s="720">
        <f t="shared" si="10"/>
        <v>1218236</v>
      </c>
      <c r="U295" s="720">
        <f t="shared" si="10"/>
        <v>0</v>
      </c>
      <c r="V295" s="720">
        <f t="shared" si="10"/>
        <v>0</v>
      </c>
      <c r="W295" s="720">
        <f t="shared" si="10"/>
        <v>24783182</v>
      </c>
      <c r="X295" s="720">
        <f t="shared" si="10"/>
        <v>0</v>
      </c>
      <c r="Y295" s="720">
        <f t="shared" si="10"/>
        <v>2559040</v>
      </c>
      <c r="Z295" s="720">
        <f t="shared" si="10"/>
        <v>402139</v>
      </c>
      <c r="AA295" s="720">
        <f t="shared" si="10"/>
        <v>0</v>
      </c>
      <c r="AB295" s="720">
        <f t="shared" si="10"/>
        <v>5824106</v>
      </c>
      <c r="AC295" s="720">
        <f t="shared" si="10"/>
        <v>13468117</v>
      </c>
      <c r="AD295" s="720">
        <f t="shared" si="10"/>
        <v>712492</v>
      </c>
      <c r="AE295" s="720">
        <f t="shared" si="10"/>
        <v>16391116</v>
      </c>
      <c r="AF295" s="720">
        <f t="shared" si="10"/>
        <v>12732878</v>
      </c>
      <c r="AG295" s="720">
        <f t="shared" si="10"/>
        <v>1837702</v>
      </c>
      <c r="AH295" s="720">
        <f t="shared" si="10"/>
        <v>9976563</v>
      </c>
      <c r="AI295" s="720">
        <f t="shared" si="10"/>
        <v>8845498</v>
      </c>
      <c r="AJ295" s="720">
        <f t="shared" si="10"/>
        <v>38044797</v>
      </c>
      <c r="AK295" s="720">
        <f t="shared" si="10"/>
        <v>0</v>
      </c>
      <c r="AL295" s="720">
        <f t="shared" si="10"/>
        <v>0</v>
      </c>
      <c r="AM295" s="720">
        <f t="shared" si="10"/>
        <v>10043470</v>
      </c>
      <c r="AN295" s="720">
        <f t="shared" si="10"/>
        <v>0</v>
      </c>
      <c r="AO295" s="720">
        <f t="shared" si="10"/>
        <v>2815689</v>
      </c>
      <c r="AP295" s="720">
        <f t="shared" si="10"/>
        <v>0</v>
      </c>
      <c r="AQ295" s="720">
        <f t="shared" si="10"/>
        <v>0</v>
      </c>
      <c r="AR295" s="720">
        <f t="shared" si="10"/>
        <v>3188736</v>
      </c>
      <c r="AS295" s="720">
        <f t="shared" si="10"/>
        <v>0</v>
      </c>
      <c r="AT295" s="720">
        <f t="shared" si="10"/>
        <v>4655186</v>
      </c>
      <c r="AU295" s="720">
        <f t="shared" si="10"/>
        <v>64453268</v>
      </c>
      <c r="AV295" s="720">
        <f t="shared" si="10"/>
        <v>0</v>
      </c>
      <c r="AW295" s="720">
        <f t="shared" si="10"/>
        <v>3806656</v>
      </c>
      <c r="AX295" s="720">
        <f t="shared" si="10"/>
        <v>4660256</v>
      </c>
      <c r="AY295" s="720">
        <f t="shared" si="10"/>
        <v>9042268</v>
      </c>
      <c r="AZ295" s="720">
        <f t="shared" si="10"/>
        <v>0</v>
      </c>
      <c r="BA295" s="720">
        <f t="shared" si="10"/>
        <v>0</v>
      </c>
      <c r="BB295" s="720">
        <f t="shared" si="10"/>
        <v>0</v>
      </c>
      <c r="BC295" s="720">
        <f t="shared" si="10"/>
        <v>61352910</v>
      </c>
      <c r="BD295" s="720">
        <f t="shared" si="10"/>
        <v>3461121</v>
      </c>
      <c r="BE295" s="720">
        <f t="shared" si="10"/>
        <v>27</v>
      </c>
      <c r="BF295" s="720">
        <f t="shared" si="10"/>
        <v>0</v>
      </c>
      <c r="BG295" s="720">
        <f t="shared" si="10"/>
        <v>23724825</v>
      </c>
      <c r="BH295" s="720">
        <f t="shared" si="10"/>
        <v>0</v>
      </c>
      <c r="BI295" s="720">
        <f t="shared" si="10"/>
        <v>0</v>
      </c>
      <c r="BJ295" s="720">
        <f t="shared" si="10"/>
        <v>733380</v>
      </c>
      <c r="BK295" s="720">
        <f t="shared" si="10"/>
        <v>83761</v>
      </c>
      <c r="BL295" s="720">
        <f t="shared" si="10"/>
        <v>0</v>
      </c>
      <c r="BM295" s="720">
        <f t="shared" si="10"/>
        <v>0</v>
      </c>
      <c r="BN295" s="720">
        <f t="shared" si="10"/>
        <v>7371448</v>
      </c>
      <c r="BO295" s="720">
        <f t="shared" si="10"/>
        <v>18113448</v>
      </c>
      <c r="BP295" s="720">
        <f t="shared" si="10"/>
        <v>1471083</v>
      </c>
      <c r="BQ295" s="720">
        <f t="shared" si="10"/>
        <v>0</v>
      </c>
      <c r="BR295" s="720">
        <f t="shared" ref="BR295:CZ295" si="11">+BR31-BR160</f>
        <v>0</v>
      </c>
      <c r="BS295" s="720">
        <f t="shared" si="11"/>
        <v>0</v>
      </c>
      <c r="BT295" s="720">
        <f t="shared" si="11"/>
        <v>91532</v>
      </c>
      <c r="BU295" s="720">
        <f t="shared" si="11"/>
        <v>3718340</v>
      </c>
      <c r="BV295" s="720">
        <f t="shared" si="11"/>
        <v>12147441</v>
      </c>
      <c r="BW295" s="720">
        <f t="shared" si="11"/>
        <v>13186252</v>
      </c>
      <c r="BX295" s="720">
        <f t="shared" si="11"/>
        <v>1522764</v>
      </c>
      <c r="BY295" s="720">
        <f t="shared" si="11"/>
        <v>0</v>
      </c>
      <c r="BZ295" s="720">
        <f t="shared" si="11"/>
        <v>0</v>
      </c>
      <c r="CA295" s="720">
        <f t="shared" si="11"/>
        <v>0</v>
      </c>
      <c r="CB295" s="720">
        <f t="shared" si="11"/>
        <v>0</v>
      </c>
      <c r="CC295" s="720">
        <f t="shared" si="11"/>
        <v>9245865</v>
      </c>
      <c r="CD295" s="720">
        <f t="shared" si="11"/>
        <v>8242804</v>
      </c>
      <c r="CE295" s="720">
        <f t="shared" si="11"/>
        <v>4584324</v>
      </c>
      <c r="CF295" s="720">
        <f t="shared" si="11"/>
        <v>139530</v>
      </c>
      <c r="CG295" s="720">
        <f t="shared" si="11"/>
        <v>0</v>
      </c>
      <c r="CH295" s="720">
        <f t="shared" si="11"/>
        <v>3740291</v>
      </c>
      <c r="CI295" s="720">
        <f t="shared" si="11"/>
        <v>1502656</v>
      </c>
      <c r="CJ295" s="720">
        <f t="shared" si="11"/>
        <v>2152882</v>
      </c>
      <c r="CK295" s="720">
        <f t="shared" si="11"/>
        <v>523255</v>
      </c>
      <c r="CL295" s="720">
        <f t="shared" si="11"/>
        <v>1248281</v>
      </c>
      <c r="CM295" s="720">
        <f t="shared" si="11"/>
        <v>0</v>
      </c>
      <c r="CN295" s="720">
        <f t="shared" si="11"/>
        <v>0</v>
      </c>
      <c r="CO295" s="720">
        <f t="shared" si="11"/>
        <v>1193813</v>
      </c>
      <c r="CP295" s="720">
        <f t="shared" si="11"/>
        <v>117763713</v>
      </c>
      <c r="CQ295" s="720">
        <f t="shared" si="11"/>
        <v>1447526</v>
      </c>
      <c r="CR295" s="720">
        <f t="shared" si="11"/>
        <v>0</v>
      </c>
      <c r="CS295" s="720">
        <f t="shared" si="11"/>
        <v>5849980</v>
      </c>
      <c r="CT295" s="720">
        <f t="shared" si="11"/>
        <v>1733204</v>
      </c>
      <c r="CU295" s="720">
        <f t="shared" si="11"/>
        <v>0</v>
      </c>
      <c r="CV295" s="720">
        <f t="shared" si="11"/>
        <v>818295</v>
      </c>
      <c r="CW295" s="720">
        <f t="shared" si="11"/>
        <v>0</v>
      </c>
      <c r="CX295" s="720">
        <f t="shared" si="11"/>
        <v>2983077</v>
      </c>
      <c r="CY295" s="720">
        <f t="shared" si="11"/>
        <v>1156645</v>
      </c>
      <c r="CZ295" s="720">
        <f t="shared" si="11"/>
        <v>185729</v>
      </c>
    </row>
    <row r="296" spans="1:104" s="693" customFormat="1" x14ac:dyDescent="0.25">
      <c r="A296" s="719" t="s">
        <v>846</v>
      </c>
      <c r="C296" s="469" t="s">
        <v>848</v>
      </c>
      <c r="D296" s="469"/>
      <c r="E296" s="756" t="e">
        <f>+(E45*365)/E50</f>
        <v>#DIV/0!</v>
      </c>
      <c r="F296" s="756">
        <f t="shared" ref="F296:BQ296" si="12">+(F45*365)/F50</f>
        <v>46.061709540198031</v>
      </c>
      <c r="G296" s="756" t="e">
        <f t="shared" si="12"/>
        <v>#DIV/0!</v>
      </c>
      <c r="H296" s="756" t="e">
        <f t="shared" si="12"/>
        <v>#DIV/0!</v>
      </c>
      <c r="I296" s="756" t="e">
        <f t="shared" si="12"/>
        <v>#DIV/0!</v>
      </c>
      <c r="J296" s="756" t="e">
        <f t="shared" si="12"/>
        <v>#DIV/0!</v>
      </c>
      <c r="K296" s="756">
        <f t="shared" si="12"/>
        <v>76.816204130553714</v>
      </c>
      <c r="L296" s="756" t="e">
        <f t="shared" si="12"/>
        <v>#DIV/0!</v>
      </c>
      <c r="M296" s="756">
        <f t="shared" si="12"/>
        <v>80.132874826897861</v>
      </c>
      <c r="N296" s="756">
        <f t="shared" si="12"/>
        <v>60.018021129950647</v>
      </c>
      <c r="O296" s="756" t="e">
        <f t="shared" si="12"/>
        <v>#DIV/0!</v>
      </c>
      <c r="P296" s="756">
        <f t="shared" si="12"/>
        <v>36.604685012209941</v>
      </c>
      <c r="Q296" s="756" t="e">
        <f t="shared" si="12"/>
        <v>#DIV/0!</v>
      </c>
      <c r="R296" s="756">
        <f t="shared" si="12"/>
        <v>49.415572761447493</v>
      </c>
      <c r="S296" s="756">
        <f t="shared" si="12"/>
        <v>47.440968958908435</v>
      </c>
      <c r="T296" s="756">
        <f t="shared" si="12"/>
        <v>42.094754260253119</v>
      </c>
      <c r="U296" s="756" t="e">
        <f t="shared" si="12"/>
        <v>#DIV/0!</v>
      </c>
      <c r="V296" s="756" t="e">
        <f t="shared" si="12"/>
        <v>#DIV/0!</v>
      </c>
      <c r="W296" s="756">
        <f t="shared" si="12"/>
        <v>42.248348721102616</v>
      </c>
      <c r="X296" s="756" t="e">
        <f t="shared" si="12"/>
        <v>#DIV/0!</v>
      </c>
      <c r="Y296" s="756">
        <f t="shared" si="12"/>
        <v>43.177293974906419</v>
      </c>
      <c r="Z296" s="756">
        <f t="shared" si="12"/>
        <v>66.750022334936389</v>
      </c>
      <c r="AA296" s="756" t="e">
        <f t="shared" si="12"/>
        <v>#DIV/0!</v>
      </c>
      <c r="AB296" s="756">
        <f t="shared" si="12"/>
        <v>39.149462969824718</v>
      </c>
      <c r="AC296" s="756">
        <f t="shared" si="12"/>
        <v>71.074951861023109</v>
      </c>
      <c r="AD296" s="756">
        <f t="shared" si="12"/>
        <v>105.36492230164559</v>
      </c>
      <c r="AE296" s="756">
        <f t="shared" si="12"/>
        <v>67.955775607737351</v>
      </c>
      <c r="AF296" s="756">
        <f t="shared" si="12"/>
        <v>107.90631797560522</v>
      </c>
      <c r="AG296" s="756">
        <f t="shared" si="12"/>
        <v>31.903615054648643</v>
      </c>
      <c r="AH296" s="756">
        <f t="shared" si="12"/>
        <v>70.890234288331655</v>
      </c>
      <c r="AI296" s="756">
        <f t="shared" si="12"/>
        <v>46.157853543930351</v>
      </c>
      <c r="AJ296" s="756">
        <f t="shared" si="12"/>
        <v>6.5305473299102577</v>
      </c>
      <c r="AK296" s="756" t="e">
        <f t="shared" si="12"/>
        <v>#DIV/0!</v>
      </c>
      <c r="AL296" s="756" t="e">
        <f t="shared" si="12"/>
        <v>#DIV/0!</v>
      </c>
      <c r="AM296" s="756">
        <f t="shared" si="12"/>
        <v>87.114054208807516</v>
      </c>
      <c r="AN296" s="756" t="e">
        <f t="shared" si="12"/>
        <v>#DIV/0!</v>
      </c>
      <c r="AO296" s="756">
        <f t="shared" si="12"/>
        <v>55.682881345000915</v>
      </c>
      <c r="AP296" s="756" t="e">
        <f t="shared" si="12"/>
        <v>#DIV/0!</v>
      </c>
      <c r="AQ296" s="756" t="e">
        <f t="shared" si="12"/>
        <v>#DIV/0!</v>
      </c>
      <c r="AR296" s="756">
        <f t="shared" si="12"/>
        <v>59.830726054606451</v>
      </c>
      <c r="AS296" s="756" t="e">
        <f t="shared" si="12"/>
        <v>#DIV/0!</v>
      </c>
      <c r="AT296" s="756">
        <f t="shared" si="12"/>
        <v>46.043988519571961</v>
      </c>
      <c r="AU296" s="756">
        <f t="shared" si="12"/>
        <v>46.119009945931737</v>
      </c>
      <c r="AV296" s="756" t="e">
        <f t="shared" si="12"/>
        <v>#DIV/0!</v>
      </c>
      <c r="AW296" s="756">
        <f t="shared" si="12"/>
        <v>219.13037551030865</v>
      </c>
      <c r="AX296" s="756">
        <f t="shared" si="12"/>
        <v>50.884162409496255</v>
      </c>
      <c r="AY296" s="756">
        <f t="shared" si="12"/>
        <v>44.515700772985689</v>
      </c>
      <c r="AZ296" s="756" t="e">
        <f t="shared" si="12"/>
        <v>#DIV/0!</v>
      </c>
      <c r="BA296" s="756" t="e">
        <f t="shared" si="12"/>
        <v>#DIV/0!</v>
      </c>
      <c r="BB296" s="756" t="e">
        <f t="shared" si="12"/>
        <v>#DIV/0!</v>
      </c>
      <c r="BC296" s="756">
        <f t="shared" si="12"/>
        <v>36.542797551835292</v>
      </c>
      <c r="BD296" s="756">
        <f t="shared" si="12"/>
        <v>76.929146430920227</v>
      </c>
      <c r="BE296" s="756" t="e">
        <f t="shared" si="12"/>
        <v>#DIV/0!</v>
      </c>
      <c r="BF296" s="756" t="e">
        <f t="shared" si="12"/>
        <v>#DIV/0!</v>
      </c>
      <c r="BG296" s="756">
        <f t="shared" si="12"/>
        <v>34.0430888110483</v>
      </c>
      <c r="BH296" s="756" t="e">
        <f t="shared" si="12"/>
        <v>#DIV/0!</v>
      </c>
      <c r="BI296" s="756" t="e">
        <f t="shared" si="12"/>
        <v>#DIV/0!</v>
      </c>
      <c r="BJ296" s="756">
        <f t="shared" si="12"/>
        <v>142.35600357448271</v>
      </c>
      <c r="BK296" s="756">
        <f t="shared" si="12"/>
        <v>34.012495954294074</v>
      </c>
      <c r="BL296" s="756" t="e">
        <f t="shared" si="12"/>
        <v>#DIV/0!</v>
      </c>
      <c r="BM296" s="756" t="e">
        <f t="shared" si="12"/>
        <v>#DIV/0!</v>
      </c>
      <c r="BN296" s="756">
        <f t="shared" si="12"/>
        <v>75.187045121488936</v>
      </c>
      <c r="BO296" s="756">
        <f t="shared" si="12"/>
        <v>38.302670519170825</v>
      </c>
      <c r="BP296" s="756">
        <f t="shared" si="12"/>
        <v>45.559398422999919</v>
      </c>
      <c r="BQ296" s="756" t="e">
        <f t="shared" si="12"/>
        <v>#DIV/0!</v>
      </c>
      <c r="BR296" s="756" t="e">
        <f t="shared" ref="BR296:CZ296" si="13">+(BR45*365)/BR50</f>
        <v>#DIV/0!</v>
      </c>
      <c r="BS296" s="756" t="e">
        <f t="shared" si="13"/>
        <v>#DIV/0!</v>
      </c>
      <c r="BT296" s="756">
        <f t="shared" si="13"/>
        <v>0</v>
      </c>
      <c r="BU296" s="756">
        <f t="shared" si="13"/>
        <v>54.082226208045299</v>
      </c>
      <c r="BV296" s="756">
        <f t="shared" si="13"/>
        <v>55.15506537743105</v>
      </c>
      <c r="BW296" s="756">
        <f t="shared" si="13"/>
        <v>51.398829523404345</v>
      </c>
      <c r="BX296" s="756">
        <f t="shared" si="13"/>
        <v>43.065019032941741</v>
      </c>
      <c r="BY296" s="756" t="e">
        <f t="shared" si="13"/>
        <v>#DIV/0!</v>
      </c>
      <c r="BZ296" s="756" t="e">
        <f t="shared" si="13"/>
        <v>#DIV/0!</v>
      </c>
      <c r="CA296" s="756" t="e">
        <f t="shared" si="13"/>
        <v>#DIV/0!</v>
      </c>
      <c r="CB296" s="756" t="e">
        <f t="shared" si="13"/>
        <v>#DIV/0!</v>
      </c>
      <c r="CC296" s="756">
        <f t="shared" si="13"/>
        <v>54.954049132003099</v>
      </c>
      <c r="CD296" s="756">
        <f t="shared" si="13"/>
        <v>61.404512346032931</v>
      </c>
      <c r="CE296" s="756">
        <f t="shared" si="13"/>
        <v>42.218702154894736</v>
      </c>
      <c r="CF296" s="756">
        <f t="shared" si="13"/>
        <v>0</v>
      </c>
      <c r="CG296" s="756" t="e">
        <f t="shared" si="13"/>
        <v>#DIV/0!</v>
      </c>
      <c r="CH296" s="756">
        <f t="shared" si="13"/>
        <v>72.993764865771553</v>
      </c>
      <c r="CI296" s="756">
        <f t="shared" si="13"/>
        <v>32.958478808797025</v>
      </c>
      <c r="CJ296" s="756">
        <f t="shared" si="13"/>
        <v>54.331531124573942</v>
      </c>
      <c r="CK296" s="756">
        <f t="shared" si="13"/>
        <v>44.545664011573137</v>
      </c>
      <c r="CL296" s="756">
        <f t="shared" si="13"/>
        <v>52.095742187610298</v>
      </c>
      <c r="CM296" s="756" t="e">
        <f t="shared" si="13"/>
        <v>#DIV/0!</v>
      </c>
      <c r="CN296" s="756" t="e">
        <f t="shared" si="13"/>
        <v>#DIV/0!</v>
      </c>
      <c r="CO296" s="756">
        <f t="shared" si="13"/>
        <v>46.452689147495953</v>
      </c>
      <c r="CP296" s="756">
        <f t="shared" si="13"/>
        <v>67.225970771688495</v>
      </c>
      <c r="CQ296" s="756">
        <f t="shared" si="13"/>
        <v>26.395772719564892</v>
      </c>
      <c r="CR296" s="756" t="e">
        <f t="shared" si="13"/>
        <v>#DIV/0!</v>
      </c>
      <c r="CS296" s="756">
        <f t="shared" si="13"/>
        <v>45.615232761926116</v>
      </c>
      <c r="CT296" s="756">
        <f t="shared" si="13"/>
        <v>49.418254097650326</v>
      </c>
      <c r="CU296" s="756" t="e">
        <f t="shared" si="13"/>
        <v>#DIV/0!</v>
      </c>
      <c r="CV296" s="756">
        <f t="shared" si="13"/>
        <v>50.557477687880557</v>
      </c>
      <c r="CW296" s="756" t="e">
        <f t="shared" si="13"/>
        <v>#DIV/0!</v>
      </c>
      <c r="CX296" s="756">
        <f t="shared" si="13"/>
        <v>44.711687613661312</v>
      </c>
      <c r="CY296" s="756">
        <f t="shared" si="13"/>
        <v>39.087146280997743</v>
      </c>
      <c r="CZ296" s="756" t="e">
        <f t="shared" si="13"/>
        <v>#DIV/0!</v>
      </c>
    </row>
    <row r="297" spans="1:104" s="693" customFormat="1" x14ac:dyDescent="0.25">
      <c r="A297" s="719" t="s">
        <v>847</v>
      </c>
      <c r="C297" s="469" t="s">
        <v>849</v>
      </c>
      <c r="E297" s="756" t="e">
        <f>(+E53*365)/E57</f>
        <v>#DIV/0!</v>
      </c>
      <c r="F297" s="756" t="e">
        <f t="shared" ref="F297:BQ297" si="14">(+F53*365)/F57</f>
        <v>#DIV/0!</v>
      </c>
      <c r="G297" s="756" t="e">
        <f t="shared" si="14"/>
        <v>#DIV/0!</v>
      </c>
      <c r="H297" s="756" t="e">
        <f t="shared" si="14"/>
        <v>#DIV/0!</v>
      </c>
      <c r="I297" s="756" t="e">
        <f t="shared" si="14"/>
        <v>#DIV/0!</v>
      </c>
      <c r="J297" s="756" t="e">
        <f t="shared" si="14"/>
        <v>#DIV/0!</v>
      </c>
      <c r="K297" s="756" t="e">
        <f t="shared" si="14"/>
        <v>#DIV/0!</v>
      </c>
      <c r="L297" s="756" t="e">
        <f t="shared" si="14"/>
        <v>#DIV/0!</v>
      </c>
      <c r="M297" s="756" t="e">
        <f t="shared" si="14"/>
        <v>#DIV/0!</v>
      </c>
      <c r="N297" s="756" t="e">
        <f t="shared" si="14"/>
        <v>#DIV/0!</v>
      </c>
      <c r="O297" s="756" t="e">
        <f t="shared" si="14"/>
        <v>#DIV/0!</v>
      </c>
      <c r="P297" s="756" t="e">
        <f t="shared" si="14"/>
        <v>#DIV/0!</v>
      </c>
      <c r="Q297" s="756" t="e">
        <f t="shared" si="14"/>
        <v>#DIV/0!</v>
      </c>
      <c r="R297" s="756" t="e">
        <f t="shared" si="14"/>
        <v>#DIV/0!</v>
      </c>
      <c r="S297" s="756" t="e">
        <f t="shared" si="14"/>
        <v>#DIV/0!</v>
      </c>
      <c r="T297" s="756" t="e">
        <f t="shared" si="14"/>
        <v>#DIV/0!</v>
      </c>
      <c r="U297" s="756" t="e">
        <f t="shared" si="14"/>
        <v>#DIV/0!</v>
      </c>
      <c r="V297" s="756" t="e">
        <f t="shared" si="14"/>
        <v>#DIV/0!</v>
      </c>
      <c r="W297" s="756" t="e">
        <f t="shared" si="14"/>
        <v>#DIV/0!</v>
      </c>
      <c r="X297" s="756" t="e">
        <f t="shared" si="14"/>
        <v>#DIV/0!</v>
      </c>
      <c r="Y297" s="756" t="e">
        <f t="shared" si="14"/>
        <v>#DIV/0!</v>
      </c>
      <c r="Z297" s="756" t="e">
        <f t="shared" si="14"/>
        <v>#DIV/0!</v>
      </c>
      <c r="AA297" s="756" t="e">
        <f t="shared" si="14"/>
        <v>#DIV/0!</v>
      </c>
      <c r="AB297" s="756" t="e">
        <f t="shared" si="14"/>
        <v>#DIV/0!</v>
      </c>
      <c r="AC297" s="756" t="e">
        <f t="shared" si="14"/>
        <v>#DIV/0!</v>
      </c>
      <c r="AD297" s="756" t="e">
        <f t="shared" si="14"/>
        <v>#DIV/0!</v>
      </c>
      <c r="AE297" s="756" t="e">
        <f t="shared" si="14"/>
        <v>#DIV/0!</v>
      </c>
      <c r="AF297" s="756" t="e">
        <f t="shared" si="14"/>
        <v>#DIV/0!</v>
      </c>
      <c r="AG297" s="756" t="e">
        <f t="shared" si="14"/>
        <v>#DIV/0!</v>
      </c>
      <c r="AH297" s="756" t="e">
        <f t="shared" si="14"/>
        <v>#DIV/0!</v>
      </c>
      <c r="AI297" s="756" t="e">
        <f t="shared" si="14"/>
        <v>#DIV/0!</v>
      </c>
      <c r="AJ297" s="756" t="e">
        <f t="shared" si="14"/>
        <v>#DIV/0!</v>
      </c>
      <c r="AK297" s="756" t="e">
        <f t="shared" si="14"/>
        <v>#DIV/0!</v>
      </c>
      <c r="AL297" s="756" t="e">
        <f t="shared" si="14"/>
        <v>#DIV/0!</v>
      </c>
      <c r="AM297" s="756" t="e">
        <f t="shared" si="14"/>
        <v>#DIV/0!</v>
      </c>
      <c r="AN297" s="756" t="e">
        <f t="shared" si="14"/>
        <v>#DIV/0!</v>
      </c>
      <c r="AO297" s="756" t="e">
        <f t="shared" si="14"/>
        <v>#DIV/0!</v>
      </c>
      <c r="AP297" s="756" t="e">
        <f t="shared" si="14"/>
        <v>#DIV/0!</v>
      </c>
      <c r="AQ297" s="756" t="e">
        <f t="shared" si="14"/>
        <v>#DIV/0!</v>
      </c>
      <c r="AR297" s="756" t="e">
        <f t="shared" si="14"/>
        <v>#DIV/0!</v>
      </c>
      <c r="AS297" s="756" t="e">
        <f t="shared" si="14"/>
        <v>#DIV/0!</v>
      </c>
      <c r="AT297" s="756" t="e">
        <f t="shared" si="14"/>
        <v>#DIV/0!</v>
      </c>
      <c r="AU297" s="756" t="e">
        <f t="shared" si="14"/>
        <v>#DIV/0!</v>
      </c>
      <c r="AV297" s="756" t="e">
        <f t="shared" si="14"/>
        <v>#DIV/0!</v>
      </c>
      <c r="AW297" s="756" t="e">
        <f t="shared" si="14"/>
        <v>#DIV/0!</v>
      </c>
      <c r="AX297" s="756" t="e">
        <f t="shared" si="14"/>
        <v>#DIV/0!</v>
      </c>
      <c r="AY297" s="756" t="e">
        <f t="shared" si="14"/>
        <v>#DIV/0!</v>
      </c>
      <c r="AZ297" s="756" t="e">
        <f t="shared" si="14"/>
        <v>#DIV/0!</v>
      </c>
      <c r="BA297" s="756" t="e">
        <f t="shared" si="14"/>
        <v>#DIV/0!</v>
      </c>
      <c r="BB297" s="756" t="e">
        <f t="shared" si="14"/>
        <v>#DIV/0!</v>
      </c>
      <c r="BC297" s="756" t="e">
        <f t="shared" si="14"/>
        <v>#DIV/0!</v>
      </c>
      <c r="BD297" s="756" t="e">
        <f t="shared" si="14"/>
        <v>#DIV/0!</v>
      </c>
      <c r="BE297" s="756" t="e">
        <f t="shared" si="14"/>
        <v>#DIV/0!</v>
      </c>
      <c r="BF297" s="756" t="e">
        <f t="shared" si="14"/>
        <v>#DIV/0!</v>
      </c>
      <c r="BG297" s="756" t="e">
        <f t="shared" si="14"/>
        <v>#DIV/0!</v>
      </c>
      <c r="BH297" s="756" t="e">
        <f t="shared" si="14"/>
        <v>#DIV/0!</v>
      </c>
      <c r="BI297" s="756" t="e">
        <f t="shared" si="14"/>
        <v>#DIV/0!</v>
      </c>
      <c r="BJ297" s="756" t="e">
        <f t="shared" si="14"/>
        <v>#DIV/0!</v>
      </c>
      <c r="BK297" s="756" t="e">
        <f t="shared" si="14"/>
        <v>#DIV/0!</v>
      </c>
      <c r="BL297" s="756" t="e">
        <f t="shared" si="14"/>
        <v>#DIV/0!</v>
      </c>
      <c r="BM297" s="756" t="e">
        <f t="shared" si="14"/>
        <v>#DIV/0!</v>
      </c>
      <c r="BN297" s="756" t="e">
        <f t="shared" si="14"/>
        <v>#DIV/0!</v>
      </c>
      <c r="BO297" s="756" t="e">
        <f t="shared" si="14"/>
        <v>#DIV/0!</v>
      </c>
      <c r="BP297" s="756" t="e">
        <f t="shared" si="14"/>
        <v>#DIV/0!</v>
      </c>
      <c r="BQ297" s="756" t="e">
        <f t="shared" si="14"/>
        <v>#DIV/0!</v>
      </c>
      <c r="BR297" s="756" t="e">
        <f t="shared" ref="BR297:CZ297" si="15">(+BR53*365)/BR57</f>
        <v>#DIV/0!</v>
      </c>
      <c r="BS297" s="756" t="e">
        <f t="shared" si="15"/>
        <v>#DIV/0!</v>
      </c>
      <c r="BT297" s="756" t="e">
        <f t="shared" si="15"/>
        <v>#DIV/0!</v>
      </c>
      <c r="BU297" s="756" t="e">
        <f t="shared" si="15"/>
        <v>#DIV/0!</v>
      </c>
      <c r="BV297" s="756" t="e">
        <f t="shared" si="15"/>
        <v>#DIV/0!</v>
      </c>
      <c r="BW297" s="756" t="e">
        <f t="shared" si="15"/>
        <v>#DIV/0!</v>
      </c>
      <c r="BX297" s="756" t="e">
        <f t="shared" si="15"/>
        <v>#DIV/0!</v>
      </c>
      <c r="BY297" s="756" t="e">
        <f t="shared" si="15"/>
        <v>#DIV/0!</v>
      </c>
      <c r="BZ297" s="756" t="e">
        <f t="shared" si="15"/>
        <v>#DIV/0!</v>
      </c>
      <c r="CA297" s="756" t="e">
        <f t="shared" si="15"/>
        <v>#DIV/0!</v>
      </c>
      <c r="CB297" s="756" t="e">
        <f t="shared" si="15"/>
        <v>#DIV/0!</v>
      </c>
      <c r="CC297" s="756" t="e">
        <f t="shared" si="15"/>
        <v>#DIV/0!</v>
      </c>
      <c r="CD297" s="756" t="e">
        <f t="shared" si="15"/>
        <v>#DIV/0!</v>
      </c>
      <c r="CE297" s="756" t="e">
        <f t="shared" si="15"/>
        <v>#DIV/0!</v>
      </c>
      <c r="CF297" s="756" t="e">
        <f t="shared" si="15"/>
        <v>#DIV/0!</v>
      </c>
      <c r="CG297" s="756" t="e">
        <f t="shared" si="15"/>
        <v>#DIV/0!</v>
      </c>
      <c r="CH297" s="756" t="e">
        <f t="shared" si="15"/>
        <v>#DIV/0!</v>
      </c>
      <c r="CI297" s="756" t="e">
        <f t="shared" si="15"/>
        <v>#DIV/0!</v>
      </c>
      <c r="CJ297" s="756" t="e">
        <f t="shared" si="15"/>
        <v>#DIV/0!</v>
      </c>
      <c r="CK297" s="756" t="e">
        <f t="shared" si="15"/>
        <v>#DIV/0!</v>
      </c>
      <c r="CL297" s="756" t="e">
        <f t="shared" si="15"/>
        <v>#DIV/0!</v>
      </c>
      <c r="CM297" s="756" t="e">
        <f t="shared" si="15"/>
        <v>#DIV/0!</v>
      </c>
      <c r="CN297" s="756" t="e">
        <f t="shared" si="15"/>
        <v>#DIV/0!</v>
      </c>
      <c r="CO297" s="756" t="e">
        <f t="shared" si="15"/>
        <v>#DIV/0!</v>
      </c>
      <c r="CP297" s="756" t="e">
        <f t="shared" si="15"/>
        <v>#DIV/0!</v>
      </c>
      <c r="CQ297" s="756" t="e">
        <f t="shared" si="15"/>
        <v>#DIV/0!</v>
      </c>
      <c r="CR297" s="756" t="e">
        <f t="shared" si="15"/>
        <v>#DIV/0!</v>
      </c>
      <c r="CS297" s="756" t="e">
        <f t="shared" si="15"/>
        <v>#DIV/0!</v>
      </c>
      <c r="CT297" s="756" t="e">
        <f t="shared" si="15"/>
        <v>#DIV/0!</v>
      </c>
      <c r="CU297" s="756" t="e">
        <f t="shared" si="15"/>
        <v>#DIV/0!</v>
      </c>
      <c r="CV297" s="756" t="e">
        <f t="shared" si="15"/>
        <v>#DIV/0!</v>
      </c>
      <c r="CW297" s="756" t="e">
        <f t="shared" si="15"/>
        <v>#DIV/0!</v>
      </c>
      <c r="CX297" s="756" t="e">
        <f t="shared" si="15"/>
        <v>#DIV/0!</v>
      </c>
      <c r="CY297" s="756" t="e">
        <f t="shared" si="15"/>
        <v>#DIV/0!</v>
      </c>
      <c r="CZ297" s="756" t="e">
        <f t="shared" si="15"/>
        <v>#DIV/0!</v>
      </c>
    </row>
    <row r="298" spans="1:104" s="693" customFormat="1" x14ac:dyDescent="0.25"/>
    <row r="299" spans="1:104" s="693" customFormat="1" x14ac:dyDescent="0.25"/>
    <row r="300" spans="1:104" s="693" customFormat="1" x14ac:dyDescent="0.25">
      <c r="C300" s="617"/>
    </row>
    <row r="303" spans="1:104" x14ac:dyDescent="0.25">
      <c r="C303" t="s">
        <v>1210</v>
      </c>
      <c r="E303" s="753">
        <v>1672102515.8</v>
      </c>
      <c r="F303" s="753">
        <v>608088612.50999999</v>
      </c>
      <c r="G303" s="753">
        <v>236067440.46000001</v>
      </c>
      <c r="H303" s="753">
        <v>0.01</v>
      </c>
      <c r="I303" s="753">
        <v>497054517.06999999</v>
      </c>
      <c r="J303" s="753">
        <v>410468662.25</v>
      </c>
      <c r="K303" s="753">
        <v>1006156550.51</v>
      </c>
      <c r="L303" s="753">
        <v>0.01</v>
      </c>
      <c r="M303" s="753">
        <v>786062381.22000003</v>
      </c>
      <c r="N303" s="753">
        <v>5159136966.7299995</v>
      </c>
      <c r="O303" s="753">
        <v>4875601216.9499998</v>
      </c>
      <c r="P303" s="753">
        <v>1211190064.21</v>
      </c>
      <c r="Q303" s="753">
        <v>3886039324.5700002</v>
      </c>
      <c r="R303" s="753">
        <v>967903061.90999997</v>
      </c>
      <c r="S303" s="753">
        <v>356534707.14999998</v>
      </c>
      <c r="T303" s="753">
        <v>1230404752.6300001</v>
      </c>
      <c r="U303" s="753">
        <v>329305858.30000001</v>
      </c>
      <c r="V303" s="753">
        <v>2768840718.1300001</v>
      </c>
      <c r="W303" s="753">
        <v>2625165849.1199999</v>
      </c>
      <c r="X303" s="753">
        <v>558682750.45000005</v>
      </c>
      <c r="Y303" s="753">
        <v>371529908.04000002</v>
      </c>
      <c r="Z303" s="753">
        <v>314905462.00999999</v>
      </c>
      <c r="AA303" s="753">
        <v>1583931377.98</v>
      </c>
      <c r="AB303" s="753">
        <v>1034003396.65</v>
      </c>
      <c r="AC303" s="753">
        <v>1584299452.5799999</v>
      </c>
      <c r="AD303" s="753">
        <v>4360495733.0200005</v>
      </c>
      <c r="AE303" s="753">
        <v>1588523468.1400001</v>
      </c>
      <c r="AF303" s="753">
        <v>2627149791.9899998</v>
      </c>
      <c r="AG303" s="753">
        <v>2041796545.1500001</v>
      </c>
      <c r="AH303" s="753">
        <v>911357392.52999997</v>
      </c>
      <c r="AI303" s="753">
        <v>1074399841.49</v>
      </c>
      <c r="AJ303" s="753">
        <v>7627030561.6400003</v>
      </c>
      <c r="AK303" s="753">
        <v>0.01</v>
      </c>
      <c r="AL303" s="753">
        <v>6258334309.9200001</v>
      </c>
      <c r="AM303" s="753">
        <v>1360490291.4200001</v>
      </c>
      <c r="AN303" s="753">
        <v>3672903179.0999999</v>
      </c>
      <c r="AO303" s="753">
        <v>262280795.37</v>
      </c>
      <c r="AP303" s="753">
        <v>226188865.13</v>
      </c>
      <c r="AQ303" s="753">
        <v>1154070766.3900001</v>
      </c>
      <c r="AR303" s="753">
        <v>515613494.10000002</v>
      </c>
      <c r="AS303" s="753">
        <v>7460119534.0900002</v>
      </c>
      <c r="AT303" s="753">
        <v>1008898038.0700001</v>
      </c>
      <c r="AU303" s="753">
        <v>3638506876.1799998</v>
      </c>
      <c r="AV303" s="753">
        <v>1200822822.6800001</v>
      </c>
      <c r="AW303" s="753">
        <v>2114769260.0799999</v>
      </c>
      <c r="AX303" s="753">
        <v>415256540.33999997</v>
      </c>
      <c r="AY303" s="753">
        <v>983296675.78999996</v>
      </c>
      <c r="AZ303" s="753">
        <v>0.01</v>
      </c>
      <c r="BA303" s="753">
        <v>4020741746.0799999</v>
      </c>
      <c r="BB303" s="753">
        <v>964729026.53999996</v>
      </c>
      <c r="BC303" s="753">
        <v>4636210238.7799997</v>
      </c>
      <c r="BD303" s="753">
        <v>449635263.77999997</v>
      </c>
      <c r="BE303" s="753">
        <v>909241864.21000004</v>
      </c>
      <c r="BF303" s="753">
        <v>854143984.76999998</v>
      </c>
      <c r="BG303" s="753">
        <v>2033126847.3599999</v>
      </c>
      <c r="BH303" s="753">
        <v>745887411.66999996</v>
      </c>
      <c r="BI303" s="753">
        <v>0</v>
      </c>
      <c r="BJ303" s="753">
        <v>554738252.89999998</v>
      </c>
      <c r="BK303" s="753">
        <v>586975389.60000002</v>
      </c>
      <c r="BL303" s="753">
        <v>22696212147.790001</v>
      </c>
      <c r="BM303" s="753">
        <v>230082566.65000001</v>
      </c>
      <c r="BN303" s="753">
        <v>1087326160.7</v>
      </c>
      <c r="BO303" s="753">
        <v>2460532937.1599998</v>
      </c>
      <c r="BP303" s="753">
        <v>1409884227.55</v>
      </c>
      <c r="BQ303" s="753">
        <v>4891593137.6700001</v>
      </c>
      <c r="BR303" s="753">
        <v>0.01</v>
      </c>
      <c r="BS303" s="753">
        <v>2729328725.2800002</v>
      </c>
      <c r="BT303" s="753">
        <v>3115646106.5799999</v>
      </c>
      <c r="BU303" s="753">
        <v>352569593.17000002</v>
      </c>
      <c r="BV303" s="753">
        <v>903380874.98000002</v>
      </c>
      <c r="BW303" s="753">
        <v>1700495959.9200001</v>
      </c>
      <c r="BX303" s="753">
        <v>268617476.79000002</v>
      </c>
      <c r="BY303" s="753">
        <v>797909235.5</v>
      </c>
      <c r="BZ303" s="753">
        <v>2263059000.73</v>
      </c>
      <c r="CA303" s="753">
        <v>400770005.25999999</v>
      </c>
      <c r="CB303" s="753">
        <v>1646968883.7</v>
      </c>
      <c r="CC303" s="753">
        <v>921678004.58000004</v>
      </c>
      <c r="CD303" s="753">
        <v>1744326084.23</v>
      </c>
      <c r="CE303" s="753">
        <v>1398918903.6199999</v>
      </c>
      <c r="CF303" s="753">
        <v>1763010430.1400001</v>
      </c>
      <c r="CG303" s="753">
        <v>979241236.91999996</v>
      </c>
      <c r="CH303" s="753">
        <v>1448538657.3199999</v>
      </c>
      <c r="CI303" s="753">
        <v>637649230.66999996</v>
      </c>
      <c r="CJ303" s="753">
        <v>937667128.28999996</v>
      </c>
      <c r="CK303" s="753">
        <v>746250132.50999999</v>
      </c>
      <c r="CL303" s="753">
        <v>1262251587.77</v>
      </c>
      <c r="CM303" s="753">
        <v>463297337.91000003</v>
      </c>
      <c r="CN303" s="753">
        <v>720147486.75999999</v>
      </c>
      <c r="CO303" s="753">
        <v>161298022.91999999</v>
      </c>
      <c r="CP303" s="753">
        <v>6879810081.21</v>
      </c>
      <c r="CQ303" s="753">
        <v>629679673.84000003</v>
      </c>
      <c r="CR303" s="753">
        <v>19810845562.41</v>
      </c>
      <c r="CS303" s="753">
        <v>557628121.28999996</v>
      </c>
      <c r="CT303" s="753">
        <v>266897373.24000001</v>
      </c>
      <c r="CU303" s="753">
        <v>1197856442.26</v>
      </c>
      <c r="CV303" s="753">
        <v>1710379334.4300001</v>
      </c>
      <c r="CW303" s="753">
        <v>920224991.25</v>
      </c>
      <c r="CX303" s="753">
        <v>1239127923.3699999</v>
      </c>
      <c r="CY303" s="753">
        <v>597129979.25999999</v>
      </c>
      <c r="CZ303" s="753">
        <v>290641377.37</v>
      </c>
    </row>
    <row r="304" spans="1:104" x14ac:dyDescent="0.25">
      <c r="C304" t="s">
        <v>1211</v>
      </c>
      <c r="E304" s="753">
        <v>1672102515.8</v>
      </c>
      <c r="F304" s="753">
        <v>608088612.50999999</v>
      </c>
      <c r="G304" s="753">
        <v>236067440.46000001</v>
      </c>
      <c r="H304" s="753">
        <v>0.01</v>
      </c>
      <c r="I304" s="753">
        <v>497054517.06999999</v>
      </c>
      <c r="J304" s="753">
        <v>410468662.25</v>
      </c>
      <c r="K304" s="753">
        <v>1006156550.51</v>
      </c>
      <c r="L304" s="753">
        <v>0.01</v>
      </c>
      <c r="M304" s="753">
        <v>786062381.22000003</v>
      </c>
      <c r="N304" s="753">
        <v>5159136966.7299995</v>
      </c>
      <c r="O304" s="753">
        <v>4875601216.9499998</v>
      </c>
      <c r="P304" s="753">
        <v>1211190064.21</v>
      </c>
      <c r="Q304" s="753">
        <v>3886039324.5700002</v>
      </c>
      <c r="R304" s="753">
        <v>967903061.90999997</v>
      </c>
      <c r="S304" s="753">
        <v>356534707.14999998</v>
      </c>
      <c r="T304" s="753">
        <v>1230404752.6300001</v>
      </c>
      <c r="U304" s="753">
        <v>329305858.30000001</v>
      </c>
      <c r="V304" s="753">
        <v>2768840718.1300001</v>
      </c>
      <c r="W304" s="753">
        <v>2625165849.1199999</v>
      </c>
      <c r="X304" s="753">
        <v>558682750.45000005</v>
      </c>
      <c r="Y304" s="753">
        <v>371529908.04000002</v>
      </c>
      <c r="Z304" s="753">
        <v>314905462.00999999</v>
      </c>
      <c r="AA304" s="753">
        <v>1583931377.98</v>
      </c>
      <c r="AB304" s="753">
        <v>1034003396.65</v>
      </c>
      <c r="AC304" s="753">
        <v>1584299452.5799999</v>
      </c>
      <c r="AD304" s="753">
        <v>4360495733.0200005</v>
      </c>
      <c r="AE304" s="753">
        <v>1588523468.1400001</v>
      </c>
      <c r="AF304" s="753">
        <v>2627149791.9899998</v>
      </c>
      <c r="AG304" s="753">
        <v>2041796545.1500001</v>
      </c>
      <c r="AH304" s="753">
        <v>911357392.52999997</v>
      </c>
      <c r="AI304" s="753">
        <v>1074399841.49</v>
      </c>
      <c r="AJ304" s="753">
        <v>7627030561.6400003</v>
      </c>
      <c r="AK304" s="753">
        <v>0.01</v>
      </c>
      <c r="AL304" s="753">
        <v>6258334309.9200001</v>
      </c>
      <c r="AM304" s="753">
        <v>1360490291.4200001</v>
      </c>
      <c r="AN304" s="753">
        <v>3672903179.0999999</v>
      </c>
      <c r="AO304" s="753">
        <v>262280795.37</v>
      </c>
      <c r="AP304" s="753">
        <v>226188865.13</v>
      </c>
      <c r="AQ304" s="753">
        <v>1154070766.3900001</v>
      </c>
      <c r="AR304" s="753">
        <v>515613494.10000002</v>
      </c>
      <c r="AS304" s="753">
        <v>7460119534.0900002</v>
      </c>
      <c r="AT304" s="753">
        <v>1008898038.0700001</v>
      </c>
      <c r="AU304" s="753">
        <v>3638506876.1799998</v>
      </c>
      <c r="AV304" s="753">
        <v>1200822822.6800001</v>
      </c>
      <c r="AW304" s="753">
        <v>2114769260.0799999</v>
      </c>
      <c r="AX304" s="753">
        <v>415256540.33999997</v>
      </c>
      <c r="AY304" s="753">
        <v>983296675.78999996</v>
      </c>
      <c r="AZ304" s="753">
        <v>0.01</v>
      </c>
      <c r="BA304" s="753">
        <v>4020741746.0799999</v>
      </c>
      <c r="BB304" s="753">
        <v>964729026.53999996</v>
      </c>
      <c r="BC304" s="753">
        <v>4636210238.7799997</v>
      </c>
      <c r="BD304" s="753">
        <v>449635263.77999997</v>
      </c>
      <c r="BE304" s="753">
        <v>909241864.21000004</v>
      </c>
      <c r="BF304" s="753">
        <v>854143984.76999998</v>
      </c>
      <c r="BG304" s="753">
        <v>2033126847.3599999</v>
      </c>
      <c r="BH304" s="753">
        <v>745887411.66999996</v>
      </c>
      <c r="BI304" s="753" t="s">
        <v>1212</v>
      </c>
      <c r="BJ304" s="753">
        <v>554738252.89999998</v>
      </c>
      <c r="BK304" s="753">
        <v>586975389.60000002</v>
      </c>
      <c r="BL304" s="753">
        <v>22696212147.790001</v>
      </c>
      <c r="BM304" s="753">
        <v>230082566.65000001</v>
      </c>
      <c r="BN304" s="753">
        <v>1087326160.7</v>
      </c>
      <c r="BO304" s="753">
        <v>2460532937.1599998</v>
      </c>
      <c r="BP304" s="753">
        <v>1409884227.55</v>
      </c>
      <c r="BQ304" s="753">
        <v>4891593137.6700001</v>
      </c>
      <c r="BR304" s="753">
        <v>0.01</v>
      </c>
      <c r="BS304" s="753">
        <v>2729328725.2800002</v>
      </c>
      <c r="BT304" s="753">
        <v>3115646106.5900002</v>
      </c>
      <c r="BU304" s="753">
        <v>352569593.17000002</v>
      </c>
      <c r="BV304" s="753">
        <v>903380874.98000002</v>
      </c>
      <c r="BW304" s="753">
        <v>1700495959.9200001</v>
      </c>
      <c r="BX304" s="753">
        <v>268617476.79000002</v>
      </c>
      <c r="BY304" s="753">
        <v>797909235.5</v>
      </c>
      <c r="BZ304" s="753">
        <v>2263059000.73</v>
      </c>
      <c r="CA304" s="753">
        <v>400770005.25</v>
      </c>
      <c r="CB304" s="753">
        <v>1646968883.7</v>
      </c>
      <c r="CC304" s="753">
        <v>921678004.58000004</v>
      </c>
      <c r="CD304" s="753">
        <v>1744326084.23</v>
      </c>
      <c r="CE304" s="753">
        <v>1398918903.6199999</v>
      </c>
      <c r="CF304" s="753">
        <v>1763010430.1500001</v>
      </c>
      <c r="CG304" s="753">
        <v>979241236.91999996</v>
      </c>
      <c r="CH304" s="753">
        <v>1448538657.3199999</v>
      </c>
      <c r="CI304" s="753">
        <v>637649230.66999996</v>
      </c>
      <c r="CJ304" s="753">
        <v>937667128.28999996</v>
      </c>
      <c r="CK304" s="753">
        <v>746250132.50999999</v>
      </c>
      <c r="CL304" s="753">
        <v>1262251587.77</v>
      </c>
      <c r="CM304" s="753">
        <v>463297337.91000003</v>
      </c>
      <c r="CN304" s="753">
        <v>720147486.75999999</v>
      </c>
      <c r="CO304" s="753">
        <v>161298022.91999999</v>
      </c>
      <c r="CP304" s="753">
        <v>6879810081.21</v>
      </c>
      <c r="CQ304" s="753">
        <v>629679673.84000003</v>
      </c>
      <c r="CR304" s="753">
        <v>19810845562.41</v>
      </c>
      <c r="CS304" s="753">
        <v>557628121.28999996</v>
      </c>
      <c r="CT304" s="753">
        <v>266897373.24000001</v>
      </c>
      <c r="CU304" s="753">
        <v>1197856442.26</v>
      </c>
      <c r="CV304" s="753">
        <v>1710379334.4300001</v>
      </c>
      <c r="CW304" s="753">
        <v>920224991.25</v>
      </c>
      <c r="CX304" s="753">
        <v>1239127923.3699999</v>
      </c>
      <c r="CY304" s="753">
        <v>597129979.25999999</v>
      </c>
      <c r="CZ304" s="753">
        <v>290641377.37</v>
      </c>
    </row>
    <row r="305" spans="5:104" x14ac:dyDescent="0.25">
      <c r="E305" s="753">
        <v>0</v>
      </c>
      <c r="F305" s="753">
        <v>0</v>
      </c>
      <c r="G305" s="753">
        <v>0</v>
      </c>
      <c r="H305" s="753">
        <v>0</v>
      </c>
      <c r="I305" s="753">
        <v>0</v>
      </c>
      <c r="J305" s="753">
        <v>0</v>
      </c>
      <c r="K305" s="753">
        <v>0</v>
      </c>
      <c r="L305" s="753">
        <v>0</v>
      </c>
      <c r="M305" s="753">
        <v>0</v>
      </c>
      <c r="N305" s="753">
        <v>0</v>
      </c>
      <c r="O305" s="753">
        <v>0</v>
      </c>
      <c r="P305" s="753">
        <v>0</v>
      </c>
      <c r="Q305" s="753">
        <v>0</v>
      </c>
      <c r="R305" s="753">
        <v>0</v>
      </c>
      <c r="S305" s="753">
        <v>0</v>
      </c>
      <c r="T305" s="753">
        <v>0</v>
      </c>
      <c r="U305" s="753">
        <v>0</v>
      </c>
      <c r="V305" s="753">
        <v>0</v>
      </c>
      <c r="W305" s="753">
        <v>0</v>
      </c>
      <c r="X305" s="753">
        <v>0</v>
      </c>
      <c r="Y305" s="753">
        <v>0</v>
      </c>
      <c r="Z305" s="753">
        <v>0</v>
      </c>
      <c r="AA305" s="753">
        <v>0</v>
      </c>
      <c r="AB305" s="753">
        <v>0</v>
      </c>
      <c r="AC305" s="753">
        <v>0</v>
      </c>
      <c r="AD305" s="753">
        <v>0</v>
      </c>
      <c r="AE305" s="753">
        <v>0</v>
      </c>
      <c r="AF305" s="753">
        <v>0</v>
      </c>
      <c r="AG305" s="753">
        <v>0</v>
      </c>
      <c r="AH305" s="753">
        <v>0</v>
      </c>
      <c r="AI305" s="753">
        <v>0</v>
      </c>
      <c r="AJ305" s="753">
        <v>0</v>
      </c>
      <c r="AK305" s="753">
        <v>0</v>
      </c>
      <c r="AL305" s="753">
        <v>0</v>
      </c>
      <c r="AM305" s="753">
        <v>0</v>
      </c>
      <c r="AN305" s="753">
        <v>0</v>
      </c>
      <c r="AO305" s="753">
        <v>0</v>
      </c>
      <c r="AP305" s="753">
        <v>0</v>
      </c>
      <c r="AQ305" s="753">
        <v>0</v>
      </c>
      <c r="AR305" s="753">
        <v>0</v>
      </c>
      <c r="AS305" s="753">
        <v>0</v>
      </c>
      <c r="AT305" s="753">
        <v>0</v>
      </c>
      <c r="AU305" s="753">
        <v>0</v>
      </c>
      <c r="AV305" s="753">
        <v>0</v>
      </c>
      <c r="AW305" s="753">
        <v>0</v>
      </c>
      <c r="AX305" s="753">
        <v>0</v>
      </c>
      <c r="AY305" s="753">
        <v>0</v>
      </c>
      <c r="AZ305" s="753">
        <v>0</v>
      </c>
      <c r="BA305" s="753">
        <v>0</v>
      </c>
      <c r="BB305" s="753">
        <v>0</v>
      </c>
      <c r="BC305" s="753">
        <v>0</v>
      </c>
      <c r="BD305" s="753">
        <v>0</v>
      </c>
      <c r="BE305" s="753">
        <v>0</v>
      </c>
      <c r="BF305" s="753">
        <v>0</v>
      </c>
      <c r="BG305" s="753">
        <v>0</v>
      </c>
      <c r="BH305" s="753">
        <v>0</v>
      </c>
      <c r="BI305" s="753" t="e">
        <v>#VALUE!</v>
      </c>
      <c r="BJ305" s="753">
        <v>0</v>
      </c>
      <c r="BK305" s="753">
        <v>0</v>
      </c>
      <c r="BL305" s="753">
        <v>0</v>
      </c>
      <c r="BM305" s="753">
        <v>0</v>
      </c>
      <c r="BN305" s="753">
        <v>0</v>
      </c>
      <c r="BO305" s="753">
        <v>0</v>
      </c>
      <c r="BP305" s="753">
        <v>0</v>
      </c>
      <c r="BQ305" s="753">
        <v>0</v>
      </c>
      <c r="BR305" s="753">
        <v>0</v>
      </c>
      <c r="BS305" s="753">
        <v>0</v>
      </c>
      <c r="BT305" s="753">
        <v>-0.01</v>
      </c>
      <c r="BU305" s="753">
        <v>0</v>
      </c>
      <c r="BV305" s="753">
        <v>0</v>
      </c>
      <c r="BW305" s="753">
        <v>0</v>
      </c>
      <c r="BX305" s="753">
        <v>0</v>
      </c>
      <c r="BY305" s="753">
        <v>0</v>
      </c>
      <c r="BZ305" s="753">
        <v>0</v>
      </c>
      <c r="CA305" s="753">
        <v>0.01</v>
      </c>
      <c r="CB305" s="753">
        <v>0</v>
      </c>
      <c r="CC305" s="753">
        <v>0</v>
      </c>
      <c r="CD305" s="753">
        <v>0</v>
      </c>
      <c r="CE305" s="753">
        <v>0</v>
      </c>
      <c r="CF305" s="753">
        <v>-0.01</v>
      </c>
      <c r="CG305" s="753">
        <v>0</v>
      </c>
      <c r="CH305" s="753">
        <v>0</v>
      </c>
      <c r="CI305" s="753">
        <v>0</v>
      </c>
      <c r="CJ305" s="753">
        <v>0</v>
      </c>
      <c r="CK305" s="753">
        <v>0</v>
      </c>
      <c r="CL305" s="753">
        <v>0</v>
      </c>
      <c r="CM305" s="753">
        <v>0</v>
      </c>
      <c r="CN305" s="753">
        <v>0</v>
      </c>
      <c r="CO305" s="753">
        <v>0</v>
      </c>
      <c r="CP305" s="753">
        <v>0</v>
      </c>
      <c r="CQ305" s="753">
        <v>0</v>
      </c>
      <c r="CR305" s="753">
        <v>0</v>
      </c>
      <c r="CS305" s="753">
        <v>0</v>
      </c>
      <c r="CT305" s="753">
        <v>0</v>
      </c>
      <c r="CU305" s="753">
        <v>0</v>
      </c>
      <c r="CV305" s="753">
        <v>0</v>
      </c>
      <c r="CW305" s="753">
        <v>0</v>
      </c>
      <c r="CX305" s="753">
        <v>0</v>
      </c>
      <c r="CY305" s="753">
        <v>0</v>
      </c>
      <c r="CZ305" s="753">
        <v>0</v>
      </c>
    </row>
  </sheetData>
  <sheetProtection algorithmName="SHA-512" hashValue="IFiGCckH81kzb6Al6WAyh88bJ7y6PUHuxNAXHyraZDoweJ0dRWsPiLFagybhR4nkUtTB38ia7fFBQQ0xE9Gnzw==" saltValue="Gbd32o39R7W9y5Q3iRMpl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Z300"/>
  <sheetViews>
    <sheetView workbookViewId="0">
      <pane xSplit="4" ySplit="1" topLeftCell="E2" activePane="bottomRight" state="frozen"/>
      <selection pane="topRight" activeCell="E1" sqref="E1"/>
      <selection pane="bottomLeft" activeCell="A2" sqref="A2"/>
      <selection pane="bottomRight" activeCell="G26" sqref="G26"/>
    </sheetView>
  </sheetViews>
  <sheetFormatPr defaultRowHeight="15" x14ac:dyDescent="0.25"/>
  <cols>
    <col min="3" max="3" width="48.140625" customWidth="1"/>
    <col min="4" max="4" width="10.28515625" customWidth="1"/>
    <col min="5" max="104" width="22.5703125" customWidth="1"/>
  </cols>
  <sheetData>
    <row r="1" spans="1:104" x14ac:dyDescent="0.25">
      <c r="A1" t="s">
        <v>1227</v>
      </c>
      <c r="B1" t="s">
        <v>598</v>
      </c>
      <c r="D1" t="s">
        <v>598</v>
      </c>
      <c r="E1" t="s">
        <v>989</v>
      </c>
      <c r="F1" t="s">
        <v>990</v>
      </c>
      <c r="G1" t="s">
        <v>991</v>
      </c>
      <c r="H1" t="s">
        <v>992</v>
      </c>
      <c r="I1" t="s">
        <v>993</v>
      </c>
      <c r="J1" t="s">
        <v>994</v>
      </c>
      <c r="K1" t="s">
        <v>995</v>
      </c>
      <c r="L1" t="s">
        <v>996</v>
      </c>
      <c r="M1" t="s">
        <v>997</v>
      </c>
      <c r="N1" t="s">
        <v>998</v>
      </c>
      <c r="O1" t="s">
        <v>999</v>
      </c>
      <c r="P1" t="s">
        <v>1000</v>
      </c>
      <c r="Q1" t="s">
        <v>1001</v>
      </c>
      <c r="R1" t="s">
        <v>1002</v>
      </c>
      <c r="S1" t="s">
        <v>1003</v>
      </c>
      <c r="T1" t="s">
        <v>1004</v>
      </c>
      <c r="U1" t="s">
        <v>1005</v>
      </c>
      <c r="V1" t="s">
        <v>1006</v>
      </c>
      <c r="W1" t="s">
        <v>1007</v>
      </c>
      <c r="X1" t="s">
        <v>1008</v>
      </c>
      <c r="Y1" t="s">
        <v>1009</v>
      </c>
      <c r="Z1" t="s">
        <v>1010</v>
      </c>
      <c r="AA1" t="s">
        <v>1011</v>
      </c>
      <c r="AB1" t="s">
        <v>1012</v>
      </c>
      <c r="AC1" t="s">
        <v>1013</v>
      </c>
      <c r="AD1" t="s">
        <v>1014</v>
      </c>
      <c r="AE1" t="s">
        <v>1015</v>
      </c>
      <c r="AF1" t="s">
        <v>1016</v>
      </c>
      <c r="AG1" t="s">
        <v>1017</v>
      </c>
      <c r="AH1" t="s">
        <v>1018</v>
      </c>
      <c r="AI1" t="s">
        <v>1019</v>
      </c>
      <c r="AJ1" t="s">
        <v>1020</v>
      </c>
      <c r="AK1" t="s">
        <v>1021</v>
      </c>
      <c r="AL1" t="s">
        <v>1022</v>
      </c>
      <c r="AM1" t="s">
        <v>1023</v>
      </c>
      <c r="AN1" t="s">
        <v>1024</v>
      </c>
      <c r="AO1" t="s">
        <v>1025</v>
      </c>
      <c r="AP1" t="s">
        <v>1026</v>
      </c>
      <c r="AQ1" t="s">
        <v>1027</v>
      </c>
      <c r="AR1" t="s">
        <v>1213</v>
      </c>
      <c r="AS1" t="s">
        <v>1028</v>
      </c>
      <c r="AT1" t="s">
        <v>1029</v>
      </c>
      <c r="AU1" t="s">
        <v>1030</v>
      </c>
      <c r="AV1" t="s">
        <v>1031</v>
      </c>
      <c r="AW1" t="s">
        <v>1032</v>
      </c>
      <c r="AX1" t="s">
        <v>1033</v>
      </c>
      <c r="AY1" t="s">
        <v>1034</v>
      </c>
      <c r="AZ1" t="s">
        <v>1035</v>
      </c>
      <c r="BA1" t="s">
        <v>1036</v>
      </c>
      <c r="BB1" t="s">
        <v>1037</v>
      </c>
      <c r="BC1" t="s">
        <v>1038</v>
      </c>
      <c r="BD1" t="s">
        <v>1039</v>
      </c>
      <c r="BE1" t="s">
        <v>1040</v>
      </c>
      <c r="BF1" t="s">
        <v>1041</v>
      </c>
      <c r="BG1" t="s">
        <v>1042</v>
      </c>
      <c r="BH1" t="s">
        <v>1043</v>
      </c>
      <c r="BI1" t="s">
        <v>1044</v>
      </c>
      <c r="BJ1" t="s">
        <v>1045</v>
      </c>
      <c r="BK1" t="s">
        <v>1046</v>
      </c>
      <c r="BL1" t="s">
        <v>1047</v>
      </c>
      <c r="BM1" t="s">
        <v>1048</v>
      </c>
      <c r="BN1" t="s">
        <v>1049</v>
      </c>
      <c r="BO1" t="s">
        <v>1050</v>
      </c>
      <c r="BP1" t="s">
        <v>1051</v>
      </c>
      <c r="BQ1" t="s">
        <v>1052</v>
      </c>
      <c r="BR1" t="s">
        <v>1053</v>
      </c>
      <c r="BS1" t="s">
        <v>1054</v>
      </c>
      <c r="BT1" t="s">
        <v>1055</v>
      </c>
      <c r="BU1" t="s">
        <v>1056</v>
      </c>
      <c r="BV1" t="s">
        <v>1057</v>
      </c>
      <c r="BW1" t="s">
        <v>1058</v>
      </c>
      <c r="BX1" t="s">
        <v>1059</v>
      </c>
      <c r="BY1" t="s">
        <v>1060</v>
      </c>
      <c r="BZ1" t="s">
        <v>1061</v>
      </c>
      <c r="CA1" t="s">
        <v>1062</v>
      </c>
      <c r="CB1" t="s">
        <v>1063</v>
      </c>
      <c r="CC1" t="s">
        <v>1064</v>
      </c>
      <c r="CD1" t="s">
        <v>1065</v>
      </c>
      <c r="CE1" t="s">
        <v>1066</v>
      </c>
      <c r="CF1" t="s">
        <v>1067</v>
      </c>
      <c r="CG1" t="s">
        <v>1068</v>
      </c>
      <c r="CH1" t="s">
        <v>1069</v>
      </c>
      <c r="CI1" t="s">
        <v>1070</v>
      </c>
      <c r="CJ1" t="s">
        <v>1071</v>
      </c>
      <c r="CK1" t="s">
        <v>1072</v>
      </c>
      <c r="CL1" t="s">
        <v>1073</v>
      </c>
      <c r="CM1" t="s">
        <v>1074</v>
      </c>
      <c r="CN1" t="s">
        <v>1075</v>
      </c>
      <c r="CO1" t="s">
        <v>1076</v>
      </c>
      <c r="CP1" t="s">
        <v>1077</v>
      </c>
      <c r="CQ1" t="s">
        <v>1078</v>
      </c>
      <c r="CR1" t="s">
        <v>1079</v>
      </c>
      <c r="CS1" t="s">
        <v>1080</v>
      </c>
      <c r="CT1" t="s">
        <v>1081</v>
      </c>
      <c r="CU1" t="s">
        <v>1082</v>
      </c>
      <c r="CV1" t="s">
        <v>1083</v>
      </c>
      <c r="CW1" t="s">
        <v>1084</v>
      </c>
      <c r="CX1" t="s">
        <v>1085</v>
      </c>
      <c r="CY1" t="s">
        <v>1086</v>
      </c>
      <c r="CZ1" t="s">
        <v>1087</v>
      </c>
    </row>
    <row r="2" spans="1:104" x14ac:dyDescent="0.25">
      <c r="E2">
        <v>5100</v>
      </c>
      <c r="F2">
        <v>5101</v>
      </c>
      <c r="G2">
        <v>5102</v>
      </c>
      <c r="H2">
        <v>5103</v>
      </c>
      <c r="I2">
        <v>5104</v>
      </c>
      <c r="J2">
        <v>5105</v>
      </c>
      <c r="K2">
        <v>5106</v>
      </c>
      <c r="L2">
        <v>5107</v>
      </c>
      <c r="M2">
        <v>5108</v>
      </c>
      <c r="N2">
        <v>5109</v>
      </c>
      <c r="O2">
        <v>5110</v>
      </c>
      <c r="P2">
        <v>5111</v>
      </c>
      <c r="Q2">
        <v>5112</v>
      </c>
      <c r="R2">
        <v>5113</v>
      </c>
      <c r="S2">
        <v>5114</v>
      </c>
      <c r="T2">
        <v>5115</v>
      </c>
      <c r="U2">
        <v>5116</v>
      </c>
      <c r="V2">
        <v>5117</v>
      </c>
      <c r="W2">
        <v>5118</v>
      </c>
      <c r="X2">
        <v>5119</v>
      </c>
      <c r="Y2">
        <v>5120</v>
      </c>
      <c r="Z2">
        <v>5121</v>
      </c>
      <c r="AA2">
        <v>5122</v>
      </c>
      <c r="AB2">
        <v>5123</v>
      </c>
      <c r="AC2">
        <v>5124</v>
      </c>
      <c r="AD2">
        <v>5125</v>
      </c>
      <c r="AE2">
        <v>5126</v>
      </c>
      <c r="AF2">
        <v>5127</v>
      </c>
      <c r="AG2">
        <v>5128</v>
      </c>
      <c r="AH2">
        <v>5129</v>
      </c>
      <c r="AI2">
        <v>5130</v>
      </c>
      <c r="AJ2">
        <v>5131</v>
      </c>
      <c r="AK2">
        <v>5132</v>
      </c>
      <c r="AL2">
        <v>5133</v>
      </c>
      <c r="AM2">
        <v>5134</v>
      </c>
      <c r="AN2">
        <v>5135</v>
      </c>
      <c r="AO2">
        <v>5136</v>
      </c>
      <c r="AP2">
        <v>5137</v>
      </c>
      <c r="AQ2">
        <v>5138</v>
      </c>
      <c r="AR2">
        <v>5139</v>
      </c>
      <c r="AS2">
        <v>5140</v>
      </c>
      <c r="AT2">
        <v>5141</v>
      </c>
      <c r="AU2">
        <v>5142</v>
      </c>
      <c r="AV2">
        <v>5143</v>
      </c>
      <c r="AW2">
        <v>5144</v>
      </c>
      <c r="AX2">
        <v>5145</v>
      </c>
      <c r="AY2">
        <v>5146</v>
      </c>
      <c r="AZ2">
        <v>5147</v>
      </c>
      <c r="BA2">
        <v>5148</v>
      </c>
      <c r="BB2">
        <v>5149</v>
      </c>
      <c r="BC2">
        <v>5150</v>
      </c>
      <c r="BD2">
        <v>5151</v>
      </c>
      <c r="BE2">
        <v>5152</v>
      </c>
      <c r="BF2">
        <v>5153</v>
      </c>
      <c r="BG2">
        <v>5154</v>
      </c>
      <c r="BH2">
        <v>5155</v>
      </c>
      <c r="BI2">
        <v>5156</v>
      </c>
      <c r="BJ2">
        <v>5157</v>
      </c>
      <c r="BK2">
        <v>5158</v>
      </c>
      <c r="BL2">
        <v>5159</v>
      </c>
      <c r="BM2">
        <v>5160</v>
      </c>
      <c r="BN2">
        <v>5161</v>
      </c>
      <c r="BO2">
        <v>5162</v>
      </c>
      <c r="BP2">
        <v>5163</v>
      </c>
      <c r="BQ2">
        <v>5164</v>
      </c>
      <c r="BR2">
        <v>5165</v>
      </c>
      <c r="BS2">
        <v>5166</v>
      </c>
      <c r="BT2">
        <v>5167</v>
      </c>
      <c r="BU2">
        <v>5168</v>
      </c>
      <c r="BV2">
        <v>5169</v>
      </c>
      <c r="BW2">
        <v>5170</v>
      </c>
      <c r="BX2">
        <v>5171</v>
      </c>
      <c r="BY2">
        <v>5172</v>
      </c>
      <c r="BZ2">
        <v>5173</v>
      </c>
      <c r="CA2">
        <v>5174</v>
      </c>
      <c r="CB2">
        <v>5175</v>
      </c>
      <c r="CC2">
        <v>5176</v>
      </c>
      <c r="CD2">
        <v>5177</v>
      </c>
      <c r="CE2">
        <v>5178</v>
      </c>
      <c r="CF2">
        <v>5179</v>
      </c>
      <c r="CG2">
        <v>5180</v>
      </c>
      <c r="CH2">
        <v>5181</v>
      </c>
      <c r="CI2">
        <v>5182</v>
      </c>
      <c r="CJ2">
        <v>5183</v>
      </c>
      <c r="CK2">
        <v>5184</v>
      </c>
      <c r="CL2">
        <v>5185</v>
      </c>
      <c r="CM2">
        <v>5186</v>
      </c>
      <c r="CN2">
        <v>5187</v>
      </c>
      <c r="CO2">
        <v>5188</v>
      </c>
      <c r="CP2">
        <v>5189</v>
      </c>
      <c r="CQ2">
        <v>5190</v>
      </c>
      <c r="CR2">
        <v>5191</v>
      </c>
      <c r="CS2">
        <v>5192</v>
      </c>
      <c r="CT2">
        <v>5193</v>
      </c>
      <c r="CU2">
        <v>5194</v>
      </c>
      <c r="CV2">
        <v>5195</v>
      </c>
      <c r="CW2">
        <v>5196</v>
      </c>
      <c r="CX2">
        <v>5197</v>
      </c>
      <c r="CY2">
        <v>5198</v>
      </c>
      <c r="CZ2">
        <v>5199</v>
      </c>
    </row>
    <row r="3" spans="1:104" x14ac:dyDescent="0.25">
      <c r="A3">
        <v>4</v>
      </c>
      <c r="B3">
        <v>4</v>
      </c>
      <c r="C3" t="s">
        <v>646</v>
      </c>
      <c r="D3" t="s">
        <v>320</v>
      </c>
      <c r="E3">
        <v>1427387</v>
      </c>
      <c r="F3">
        <v>1217502</v>
      </c>
      <c r="G3">
        <v>422732</v>
      </c>
      <c r="H3">
        <v>978461</v>
      </c>
      <c r="I3">
        <v>568036</v>
      </c>
      <c r="J3">
        <v>448478</v>
      </c>
      <c r="K3">
        <v>4517692</v>
      </c>
      <c r="L3">
        <v>604468</v>
      </c>
      <c r="M3">
        <v>2343722</v>
      </c>
      <c r="N3">
        <v>7908993</v>
      </c>
      <c r="O3">
        <v>13727207</v>
      </c>
      <c r="P3">
        <v>7336179</v>
      </c>
      <c r="Q3">
        <v>7087115</v>
      </c>
      <c r="R3">
        <v>2055494</v>
      </c>
      <c r="S3">
        <v>291028</v>
      </c>
      <c r="T3">
        <v>3108300</v>
      </c>
      <c r="U3">
        <v>631289</v>
      </c>
      <c r="V3">
        <v>6460643</v>
      </c>
      <c r="W3">
        <v>3521513</v>
      </c>
      <c r="X3">
        <v>2364089</v>
      </c>
      <c r="Y3">
        <v>161383</v>
      </c>
      <c r="Z3">
        <v>351927</v>
      </c>
      <c r="AA3">
        <v>3047289</v>
      </c>
      <c r="AB3">
        <v>2685992</v>
      </c>
      <c r="AC3">
        <v>4225279</v>
      </c>
      <c r="AD3">
        <v>11728620</v>
      </c>
      <c r="AE3">
        <v>2411966</v>
      </c>
      <c r="AF3">
        <v>2111987</v>
      </c>
      <c r="AG3">
        <v>3151969</v>
      </c>
      <c r="AH3">
        <v>2095860</v>
      </c>
      <c r="AI3">
        <v>516580</v>
      </c>
      <c r="AJ3">
        <v>14116057</v>
      </c>
      <c r="AK3">
        <v>2453673</v>
      </c>
      <c r="AL3">
        <v>16059586</v>
      </c>
      <c r="AM3">
        <v>1646545</v>
      </c>
      <c r="AN3">
        <v>10946111</v>
      </c>
      <c r="AO3">
        <v>1398091</v>
      </c>
      <c r="AP3">
        <v>748344</v>
      </c>
      <c r="AQ3">
        <v>992963</v>
      </c>
      <c r="AR3">
        <v>459503</v>
      </c>
      <c r="AS3">
        <v>11023013</v>
      </c>
      <c r="AT3">
        <v>1138864</v>
      </c>
      <c r="AU3">
        <v>3880914</v>
      </c>
      <c r="AV3">
        <v>3257176</v>
      </c>
      <c r="AW3">
        <v>10004891</v>
      </c>
      <c r="AX3">
        <v>834535</v>
      </c>
      <c r="AY3">
        <v>1733242</v>
      </c>
      <c r="AZ3">
        <v>606086</v>
      </c>
      <c r="BA3">
        <v>3813069</v>
      </c>
      <c r="BB3">
        <v>1762268</v>
      </c>
      <c r="BC3">
        <v>2361950</v>
      </c>
      <c r="BD3">
        <v>670919</v>
      </c>
      <c r="BE3">
        <v>1237373</v>
      </c>
      <c r="BF3">
        <v>1046387</v>
      </c>
      <c r="BG3">
        <v>2577218</v>
      </c>
      <c r="BH3">
        <v>1785345</v>
      </c>
      <c r="BI3">
        <v>814214</v>
      </c>
      <c r="BJ3">
        <v>366215</v>
      </c>
      <c r="BK3">
        <v>739058</v>
      </c>
      <c r="BL3">
        <v>136683023</v>
      </c>
      <c r="BM3">
        <v>283315</v>
      </c>
      <c r="BN3">
        <v>1609579</v>
      </c>
      <c r="BO3">
        <v>1765500</v>
      </c>
      <c r="BP3">
        <v>1943823</v>
      </c>
      <c r="BQ3">
        <v>12242506</v>
      </c>
      <c r="BR3">
        <v>794312</v>
      </c>
      <c r="BS3">
        <v>6784418</v>
      </c>
      <c r="BT3">
        <v>4914632</v>
      </c>
      <c r="BU3">
        <v>748751</v>
      </c>
      <c r="BV3">
        <v>2450093</v>
      </c>
      <c r="BW3">
        <v>2483627</v>
      </c>
      <c r="BX3">
        <v>174655</v>
      </c>
      <c r="BY3">
        <v>1098200</v>
      </c>
      <c r="BZ3">
        <v>2438361</v>
      </c>
      <c r="CA3">
        <v>648752</v>
      </c>
      <c r="CB3">
        <v>4440548</v>
      </c>
      <c r="CC3">
        <v>2366443</v>
      </c>
      <c r="CD3">
        <v>1320764</v>
      </c>
      <c r="CE3">
        <v>2605489</v>
      </c>
      <c r="CF3">
        <v>8563584</v>
      </c>
      <c r="CG3">
        <v>4131852</v>
      </c>
      <c r="CH3">
        <v>1738612</v>
      </c>
      <c r="CI3">
        <v>1255817</v>
      </c>
      <c r="CJ3">
        <v>2072613</v>
      </c>
      <c r="CK3">
        <v>1895197</v>
      </c>
      <c r="CL3">
        <v>1416251</v>
      </c>
      <c r="CM3">
        <v>721715</v>
      </c>
      <c r="CN3">
        <v>2200592</v>
      </c>
      <c r="CO3">
        <v>264214</v>
      </c>
      <c r="CP3">
        <v>4939738</v>
      </c>
      <c r="CQ3">
        <v>780471</v>
      </c>
      <c r="CR3">
        <v>49787465</v>
      </c>
      <c r="CS3">
        <v>829277</v>
      </c>
      <c r="CT3">
        <v>1707180</v>
      </c>
      <c r="CU3">
        <v>1561046</v>
      </c>
      <c r="CV3">
        <v>809822</v>
      </c>
      <c r="CW3">
        <v>1178061</v>
      </c>
      <c r="CX3">
        <v>2233821</v>
      </c>
      <c r="CY3">
        <v>846599</v>
      </c>
      <c r="CZ3">
        <v>522149</v>
      </c>
    </row>
    <row r="4" spans="1:104" x14ac:dyDescent="0.25">
      <c r="A4">
        <v>5</v>
      </c>
      <c r="B4">
        <v>5</v>
      </c>
      <c r="C4" t="s">
        <v>115</v>
      </c>
      <c r="D4" t="s">
        <v>321</v>
      </c>
      <c r="E4">
        <v>0</v>
      </c>
      <c r="F4">
        <v>159889</v>
      </c>
      <c r="G4">
        <v>138915</v>
      </c>
      <c r="H4">
        <v>16779</v>
      </c>
      <c r="I4">
        <v>132951</v>
      </c>
      <c r="J4">
        <v>0</v>
      </c>
      <c r="K4">
        <v>6539</v>
      </c>
      <c r="L4">
        <v>38675</v>
      </c>
      <c r="M4">
        <v>108711</v>
      </c>
      <c r="N4">
        <v>1316196</v>
      </c>
      <c r="O4">
        <v>2889957</v>
      </c>
      <c r="P4">
        <v>361158</v>
      </c>
      <c r="Q4">
        <v>937396</v>
      </c>
      <c r="R4">
        <v>111847</v>
      </c>
      <c r="S4">
        <v>11079</v>
      </c>
      <c r="T4">
        <v>390887</v>
      </c>
      <c r="U4">
        <v>46784</v>
      </c>
      <c r="V4">
        <v>463084</v>
      </c>
      <c r="W4">
        <v>705390</v>
      </c>
      <c r="X4">
        <v>345611</v>
      </c>
      <c r="Y4">
        <v>106878</v>
      </c>
      <c r="Z4">
        <v>288421</v>
      </c>
      <c r="AA4">
        <v>241874</v>
      </c>
      <c r="AB4">
        <v>48369</v>
      </c>
      <c r="AC4">
        <v>231264</v>
      </c>
      <c r="AD4">
        <v>3108682</v>
      </c>
      <c r="AE4">
        <v>155941</v>
      </c>
      <c r="AF4">
        <v>395777</v>
      </c>
      <c r="AG4">
        <v>0</v>
      </c>
      <c r="AH4">
        <v>253313</v>
      </c>
      <c r="AI4">
        <v>120463</v>
      </c>
      <c r="AJ4">
        <v>2291404</v>
      </c>
      <c r="AK4">
        <v>121996</v>
      </c>
      <c r="AL4">
        <v>0</v>
      </c>
      <c r="AM4">
        <v>328211</v>
      </c>
      <c r="AN4">
        <v>1028314</v>
      </c>
      <c r="AO4">
        <v>22842</v>
      </c>
      <c r="AP4">
        <v>112126</v>
      </c>
      <c r="AQ4">
        <v>202648</v>
      </c>
      <c r="AR4">
        <v>73863</v>
      </c>
      <c r="AS4">
        <v>1049479</v>
      </c>
      <c r="AT4">
        <v>329156</v>
      </c>
      <c r="AU4">
        <v>524491</v>
      </c>
      <c r="AV4">
        <v>540880</v>
      </c>
      <c r="AW4">
        <v>647165</v>
      </c>
      <c r="AX4">
        <v>82573</v>
      </c>
      <c r="AY4">
        <v>162083</v>
      </c>
      <c r="AZ4">
        <v>1309761</v>
      </c>
      <c r="BA4">
        <v>1517713</v>
      </c>
      <c r="BB4">
        <v>0</v>
      </c>
      <c r="BC4">
        <v>303857</v>
      </c>
      <c r="BD4">
        <v>31613</v>
      </c>
      <c r="BE4">
        <v>257359</v>
      </c>
      <c r="BF4">
        <v>108766</v>
      </c>
      <c r="BG4">
        <v>366172</v>
      </c>
      <c r="BH4">
        <v>139371</v>
      </c>
      <c r="BI4">
        <v>0</v>
      </c>
      <c r="BJ4">
        <v>97218</v>
      </c>
      <c r="BK4">
        <v>72905</v>
      </c>
      <c r="BL4">
        <v>6673290</v>
      </c>
      <c r="BM4">
        <v>28041</v>
      </c>
      <c r="BN4">
        <v>188949</v>
      </c>
      <c r="BO4">
        <v>23721</v>
      </c>
      <c r="BP4">
        <v>254261</v>
      </c>
      <c r="BQ4">
        <v>2278270</v>
      </c>
      <c r="BR4">
        <v>271924</v>
      </c>
      <c r="BS4">
        <v>444227</v>
      </c>
      <c r="BT4">
        <v>4527328</v>
      </c>
      <c r="BU4">
        <v>75291</v>
      </c>
      <c r="BV4">
        <v>190794</v>
      </c>
      <c r="BW4">
        <v>237904</v>
      </c>
      <c r="BX4">
        <v>45097</v>
      </c>
      <c r="BY4">
        <v>180497</v>
      </c>
      <c r="BZ4">
        <v>377490</v>
      </c>
      <c r="CA4">
        <v>288905</v>
      </c>
      <c r="CB4">
        <v>359003</v>
      </c>
      <c r="CC4">
        <v>92249</v>
      </c>
      <c r="CD4">
        <v>0</v>
      </c>
      <c r="CE4">
        <v>206629</v>
      </c>
      <c r="CF4">
        <v>360445</v>
      </c>
      <c r="CG4">
        <v>318801</v>
      </c>
      <c r="CH4">
        <v>70380</v>
      </c>
      <c r="CI4">
        <v>68903</v>
      </c>
      <c r="CJ4">
        <v>253186</v>
      </c>
      <c r="CK4">
        <v>47985</v>
      </c>
      <c r="CL4">
        <v>123134</v>
      </c>
      <c r="CM4">
        <v>53263</v>
      </c>
      <c r="CN4">
        <v>36462</v>
      </c>
      <c r="CO4">
        <v>39577</v>
      </c>
      <c r="CP4">
        <v>0</v>
      </c>
      <c r="CQ4">
        <v>38901</v>
      </c>
      <c r="CR4">
        <v>7947360</v>
      </c>
      <c r="CS4">
        <v>152665</v>
      </c>
      <c r="CT4">
        <v>76591</v>
      </c>
      <c r="CU4">
        <v>275378</v>
      </c>
      <c r="CV4">
        <v>10310</v>
      </c>
      <c r="CW4">
        <v>65846</v>
      </c>
      <c r="CX4">
        <v>549594</v>
      </c>
      <c r="CY4">
        <v>45095</v>
      </c>
      <c r="CZ4">
        <v>142612</v>
      </c>
    </row>
    <row r="5" spans="1:104" x14ac:dyDescent="0.25">
      <c r="A5">
        <v>6</v>
      </c>
      <c r="B5">
        <v>6</v>
      </c>
      <c r="C5" t="s">
        <v>1088</v>
      </c>
      <c r="D5" t="s">
        <v>322</v>
      </c>
      <c r="E5">
        <v>1123151</v>
      </c>
      <c r="F5">
        <v>0</v>
      </c>
      <c r="G5">
        <v>0</v>
      </c>
      <c r="H5">
        <v>0</v>
      </c>
      <c r="I5">
        <v>0</v>
      </c>
      <c r="J5">
        <v>0</v>
      </c>
      <c r="K5">
        <v>0</v>
      </c>
      <c r="L5">
        <v>0</v>
      </c>
      <c r="M5">
        <v>0</v>
      </c>
      <c r="N5">
        <v>0</v>
      </c>
      <c r="O5">
        <v>0</v>
      </c>
      <c r="P5">
        <v>0</v>
      </c>
      <c r="Q5">
        <v>821033</v>
      </c>
      <c r="R5">
        <v>0</v>
      </c>
      <c r="S5">
        <v>0</v>
      </c>
      <c r="T5">
        <v>0</v>
      </c>
      <c r="U5">
        <v>34200</v>
      </c>
      <c r="V5">
        <v>1664423</v>
      </c>
      <c r="W5">
        <v>0</v>
      </c>
      <c r="X5">
        <v>0</v>
      </c>
      <c r="Y5">
        <v>0</v>
      </c>
      <c r="Z5">
        <v>0</v>
      </c>
      <c r="AA5">
        <v>0</v>
      </c>
      <c r="AB5">
        <v>0</v>
      </c>
      <c r="AC5">
        <v>0</v>
      </c>
      <c r="AD5">
        <v>0</v>
      </c>
      <c r="AE5">
        <v>0</v>
      </c>
      <c r="AF5">
        <v>555139</v>
      </c>
      <c r="AG5">
        <v>0</v>
      </c>
      <c r="AH5">
        <v>0</v>
      </c>
      <c r="AI5">
        <v>390000</v>
      </c>
      <c r="AJ5">
        <v>5081451</v>
      </c>
      <c r="AK5">
        <v>645</v>
      </c>
      <c r="AL5">
        <v>1875321</v>
      </c>
      <c r="AM5">
        <v>0</v>
      </c>
      <c r="AN5">
        <v>3985009</v>
      </c>
      <c r="AO5">
        <v>0</v>
      </c>
      <c r="AP5">
        <v>0</v>
      </c>
      <c r="AQ5">
        <v>0</v>
      </c>
      <c r="AR5">
        <v>0</v>
      </c>
      <c r="AS5">
        <v>9437440</v>
      </c>
      <c r="AT5">
        <v>0</v>
      </c>
      <c r="AU5">
        <v>0</v>
      </c>
      <c r="AV5">
        <v>0</v>
      </c>
      <c r="AW5">
        <v>0</v>
      </c>
      <c r="AX5">
        <v>0</v>
      </c>
      <c r="AY5">
        <v>0</v>
      </c>
      <c r="AZ5">
        <v>0</v>
      </c>
      <c r="BA5">
        <v>10507386</v>
      </c>
      <c r="BB5">
        <v>0</v>
      </c>
      <c r="BC5">
        <v>961791</v>
      </c>
      <c r="BD5">
        <v>0</v>
      </c>
      <c r="BE5">
        <v>175028</v>
      </c>
      <c r="BF5">
        <v>0</v>
      </c>
      <c r="BG5">
        <v>845669</v>
      </c>
      <c r="BH5">
        <v>0</v>
      </c>
      <c r="BI5">
        <v>0</v>
      </c>
      <c r="BJ5">
        <v>0</v>
      </c>
      <c r="BK5">
        <v>0</v>
      </c>
      <c r="BL5">
        <v>31372779</v>
      </c>
      <c r="BM5">
        <v>0</v>
      </c>
      <c r="BN5">
        <v>0</v>
      </c>
      <c r="BO5">
        <v>244153</v>
      </c>
      <c r="BP5">
        <v>339335</v>
      </c>
      <c r="BQ5">
        <v>1970294</v>
      </c>
      <c r="BR5">
        <v>0</v>
      </c>
      <c r="BS5">
        <v>783650</v>
      </c>
      <c r="BT5">
        <v>0</v>
      </c>
      <c r="BU5">
        <v>0</v>
      </c>
      <c r="BV5">
        <v>77822</v>
      </c>
      <c r="BW5">
        <v>1507468</v>
      </c>
      <c r="BX5">
        <v>0</v>
      </c>
      <c r="BY5">
        <v>1161691</v>
      </c>
      <c r="BZ5">
        <v>0</v>
      </c>
      <c r="CA5">
        <v>0</v>
      </c>
      <c r="CB5">
        <v>2737280</v>
      </c>
      <c r="CC5">
        <v>0</v>
      </c>
      <c r="CD5">
        <v>0</v>
      </c>
      <c r="CE5">
        <v>0</v>
      </c>
      <c r="CF5">
        <v>1447919</v>
      </c>
      <c r="CG5">
        <v>2507964</v>
      </c>
      <c r="CH5">
        <v>0</v>
      </c>
      <c r="CI5">
        <v>0</v>
      </c>
      <c r="CJ5">
        <v>0</v>
      </c>
      <c r="CK5">
        <v>0</v>
      </c>
      <c r="CL5">
        <v>0</v>
      </c>
      <c r="CM5">
        <v>0</v>
      </c>
      <c r="CN5">
        <v>0</v>
      </c>
      <c r="CO5">
        <v>0</v>
      </c>
      <c r="CP5">
        <v>1126425</v>
      </c>
      <c r="CQ5">
        <v>0</v>
      </c>
      <c r="CR5">
        <v>1877713</v>
      </c>
      <c r="CS5">
        <v>0</v>
      </c>
      <c r="CT5">
        <v>0</v>
      </c>
      <c r="CU5">
        <v>1149572</v>
      </c>
      <c r="CV5">
        <v>0</v>
      </c>
      <c r="CW5">
        <v>0</v>
      </c>
      <c r="CX5">
        <v>0</v>
      </c>
      <c r="CY5">
        <v>0</v>
      </c>
      <c r="CZ5">
        <v>0</v>
      </c>
    </row>
    <row r="6" spans="1:104" x14ac:dyDescent="0.25">
      <c r="A6">
        <v>7</v>
      </c>
      <c r="B6">
        <v>7</v>
      </c>
      <c r="C6" t="s">
        <v>1089</v>
      </c>
      <c r="D6" t="s">
        <v>323</v>
      </c>
      <c r="E6">
        <v>0</v>
      </c>
      <c r="F6">
        <v>379137</v>
      </c>
      <c r="G6">
        <v>0</v>
      </c>
      <c r="H6">
        <v>149767</v>
      </c>
      <c r="I6">
        <v>0</v>
      </c>
      <c r="J6">
        <v>0</v>
      </c>
      <c r="K6">
        <v>0</v>
      </c>
      <c r="L6">
        <v>0</v>
      </c>
      <c r="M6">
        <v>0</v>
      </c>
      <c r="N6">
        <v>64000</v>
      </c>
      <c r="O6">
        <v>40734</v>
      </c>
      <c r="P6">
        <v>115331</v>
      </c>
      <c r="Q6">
        <v>557448</v>
      </c>
      <c r="R6">
        <v>65935</v>
      </c>
      <c r="S6">
        <v>0</v>
      </c>
      <c r="T6">
        <v>0</v>
      </c>
      <c r="U6">
        <v>67924</v>
      </c>
      <c r="V6">
        <v>1742442</v>
      </c>
      <c r="W6">
        <v>0</v>
      </c>
      <c r="X6">
        <v>21428</v>
      </c>
      <c r="Y6">
        <v>0</v>
      </c>
      <c r="Z6">
        <v>118601</v>
      </c>
      <c r="AA6">
        <v>519484</v>
      </c>
      <c r="AB6">
        <v>77359</v>
      </c>
      <c r="AC6">
        <v>34582</v>
      </c>
      <c r="AD6">
        <v>161368</v>
      </c>
      <c r="AE6">
        <v>855</v>
      </c>
      <c r="AF6">
        <v>14354</v>
      </c>
      <c r="AG6">
        <v>1136798</v>
      </c>
      <c r="AH6">
        <v>118</v>
      </c>
      <c r="AI6">
        <v>262389</v>
      </c>
      <c r="AJ6">
        <v>1013215</v>
      </c>
      <c r="AK6">
        <v>1758</v>
      </c>
      <c r="AL6">
        <v>122250</v>
      </c>
      <c r="AM6">
        <v>26202</v>
      </c>
      <c r="AN6">
        <v>916932</v>
      </c>
      <c r="AO6">
        <v>0</v>
      </c>
      <c r="AP6">
        <v>0</v>
      </c>
      <c r="AQ6">
        <v>1855</v>
      </c>
      <c r="AR6">
        <v>76284</v>
      </c>
      <c r="AS6">
        <v>1097850</v>
      </c>
      <c r="AT6">
        <v>372305</v>
      </c>
      <c r="AU6">
        <v>216378</v>
      </c>
      <c r="AV6">
        <v>92436</v>
      </c>
      <c r="AW6">
        <v>280075</v>
      </c>
      <c r="AX6">
        <v>0</v>
      </c>
      <c r="AY6">
        <v>11137</v>
      </c>
      <c r="AZ6">
        <v>0</v>
      </c>
      <c r="BA6">
        <v>745972</v>
      </c>
      <c r="BB6">
        <v>0</v>
      </c>
      <c r="BC6">
        <v>0</v>
      </c>
      <c r="BD6">
        <v>912</v>
      </c>
      <c r="BE6">
        <v>0</v>
      </c>
      <c r="BF6">
        <v>0</v>
      </c>
      <c r="BG6">
        <v>226528</v>
      </c>
      <c r="BH6">
        <v>263820</v>
      </c>
      <c r="BI6">
        <v>0</v>
      </c>
      <c r="BJ6">
        <v>1831322</v>
      </c>
      <c r="BK6">
        <v>81399</v>
      </c>
      <c r="BL6">
        <v>0</v>
      </c>
      <c r="BM6">
        <v>68756</v>
      </c>
      <c r="BN6">
        <v>687282</v>
      </c>
      <c r="BO6">
        <v>94394</v>
      </c>
      <c r="BP6">
        <v>25075</v>
      </c>
      <c r="BQ6">
        <v>112773</v>
      </c>
      <c r="BR6">
        <v>0</v>
      </c>
      <c r="BS6">
        <v>814237</v>
      </c>
      <c r="BT6">
        <v>155974</v>
      </c>
      <c r="BU6">
        <v>160</v>
      </c>
      <c r="BV6">
        <v>11238</v>
      </c>
      <c r="BW6">
        <v>52457</v>
      </c>
      <c r="BX6">
        <v>0</v>
      </c>
      <c r="BY6">
        <v>145382</v>
      </c>
      <c r="BZ6">
        <v>119578</v>
      </c>
      <c r="CA6">
        <v>182215</v>
      </c>
      <c r="CB6">
        <v>173917</v>
      </c>
      <c r="CC6">
        <v>316671</v>
      </c>
      <c r="CD6">
        <v>0</v>
      </c>
      <c r="CE6">
        <v>437694</v>
      </c>
      <c r="CF6">
        <v>3072514</v>
      </c>
      <c r="CG6">
        <v>984996</v>
      </c>
      <c r="CH6">
        <v>9659</v>
      </c>
      <c r="CI6">
        <v>213784</v>
      </c>
      <c r="CJ6">
        <v>62596</v>
      </c>
      <c r="CK6">
        <v>129332</v>
      </c>
      <c r="CL6">
        <v>3155617</v>
      </c>
      <c r="CM6">
        <v>0</v>
      </c>
      <c r="CN6">
        <v>37238</v>
      </c>
      <c r="CO6">
        <v>582</v>
      </c>
      <c r="CP6">
        <v>176614</v>
      </c>
      <c r="CQ6">
        <v>0</v>
      </c>
      <c r="CR6">
        <v>1914948</v>
      </c>
      <c r="CS6">
        <v>9520</v>
      </c>
      <c r="CT6">
        <v>0</v>
      </c>
      <c r="CU6">
        <v>0</v>
      </c>
      <c r="CV6">
        <v>0</v>
      </c>
      <c r="CW6">
        <v>0</v>
      </c>
      <c r="CX6">
        <v>0</v>
      </c>
      <c r="CY6">
        <v>0</v>
      </c>
      <c r="CZ6">
        <v>0</v>
      </c>
    </row>
    <row r="7" spans="1:104" x14ac:dyDescent="0.25">
      <c r="A7">
        <v>9</v>
      </c>
      <c r="B7">
        <v>9</v>
      </c>
      <c r="C7" t="s">
        <v>1090</v>
      </c>
      <c r="D7" t="s">
        <v>324</v>
      </c>
      <c r="E7">
        <v>48710222</v>
      </c>
      <c r="F7">
        <v>16304004</v>
      </c>
      <c r="G7">
        <v>3629565</v>
      </c>
      <c r="H7">
        <v>18944412</v>
      </c>
      <c r="I7">
        <v>13932299</v>
      </c>
      <c r="J7">
        <v>18301387</v>
      </c>
      <c r="K7">
        <v>20035894</v>
      </c>
      <c r="L7">
        <v>7227139</v>
      </c>
      <c r="M7">
        <v>26064662</v>
      </c>
      <c r="N7">
        <v>75904545</v>
      </c>
      <c r="O7">
        <v>82290062</v>
      </c>
      <c r="P7">
        <v>23138704</v>
      </c>
      <c r="Q7">
        <v>84041648</v>
      </c>
      <c r="R7">
        <v>13890834</v>
      </c>
      <c r="S7">
        <v>10296342</v>
      </c>
      <c r="T7">
        <v>61837568</v>
      </c>
      <c r="U7">
        <v>7018071</v>
      </c>
      <c r="V7">
        <v>84149876</v>
      </c>
      <c r="W7">
        <v>45176573</v>
      </c>
      <c r="X7">
        <v>20137663</v>
      </c>
      <c r="Y7">
        <v>9236921</v>
      </c>
      <c r="Z7">
        <v>4404170</v>
      </c>
      <c r="AA7">
        <v>40870422</v>
      </c>
      <c r="AB7">
        <v>39528533</v>
      </c>
      <c r="AC7">
        <v>37110756</v>
      </c>
      <c r="AD7">
        <v>140694161</v>
      </c>
      <c r="AE7">
        <v>20903382</v>
      </c>
      <c r="AF7">
        <v>40077957</v>
      </c>
      <c r="AG7">
        <v>78505524</v>
      </c>
      <c r="AH7">
        <v>18346462</v>
      </c>
      <c r="AI7">
        <v>16398798</v>
      </c>
      <c r="AJ7">
        <v>207403457</v>
      </c>
      <c r="AK7">
        <v>21843849</v>
      </c>
      <c r="AL7">
        <v>149359946</v>
      </c>
      <c r="AM7">
        <v>36746736</v>
      </c>
      <c r="AN7">
        <v>72936352</v>
      </c>
      <c r="AO7">
        <v>2566567</v>
      </c>
      <c r="AP7">
        <v>8404220</v>
      </c>
      <c r="AQ7">
        <v>48018105</v>
      </c>
      <c r="AR7">
        <v>10019504</v>
      </c>
      <c r="AS7">
        <v>179526552</v>
      </c>
      <c r="AT7">
        <v>31843736</v>
      </c>
      <c r="AU7">
        <v>43178492</v>
      </c>
      <c r="AV7">
        <v>35711074</v>
      </c>
      <c r="AW7">
        <v>53828770</v>
      </c>
      <c r="AX7">
        <v>9411403</v>
      </c>
      <c r="AY7">
        <v>26599198</v>
      </c>
      <c r="AZ7">
        <v>5809800</v>
      </c>
      <c r="BA7">
        <v>98615467</v>
      </c>
      <c r="BB7">
        <v>32829478</v>
      </c>
      <c r="BC7">
        <v>73721039</v>
      </c>
      <c r="BD7">
        <v>6919520</v>
      </c>
      <c r="BE7">
        <v>20591514</v>
      </c>
      <c r="BF7">
        <v>29337424</v>
      </c>
      <c r="BG7">
        <v>38479554</v>
      </c>
      <c r="BH7">
        <v>28660749</v>
      </c>
      <c r="BI7">
        <v>6671064</v>
      </c>
      <c r="BJ7">
        <v>12074249</v>
      </c>
      <c r="BK7">
        <v>11747417</v>
      </c>
      <c r="BL7">
        <v>510598159</v>
      </c>
      <c r="BM7">
        <v>7677072</v>
      </c>
      <c r="BN7">
        <v>16719213</v>
      </c>
      <c r="BO7">
        <v>34495050</v>
      </c>
      <c r="BP7">
        <v>42676518</v>
      </c>
      <c r="BQ7">
        <v>107206505</v>
      </c>
      <c r="BR7">
        <v>16085888</v>
      </c>
      <c r="BS7">
        <v>73137822</v>
      </c>
      <c r="BT7">
        <v>63535259</v>
      </c>
      <c r="BU7">
        <v>10248654</v>
      </c>
      <c r="BV7">
        <v>14942926</v>
      </c>
      <c r="BW7">
        <v>41992329</v>
      </c>
      <c r="BX7">
        <v>6177865</v>
      </c>
      <c r="BY7">
        <v>25968747</v>
      </c>
      <c r="BZ7">
        <v>40914560</v>
      </c>
      <c r="CA7">
        <v>9814272</v>
      </c>
      <c r="CB7">
        <v>47808396</v>
      </c>
      <c r="CC7">
        <v>11397610</v>
      </c>
      <c r="CD7">
        <v>36763339</v>
      </c>
      <c r="CE7">
        <v>32051208</v>
      </c>
      <c r="CF7">
        <v>51784915</v>
      </c>
      <c r="CG7">
        <v>29301357</v>
      </c>
      <c r="CH7">
        <v>29327976</v>
      </c>
      <c r="CI7">
        <v>13427934</v>
      </c>
      <c r="CJ7">
        <v>25494132</v>
      </c>
      <c r="CK7">
        <v>24704963</v>
      </c>
      <c r="CL7">
        <v>41030918</v>
      </c>
      <c r="CM7">
        <v>7472050</v>
      </c>
      <c r="CN7">
        <v>26592224</v>
      </c>
      <c r="CO7">
        <v>1652696</v>
      </c>
      <c r="CP7">
        <v>112877349</v>
      </c>
      <c r="CQ7">
        <v>22552268</v>
      </c>
      <c r="CR7">
        <v>317613610</v>
      </c>
      <c r="CS7">
        <v>12020291</v>
      </c>
      <c r="CT7">
        <v>6476619</v>
      </c>
      <c r="CU7">
        <v>26385661</v>
      </c>
      <c r="CV7">
        <v>45437985</v>
      </c>
      <c r="CW7">
        <v>36346081</v>
      </c>
      <c r="CX7">
        <v>44580587</v>
      </c>
      <c r="CY7">
        <v>13538939</v>
      </c>
      <c r="CZ7">
        <v>6239553</v>
      </c>
    </row>
    <row r="8" spans="1:104" x14ac:dyDescent="0.25">
      <c r="B8">
        <v>11</v>
      </c>
      <c r="C8" t="s">
        <v>231</v>
      </c>
      <c r="D8" t="s">
        <v>325</v>
      </c>
    </row>
    <row r="9" spans="1:104" x14ac:dyDescent="0.25">
      <c r="B9">
        <v>12</v>
      </c>
      <c r="C9" t="s">
        <v>647</v>
      </c>
      <c r="D9" t="s">
        <v>326</v>
      </c>
    </row>
    <row r="10" spans="1:104" x14ac:dyDescent="0.25">
      <c r="B10">
        <v>13</v>
      </c>
      <c r="C10" t="s">
        <v>648</v>
      </c>
      <c r="D10" t="s">
        <v>327</v>
      </c>
    </row>
    <row r="11" spans="1:104" x14ac:dyDescent="0.25">
      <c r="B11">
        <v>14</v>
      </c>
      <c r="C11" t="s">
        <v>1091</v>
      </c>
      <c r="D11" t="s">
        <v>328</v>
      </c>
    </row>
    <row r="12" spans="1:104" x14ac:dyDescent="0.25">
      <c r="A12">
        <v>16</v>
      </c>
      <c r="B12">
        <v>16</v>
      </c>
      <c r="C12" t="s">
        <v>1092</v>
      </c>
      <c r="D12" t="s">
        <v>329</v>
      </c>
      <c r="E12">
        <v>146920065</v>
      </c>
      <c r="F12">
        <v>38687822</v>
      </c>
      <c r="G12">
        <v>14753082</v>
      </c>
      <c r="H12">
        <v>28703644</v>
      </c>
      <c r="I12">
        <v>33012053</v>
      </c>
      <c r="J12">
        <v>29415089</v>
      </c>
      <c r="K12">
        <v>55346237</v>
      </c>
      <c r="L12">
        <v>24671028</v>
      </c>
      <c r="M12">
        <v>44037637</v>
      </c>
      <c r="N12">
        <v>192304742</v>
      </c>
      <c r="O12">
        <v>300550487</v>
      </c>
      <c r="P12">
        <v>75091220</v>
      </c>
      <c r="Q12">
        <v>249389175</v>
      </c>
      <c r="R12">
        <v>69999349</v>
      </c>
      <c r="S12">
        <v>13464280</v>
      </c>
      <c r="T12">
        <v>83305767</v>
      </c>
      <c r="U12">
        <v>25774389</v>
      </c>
      <c r="V12">
        <v>176627259</v>
      </c>
      <c r="W12">
        <v>101223976</v>
      </c>
      <c r="X12">
        <v>39612806</v>
      </c>
      <c r="Y12">
        <v>18096073</v>
      </c>
      <c r="Z12">
        <v>17468388</v>
      </c>
      <c r="AA12">
        <v>111750452</v>
      </c>
      <c r="AB12">
        <v>55895628</v>
      </c>
      <c r="AC12">
        <v>102325823</v>
      </c>
      <c r="AD12">
        <v>328392555</v>
      </c>
      <c r="AE12">
        <v>44445057</v>
      </c>
      <c r="AF12">
        <v>107219242</v>
      </c>
      <c r="AG12">
        <v>139744441</v>
      </c>
      <c r="AH12">
        <v>56046042</v>
      </c>
      <c r="AI12">
        <v>54810237</v>
      </c>
      <c r="AJ12">
        <v>450820490</v>
      </c>
      <c r="AK12">
        <v>54723165</v>
      </c>
      <c r="AL12">
        <v>401193279</v>
      </c>
      <c r="AM12">
        <v>80000871</v>
      </c>
      <c r="AN12">
        <v>232881000</v>
      </c>
      <c r="AO12">
        <v>11408440</v>
      </c>
      <c r="AP12">
        <v>14793266</v>
      </c>
      <c r="AQ12">
        <v>61881568</v>
      </c>
      <c r="AR12">
        <v>19830980</v>
      </c>
      <c r="AS12">
        <v>574177151</v>
      </c>
      <c r="AT12">
        <v>59177270</v>
      </c>
      <c r="AU12">
        <v>118907648</v>
      </c>
      <c r="AV12">
        <v>88572072</v>
      </c>
      <c r="AW12">
        <v>134306025</v>
      </c>
      <c r="AX12">
        <v>25086222</v>
      </c>
      <c r="AY12">
        <v>46929589</v>
      </c>
      <c r="AZ12">
        <v>12014667</v>
      </c>
      <c r="BA12">
        <v>194243334</v>
      </c>
      <c r="BB12">
        <v>59961213</v>
      </c>
      <c r="BC12">
        <v>221264405</v>
      </c>
      <c r="BD12">
        <v>13929862</v>
      </c>
      <c r="BE12">
        <v>68804297</v>
      </c>
      <c r="BF12">
        <v>62367684</v>
      </c>
      <c r="BG12">
        <v>99096451</v>
      </c>
      <c r="BH12">
        <v>50542295</v>
      </c>
      <c r="BI12">
        <v>23714427</v>
      </c>
      <c r="BJ12">
        <v>31077366</v>
      </c>
      <c r="BK12">
        <v>41467789</v>
      </c>
      <c r="BL12">
        <v>1237900030</v>
      </c>
      <c r="BM12">
        <v>20039050</v>
      </c>
      <c r="BN12">
        <v>33265720</v>
      </c>
      <c r="BO12">
        <v>95511412</v>
      </c>
      <c r="BP12">
        <v>90354818</v>
      </c>
      <c r="BQ12">
        <v>293486281</v>
      </c>
      <c r="BR12">
        <v>34550020</v>
      </c>
      <c r="BS12">
        <v>191582678</v>
      </c>
      <c r="BT12">
        <v>212982678</v>
      </c>
      <c r="BU12">
        <v>18866579</v>
      </c>
      <c r="BV12">
        <v>49419430</v>
      </c>
      <c r="BW12">
        <v>72647328</v>
      </c>
      <c r="BX12">
        <v>14186546</v>
      </c>
      <c r="BY12">
        <v>55707519</v>
      </c>
      <c r="BZ12">
        <v>144495032</v>
      </c>
      <c r="CA12">
        <v>24449385</v>
      </c>
      <c r="CB12">
        <v>123929014</v>
      </c>
      <c r="CC12">
        <v>49518556</v>
      </c>
      <c r="CD12">
        <v>126293160</v>
      </c>
      <c r="CE12">
        <v>86444057</v>
      </c>
      <c r="CF12">
        <v>141770292</v>
      </c>
      <c r="CG12">
        <v>62648160</v>
      </c>
      <c r="CH12">
        <v>70985470</v>
      </c>
      <c r="CI12">
        <v>40785473</v>
      </c>
      <c r="CJ12">
        <v>62807073</v>
      </c>
      <c r="CK12">
        <v>44900629</v>
      </c>
      <c r="CL12">
        <v>74562734</v>
      </c>
      <c r="CM12">
        <v>18924224</v>
      </c>
      <c r="CN12">
        <v>50447194</v>
      </c>
      <c r="CO12">
        <v>6144857</v>
      </c>
      <c r="CP12">
        <v>299432705</v>
      </c>
      <c r="CQ12">
        <v>45433929</v>
      </c>
      <c r="CR12">
        <v>1243708284</v>
      </c>
      <c r="CS12">
        <v>28990676</v>
      </c>
      <c r="CT12">
        <v>13872512</v>
      </c>
      <c r="CU12">
        <v>56487571</v>
      </c>
      <c r="CV12">
        <v>104198999</v>
      </c>
      <c r="CW12">
        <v>73943925</v>
      </c>
      <c r="CX12">
        <v>93912578</v>
      </c>
      <c r="CY12">
        <v>36342276</v>
      </c>
      <c r="CZ12">
        <v>22247402</v>
      </c>
    </row>
    <row r="13" spans="1:104" x14ac:dyDescent="0.25">
      <c r="A13">
        <v>17</v>
      </c>
      <c r="B13">
        <v>17</v>
      </c>
      <c r="C13" t="s">
        <v>1093</v>
      </c>
      <c r="D13" t="s">
        <v>330</v>
      </c>
      <c r="E13">
        <v>450368</v>
      </c>
      <c r="F13">
        <v>337874</v>
      </c>
      <c r="G13">
        <v>299046</v>
      </c>
      <c r="H13">
        <v>0</v>
      </c>
      <c r="I13">
        <v>158374</v>
      </c>
      <c r="J13">
        <v>0</v>
      </c>
      <c r="K13">
        <v>121448</v>
      </c>
      <c r="L13">
        <v>658274</v>
      </c>
      <c r="M13">
        <v>0</v>
      </c>
      <c r="N13">
        <v>10510</v>
      </c>
      <c r="O13">
        <v>8033521</v>
      </c>
      <c r="P13">
        <v>6943044</v>
      </c>
      <c r="Q13">
        <v>2000983</v>
      </c>
      <c r="R13">
        <v>1128000</v>
      </c>
      <c r="S13">
        <v>986650</v>
      </c>
      <c r="T13">
        <v>3829532</v>
      </c>
      <c r="U13">
        <v>1775105</v>
      </c>
      <c r="V13">
        <v>562500</v>
      </c>
      <c r="W13">
        <v>9301366</v>
      </c>
      <c r="X13">
        <v>108</v>
      </c>
      <c r="Y13">
        <v>526079</v>
      </c>
      <c r="Z13">
        <v>0</v>
      </c>
      <c r="AA13">
        <v>1972948</v>
      </c>
      <c r="AB13">
        <v>17255</v>
      </c>
      <c r="AC13">
        <v>1098635</v>
      </c>
      <c r="AD13">
        <v>80406</v>
      </c>
      <c r="AE13">
        <v>8188155</v>
      </c>
      <c r="AF13">
        <v>2708859</v>
      </c>
      <c r="AG13">
        <v>634720</v>
      </c>
      <c r="AH13">
        <v>0</v>
      </c>
      <c r="AI13">
        <v>0</v>
      </c>
      <c r="AJ13">
        <v>10698939</v>
      </c>
      <c r="AK13">
        <v>6175000</v>
      </c>
      <c r="AL13">
        <v>7016951</v>
      </c>
      <c r="AM13">
        <v>0</v>
      </c>
      <c r="AN13">
        <v>18578764</v>
      </c>
      <c r="AO13">
        <v>0</v>
      </c>
      <c r="AP13">
        <v>0</v>
      </c>
      <c r="AQ13">
        <v>0</v>
      </c>
      <c r="AR13">
        <v>391217</v>
      </c>
      <c r="AS13">
        <v>212149</v>
      </c>
      <c r="AT13">
        <v>272706</v>
      </c>
      <c r="AU13">
        <v>7334024</v>
      </c>
      <c r="AV13">
        <v>0</v>
      </c>
      <c r="AW13">
        <v>0</v>
      </c>
      <c r="AX13">
        <v>26045</v>
      </c>
      <c r="AY13">
        <v>0</v>
      </c>
      <c r="AZ13">
        <v>39409</v>
      </c>
      <c r="BA13">
        <v>245190</v>
      </c>
      <c r="BB13">
        <v>0</v>
      </c>
      <c r="BC13">
        <v>1413111</v>
      </c>
      <c r="BD13">
        <v>135000</v>
      </c>
      <c r="BE13">
        <v>667899</v>
      </c>
      <c r="BF13">
        <v>2250000</v>
      </c>
      <c r="BG13">
        <v>625816</v>
      </c>
      <c r="BH13">
        <v>7000</v>
      </c>
      <c r="BI13">
        <v>0</v>
      </c>
      <c r="BJ13">
        <v>0</v>
      </c>
      <c r="BK13">
        <v>39428</v>
      </c>
      <c r="BL13">
        <v>282340</v>
      </c>
      <c r="BM13">
        <v>0</v>
      </c>
      <c r="BN13">
        <v>82800</v>
      </c>
      <c r="BO13">
        <v>3268435</v>
      </c>
      <c r="BP13">
        <v>115000</v>
      </c>
      <c r="BQ13">
        <v>55212</v>
      </c>
      <c r="BR13">
        <v>0</v>
      </c>
      <c r="BS13">
        <v>552646</v>
      </c>
      <c r="BT13">
        <v>3564097</v>
      </c>
      <c r="BU13">
        <v>117000</v>
      </c>
      <c r="BV13">
        <v>100000</v>
      </c>
      <c r="BW13">
        <v>1975730</v>
      </c>
      <c r="BX13">
        <v>410000</v>
      </c>
      <c r="BY13">
        <v>0</v>
      </c>
      <c r="BZ13">
        <v>5095517</v>
      </c>
      <c r="CA13">
        <v>0</v>
      </c>
      <c r="CB13">
        <v>1147815</v>
      </c>
      <c r="CC13">
        <v>1544694</v>
      </c>
      <c r="CD13">
        <v>0</v>
      </c>
      <c r="CE13">
        <v>68700</v>
      </c>
      <c r="CF13">
        <v>0</v>
      </c>
      <c r="CG13">
        <v>1288656</v>
      </c>
      <c r="CH13">
        <v>2661116</v>
      </c>
      <c r="CI13">
        <v>199848</v>
      </c>
      <c r="CJ13">
        <v>0</v>
      </c>
      <c r="CK13">
        <v>1726444</v>
      </c>
      <c r="CL13">
        <v>0</v>
      </c>
      <c r="CM13">
        <v>200000</v>
      </c>
      <c r="CN13">
        <v>0</v>
      </c>
      <c r="CO13">
        <v>30000</v>
      </c>
      <c r="CP13">
        <v>1844950</v>
      </c>
      <c r="CQ13">
        <v>4610416</v>
      </c>
      <c r="CR13">
        <v>2834014</v>
      </c>
      <c r="CS13">
        <v>0</v>
      </c>
      <c r="CT13">
        <v>0</v>
      </c>
      <c r="CU13">
        <v>865000</v>
      </c>
      <c r="CV13">
        <v>11022</v>
      </c>
      <c r="CW13">
        <v>0</v>
      </c>
      <c r="CX13">
        <v>0</v>
      </c>
      <c r="CY13">
        <v>0</v>
      </c>
      <c r="CZ13">
        <v>0</v>
      </c>
    </row>
    <row r="14" spans="1:104" x14ac:dyDescent="0.25">
      <c r="B14">
        <v>19</v>
      </c>
      <c r="C14" t="s">
        <v>1094</v>
      </c>
      <c r="D14" t="s">
        <v>331</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row>
    <row r="15" spans="1:104" x14ac:dyDescent="0.25">
      <c r="A15">
        <v>20</v>
      </c>
      <c r="B15">
        <v>20</v>
      </c>
      <c r="C15" t="s">
        <v>1095</v>
      </c>
      <c r="D15" t="s">
        <v>332</v>
      </c>
      <c r="E15">
        <v>1807929</v>
      </c>
      <c r="F15">
        <v>4731834</v>
      </c>
      <c r="G15">
        <v>600010</v>
      </c>
      <c r="H15">
        <v>16667</v>
      </c>
      <c r="I15">
        <v>1725060</v>
      </c>
      <c r="J15">
        <v>3600</v>
      </c>
      <c r="K15">
        <v>3295939</v>
      </c>
      <c r="L15">
        <v>0</v>
      </c>
      <c r="M15">
        <v>0</v>
      </c>
      <c r="N15">
        <v>17198089</v>
      </c>
      <c r="O15">
        <v>6961472</v>
      </c>
      <c r="P15">
        <v>3521773</v>
      </c>
      <c r="Q15">
        <v>13010489</v>
      </c>
      <c r="R15">
        <v>350499</v>
      </c>
      <c r="S15">
        <v>62941</v>
      </c>
      <c r="T15">
        <v>5395804</v>
      </c>
      <c r="U15">
        <v>2293359</v>
      </c>
      <c r="V15">
        <v>7071350</v>
      </c>
      <c r="W15">
        <v>11000471</v>
      </c>
      <c r="X15">
        <v>2748493</v>
      </c>
      <c r="Y15">
        <v>3210185</v>
      </c>
      <c r="Z15">
        <v>0</v>
      </c>
      <c r="AA15">
        <v>4409547</v>
      </c>
      <c r="AB15">
        <v>1259252</v>
      </c>
      <c r="AC15">
        <v>6949286</v>
      </c>
      <c r="AD15">
        <v>846306</v>
      </c>
      <c r="AE15">
        <v>1607270</v>
      </c>
      <c r="AF15">
        <v>486082</v>
      </c>
      <c r="AG15">
        <v>7539201</v>
      </c>
      <c r="AH15">
        <v>985957</v>
      </c>
      <c r="AI15">
        <v>4100560</v>
      </c>
      <c r="AJ15">
        <v>73549843</v>
      </c>
      <c r="AK15">
        <v>6175000</v>
      </c>
      <c r="AL15">
        <v>7282250</v>
      </c>
      <c r="AM15">
        <v>1121892</v>
      </c>
      <c r="AN15">
        <v>45127048</v>
      </c>
      <c r="AO15">
        <v>2350615</v>
      </c>
      <c r="AP15">
        <v>0</v>
      </c>
      <c r="AQ15">
        <v>7929996</v>
      </c>
      <c r="AR15">
        <v>1470534</v>
      </c>
      <c r="AS15">
        <v>8500000</v>
      </c>
      <c r="AT15">
        <v>11951</v>
      </c>
      <c r="AU15">
        <v>726667</v>
      </c>
      <c r="AV15">
        <v>365174</v>
      </c>
      <c r="AW15">
        <v>4992806</v>
      </c>
      <c r="AX15">
        <v>0</v>
      </c>
      <c r="AY15">
        <v>1685854</v>
      </c>
      <c r="AZ15">
        <v>111178</v>
      </c>
      <c r="BA15">
        <v>6147536</v>
      </c>
      <c r="BB15">
        <v>1371441</v>
      </c>
      <c r="BC15">
        <v>6818358</v>
      </c>
      <c r="BD15">
        <v>39448</v>
      </c>
      <c r="BE15">
        <v>1076829</v>
      </c>
      <c r="BF15">
        <v>2612108</v>
      </c>
      <c r="BG15">
        <v>1627198</v>
      </c>
      <c r="BH15">
        <v>2956144</v>
      </c>
      <c r="BI15">
        <v>130022</v>
      </c>
      <c r="BJ15">
        <v>2551188</v>
      </c>
      <c r="BK15">
        <v>3569563</v>
      </c>
      <c r="BL15">
        <v>69015108</v>
      </c>
      <c r="BM15">
        <v>0</v>
      </c>
      <c r="BN15">
        <v>7470004</v>
      </c>
      <c r="BO15">
        <v>3821963</v>
      </c>
      <c r="BP15">
        <v>1880935</v>
      </c>
      <c r="BQ15">
        <v>34393863</v>
      </c>
      <c r="BR15">
        <v>1342341</v>
      </c>
      <c r="BS15">
        <v>0</v>
      </c>
      <c r="BT15">
        <v>4281784</v>
      </c>
      <c r="BU15">
        <v>224563</v>
      </c>
      <c r="BV15">
        <v>0</v>
      </c>
      <c r="BW15">
        <v>15235373</v>
      </c>
      <c r="BX15">
        <v>0</v>
      </c>
      <c r="BY15">
        <v>3468841</v>
      </c>
      <c r="BZ15">
        <v>7578798</v>
      </c>
      <c r="CA15">
        <v>364530</v>
      </c>
      <c r="CB15">
        <v>17783982</v>
      </c>
      <c r="CC15">
        <v>200000</v>
      </c>
      <c r="CD15">
        <v>0</v>
      </c>
      <c r="CE15">
        <v>5083300</v>
      </c>
      <c r="CF15">
        <v>1449500</v>
      </c>
      <c r="CG15">
        <v>512480</v>
      </c>
      <c r="CH15">
        <v>38750</v>
      </c>
      <c r="CI15">
        <v>244000</v>
      </c>
      <c r="CJ15">
        <v>416044</v>
      </c>
      <c r="CK15">
        <v>413469</v>
      </c>
      <c r="CL15">
        <v>507643</v>
      </c>
      <c r="CM15">
        <v>99732</v>
      </c>
      <c r="CN15">
        <v>4751119</v>
      </c>
      <c r="CO15">
        <v>4203</v>
      </c>
      <c r="CP15">
        <v>24765252</v>
      </c>
      <c r="CQ15">
        <v>4256554</v>
      </c>
      <c r="CR15">
        <v>317860648</v>
      </c>
      <c r="CS15">
        <v>53301</v>
      </c>
      <c r="CT15">
        <v>1048167</v>
      </c>
      <c r="CU15">
        <v>10634295</v>
      </c>
      <c r="CV15">
        <v>15260368</v>
      </c>
      <c r="CW15">
        <v>0</v>
      </c>
      <c r="CX15">
        <v>220000</v>
      </c>
      <c r="CY15">
        <v>474170</v>
      </c>
      <c r="CZ15">
        <v>439154</v>
      </c>
    </row>
    <row r="16" spans="1:104" x14ac:dyDescent="0.25">
      <c r="B16">
        <v>21</v>
      </c>
      <c r="C16" t="s">
        <v>649</v>
      </c>
      <c r="D16" t="s">
        <v>333</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row>
    <row r="17" spans="1:104" x14ac:dyDescent="0.25">
      <c r="A17">
        <v>22</v>
      </c>
      <c r="B17">
        <v>22</v>
      </c>
      <c r="C17" t="s">
        <v>1096</v>
      </c>
      <c r="D17" t="s">
        <v>334</v>
      </c>
      <c r="E17">
        <v>0</v>
      </c>
      <c r="F17">
        <v>0</v>
      </c>
      <c r="G17">
        <v>38630</v>
      </c>
      <c r="H17">
        <v>0</v>
      </c>
      <c r="I17">
        <v>0</v>
      </c>
      <c r="J17">
        <v>0</v>
      </c>
      <c r="K17">
        <v>0</v>
      </c>
      <c r="L17">
        <v>0</v>
      </c>
      <c r="M17">
        <v>0</v>
      </c>
      <c r="N17">
        <v>0</v>
      </c>
      <c r="O17">
        <v>96810</v>
      </c>
      <c r="P17">
        <v>0</v>
      </c>
      <c r="Q17">
        <v>0</v>
      </c>
      <c r="R17">
        <v>34732</v>
      </c>
      <c r="S17">
        <v>0</v>
      </c>
      <c r="T17">
        <v>0</v>
      </c>
      <c r="U17">
        <v>50000</v>
      </c>
      <c r="V17">
        <v>0</v>
      </c>
      <c r="W17">
        <v>0</v>
      </c>
      <c r="X17">
        <v>0</v>
      </c>
      <c r="Y17">
        <v>0</v>
      </c>
      <c r="Z17">
        <v>22850</v>
      </c>
      <c r="AA17">
        <v>26440</v>
      </c>
      <c r="AB17">
        <v>2133321</v>
      </c>
      <c r="AC17">
        <v>0</v>
      </c>
      <c r="AD17">
        <v>1230515</v>
      </c>
      <c r="AE17">
        <v>0</v>
      </c>
      <c r="AF17">
        <v>148372</v>
      </c>
      <c r="AG17">
        <v>0</v>
      </c>
      <c r="AH17">
        <v>0</v>
      </c>
      <c r="AI17">
        <v>0</v>
      </c>
      <c r="AJ17">
        <v>0</v>
      </c>
      <c r="AK17">
        <v>179686</v>
      </c>
      <c r="AL17">
        <v>0</v>
      </c>
      <c r="AM17">
        <v>0</v>
      </c>
      <c r="AN17">
        <v>0</v>
      </c>
      <c r="AO17">
        <v>8227</v>
      </c>
      <c r="AP17">
        <v>0</v>
      </c>
      <c r="AQ17">
        <v>0</v>
      </c>
      <c r="AR17">
        <v>0</v>
      </c>
      <c r="AS17">
        <v>245998</v>
      </c>
      <c r="AT17">
        <v>371757</v>
      </c>
      <c r="AU17">
        <v>0</v>
      </c>
      <c r="AV17">
        <v>10197</v>
      </c>
      <c r="AW17">
        <v>0</v>
      </c>
      <c r="AX17">
        <v>283057</v>
      </c>
      <c r="AY17">
        <v>0</v>
      </c>
      <c r="AZ17">
        <v>42322</v>
      </c>
      <c r="BA17">
        <v>0</v>
      </c>
      <c r="BB17">
        <v>49097</v>
      </c>
      <c r="BC17">
        <v>0</v>
      </c>
      <c r="BD17">
        <v>0</v>
      </c>
      <c r="BE17">
        <v>0</v>
      </c>
      <c r="BF17">
        <v>0</v>
      </c>
      <c r="BG17">
        <v>-27848</v>
      </c>
      <c r="BH17">
        <v>0</v>
      </c>
      <c r="BI17">
        <v>0</v>
      </c>
      <c r="BJ17">
        <v>112633</v>
      </c>
      <c r="BK17">
        <v>0</v>
      </c>
      <c r="BL17">
        <v>81906</v>
      </c>
      <c r="BM17">
        <v>0</v>
      </c>
      <c r="BN17">
        <v>0</v>
      </c>
      <c r="BO17">
        <v>54159</v>
      </c>
      <c r="BP17">
        <v>0</v>
      </c>
      <c r="BQ17">
        <v>97896</v>
      </c>
      <c r="BR17">
        <v>0</v>
      </c>
      <c r="BS17">
        <v>143046</v>
      </c>
      <c r="BT17">
        <v>190910</v>
      </c>
      <c r="BU17">
        <v>0</v>
      </c>
      <c r="BV17">
        <v>0</v>
      </c>
      <c r="BW17">
        <v>0</v>
      </c>
      <c r="BX17">
        <v>0</v>
      </c>
      <c r="BY17">
        <v>86946</v>
      </c>
      <c r="BZ17">
        <v>0</v>
      </c>
      <c r="CA17">
        <v>4036</v>
      </c>
      <c r="CB17">
        <v>0</v>
      </c>
      <c r="CC17">
        <v>0</v>
      </c>
      <c r="CD17">
        <v>0</v>
      </c>
      <c r="CE17">
        <v>0</v>
      </c>
      <c r="CF17">
        <v>315751</v>
      </c>
      <c r="CG17">
        <v>31162</v>
      </c>
      <c r="CH17">
        <v>0</v>
      </c>
      <c r="CI17">
        <v>0</v>
      </c>
      <c r="CJ17">
        <v>0</v>
      </c>
      <c r="CK17">
        <v>0</v>
      </c>
      <c r="CL17">
        <v>0</v>
      </c>
      <c r="CM17">
        <v>0</v>
      </c>
      <c r="CN17">
        <v>0</v>
      </c>
      <c r="CO17">
        <v>3261</v>
      </c>
      <c r="CP17">
        <v>0</v>
      </c>
      <c r="CQ17">
        <v>16637</v>
      </c>
      <c r="CR17">
        <v>73825</v>
      </c>
      <c r="CS17">
        <v>0</v>
      </c>
      <c r="CT17">
        <v>0</v>
      </c>
      <c r="CU17">
        <v>2875205</v>
      </c>
      <c r="CV17">
        <v>277443</v>
      </c>
      <c r="CW17">
        <v>714651</v>
      </c>
      <c r="CX17">
        <v>31485</v>
      </c>
      <c r="CY17">
        <v>0</v>
      </c>
      <c r="CZ17">
        <v>375</v>
      </c>
    </row>
    <row r="18" spans="1:104" x14ac:dyDescent="0.25">
      <c r="A18">
        <v>23</v>
      </c>
      <c r="B18">
        <v>23</v>
      </c>
      <c r="C18" t="s">
        <v>1097</v>
      </c>
      <c r="D18" t="s">
        <v>335</v>
      </c>
      <c r="E18">
        <v>708600</v>
      </c>
      <c r="F18">
        <v>-121552</v>
      </c>
      <c r="G18">
        <v>-299129</v>
      </c>
      <c r="H18">
        <v>1487944</v>
      </c>
      <c r="I18">
        <v>801271</v>
      </c>
      <c r="J18">
        <v>3193030</v>
      </c>
      <c r="K18">
        <v>-3116273</v>
      </c>
      <c r="L18">
        <v>-61277</v>
      </c>
      <c r="M18">
        <v>1164072</v>
      </c>
      <c r="N18">
        <v>2294857</v>
      </c>
      <c r="O18">
        <v>4705362</v>
      </c>
      <c r="P18">
        <v>999452</v>
      </c>
      <c r="Q18">
        <v>-1487962</v>
      </c>
      <c r="R18">
        <v>-2916</v>
      </c>
      <c r="S18">
        <v>426736</v>
      </c>
      <c r="T18">
        <v>2991614</v>
      </c>
      <c r="U18">
        <v>550086</v>
      </c>
      <c r="V18">
        <v>4307184</v>
      </c>
      <c r="W18">
        <v>2720608</v>
      </c>
      <c r="X18">
        <v>-995015</v>
      </c>
      <c r="Y18">
        <v>332495</v>
      </c>
      <c r="Z18">
        <v>465890</v>
      </c>
      <c r="AA18">
        <v>1250175</v>
      </c>
      <c r="AB18">
        <v>4091275</v>
      </c>
      <c r="AC18">
        <v>1168890</v>
      </c>
      <c r="AD18">
        <v>17050723</v>
      </c>
      <c r="AE18">
        <v>2712946</v>
      </c>
      <c r="AF18">
        <v>5898459</v>
      </c>
      <c r="AG18">
        <v>7440412</v>
      </c>
      <c r="AH18">
        <v>-474743</v>
      </c>
      <c r="AI18">
        <v>-1786195</v>
      </c>
      <c r="AJ18">
        <v>12604567</v>
      </c>
      <c r="AK18">
        <v>1478125</v>
      </c>
      <c r="AL18">
        <v>3275386</v>
      </c>
      <c r="AM18">
        <v>3017767</v>
      </c>
      <c r="AN18">
        <v>-2623516</v>
      </c>
      <c r="AO18">
        <v>-1948737</v>
      </c>
      <c r="AP18">
        <v>646659</v>
      </c>
      <c r="AQ18">
        <v>3489493</v>
      </c>
      <c r="AR18">
        <v>1141943</v>
      </c>
      <c r="AS18">
        <v>-11917920</v>
      </c>
      <c r="AT18">
        <v>3040663</v>
      </c>
      <c r="AU18">
        <v>1330664</v>
      </c>
      <c r="AV18">
        <v>4904000</v>
      </c>
      <c r="AW18">
        <v>3489711</v>
      </c>
      <c r="AX18">
        <v>-1156581</v>
      </c>
      <c r="AY18">
        <v>4465923</v>
      </c>
      <c r="AZ18">
        <v>-932013</v>
      </c>
      <c r="BA18">
        <v>5790748</v>
      </c>
      <c r="BB18">
        <v>1917484</v>
      </c>
      <c r="BC18">
        <v>6486758</v>
      </c>
      <c r="BD18">
        <v>728846</v>
      </c>
      <c r="BE18">
        <v>732693</v>
      </c>
      <c r="BF18">
        <v>2669398</v>
      </c>
      <c r="BG18">
        <v>3909195</v>
      </c>
      <c r="BH18">
        <v>2450278</v>
      </c>
      <c r="BI18">
        <v>77628</v>
      </c>
      <c r="BJ18">
        <v>58277</v>
      </c>
      <c r="BK18">
        <v>-1933877</v>
      </c>
      <c r="BL18">
        <v>9215714</v>
      </c>
      <c r="BM18">
        <v>345365</v>
      </c>
      <c r="BN18">
        <v>-568055</v>
      </c>
      <c r="BO18">
        <v>5414121</v>
      </c>
      <c r="BP18">
        <v>187248</v>
      </c>
      <c r="BQ18">
        <v>-615795</v>
      </c>
      <c r="BR18">
        <v>3512807</v>
      </c>
      <c r="BS18">
        <v>-5702703</v>
      </c>
      <c r="BT18">
        <v>808293</v>
      </c>
      <c r="BU18">
        <v>-391157</v>
      </c>
      <c r="BV18">
        <v>931649</v>
      </c>
      <c r="BW18">
        <v>1232638</v>
      </c>
      <c r="BX18">
        <v>-218700</v>
      </c>
      <c r="BY18">
        <v>2244190</v>
      </c>
      <c r="BZ18">
        <v>3700877</v>
      </c>
      <c r="CA18">
        <v>789571</v>
      </c>
      <c r="CB18">
        <v>-6164520</v>
      </c>
      <c r="CC18">
        <v>-1062526</v>
      </c>
      <c r="CD18">
        <v>6521697</v>
      </c>
      <c r="CE18">
        <v>2215855</v>
      </c>
      <c r="CF18">
        <v>334738</v>
      </c>
      <c r="CG18">
        <v>4589722</v>
      </c>
      <c r="CH18">
        <v>3340280</v>
      </c>
      <c r="CI18">
        <v>400952</v>
      </c>
      <c r="CJ18">
        <v>1896641</v>
      </c>
      <c r="CK18">
        <v>2046598</v>
      </c>
      <c r="CL18">
        <v>2124680</v>
      </c>
      <c r="CM18">
        <v>-529726</v>
      </c>
      <c r="CN18">
        <v>-848056</v>
      </c>
      <c r="CO18">
        <v>-465825</v>
      </c>
      <c r="CP18">
        <v>12112156</v>
      </c>
      <c r="CQ18">
        <v>378320</v>
      </c>
      <c r="CR18">
        <v>21436873</v>
      </c>
      <c r="CS18">
        <v>471949</v>
      </c>
      <c r="CT18">
        <v>604373</v>
      </c>
      <c r="CU18">
        <v>-1568730</v>
      </c>
      <c r="CV18">
        <v>-11847156</v>
      </c>
      <c r="CW18">
        <v>4293302</v>
      </c>
      <c r="CX18">
        <v>1054558</v>
      </c>
      <c r="CY18">
        <v>261289</v>
      </c>
      <c r="CZ18">
        <v>1156484</v>
      </c>
    </row>
    <row r="19" spans="1:104" x14ac:dyDescent="0.25">
      <c r="B19">
        <v>31</v>
      </c>
      <c r="C19" t="s">
        <v>1098</v>
      </c>
      <c r="D19" t="s">
        <v>336</v>
      </c>
    </row>
    <row r="20" spans="1:104" x14ac:dyDescent="0.25">
      <c r="B20">
        <v>32</v>
      </c>
      <c r="C20" t="s">
        <v>337</v>
      </c>
      <c r="D20" t="s">
        <v>338</v>
      </c>
    </row>
    <row r="21" spans="1:104" x14ac:dyDescent="0.25">
      <c r="B21">
        <v>33</v>
      </c>
      <c r="C21" t="s">
        <v>339</v>
      </c>
      <c r="D21" t="s">
        <v>340</v>
      </c>
    </row>
    <row r="22" spans="1:104" x14ac:dyDescent="0.25">
      <c r="B22">
        <v>34</v>
      </c>
      <c r="C22" t="s">
        <v>341</v>
      </c>
      <c r="D22" t="s">
        <v>342</v>
      </c>
    </row>
    <row r="23" spans="1:104" x14ac:dyDescent="0.25">
      <c r="B23">
        <v>35</v>
      </c>
      <c r="C23" t="s">
        <v>650</v>
      </c>
      <c r="D23" t="s">
        <v>343</v>
      </c>
    </row>
    <row r="24" spans="1:104" x14ac:dyDescent="0.25">
      <c r="B24">
        <v>36</v>
      </c>
      <c r="C24" t="s">
        <v>651</v>
      </c>
      <c r="D24" t="s">
        <v>344</v>
      </c>
    </row>
    <row r="25" spans="1:104" x14ac:dyDescent="0.25">
      <c r="B25">
        <v>37</v>
      </c>
      <c r="C25" t="s">
        <v>345</v>
      </c>
      <c r="D25" t="s">
        <v>346</v>
      </c>
    </row>
    <row r="26" spans="1:104" x14ac:dyDescent="0.25">
      <c r="B26">
        <v>38</v>
      </c>
      <c r="C26" t="s">
        <v>652</v>
      </c>
      <c r="D26" t="s">
        <v>347</v>
      </c>
    </row>
    <row r="27" spans="1:104" x14ac:dyDescent="0.25">
      <c r="B27">
        <v>39</v>
      </c>
      <c r="C27" t="s">
        <v>348</v>
      </c>
      <c r="D27" t="s">
        <v>349</v>
      </c>
    </row>
    <row r="28" spans="1:104" x14ac:dyDescent="0.25">
      <c r="B28">
        <v>40</v>
      </c>
      <c r="C28" t="s">
        <v>350</v>
      </c>
      <c r="D28" t="s">
        <v>351</v>
      </c>
    </row>
    <row r="29" spans="1:104" x14ac:dyDescent="0.25">
      <c r="B29">
        <v>41</v>
      </c>
      <c r="C29" t="s">
        <v>352</v>
      </c>
      <c r="D29" t="s">
        <v>353</v>
      </c>
    </row>
    <row r="30" spans="1:104" x14ac:dyDescent="0.25">
      <c r="B30">
        <v>43</v>
      </c>
      <c r="C30" t="s">
        <v>354</v>
      </c>
      <c r="D30" t="s">
        <v>355</v>
      </c>
    </row>
    <row r="31" spans="1:104" x14ac:dyDescent="0.25">
      <c r="A31">
        <v>44</v>
      </c>
      <c r="B31">
        <v>44</v>
      </c>
      <c r="C31" t="s">
        <v>1099</v>
      </c>
      <c r="D31" t="s">
        <v>356</v>
      </c>
      <c r="E31">
        <v>0</v>
      </c>
      <c r="F31">
        <v>5381735</v>
      </c>
      <c r="G31">
        <v>0</v>
      </c>
      <c r="H31">
        <v>6722125</v>
      </c>
      <c r="I31">
        <v>0</v>
      </c>
      <c r="J31">
        <v>0</v>
      </c>
      <c r="K31">
        <v>8732352</v>
      </c>
      <c r="L31">
        <v>1852256</v>
      </c>
      <c r="M31">
        <v>2431598</v>
      </c>
      <c r="N31">
        <v>68961449</v>
      </c>
      <c r="O31">
        <v>0</v>
      </c>
      <c r="P31">
        <v>1041535</v>
      </c>
      <c r="Q31">
        <v>0</v>
      </c>
      <c r="R31">
        <v>8041847</v>
      </c>
      <c r="S31">
        <v>5037281</v>
      </c>
      <c r="T31">
        <v>1046353</v>
      </c>
      <c r="U31">
        <v>0</v>
      </c>
      <c r="V31">
        <v>0</v>
      </c>
      <c r="W31">
        <v>23575327</v>
      </c>
      <c r="X31">
        <v>0</v>
      </c>
      <c r="Y31">
        <v>2249915</v>
      </c>
      <c r="Z31">
        <v>296603</v>
      </c>
      <c r="AA31">
        <v>0</v>
      </c>
      <c r="AB31">
        <v>4484704</v>
      </c>
      <c r="AC31">
        <v>12814888</v>
      </c>
      <c r="AD31">
        <v>612953</v>
      </c>
      <c r="AE31">
        <v>12674349</v>
      </c>
      <c r="AF31">
        <v>12642086</v>
      </c>
      <c r="AG31">
        <v>1740867</v>
      </c>
      <c r="AH31">
        <v>11957708</v>
      </c>
      <c r="AI31">
        <v>8571264</v>
      </c>
      <c r="AJ31">
        <v>37210147</v>
      </c>
      <c r="AK31">
        <v>1953095</v>
      </c>
      <c r="AL31">
        <v>0</v>
      </c>
      <c r="AM31">
        <v>8999266</v>
      </c>
      <c r="AN31">
        <v>0</v>
      </c>
      <c r="AO31">
        <v>2743465</v>
      </c>
      <c r="AP31">
        <v>0</v>
      </c>
      <c r="AQ31">
        <v>0</v>
      </c>
      <c r="AR31">
        <v>3144423</v>
      </c>
      <c r="AS31">
        <v>0</v>
      </c>
      <c r="AT31">
        <v>4691650</v>
      </c>
      <c r="AU31">
        <v>57460985</v>
      </c>
      <c r="AV31">
        <v>0</v>
      </c>
      <c r="AW31">
        <v>3157703</v>
      </c>
      <c r="AX31">
        <v>3673088</v>
      </c>
      <c r="AY31">
        <v>9754925</v>
      </c>
      <c r="AZ31">
        <v>1103251</v>
      </c>
      <c r="BA31">
        <v>0</v>
      </c>
      <c r="BB31">
        <v>0</v>
      </c>
      <c r="BC31">
        <v>48033520</v>
      </c>
      <c r="BD31">
        <v>3285422</v>
      </c>
      <c r="BE31">
        <v>0</v>
      </c>
      <c r="BF31">
        <v>0</v>
      </c>
      <c r="BG31">
        <v>18318596</v>
      </c>
      <c r="BH31">
        <v>0</v>
      </c>
      <c r="BI31">
        <v>0</v>
      </c>
      <c r="BJ31">
        <v>290613</v>
      </c>
      <c r="BK31">
        <v>155540</v>
      </c>
      <c r="BL31">
        <v>0</v>
      </c>
      <c r="BM31">
        <v>0</v>
      </c>
      <c r="BN31">
        <v>6562180</v>
      </c>
      <c r="BO31">
        <v>16786202</v>
      </c>
      <c r="BP31">
        <v>773270</v>
      </c>
      <c r="BQ31">
        <v>0</v>
      </c>
      <c r="BR31">
        <v>1622849</v>
      </c>
      <c r="BS31">
        <v>0</v>
      </c>
      <c r="BT31">
        <v>297387</v>
      </c>
      <c r="BU31">
        <v>4726163</v>
      </c>
      <c r="BV31">
        <v>10195816</v>
      </c>
      <c r="BW31">
        <v>9690214</v>
      </c>
      <c r="BX31">
        <v>1891675</v>
      </c>
      <c r="BY31">
        <v>0</v>
      </c>
      <c r="BZ31">
        <v>0</v>
      </c>
      <c r="CA31">
        <v>0</v>
      </c>
      <c r="CB31">
        <v>0</v>
      </c>
      <c r="CC31">
        <v>8384917</v>
      </c>
      <c r="CD31">
        <v>6195394</v>
      </c>
      <c r="CE31">
        <v>6406469</v>
      </c>
      <c r="CF31">
        <v>0</v>
      </c>
      <c r="CG31">
        <v>0</v>
      </c>
      <c r="CH31">
        <v>4022391</v>
      </c>
      <c r="CI31">
        <v>1586490</v>
      </c>
      <c r="CJ31">
        <v>2845302</v>
      </c>
      <c r="CK31">
        <v>490696</v>
      </c>
      <c r="CL31">
        <v>1066664</v>
      </c>
      <c r="CM31">
        <v>0</v>
      </c>
      <c r="CN31">
        <v>0</v>
      </c>
      <c r="CO31">
        <v>1411615</v>
      </c>
      <c r="CP31">
        <v>112225800</v>
      </c>
      <c r="CQ31">
        <v>990686</v>
      </c>
      <c r="CR31">
        <v>0</v>
      </c>
      <c r="CS31">
        <v>5002180</v>
      </c>
      <c r="CT31">
        <v>836617</v>
      </c>
      <c r="CU31">
        <v>0</v>
      </c>
      <c r="CV31">
        <v>1575389</v>
      </c>
      <c r="CW31">
        <v>0</v>
      </c>
      <c r="CX31">
        <v>2450331</v>
      </c>
      <c r="CY31">
        <v>925651</v>
      </c>
      <c r="CZ31">
        <v>233420</v>
      </c>
    </row>
    <row r="32" spans="1:104" x14ac:dyDescent="0.25">
      <c r="A32">
        <v>45</v>
      </c>
      <c r="B32">
        <v>45</v>
      </c>
      <c r="C32" t="s">
        <v>653</v>
      </c>
      <c r="D32" t="s">
        <v>357</v>
      </c>
      <c r="E32">
        <v>0</v>
      </c>
      <c r="F32">
        <v>485959</v>
      </c>
      <c r="G32">
        <v>0</v>
      </c>
      <c r="H32">
        <v>1099848</v>
      </c>
      <c r="I32">
        <v>0</v>
      </c>
      <c r="J32">
        <v>0</v>
      </c>
      <c r="K32">
        <v>1748688</v>
      </c>
      <c r="L32">
        <v>812266</v>
      </c>
      <c r="M32">
        <v>829277</v>
      </c>
      <c r="N32">
        <v>16386924</v>
      </c>
      <c r="O32">
        <v>0</v>
      </c>
      <c r="P32">
        <v>302768</v>
      </c>
      <c r="Q32">
        <v>0</v>
      </c>
      <c r="R32">
        <v>181777</v>
      </c>
      <c r="S32">
        <v>861455</v>
      </c>
      <c r="T32">
        <v>332959</v>
      </c>
      <c r="U32">
        <v>0</v>
      </c>
      <c r="V32">
        <v>0</v>
      </c>
      <c r="W32">
        <v>1750190</v>
      </c>
      <c r="X32">
        <v>0</v>
      </c>
      <c r="Y32">
        <v>31622</v>
      </c>
      <c r="Z32">
        <v>127663</v>
      </c>
      <c r="AA32">
        <v>0</v>
      </c>
      <c r="AB32">
        <v>867552</v>
      </c>
      <c r="AC32">
        <v>1365336</v>
      </c>
      <c r="AD32">
        <v>323019</v>
      </c>
      <c r="AE32">
        <v>2918656</v>
      </c>
      <c r="AF32">
        <v>2170259</v>
      </c>
      <c r="AG32">
        <v>589375</v>
      </c>
      <c r="AH32">
        <v>162461</v>
      </c>
      <c r="AI32">
        <v>1422440</v>
      </c>
      <c r="AJ32">
        <v>2037459</v>
      </c>
      <c r="AK32">
        <v>3568213</v>
      </c>
      <c r="AL32">
        <v>0</v>
      </c>
      <c r="AM32">
        <v>2613222</v>
      </c>
      <c r="AN32">
        <v>0</v>
      </c>
      <c r="AO32">
        <v>159952</v>
      </c>
      <c r="AP32">
        <v>0</v>
      </c>
      <c r="AQ32">
        <v>0</v>
      </c>
      <c r="AR32">
        <v>1329592</v>
      </c>
      <c r="AS32">
        <v>0</v>
      </c>
      <c r="AT32">
        <v>1740512</v>
      </c>
      <c r="AU32">
        <v>6974383</v>
      </c>
      <c r="AV32">
        <v>0</v>
      </c>
      <c r="AW32">
        <v>818592</v>
      </c>
      <c r="AX32">
        <v>517116</v>
      </c>
      <c r="AY32">
        <v>1765087</v>
      </c>
      <c r="AZ32">
        <v>213953</v>
      </c>
      <c r="BA32">
        <v>0</v>
      </c>
      <c r="BB32">
        <v>0</v>
      </c>
      <c r="BC32">
        <v>11223089</v>
      </c>
      <c r="BD32">
        <v>220806</v>
      </c>
      <c r="BE32">
        <v>0</v>
      </c>
      <c r="BF32">
        <v>0</v>
      </c>
      <c r="BG32">
        <v>1932996</v>
      </c>
      <c r="BH32">
        <v>0</v>
      </c>
      <c r="BI32">
        <v>0</v>
      </c>
      <c r="BJ32">
        <v>383852</v>
      </c>
      <c r="BK32">
        <v>139681</v>
      </c>
      <c r="BL32">
        <v>0</v>
      </c>
      <c r="BM32">
        <v>0</v>
      </c>
      <c r="BN32">
        <v>1112045</v>
      </c>
      <c r="BO32">
        <v>3049755</v>
      </c>
      <c r="BP32">
        <v>959891</v>
      </c>
      <c r="BQ32">
        <v>0</v>
      </c>
      <c r="BR32">
        <v>697503</v>
      </c>
      <c r="BS32">
        <v>0</v>
      </c>
      <c r="BT32">
        <v>219406</v>
      </c>
      <c r="BU32">
        <v>491114</v>
      </c>
      <c r="BV32">
        <v>940369</v>
      </c>
      <c r="BW32">
        <v>4710831</v>
      </c>
      <c r="BX32">
        <v>414808</v>
      </c>
      <c r="BY32">
        <v>0</v>
      </c>
      <c r="BZ32">
        <v>0</v>
      </c>
      <c r="CA32">
        <v>0</v>
      </c>
      <c r="CB32">
        <v>0</v>
      </c>
      <c r="CC32">
        <v>1195324</v>
      </c>
      <c r="CD32">
        <v>2434312</v>
      </c>
      <c r="CE32">
        <v>1361353</v>
      </c>
      <c r="CF32">
        <v>0</v>
      </c>
      <c r="CG32">
        <v>0</v>
      </c>
      <c r="CH32">
        <v>621115</v>
      </c>
      <c r="CI32">
        <v>574468</v>
      </c>
      <c r="CJ32">
        <v>721208</v>
      </c>
      <c r="CK32">
        <v>18944</v>
      </c>
      <c r="CL32">
        <v>382347</v>
      </c>
      <c r="CM32">
        <v>0</v>
      </c>
      <c r="CN32">
        <v>0</v>
      </c>
      <c r="CO32">
        <v>553778</v>
      </c>
      <c r="CP32">
        <v>15375934</v>
      </c>
      <c r="CQ32">
        <v>305575</v>
      </c>
      <c r="CR32">
        <v>0</v>
      </c>
      <c r="CS32">
        <v>945905</v>
      </c>
      <c r="CT32">
        <v>408403</v>
      </c>
      <c r="CU32">
        <v>0</v>
      </c>
      <c r="CV32">
        <v>302746</v>
      </c>
      <c r="CW32">
        <v>0</v>
      </c>
      <c r="CX32">
        <v>381638</v>
      </c>
      <c r="CY32">
        <v>31672</v>
      </c>
      <c r="CZ32">
        <v>0</v>
      </c>
    </row>
    <row r="33" spans="1:104" x14ac:dyDescent="0.25">
      <c r="B33">
        <v>46</v>
      </c>
      <c r="C33" t="s">
        <v>1100</v>
      </c>
      <c r="D33" t="s">
        <v>358</v>
      </c>
    </row>
    <row r="34" spans="1:104" x14ac:dyDescent="0.25">
      <c r="B34">
        <v>47</v>
      </c>
      <c r="C34" t="s">
        <v>654</v>
      </c>
      <c r="D34" t="s">
        <v>359</v>
      </c>
    </row>
    <row r="35" spans="1:104" x14ac:dyDescent="0.25">
      <c r="B35">
        <v>48</v>
      </c>
      <c r="C35" t="s">
        <v>118</v>
      </c>
      <c r="D35" t="s">
        <v>360</v>
      </c>
    </row>
    <row r="36" spans="1:104" x14ac:dyDescent="0.25">
      <c r="A36">
        <v>49</v>
      </c>
      <c r="B36">
        <v>49</v>
      </c>
      <c r="C36" t="s">
        <v>1101</v>
      </c>
      <c r="D36" t="s">
        <v>361</v>
      </c>
      <c r="E36">
        <v>0</v>
      </c>
      <c r="F36">
        <v>871950</v>
      </c>
      <c r="G36">
        <v>0</v>
      </c>
      <c r="H36">
        <v>1670563</v>
      </c>
      <c r="I36">
        <v>0</v>
      </c>
      <c r="J36">
        <v>0</v>
      </c>
      <c r="K36">
        <v>2102016</v>
      </c>
      <c r="L36">
        <v>781918</v>
      </c>
      <c r="M36">
        <v>764457</v>
      </c>
      <c r="N36">
        <v>12749056</v>
      </c>
      <c r="O36">
        <v>0</v>
      </c>
      <c r="P36">
        <v>679579</v>
      </c>
      <c r="Q36">
        <v>0</v>
      </c>
      <c r="R36">
        <v>367460</v>
      </c>
      <c r="S36">
        <v>557347</v>
      </c>
      <c r="T36">
        <v>366186</v>
      </c>
      <c r="U36">
        <v>0</v>
      </c>
      <c r="V36">
        <v>0</v>
      </c>
      <c r="W36">
        <v>1332213</v>
      </c>
      <c r="X36">
        <v>0</v>
      </c>
      <c r="Y36">
        <v>351512</v>
      </c>
      <c r="Z36">
        <v>535536</v>
      </c>
      <c r="AA36">
        <v>0</v>
      </c>
      <c r="AB36">
        <v>1402246</v>
      </c>
      <c r="AC36">
        <v>990779</v>
      </c>
      <c r="AD36">
        <v>306450</v>
      </c>
      <c r="AE36">
        <v>3687816</v>
      </c>
      <c r="AF36">
        <v>3841499</v>
      </c>
      <c r="AG36">
        <v>336816</v>
      </c>
      <c r="AH36">
        <v>932196</v>
      </c>
      <c r="AI36">
        <v>1238805</v>
      </c>
      <c r="AJ36">
        <v>3074089</v>
      </c>
      <c r="AK36">
        <v>1320048</v>
      </c>
      <c r="AL36">
        <v>0</v>
      </c>
      <c r="AM36">
        <v>1434669</v>
      </c>
      <c r="AN36">
        <v>0</v>
      </c>
      <c r="AO36">
        <v>201697</v>
      </c>
      <c r="AP36">
        <v>0</v>
      </c>
      <c r="AQ36">
        <v>0</v>
      </c>
      <c r="AR36">
        <v>1111893</v>
      </c>
      <c r="AS36">
        <v>0</v>
      </c>
      <c r="AT36">
        <v>1581124</v>
      </c>
      <c r="AU36">
        <v>9749950</v>
      </c>
      <c r="AV36">
        <v>0</v>
      </c>
      <c r="AW36">
        <v>586729</v>
      </c>
      <c r="AX36">
        <v>380053</v>
      </c>
      <c r="AY36">
        <v>1509275</v>
      </c>
      <c r="AZ36">
        <v>416452</v>
      </c>
      <c r="BA36">
        <v>0</v>
      </c>
      <c r="BB36">
        <v>0</v>
      </c>
      <c r="BC36">
        <v>8489680</v>
      </c>
      <c r="BD36">
        <v>458878</v>
      </c>
      <c r="BE36">
        <v>0</v>
      </c>
      <c r="BF36">
        <v>0</v>
      </c>
      <c r="BG36">
        <v>3471386</v>
      </c>
      <c r="BH36">
        <v>0</v>
      </c>
      <c r="BI36">
        <v>0</v>
      </c>
      <c r="BJ36">
        <v>416425</v>
      </c>
      <c r="BK36">
        <v>112362</v>
      </c>
      <c r="BL36">
        <v>0</v>
      </c>
      <c r="BM36">
        <v>0</v>
      </c>
      <c r="BN36">
        <v>1168021</v>
      </c>
      <c r="BO36">
        <v>4808489</v>
      </c>
      <c r="BP36">
        <v>907851</v>
      </c>
      <c r="BQ36">
        <v>0</v>
      </c>
      <c r="BR36">
        <v>673821</v>
      </c>
      <c r="BS36">
        <v>0</v>
      </c>
      <c r="BT36">
        <v>87133</v>
      </c>
      <c r="BU36">
        <v>655629</v>
      </c>
      <c r="BV36">
        <v>1224712</v>
      </c>
      <c r="BW36">
        <v>2784280</v>
      </c>
      <c r="BX36">
        <v>370526</v>
      </c>
      <c r="BY36">
        <v>0</v>
      </c>
      <c r="BZ36">
        <v>0</v>
      </c>
      <c r="CA36">
        <v>0</v>
      </c>
      <c r="CB36">
        <v>0</v>
      </c>
      <c r="CC36">
        <v>1946823</v>
      </c>
      <c r="CD36">
        <v>3172641</v>
      </c>
      <c r="CE36">
        <v>500894</v>
      </c>
      <c r="CF36">
        <v>0</v>
      </c>
      <c r="CG36">
        <v>0</v>
      </c>
      <c r="CH36">
        <v>942945</v>
      </c>
      <c r="CI36">
        <v>324263</v>
      </c>
      <c r="CJ36">
        <v>985037</v>
      </c>
      <c r="CK36">
        <v>221461</v>
      </c>
      <c r="CL36">
        <v>184587</v>
      </c>
      <c r="CM36">
        <v>0</v>
      </c>
      <c r="CN36">
        <v>0</v>
      </c>
      <c r="CO36">
        <v>456350</v>
      </c>
      <c r="CP36">
        <v>14667243</v>
      </c>
      <c r="CQ36">
        <v>412144</v>
      </c>
      <c r="CR36">
        <v>0</v>
      </c>
      <c r="CS36">
        <v>1251532</v>
      </c>
      <c r="CT36">
        <v>267481</v>
      </c>
      <c r="CU36">
        <v>0</v>
      </c>
      <c r="CV36">
        <v>97911</v>
      </c>
      <c r="CW36">
        <v>0</v>
      </c>
      <c r="CX36">
        <v>611956</v>
      </c>
      <c r="CY36">
        <v>293671</v>
      </c>
      <c r="CZ36">
        <v>0</v>
      </c>
    </row>
    <row r="37" spans="1:104" x14ac:dyDescent="0.25">
      <c r="A37">
        <v>50</v>
      </c>
      <c r="B37">
        <v>50</v>
      </c>
      <c r="C37" t="s">
        <v>100</v>
      </c>
      <c r="D37" t="s">
        <v>362</v>
      </c>
      <c r="E37">
        <v>0</v>
      </c>
      <c r="F37">
        <v>2601865</v>
      </c>
      <c r="G37">
        <v>0</v>
      </c>
      <c r="H37">
        <v>-1407322</v>
      </c>
      <c r="I37">
        <v>0</v>
      </c>
      <c r="J37">
        <v>0</v>
      </c>
      <c r="K37">
        <v>-21158</v>
      </c>
      <c r="L37">
        <v>871570</v>
      </c>
      <c r="M37">
        <v>94746</v>
      </c>
      <c r="N37">
        <v>11809154</v>
      </c>
      <c r="O37">
        <v>0</v>
      </c>
      <c r="P37">
        <v>-321492</v>
      </c>
      <c r="Q37">
        <v>0</v>
      </c>
      <c r="R37">
        <v>551653</v>
      </c>
      <c r="S37">
        <v>-223961</v>
      </c>
      <c r="T37">
        <v>-138007</v>
      </c>
      <c r="U37">
        <v>0</v>
      </c>
      <c r="V37">
        <v>0</v>
      </c>
      <c r="W37">
        <v>1500591</v>
      </c>
      <c r="X37">
        <v>0</v>
      </c>
      <c r="Y37">
        <v>-14524</v>
      </c>
      <c r="Z37">
        <v>-423636</v>
      </c>
      <c r="AA37">
        <v>0</v>
      </c>
      <c r="AB37">
        <v>-213389</v>
      </c>
      <c r="AC37">
        <v>464429</v>
      </c>
      <c r="AD37">
        <v>1203830</v>
      </c>
      <c r="AE37">
        <v>2242194</v>
      </c>
      <c r="AF37">
        <v>-117967</v>
      </c>
      <c r="AG37">
        <v>411914</v>
      </c>
      <c r="AH37">
        <v>-272190</v>
      </c>
      <c r="AI37">
        <v>324548</v>
      </c>
      <c r="AJ37">
        <v>3169298</v>
      </c>
      <c r="AK37">
        <v>2552096</v>
      </c>
      <c r="AL37">
        <v>0</v>
      </c>
      <c r="AM37">
        <v>4480905</v>
      </c>
      <c r="AN37">
        <v>0</v>
      </c>
      <c r="AO37">
        <v>1446554</v>
      </c>
      <c r="AP37">
        <v>0</v>
      </c>
      <c r="AQ37">
        <v>0</v>
      </c>
      <c r="AR37">
        <v>1023157</v>
      </c>
      <c r="AS37">
        <v>0</v>
      </c>
      <c r="AT37">
        <v>21923</v>
      </c>
      <c r="AU37">
        <v>5317399</v>
      </c>
      <c r="AV37">
        <v>0</v>
      </c>
      <c r="AW37">
        <v>710149</v>
      </c>
      <c r="AX37">
        <v>555121</v>
      </c>
      <c r="AY37">
        <v>-95479</v>
      </c>
      <c r="AZ37">
        <v>-488443</v>
      </c>
      <c r="BA37">
        <v>0</v>
      </c>
      <c r="BB37">
        <v>0</v>
      </c>
      <c r="BC37">
        <v>11339516</v>
      </c>
      <c r="BD37">
        <v>39247</v>
      </c>
      <c r="BE37">
        <v>0</v>
      </c>
      <c r="BF37">
        <v>0</v>
      </c>
      <c r="BG37">
        <v>7149998</v>
      </c>
      <c r="BH37">
        <v>0</v>
      </c>
      <c r="BI37">
        <v>0</v>
      </c>
      <c r="BJ37">
        <v>-125610</v>
      </c>
      <c r="BK37">
        <v>-435694</v>
      </c>
      <c r="BL37">
        <v>0</v>
      </c>
      <c r="BM37">
        <v>0</v>
      </c>
      <c r="BN37">
        <v>532084</v>
      </c>
      <c r="BO37">
        <v>1320941</v>
      </c>
      <c r="BP37">
        <v>-495191</v>
      </c>
      <c r="BQ37">
        <v>0</v>
      </c>
      <c r="BR37">
        <v>27463</v>
      </c>
      <c r="BS37">
        <v>0</v>
      </c>
      <c r="BT37">
        <v>-86885</v>
      </c>
      <c r="BU37">
        <v>172716</v>
      </c>
      <c r="BV37">
        <v>654622</v>
      </c>
      <c r="BW37">
        <v>11118964</v>
      </c>
      <c r="BX37">
        <v>-27489</v>
      </c>
      <c r="BY37">
        <v>0</v>
      </c>
      <c r="BZ37">
        <v>0</v>
      </c>
      <c r="CA37">
        <v>0</v>
      </c>
      <c r="CB37">
        <v>0</v>
      </c>
      <c r="CC37">
        <v>-169837</v>
      </c>
      <c r="CD37">
        <v>877466</v>
      </c>
      <c r="CE37">
        <v>6048706</v>
      </c>
      <c r="CF37">
        <v>0</v>
      </c>
      <c r="CG37">
        <v>0</v>
      </c>
      <c r="CH37">
        <v>-30645</v>
      </c>
      <c r="CI37">
        <v>-19437</v>
      </c>
      <c r="CJ37">
        <v>100822</v>
      </c>
      <c r="CK37">
        <v>3328801</v>
      </c>
      <c r="CL37">
        <v>-129158</v>
      </c>
      <c r="CM37">
        <v>0</v>
      </c>
      <c r="CN37">
        <v>0</v>
      </c>
      <c r="CO37">
        <v>2065776</v>
      </c>
      <c r="CP37">
        <v>13918025</v>
      </c>
      <c r="CQ37">
        <v>-138621</v>
      </c>
      <c r="CR37">
        <v>0</v>
      </c>
      <c r="CS37">
        <v>-44624</v>
      </c>
      <c r="CT37">
        <v>-184175</v>
      </c>
      <c r="CU37">
        <v>0</v>
      </c>
      <c r="CV37">
        <v>2607896</v>
      </c>
      <c r="CW37">
        <v>0</v>
      </c>
      <c r="CX37">
        <v>244278</v>
      </c>
      <c r="CY37">
        <v>-217400</v>
      </c>
      <c r="CZ37">
        <v>102000</v>
      </c>
    </row>
    <row r="38" spans="1:104" x14ac:dyDescent="0.25">
      <c r="A38">
        <v>51</v>
      </c>
      <c r="B38">
        <v>51</v>
      </c>
      <c r="C38" t="s">
        <v>1102</v>
      </c>
      <c r="D38" t="s">
        <v>363</v>
      </c>
      <c r="E38">
        <v>0</v>
      </c>
      <c r="F38">
        <v>1211391</v>
      </c>
      <c r="G38">
        <v>0</v>
      </c>
      <c r="H38">
        <v>736452</v>
      </c>
      <c r="I38">
        <v>0</v>
      </c>
      <c r="J38">
        <v>0</v>
      </c>
      <c r="K38">
        <v>3596084</v>
      </c>
      <c r="L38">
        <v>1044427</v>
      </c>
      <c r="M38">
        <v>1058197</v>
      </c>
      <c r="N38">
        <v>26932335</v>
      </c>
      <c r="O38">
        <v>0</v>
      </c>
      <c r="P38">
        <v>623849</v>
      </c>
      <c r="Q38">
        <v>0</v>
      </c>
      <c r="R38">
        <v>897361</v>
      </c>
      <c r="S38">
        <v>717302</v>
      </c>
      <c r="T38">
        <v>-160905</v>
      </c>
      <c r="U38">
        <v>0</v>
      </c>
      <c r="V38">
        <v>0</v>
      </c>
      <c r="W38">
        <v>3408514</v>
      </c>
      <c r="X38">
        <v>0</v>
      </c>
      <c r="Y38">
        <v>464661</v>
      </c>
      <c r="Z38">
        <v>131143</v>
      </c>
      <c r="AA38">
        <v>0</v>
      </c>
      <c r="AB38">
        <v>2087551</v>
      </c>
      <c r="AC38">
        <v>1863873</v>
      </c>
      <c r="AD38">
        <v>131158</v>
      </c>
      <c r="AE38">
        <v>5410415</v>
      </c>
      <c r="AF38">
        <v>4574896</v>
      </c>
      <c r="AG38">
        <v>16003</v>
      </c>
      <c r="AH38">
        <v>1458540</v>
      </c>
      <c r="AI38">
        <v>2030738</v>
      </c>
      <c r="AJ38">
        <v>4252037</v>
      </c>
      <c r="AK38">
        <v>2417927</v>
      </c>
      <c r="AL38">
        <v>0</v>
      </c>
      <c r="AM38">
        <v>5117526</v>
      </c>
      <c r="AN38">
        <v>0</v>
      </c>
      <c r="AO38">
        <v>874903</v>
      </c>
      <c r="AP38">
        <v>0</v>
      </c>
      <c r="AQ38">
        <v>0</v>
      </c>
      <c r="AR38">
        <v>756779</v>
      </c>
      <c r="AS38">
        <v>0</v>
      </c>
      <c r="AT38">
        <v>2331598</v>
      </c>
      <c r="AU38">
        <v>18505937</v>
      </c>
      <c r="AV38">
        <v>0</v>
      </c>
      <c r="AW38">
        <v>501797</v>
      </c>
      <c r="AX38">
        <v>964938</v>
      </c>
      <c r="AY38">
        <v>2820559</v>
      </c>
      <c r="AZ38">
        <v>336447</v>
      </c>
      <c r="BA38">
        <v>0</v>
      </c>
      <c r="BB38">
        <v>0</v>
      </c>
      <c r="BC38">
        <v>18783767</v>
      </c>
      <c r="BD38">
        <v>655301</v>
      </c>
      <c r="BE38">
        <v>0</v>
      </c>
      <c r="BF38">
        <v>0</v>
      </c>
      <c r="BG38">
        <v>7207718</v>
      </c>
      <c r="BH38">
        <v>0</v>
      </c>
      <c r="BI38">
        <v>0</v>
      </c>
      <c r="BJ38">
        <v>498151</v>
      </c>
      <c r="BK38">
        <v>43909</v>
      </c>
      <c r="BL38">
        <v>0</v>
      </c>
      <c r="BM38">
        <v>0</v>
      </c>
      <c r="BN38">
        <v>1802123</v>
      </c>
      <c r="BO38">
        <v>6295134</v>
      </c>
      <c r="BP38">
        <v>643210</v>
      </c>
      <c r="BQ38">
        <v>0</v>
      </c>
      <c r="BR38">
        <v>1250287</v>
      </c>
      <c r="BS38">
        <v>0</v>
      </c>
      <c r="BT38">
        <v>-88705</v>
      </c>
      <c r="BU38">
        <v>931551</v>
      </c>
      <c r="BV38">
        <v>2094556</v>
      </c>
      <c r="BW38">
        <v>3322135</v>
      </c>
      <c r="BX38">
        <v>184811</v>
      </c>
      <c r="BY38">
        <v>0</v>
      </c>
      <c r="BZ38">
        <v>0</v>
      </c>
      <c r="CA38">
        <v>0</v>
      </c>
      <c r="CB38">
        <v>0</v>
      </c>
      <c r="CC38">
        <v>-300206</v>
      </c>
      <c r="CD38">
        <v>4440511</v>
      </c>
      <c r="CE38">
        <v>695206</v>
      </c>
      <c r="CF38">
        <v>0</v>
      </c>
      <c r="CG38">
        <v>0</v>
      </c>
      <c r="CH38">
        <v>1291859</v>
      </c>
      <c r="CI38">
        <v>673068</v>
      </c>
      <c r="CJ38">
        <v>713498</v>
      </c>
      <c r="CK38">
        <v>126349</v>
      </c>
      <c r="CL38">
        <v>-191070</v>
      </c>
      <c r="CM38">
        <v>0</v>
      </c>
      <c r="CN38">
        <v>0</v>
      </c>
      <c r="CO38">
        <v>647606</v>
      </c>
      <c r="CP38">
        <v>16651760</v>
      </c>
      <c r="CQ38">
        <v>218233</v>
      </c>
      <c r="CR38">
        <v>0</v>
      </c>
      <c r="CS38">
        <v>1660664</v>
      </c>
      <c r="CT38">
        <v>-497470</v>
      </c>
      <c r="CU38">
        <v>0</v>
      </c>
      <c r="CV38">
        <v>17469</v>
      </c>
      <c r="CW38">
        <v>0</v>
      </c>
      <c r="CX38">
        <v>1256238</v>
      </c>
      <c r="CY38">
        <v>138854</v>
      </c>
      <c r="CZ38">
        <v>0</v>
      </c>
    </row>
    <row r="39" spans="1:104" x14ac:dyDescent="0.25">
      <c r="B39">
        <v>52</v>
      </c>
      <c r="C39" t="s">
        <v>267</v>
      </c>
      <c r="D39" t="s">
        <v>364</v>
      </c>
    </row>
    <row r="40" spans="1:104" x14ac:dyDescent="0.25">
      <c r="B40">
        <v>53</v>
      </c>
      <c r="C40" t="s">
        <v>1103</v>
      </c>
      <c r="D40" t="s">
        <v>365</v>
      </c>
    </row>
    <row r="41" spans="1:104" x14ac:dyDescent="0.25">
      <c r="B41">
        <v>54</v>
      </c>
      <c r="C41" t="s">
        <v>1104</v>
      </c>
      <c r="D41" t="s">
        <v>366</v>
      </c>
    </row>
    <row r="42" spans="1:104" x14ac:dyDescent="0.25">
      <c r="B42">
        <v>55</v>
      </c>
      <c r="C42" t="s">
        <v>277</v>
      </c>
      <c r="D42" t="s">
        <v>367</v>
      </c>
    </row>
    <row r="43" spans="1:104" x14ac:dyDescent="0.25">
      <c r="A43">
        <v>61</v>
      </c>
      <c r="B43">
        <v>61</v>
      </c>
      <c r="C43" t="s">
        <v>1105</v>
      </c>
      <c r="D43" t="s">
        <v>368</v>
      </c>
      <c r="E43">
        <v>99.03</v>
      </c>
      <c r="F43">
        <v>97.06</v>
      </c>
      <c r="G43">
        <v>97.96</v>
      </c>
      <c r="H43">
        <v>94.21</v>
      </c>
      <c r="I43">
        <v>96.07</v>
      </c>
      <c r="J43">
        <v>98.02</v>
      </c>
      <c r="K43">
        <v>98.01</v>
      </c>
      <c r="L43">
        <v>97.29</v>
      </c>
      <c r="M43">
        <v>96</v>
      </c>
      <c r="N43">
        <v>98.25</v>
      </c>
      <c r="O43">
        <v>99.86</v>
      </c>
      <c r="P43">
        <v>98.58</v>
      </c>
      <c r="Q43">
        <v>98.92</v>
      </c>
      <c r="R43">
        <v>96.16</v>
      </c>
      <c r="S43">
        <v>97.89</v>
      </c>
      <c r="T43">
        <v>97.85</v>
      </c>
      <c r="U43">
        <v>98.56</v>
      </c>
      <c r="V43">
        <v>98.37</v>
      </c>
      <c r="W43">
        <v>98.83</v>
      </c>
      <c r="X43">
        <v>97.7</v>
      </c>
      <c r="Y43">
        <v>98.94</v>
      </c>
      <c r="Z43">
        <v>97.62</v>
      </c>
      <c r="AA43">
        <v>98.42</v>
      </c>
      <c r="AB43">
        <v>97.99</v>
      </c>
      <c r="AC43">
        <v>99.35</v>
      </c>
      <c r="AD43">
        <v>99.19</v>
      </c>
      <c r="AE43">
        <v>99.08</v>
      </c>
      <c r="AF43">
        <v>99.49</v>
      </c>
      <c r="AG43">
        <v>97.1</v>
      </c>
      <c r="AH43">
        <v>98.86</v>
      </c>
      <c r="AI43">
        <v>97</v>
      </c>
      <c r="AJ43">
        <v>99.83</v>
      </c>
      <c r="AK43">
        <v>95.91</v>
      </c>
      <c r="AL43">
        <v>99.22</v>
      </c>
      <c r="AM43">
        <v>98.77</v>
      </c>
      <c r="AN43">
        <v>98.94</v>
      </c>
      <c r="AO43">
        <v>96.38</v>
      </c>
      <c r="AP43">
        <v>97.41</v>
      </c>
      <c r="AQ43">
        <v>98.93</v>
      </c>
      <c r="AR43">
        <v>98.9</v>
      </c>
      <c r="AS43">
        <v>99.27</v>
      </c>
      <c r="AT43">
        <v>98.04</v>
      </c>
      <c r="AU43">
        <v>99.53</v>
      </c>
      <c r="AV43">
        <v>97.41</v>
      </c>
      <c r="AW43">
        <v>99.13</v>
      </c>
      <c r="AX43">
        <v>96.19</v>
      </c>
      <c r="AY43">
        <v>96.21</v>
      </c>
      <c r="AZ43">
        <v>93.6</v>
      </c>
      <c r="BA43">
        <v>98.91</v>
      </c>
      <c r="BB43">
        <v>97.56</v>
      </c>
      <c r="BC43">
        <v>99.91</v>
      </c>
      <c r="BD43">
        <v>97.05</v>
      </c>
      <c r="BE43">
        <v>99.21</v>
      </c>
      <c r="BF43">
        <v>96.76</v>
      </c>
      <c r="BG43">
        <v>98.78</v>
      </c>
      <c r="BH43">
        <v>98.4</v>
      </c>
      <c r="BI43">
        <v>96.42</v>
      </c>
      <c r="BJ43">
        <v>95.57</v>
      </c>
      <c r="BK43">
        <v>99.28</v>
      </c>
      <c r="BL43">
        <v>99.55</v>
      </c>
      <c r="BM43">
        <v>96.42</v>
      </c>
      <c r="BN43">
        <v>96.77</v>
      </c>
      <c r="BO43">
        <v>99.43</v>
      </c>
      <c r="BP43">
        <v>98.73</v>
      </c>
      <c r="BQ43">
        <v>99.28</v>
      </c>
      <c r="BR43">
        <v>95.49</v>
      </c>
      <c r="BS43">
        <v>98.81</v>
      </c>
      <c r="BT43">
        <v>99.12</v>
      </c>
      <c r="BU43">
        <v>95.67</v>
      </c>
      <c r="BV43">
        <v>96.83</v>
      </c>
      <c r="BW43">
        <v>98.54</v>
      </c>
      <c r="BX43">
        <v>97.41</v>
      </c>
      <c r="BY43">
        <v>98.74</v>
      </c>
      <c r="BZ43">
        <v>99.33</v>
      </c>
      <c r="CA43">
        <v>97.54</v>
      </c>
      <c r="CB43">
        <v>99.48</v>
      </c>
      <c r="CC43">
        <v>96.87</v>
      </c>
      <c r="CD43">
        <v>93.89</v>
      </c>
      <c r="CE43">
        <v>98.28</v>
      </c>
      <c r="CF43">
        <v>98.23</v>
      </c>
      <c r="CG43">
        <v>97.68</v>
      </c>
      <c r="CH43">
        <v>97.66</v>
      </c>
      <c r="CI43">
        <v>96.16</v>
      </c>
      <c r="CJ43">
        <v>97.59</v>
      </c>
      <c r="CK43">
        <v>97.52</v>
      </c>
      <c r="CL43">
        <v>98.84</v>
      </c>
      <c r="CM43">
        <v>96.19</v>
      </c>
      <c r="CN43">
        <v>99.87</v>
      </c>
      <c r="CO43">
        <v>94.92</v>
      </c>
      <c r="CP43">
        <v>99.85</v>
      </c>
      <c r="CQ43">
        <v>97.33</v>
      </c>
      <c r="CR43">
        <v>99.89</v>
      </c>
      <c r="CS43">
        <v>97.65</v>
      </c>
      <c r="CT43">
        <v>95.58</v>
      </c>
      <c r="CU43">
        <v>98.83</v>
      </c>
      <c r="CV43">
        <v>98.31</v>
      </c>
      <c r="CW43">
        <v>96.45</v>
      </c>
      <c r="CX43">
        <v>98.34</v>
      </c>
      <c r="CY43">
        <v>96.78</v>
      </c>
      <c r="CZ43">
        <v>98.26</v>
      </c>
    </row>
    <row r="44" spans="1:104" x14ac:dyDescent="0.25">
      <c r="A44">
        <v>80</v>
      </c>
      <c r="B44">
        <v>80</v>
      </c>
      <c r="C44" t="s">
        <v>1106</v>
      </c>
      <c r="D44" t="s">
        <v>369</v>
      </c>
      <c r="E44">
        <v>0</v>
      </c>
      <c r="F44">
        <v>4843143</v>
      </c>
      <c r="G44">
        <v>0</v>
      </c>
      <c r="H44">
        <v>5644488</v>
      </c>
      <c r="I44">
        <v>0</v>
      </c>
      <c r="J44">
        <v>0</v>
      </c>
      <c r="K44">
        <v>7761825</v>
      </c>
      <c r="L44">
        <v>1430453</v>
      </c>
      <c r="M44">
        <v>1772733</v>
      </c>
      <c r="N44">
        <v>55918126</v>
      </c>
      <c r="O44">
        <v>0</v>
      </c>
      <c r="P44">
        <v>907762</v>
      </c>
      <c r="Q44">
        <v>0</v>
      </c>
      <c r="R44">
        <v>7399735</v>
      </c>
      <c r="S44">
        <v>4918387</v>
      </c>
      <c r="T44">
        <v>980626</v>
      </c>
      <c r="U44">
        <v>0</v>
      </c>
      <c r="V44">
        <v>0</v>
      </c>
      <c r="W44">
        <v>22429183</v>
      </c>
      <c r="X44">
        <v>0</v>
      </c>
      <c r="Y44">
        <v>1960494</v>
      </c>
      <c r="Z44">
        <v>194703</v>
      </c>
      <c r="AA44">
        <v>0</v>
      </c>
      <c r="AB44">
        <v>4173480</v>
      </c>
      <c r="AC44">
        <v>12022982</v>
      </c>
      <c r="AD44">
        <v>514816</v>
      </c>
      <c r="AE44">
        <v>11213716</v>
      </c>
      <c r="AF44">
        <v>8257739</v>
      </c>
      <c r="AG44">
        <v>1680816</v>
      </c>
      <c r="AH44">
        <v>10556001</v>
      </c>
      <c r="AI44">
        <v>7658525</v>
      </c>
      <c r="AJ44">
        <v>36283156</v>
      </c>
      <c r="AK44">
        <v>29412</v>
      </c>
      <c r="AL44">
        <v>0</v>
      </c>
      <c r="AM44">
        <v>6714858</v>
      </c>
      <c r="AN44">
        <v>0</v>
      </c>
      <c r="AO44">
        <v>2692694</v>
      </c>
      <c r="AP44">
        <v>0</v>
      </c>
      <c r="AQ44">
        <v>0</v>
      </c>
      <c r="AR44">
        <v>2192454</v>
      </c>
      <c r="AS44">
        <v>0</v>
      </c>
      <c r="AT44">
        <v>3765227</v>
      </c>
      <c r="AU44">
        <v>52102997</v>
      </c>
      <c r="AV44">
        <v>0</v>
      </c>
      <c r="AW44">
        <v>2123280</v>
      </c>
      <c r="AX44">
        <v>3434601</v>
      </c>
      <c r="AY44">
        <v>8612068</v>
      </c>
      <c r="AZ44">
        <v>953242</v>
      </c>
      <c r="BA44">
        <v>0</v>
      </c>
      <c r="BB44">
        <v>0</v>
      </c>
      <c r="BC44">
        <v>40745284</v>
      </c>
      <c r="BD44">
        <v>3010414</v>
      </c>
      <c r="BE44">
        <v>0</v>
      </c>
      <c r="BF44">
        <v>0</v>
      </c>
      <c r="BG44">
        <v>17089207</v>
      </c>
      <c r="BH44">
        <v>0</v>
      </c>
      <c r="BI44">
        <v>0</v>
      </c>
      <c r="BJ44">
        <v>15334</v>
      </c>
      <c r="BK44">
        <v>145627</v>
      </c>
      <c r="BL44">
        <v>0</v>
      </c>
      <c r="BM44">
        <v>0</v>
      </c>
      <c r="BN44">
        <v>5495463</v>
      </c>
      <c r="BO44">
        <v>14335904</v>
      </c>
      <c r="BP44">
        <v>484924</v>
      </c>
      <c r="BQ44">
        <v>0</v>
      </c>
      <c r="BR44">
        <v>606017</v>
      </c>
      <c r="BS44">
        <v>0</v>
      </c>
      <c r="BT44">
        <v>297387</v>
      </c>
      <c r="BU44">
        <v>4282456</v>
      </c>
      <c r="BV44">
        <v>9723802</v>
      </c>
      <c r="BW44">
        <v>7545954</v>
      </c>
      <c r="BX44">
        <v>1613396</v>
      </c>
      <c r="BY44">
        <v>0</v>
      </c>
      <c r="BZ44">
        <v>0</v>
      </c>
      <c r="CA44">
        <v>0</v>
      </c>
      <c r="CB44">
        <v>0</v>
      </c>
      <c r="CC44">
        <v>7199198</v>
      </c>
      <c r="CD44">
        <v>4981833</v>
      </c>
      <c r="CE44">
        <v>6295240</v>
      </c>
      <c r="CF44">
        <v>0</v>
      </c>
      <c r="CG44">
        <v>0</v>
      </c>
      <c r="CH44">
        <v>3285192</v>
      </c>
      <c r="CI44">
        <v>1319341</v>
      </c>
      <c r="CJ44">
        <v>2138037</v>
      </c>
      <c r="CK44">
        <v>466188</v>
      </c>
      <c r="CL44">
        <v>1006223</v>
      </c>
      <c r="CM44">
        <v>0</v>
      </c>
      <c r="CN44">
        <v>0</v>
      </c>
      <c r="CO44">
        <v>832531</v>
      </c>
      <c r="CP44">
        <v>102853679</v>
      </c>
      <c r="CQ44">
        <v>884433</v>
      </c>
      <c r="CR44">
        <v>0</v>
      </c>
      <c r="CS44">
        <v>4608458</v>
      </c>
      <c r="CT44">
        <v>600899</v>
      </c>
      <c r="CU44">
        <v>0</v>
      </c>
      <c r="CV44">
        <v>1498267</v>
      </c>
      <c r="CW44">
        <v>0</v>
      </c>
      <c r="CX44">
        <v>2110831</v>
      </c>
      <c r="CY44">
        <v>878596</v>
      </c>
      <c r="CZ44">
        <v>163279</v>
      </c>
    </row>
    <row r="45" spans="1:104" x14ac:dyDescent="0.25">
      <c r="A45">
        <v>81</v>
      </c>
      <c r="B45">
        <v>81</v>
      </c>
      <c r="C45" t="s">
        <v>1107</v>
      </c>
      <c r="D45" t="s">
        <v>370</v>
      </c>
      <c r="E45">
        <v>0</v>
      </c>
      <c r="F45">
        <v>538592</v>
      </c>
      <c r="G45">
        <v>0</v>
      </c>
      <c r="H45">
        <v>705620</v>
      </c>
      <c r="I45">
        <v>0</v>
      </c>
      <c r="J45">
        <v>0</v>
      </c>
      <c r="K45">
        <v>970527</v>
      </c>
      <c r="L45">
        <v>229562</v>
      </c>
      <c r="M45">
        <v>658865</v>
      </c>
      <c r="N45">
        <v>10190064</v>
      </c>
      <c r="O45">
        <v>0</v>
      </c>
      <c r="P45">
        <v>119021</v>
      </c>
      <c r="Q45">
        <v>0</v>
      </c>
      <c r="R45">
        <v>485752</v>
      </c>
      <c r="S45">
        <v>118894</v>
      </c>
      <c r="T45">
        <v>65727</v>
      </c>
      <c r="U45">
        <v>0</v>
      </c>
      <c r="V45">
        <v>0</v>
      </c>
      <c r="W45">
        <v>1003160</v>
      </c>
      <c r="X45">
        <v>0</v>
      </c>
      <c r="Y45">
        <v>186526</v>
      </c>
      <c r="Z45">
        <v>101900</v>
      </c>
      <c r="AA45">
        <v>0</v>
      </c>
      <c r="AB45">
        <v>286863</v>
      </c>
      <c r="AC45">
        <v>748444</v>
      </c>
      <c r="AD45">
        <v>90980</v>
      </c>
      <c r="AE45">
        <v>1440055</v>
      </c>
      <c r="AF45">
        <v>3687042</v>
      </c>
      <c r="AG45">
        <v>60051</v>
      </c>
      <c r="AH45">
        <v>1162936</v>
      </c>
      <c r="AI45">
        <v>416765</v>
      </c>
      <c r="AJ45">
        <v>14921</v>
      </c>
      <c r="AK45">
        <v>746004</v>
      </c>
      <c r="AL45">
        <v>0</v>
      </c>
      <c r="AM45">
        <v>2193516</v>
      </c>
      <c r="AN45">
        <v>0</v>
      </c>
      <c r="AO45">
        <v>15608</v>
      </c>
      <c r="AP45">
        <v>0</v>
      </c>
      <c r="AQ45">
        <v>0</v>
      </c>
      <c r="AR45">
        <v>474978</v>
      </c>
      <c r="AS45">
        <v>0</v>
      </c>
      <c r="AT45">
        <v>840277</v>
      </c>
      <c r="AU45">
        <v>4733511</v>
      </c>
      <c r="AV45">
        <v>0</v>
      </c>
      <c r="AW45">
        <v>1034423</v>
      </c>
      <c r="AX45">
        <v>219743</v>
      </c>
      <c r="AY45">
        <v>799769</v>
      </c>
      <c r="AZ45">
        <v>150009</v>
      </c>
      <c r="BA45">
        <v>0</v>
      </c>
      <c r="BB45">
        <v>0</v>
      </c>
      <c r="BC45">
        <v>3917549</v>
      </c>
      <c r="BD45">
        <v>197703</v>
      </c>
      <c r="BE45">
        <v>0</v>
      </c>
      <c r="BF45">
        <v>0</v>
      </c>
      <c r="BG45">
        <v>1096583</v>
      </c>
      <c r="BH45">
        <v>0</v>
      </c>
      <c r="BI45">
        <v>0</v>
      </c>
      <c r="BJ45">
        <v>272631</v>
      </c>
      <c r="BK45">
        <v>9913</v>
      </c>
      <c r="BL45">
        <v>0</v>
      </c>
      <c r="BM45">
        <v>0</v>
      </c>
      <c r="BN45">
        <v>764339</v>
      </c>
      <c r="BO45">
        <v>1788964</v>
      </c>
      <c r="BP45">
        <v>288346</v>
      </c>
      <c r="BQ45">
        <v>0</v>
      </c>
      <c r="BR45">
        <v>551679</v>
      </c>
      <c r="BS45">
        <v>0</v>
      </c>
      <c r="BT45">
        <v>0</v>
      </c>
      <c r="BU45">
        <v>352839</v>
      </c>
      <c r="BV45">
        <v>426629</v>
      </c>
      <c r="BW45">
        <v>1465354</v>
      </c>
      <c r="BX45">
        <v>176754</v>
      </c>
      <c r="BY45">
        <v>0</v>
      </c>
      <c r="BZ45">
        <v>0</v>
      </c>
      <c r="CA45">
        <v>0</v>
      </c>
      <c r="CB45">
        <v>0</v>
      </c>
      <c r="CC45">
        <v>815083</v>
      </c>
      <c r="CD45">
        <v>425855</v>
      </c>
      <c r="CE45">
        <v>111229</v>
      </c>
      <c r="CF45">
        <v>0</v>
      </c>
      <c r="CG45">
        <v>0</v>
      </c>
      <c r="CH45">
        <v>468837</v>
      </c>
      <c r="CI45">
        <v>153402</v>
      </c>
      <c r="CJ45">
        <v>642069</v>
      </c>
      <c r="CK45">
        <v>24508</v>
      </c>
      <c r="CL45">
        <v>39521</v>
      </c>
      <c r="CM45">
        <v>0</v>
      </c>
      <c r="CN45">
        <v>0</v>
      </c>
      <c r="CO45">
        <v>477975</v>
      </c>
      <c r="CP45">
        <v>6917842</v>
      </c>
      <c r="CQ45">
        <v>103882</v>
      </c>
      <c r="CR45">
        <v>0</v>
      </c>
      <c r="CS45">
        <v>393722</v>
      </c>
      <c r="CT45">
        <v>192757</v>
      </c>
      <c r="CU45">
        <v>0</v>
      </c>
      <c r="CV45">
        <v>74949</v>
      </c>
      <c r="CW45">
        <v>0</v>
      </c>
      <c r="CX45">
        <v>330265</v>
      </c>
      <c r="CY45">
        <v>13027</v>
      </c>
      <c r="CZ45">
        <v>0</v>
      </c>
    </row>
    <row r="46" spans="1:104" x14ac:dyDescent="0.25">
      <c r="A46">
        <v>82</v>
      </c>
      <c r="B46">
        <v>82</v>
      </c>
      <c r="C46" t="s">
        <v>1108</v>
      </c>
      <c r="D46" t="s">
        <v>371</v>
      </c>
      <c r="E46">
        <v>0</v>
      </c>
      <c r="F46">
        <v>6883656</v>
      </c>
      <c r="G46">
        <v>0</v>
      </c>
      <c r="H46">
        <v>1450057</v>
      </c>
      <c r="I46">
        <v>0</v>
      </c>
      <c r="J46">
        <v>0</v>
      </c>
      <c r="K46">
        <v>37599756</v>
      </c>
      <c r="L46">
        <v>14621797</v>
      </c>
      <c r="M46">
        <v>16905881</v>
      </c>
      <c r="N46">
        <v>121862942</v>
      </c>
      <c r="O46">
        <v>0</v>
      </c>
      <c r="P46">
        <v>145607</v>
      </c>
      <c r="Q46">
        <v>0</v>
      </c>
      <c r="R46">
        <v>0</v>
      </c>
      <c r="S46">
        <v>4718661</v>
      </c>
      <c r="T46">
        <v>2255160</v>
      </c>
      <c r="U46">
        <v>0</v>
      </c>
      <c r="V46">
        <v>0</v>
      </c>
      <c r="W46">
        <v>14886299</v>
      </c>
      <c r="X46">
        <v>0</v>
      </c>
      <c r="Y46">
        <v>0</v>
      </c>
      <c r="Z46">
        <v>11000</v>
      </c>
      <c r="AA46">
        <v>0</v>
      </c>
      <c r="AB46">
        <v>32151441</v>
      </c>
      <c r="AC46">
        <v>15930845</v>
      </c>
      <c r="AD46">
        <v>1128933</v>
      </c>
      <c r="AE46">
        <v>24970000</v>
      </c>
      <c r="AF46">
        <v>29499175</v>
      </c>
      <c r="AG46">
        <v>8147412</v>
      </c>
      <c r="AH46">
        <v>0</v>
      </c>
      <c r="AI46">
        <v>17941894</v>
      </c>
      <c r="AJ46">
        <v>17660433</v>
      </c>
      <c r="AK46">
        <v>16381309</v>
      </c>
      <c r="AL46">
        <v>0</v>
      </c>
      <c r="AM46">
        <v>7724891</v>
      </c>
      <c r="AN46">
        <v>0</v>
      </c>
      <c r="AO46">
        <v>0</v>
      </c>
      <c r="AP46">
        <v>0</v>
      </c>
      <c r="AQ46">
        <v>0</v>
      </c>
      <c r="AR46">
        <v>18701080</v>
      </c>
      <c r="AS46">
        <v>0</v>
      </c>
      <c r="AT46">
        <v>22127113</v>
      </c>
      <c r="AU46">
        <v>54466976</v>
      </c>
      <c r="AV46">
        <v>0</v>
      </c>
      <c r="AW46">
        <v>293224</v>
      </c>
      <c r="AX46">
        <v>6325815</v>
      </c>
      <c r="AY46">
        <v>25615500</v>
      </c>
      <c r="AZ46">
        <v>2615914</v>
      </c>
      <c r="BA46">
        <v>0</v>
      </c>
      <c r="BB46">
        <v>0</v>
      </c>
      <c r="BC46">
        <v>160900591</v>
      </c>
      <c r="BD46">
        <v>1849926</v>
      </c>
      <c r="BE46">
        <v>0</v>
      </c>
      <c r="BF46">
        <v>0</v>
      </c>
      <c r="BG46">
        <v>16685423</v>
      </c>
      <c r="BH46">
        <v>0</v>
      </c>
      <c r="BI46">
        <v>0</v>
      </c>
      <c r="BJ46">
        <v>13260075</v>
      </c>
      <c r="BK46">
        <v>450000</v>
      </c>
      <c r="BL46">
        <v>0</v>
      </c>
      <c r="BM46">
        <v>0</v>
      </c>
      <c r="BN46">
        <v>10795073</v>
      </c>
      <c r="BO46">
        <v>44823607</v>
      </c>
      <c r="BP46">
        <v>13053400</v>
      </c>
      <c r="BQ46">
        <v>0</v>
      </c>
      <c r="BR46">
        <v>11349082</v>
      </c>
      <c r="BS46">
        <v>0</v>
      </c>
      <c r="BT46">
        <v>0</v>
      </c>
      <c r="BU46">
        <v>3276900</v>
      </c>
      <c r="BV46">
        <v>10968146</v>
      </c>
      <c r="BW46">
        <v>71625261</v>
      </c>
      <c r="BX46">
        <v>2560306</v>
      </c>
      <c r="BY46">
        <v>0</v>
      </c>
      <c r="BZ46">
        <v>0</v>
      </c>
      <c r="CA46">
        <v>0</v>
      </c>
      <c r="CB46">
        <v>9319510</v>
      </c>
      <c r="CC46">
        <v>10636136</v>
      </c>
      <c r="CD46">
        <v>12571687</v>
      </c>
      <c r="CE46">
        <v>4090810</v>
      </c>
      <c r="CF46">
        <v>0</v>
      </c>
      <c r="CG46">
        <v>0</v>
      </c>
      <c r="CH46">
        <v>13283740</v>
      </c>
      <c r="CI46">
        <v>5260000</v>
      </c>
      <c r="CJ46">
        <v>4636980</v>
      </c>
      <c r="CK46">
        <v>0</v>
      </c>
      <c r="CL46">
        <v>2243000</v>
      </c>
      <c r="CM46">
        <v>0</v>
      </c>
      <c r="CN46">
        <v>0</v>
      </c>
      <c r="CO46">
        <v>4685000</v>
      </c>
      <c r="CP46">
        <v>128596228</v>
      </c>
      <c r="CQ46">
        <v>12939250</v>
      </c>
      <c r="CR46">
        <v>0</v>
      </c>
      <c r="CS46">
        <v>13390357</v>
      </c>
      <c r="CT46">
        <v>4430280</v>
      </c>
      <c r="CU46">
        <v>0</v>
      </c>
      <c r="CV46">
        <v>2250000</v>
      </c>
      <c r="CW46">
        <v>0</v>
      </c>
      <c r="CX46">
        <v>8782606</v>
      </c>
      <c r="CY46">
        <v>3613267</v>
      </c>
      <c r="CZ46">
        <v>0</v>
      </c>
    </row>
    <row r="47" spans="1:104" x14ac:dyDescent="0.25">
      <c r="A47">
        <v>83</v>
      </c>
      <c r="B47">
        <v>83</v>
      </c>
      <c r="C47" t="s">
        <v>101</v>
      </c>
      <c r="D47" t="s">
        <v>372</v>
      </c>
      <c r="E47">
        <v>0</v>
      </c>
      <c r="F47">
        <v>16230822</v>
      </c>
      <c r="G47">
        <v>0</v>
      </c>
      <c r="H47">
        <v>32976406</v>
      </c>
      <c r="I47">
        <v>0</v>
      </c>
      <c r="J47">
        <v>0</v>
      </c>
      <c r="K47">
        <v>29290144</v>
      </c>
      <c r="L47">
        <v>17472686</v>
      </c>
      <c r="M47">
        <v>6188612</v>
      </c>
      <c r="N47">
        <v>304587846</v>
      </c>
      <c r="O47">
        <v>0</v>
      </c>
      <c r="P47">
        <v>14648705</v>
      </c>
      <c r="Q47">
        <v>0</v>
      </c>
      <c r="R47">
        <v>13132630</v>
      </c>
      <c r="S47">
        <v>21505459</v>
      </c>
      <c r="T47">
        <v>5416883</v>
      </c>
      <c r="U47">
        <v>0</v>
      </c>
      <c r="V47">
        <v>0</v>
      </c>
      <c r="W47">
        <v>58435253</v>
      </c>
      <c r="X47">
        <v>0</v>
      </c>
      <c r="Y47">
        <v>5834405</v>
      </c>
      <c r="Z47">
        <v>5881240</v>
      </c>
      <c r="AA47">
        <v>0</v>
      </c>
      <c r="AB47">
        <v>16431389</v>
      </c>
      <c r="AC47">
        <v>39738780</v>
      </c>
      <c r="AD47">
        <v>10933051</v>
      </c>
      <c r="AE47">
        <v>43771295</v>
      </c>
      <c r="AF47">
        <v>56385452</v>
      </c>
      <c r="AG47">
        <v>7378232</v>
      </c>
      <c r="AH47">
        <v>34561365</v>
      </c>
      <c r="AI47">
        <v>32940453</v>
      </c>
      <c r="AJ47">
        <v>91053635</v>
      </c>
      <c r="AK47">
        <v>36882828</v>
      </c>
      <c r="AL47">
        <v>0</v>
      </c>
      <c r="AM47">
        <v>26712424</v>
      </c>
      <c r="AN47">
        <v>0</v>
      </c>
      <c r="AO47">
        <v>8843960</v>
      </c>
      <c r="AP47">
        <v>0</v>
      </c>
      <c r="AQ47">
        <v>0</v>
      </c>
      <c r="AR47">
        <v>33032339</v>
      </c>
      <c r="AS47">
        <v>0</v>
      </c>
      <c r="AT47">
        <v>13700533</v>
      </c>
      <c r="AU47">
        <v>325690005</v>
      </c>
      <c r="AV47">
        <v>0</v>
      </c>
      <c r="AW47">
        <v>20297645</v>
      </c>
      <c r="AX47">
        <v>8306580</v>
      </c>
      <c r="AY47">
        <v>49970576</v>
      </c>
      <c r="AZ47">
        <v>8869405</v>
      </c>
      <c r="BA47">
        <v>0</v>
      </c>
      <c r="BB47">
        <v>0</v>
      </c>
      <c r="BC47">
        <v>104934593</v>
      </c>
      <c r="BD47">
        <v>8943883</v>
      </c>
      <c r="BE47">
        <v>0</v>
      </c>
      <c r="BF47">
        <v>0</v>
      </c>
      <c r="BG47">
        <v>73767335</v>
      </c>
      <c r="BH47">
        <v>0</v>
      </c>
      <c r="BI47">
        <v>0</v>
      </c>
      <c r="BJ47">
        <v>971364</v>
      </c>
      <c r="BK47">
        <v>4551790</v>
      </c>
      <c r="BL47">
        <v>0</v>
      </c>
      <c r="BM47">
        <v>0</v>
      </c>
      <c r="BN47">
        <v>21064079</v>
      </c>
      <c r="BO47">
        <v>43200597</v>
      </c>
      <c r="BP47">
        <v>19220885</v>
      </c>
      <c r="BQ47">
        <v>0</v>
      </c>
      <c r="BR47">
        <v>11145195</v>
      </c>
      <c r="BS47">
        <v>0</v>
      </c>
      <c r="BT47">
        <v>2017549</v>
      </c>
      <c r="BU47">
        <v>13067819</v>
      </c>
      <c r="BV47">
        <v>23263745</v>
      </c>
      <c r="BW47">
        <v>41003039</v>
      </c>
      <c r="BX47">
        <v>8274623</v>
      </c>
      <c r="BY47">
        <v>0</v>
      </c>
      <c r="BZ47">
        <v>0</v>
      </c>
      <c r="CA47">
        <v>0</v>
      </c>
      <c r="CB47">
        <v>0</v>
      </c>
      <c r="CC47">
        <v>39537167</v>
      </c>
      <c r="CD47">
        <v>29838686</v>
      </c>
      <c r="CE47">
        <v>15954851</v>
      </c>
      <c r="CF47">
        <v>0</v>
      </c>
      <c r="CG47">
        <v>0</v>
      </c>
      <c r="CH47">
        <v>14922998</v>
      </c>
      <c r="CI47">
        <v>2661408</v>
      </c>
      <c r="CJ47">
        <v>19218034</v>
      </c>
      <c r="CK47">
        <v>5892848</v>
      </c>
      <c r="CL47">
        <v>9982646</v>
      </c>
      <c r="CM47">
        <v>0</v>
      </c>
      <c r="CN47">
        <v>0</v>
      </c>
      <c r="CO47">
        <v>14665480</v>
      </c>
      <c r="CP47">
        <v>303008358</v>
      </c>
      <c r="CQ47">
        <v>3493943</v>
      </c>
      <c r="CR47">
        <v>0</v>
      </c>
      <c r="CS47">
        <v>22588470</v>
      </c>
      <c r="CT47">
        <v>2240998</v>
      </c>
      <c r="CU47">
        <v>0</v>
      </c>
      <c r="CV47">
        <v>1921082</v>
      </c>
      <c r="CW47">
        <v>0</v>
      </c>
      <c r="CX47">
        <v>12073494</v>
      </c>
      <c r="CY47">
        <v>7716993</v>
      </c>
      <c r="CZ47">
        <v>6802471</v>
      </c>
    </row>
    <row r="48" spans="1:104" x14ac:dyDescent="0.25">
      <c r="A48">
        <v>84</v>
      </c>
      <c r="B48">
        <v>84</v>
      </c>
      <c r="C48" t="s">
        <v>1109</v>
      </c>
      <c r="D48" t="s">
        <v>373</v>
      </c>
      <c r="E48">
        <v>0</v>
      </c>
      <c r="F48">
        <v>2780061</v>
      </c>
      <c r="G48">
        <v>0</v>
      </c>
      <c r="H48">
        <v>7538151</v>
      </c>
      <c r="I48">
        <v>0</v>
      </c>
      <c r="J48">
        <v>0</v>
      </c>
      <c r="K48">
        <v>6987282</v>
      </c>
      <c r="L48">
        <v>2635088</v>
      </c>
      <c r="M48">
        <v>2282626</v>
      </c>
      <c r="N48">
        <v>54221777</v>
      </c>
      <c r="O48">
        <v>0</v>
      </c>
      <c r="P48">
        <v>1528199</v>
      </c>
      <c r="Q48">
        <v>0</v>
      </c>
      <c r="R48">
        <v>3630964</v>
      </c>
      <c r="S48">
        <v>1408783</v>
      </c>
      <c r="T48">
        <v>678879</v>
      </c>
      <c r="U48">
        <v>0</v>
      </c>
      <c r="V48">
        <v>0</v>
      </c>
      <c r="W48">
        <v>8365910</v>
      </c>
      <c r="X48">
        <v>0</v>
      </c>
      <c r="Y48">
        <v>1761265</v>
      </c>
      <c r="Z48">
        <v>631590</v>
      </c>
      <c r="AA48">
        <v>0</v>
      </c>
      <c r="AB48">
        <v>3258823</v>
      </c>
      <c r="AC48">
        <v>4057713</v>
      </c>
      <c r="AD48">
        <v>463051</v>
      </c>
      <c r="AE48">
        <v>10311649</v>
      </c>
      <c r="AF48">
        <v>13167723</v>
      </c>
      <c r="AG48">
        <v>657865</v>
      </c>
      <c r="AH48">
        <v>6449217</v>
      </c>
      <c r="AI48">
        <v>3394542</v>
      </c>
      <c r="AJ48">
        <v>8700029</v>
      </c>
      <c r="AK48">
        <v>4252357</v>
      </c>
      <c r="AL48">
        <v>0</v>
      </c>
      <c r="AM48">
        <v>11179349</v>
      </c>
      <c r="AN48">
        <v>0</v>
      </c>
      <c r="AO48">
        <v>1314177</v>
      </c>
      <c r="AP48">
        <v>0</v>
      </c>
      <c r="AQ48">
        <v>0</v>
      </c>
      <c r="AR48">
        <v>3232939</v>
      </c>
      <c r="AS48">
        <v>0</v>
      </c>
      <c r="AT48">
        <v>6219256</v>
      </c>
      <c r="AU48">
        <v>39203558</v>
      </c>
      <c r="AV48">
        <v>0</v>
      </c>
      <c r="AW48">
        <v>1552042</v>
      </c>
      <c r="AX48">
        <v>1739412</v>
      </c>
      <c r="AY48">
        <v>6863068</v>
      </c>
      <c r="AZ48">
        <v>1647356</v>
      </c>
      <c r="BA48">
        <v>0</v>
      </c>
      <c r="BB48">
        <v>0</v>
      </c>
      <c r="BC48">
        <v>41114025</v>
      </c>
      <c r="BD48">
        <v>1443076</v>
      </c>
      <c r="BE48">
        <v>0</v>
      </c>
      <c r="BF48">
        <v>0</v>
      </c>
      <c r="BG48">
        <v>13358154</v>
      </c>
      <c r="BH48">
        <v>0</v>
      </c>
      <c r="BI48">
        <v>0</v>
      </c>
      <c r="BJ48">
        <v>1485716</v>
      </c>
      <c r="BK48">
        <v>118741</v>
      </c>
      <c r="BL48">
        <v>0</v>
      </c>
      <c r="BM48">
        <v>0</v>
      </c>
      <c r="BN48">
        <v>4251599</v>
      </c>
      <c r="BO48">
        <v>18750120</v>
      </c>
      <c r="BP48">
        <v>2321141</v>
      </c>
      <c r="BQ48">
        <v>0</v>
      </c>
      <c r="BR48">
        <v>3186859</v>
      </c>
      <c r="BS48">
        <v>0</v>
      </c>
      <c r="BT48">
        <v>208515</v>
      </c>
      <c r="BU48">
        <v>2509014</v>
      </c>
      <c r="BV48">
        <v>5882659</v>
      </c>
      <c r="BW48">
        <v>9928147</v>
      </c>
      <c r="BX48">
        <v>2120117</v>
      </c>
      <c r="BY48">
        <v>0</v>
      </c>
      <c r="BZ48">
        <v>0</v>
      </c>
      <c r="CA48">
        <v>0</v>
      </c>
      <c r="CB48">
        <v>0</v>
      </c>
      <c r="CC48">
        <v>5849956</v>
      </c>
      <c r="CD48">
        <v>14011366</v>
      </c>
      <c r="CE48">
        <v>985379</v>
      </c>
      <c r="CF48">
        <v>0</v>
      </c>
      <c r="CG48">
        <v>0</v>
      </c>
      <c r="CH48">
        <v>3091095</v>
      </c>
      <c r="CI48">
        <v>1510220</v>
      </c>
      <c r="CJ48">
        <v>4568197</v>
      </c>
      <c r="CK48">
        <v>294348</v>
      </c>
      <c r="CL48">
        <v>326065</v>
      </c>
      <c r="CM48">
        <v>0</v>
      </c>
      <c r="CN48">
        <v>0</v>
      </c>
      <c r="CO48">
        <v>1357709</v>
      </c>
      <c r="CP48">
        <v>45364718</v>
      </c>
      <c r="CQ48">
        <v>699556</v>
      </c>
      <c r="CR48">
        <v>0</v>
      </c>
      <c r="CS48">
        <v>3325304</v>
      </c>
      <c r="CT48">
        <v>1372157</v>
      </c>
      <c r="CU48">
        <v>0</v>
      </c>
      <c r="CV48">
        <v>436567</v>
      </c>
      <c r="CW48">
        <v>0</v>
      </c>
      <c r="CX48">
        <v>2198533</v>
      </c>
      <c r="CY48">
        <v>334447</v>
      </c>
      <c r="CZ48">
        <v>0</v>
      </c>
    </row>
    <row r="49" spans="1:104" x14ac:dyDescent="0.25">
      <c r="A49">
        <v>85</v>
      </c>
      <c r="B49">
        <v>85</v>
      </c>
      <c r="C49" t="s">
        <v>1110</v>
      </c>
      <c r="D49" t="s">
        <v>374</v>
      </c>
      <c r="E49">
        <v>0</v>
      </c>
      <c r="F49">
        <v>2425237</v>
      </c>
      <c r="G49">
        <v>0</v>
      </c>
      <c r="H49">
        <v>9008091</v>
      </c>
      <c r="I49">
        <v>0</v>
      </c>
      <c r="J49">
        <v>0</v>
      </c>
      <c r="K49">
        <v>5805225</v>
      </c>
      <c r="L49">
        <v>2670677</v>
      </c>
      <c r="M49">
        <v>1936648</v>
      </c>
      <c r="N49">
        <v>39270390</v>
      </c>
      <c r="O49">
        <v>0</v>
      </c>
      <c r="P49">
        <v>1776450</v>
      </c>
      <c r="Q49">
        <v>0</v>
      </c>
      <c r="R49">
        <v>3080206</v>
      </c>
      <c r="S49">
        <v>1666978</v>
      </c>
      <c r="T49">
        <v>1194833</v>
      </c>
      <c r="U49">
        <v>0</v>
      </c>
      <c r="V49">
        <v>0</v>
      </c>
      <c r="W49">
        <v>6641675</v>
      </c>
      <c r="X49">
        <v>0</v>
      </c>
      <c r="Y49">
        <v>1787631</v>
      </c>
      <c r="Z49">
        <v>1057994</v>
      </c>
      <c r="AA49">
        <v>0</v>
      </c>
      <c r="AB49">
        <v>2740313</v>
      </c>
      <c r="AC49">
        <v>3322021</v>
      </c>
      <c r="AD49">
        <v>687481</v>
      </c>
      <c r="AE49">
        <v>8893677</v>
      </c>
      <c r="AF49">
        <v>12770223</v>
      </c>
      <c r="AG49">
        <v>925716</v>
      </c>
      <c r="AH49">
        <v>5680235</v>
      </c>
      <c r="AI49">
        <v>2642795</v>
      </c>
      <c r="AJ49">
        <v>7854107</v>
      </c>
      <c r="AK49">
        <v>3972300</v>
      </c>
      <c r="AL49">
        <v>0</v>
      </c>
      <c r="AM49">
        <v>8589469</v>
      </c>
      <c r="AN49">
        <v>0</v>
      </c>
      <c r="AO49">
        <v>853055</v>
      </c>
      <c r="AP49">
        <v>0</v>
      </c>
      <c r="AQ49">
        <v>0</v>
      </c>
      <c r="AR49">
        <v>3568738</v>
      </c>
      <c r="AS49">
        <v>0</v>
      </c>
      <c r="AT49">
        <v>5495708</v>
      </c>
      <c r="AU49">
        <v>32695937</v>
      </c>
      <c r="AV49">
        <v>0</v>
      </c>
      <c r="AW49">
        <v>1481215</v>
      </c>
      <c r="AX49">
        <v>1040028</v>
      </c>
      <c r="AY49">
        <v>5889648</v>
      </c>
      <c r="AZ49">
        <v>1762586</v>
      </c>
      <c r="BA49">
        <v>0</v>
      </c>
      <c r="BB49">
        <v>0</v>
      </c>
      <c r="BC49">
        <v>30863811</v>
      </c>
      <c r="BD49">
        <v>1260914</v>
      </c>
      <c r="BE49">
        <v>0</v>
      </c>
      <c r="BF49">
        <v>0</v>
      </c>
      <c r="BG49">
        <v>9752842</v>
      </c>
      <c r="BH49">
        <v>0</v>
      </c>
      <c r="BI49">
        <v>0</v>
      </c>
      <c r="BJ49">
        <v>1344861</v>
      </c>
      <c r="BK49">
        <v>192109</v>
      </c>
      <c r="BL49">
        <v>0</v>
      </c>
      <c r="BM49">
        <v>0</v>
      </c>
      <c r="BN49">
        <v>3479670</v>
      </c>
      <c r="BO49">
        <v>17450119</v>
      </c>
      <c r="BP49">
        <v>2593862</v>
      </c>
      <c r="BQ49">
        <v>0</v>
      </c>
      <c r="BR49">
        <v>2704911</v>
      </c>
      <c r="BS49">
        <v>0</v>
      </c>
      <c r="BT49">
        <v>443049</v>
      </c>
      <c r="BU49">
        <v>2247724</v>
      </c>
      <c r="BV49">
        <v>5114187</v>
      </c>
      <c r="BW49">
        <v>9555301</v>
      </c>
      <c r="BX49">
        <v>2268758</v>
      </c>
      <c r="BY49">
        <v>0</v>
      </c>
      <c r="BZ49">
        <v>0</v>
      </c>
      <c r="CA49">
        <v>0</v>
      </c>
      <c r="CB49">
        <v>0</v>
      </c>
      <c r="CC49">
        <v>6748811</v>
      </c>
      <c r="CD49">
        <v>12868880</v>
      </c>
      <c r="CE49">
        <v>1268337</v>
      </c>
      <c r="CF49">
        <v>0</v>
      </c>
      <c r="CG49">
        <v>0</v>
      </c>
      <c r="CH49">
        <v>2704658</v>
      </c>
      <c r="CI49">
        <v>1203032</v>
      </c>
      <c r="CJ49">
        <v>5015504</v>
      </c>
      <c r="CK49">
        <v>396109</v>
      </c>
      <c r="CL49">
        <v>406752</v>
      </c>
      <c r="CM49">
        <v>0</v>
      </c>
      <c r="CN49">
        <v>0</v>
      </c>
      <c r="CO49">
        <v>1302923</v>
      </c>
      <c r="CP49">
        <v>41544187</v>
      </c>
      <c r="CQ49">
        <v>888443</v>
      </c>
      <c r="CR49">
        <v>0</v>
      </c>
      <c r="CS49">
        <v>2970848</v>
      </c>
      <c r="CT49">
        <v>1200236</v>
      </c>
      <c r="CU49">
        <v>0</v>
      </c>
      <c r="CV49">
        <v>666896</v>
      </c>
      <c r="CW49">
        <v>0</v>
      </c>
      <c r="CX49">
        <v>1808653</v>
      </c>
      <c r="CY49">
        <v>551847</v>
      </c>
      <c r="CZ49">
        <v>0</v>
      </c>
    </row>
    <row r="50" spans="1:104" x14ac:dyDescent="0.25">
      <c r="A50">
        <v>88</v>
      </c>
      <c r="B50">
        <v>88</v>
      </c>
      <c r="C50" t="s">
        <v>1111</v>
      </c>
      <c r="D50" t="s">
        <v>375</v>
      </c>
      <c r="E50">
        <v>0</v>
      </c>
      <c r="F50">
        <v>2758160</v>
      </c>
      <c r="G50">
        <v>0</v>
      </c>
      <c r="H50">
        <v>7430094</v>
      </c>
      <c r="I50">
        <v>0</v>
      </c>
      <c r="J50">
        <v>0</v>
      </c>
      <c r="K50">
        <v>6540773</v>
      </c>
      <c r="L50">
        <v>2635088</v>
      </c>
      <c r="M50">
        <v>2107638</v>
      </c>
      <c r="N50">
        <v>50925815</v>
      </c>
      <c r="O50">
        <v>0</v>
      </c>
      <c r="P50">
        <v>1528199</v>
      </c>
      <c r="Q50">
        <v>0</v>
      </c>
      <c r="R50">
        <v>3553929</v>
      </c>
      <c r="S50">
        <v>1265738</v>
      </c>
      <c r="T50">
        <v>674952</v>
      </c>
      <c r="U50">
        <v>0</v>
      </c>
      <c r="V50">
        <v>0</v>
      </c>
      <c r="W50">
        <v>8365910</v>
      </c>
      <c r="X50">
        <v>0</v>
      </c>
      <c r="Y50">
        <v>1573098</v>
      </c>
      <c r="Z50">
        <v>574006</v>
      </c>
      <c r="AA50">
        <v>0</v>
      </c>
      <c r="AB50">
        <v>3151353</v>
      </c>
      <c r="AC50">
        <v>3945311</v>
      </c>
      <c r="AD50">
        <v>463051</v>
      </c>
      <c r="AE50">
        <v>8278894</v>
      </c>
      <c r="AF50">
        <v>12590614</v>
      </c>
      <c r="AG50">
        <v>657865</v>
      </c>
      <c r="AH50">
        <v>6308814</v>
      </c>
      <c r="AI50">
        <v>3337083</v>
      </c>
      <c r="AJ50">
        <v>8700029</v>
      </c>
      <c r="AK50">
        <v>4152101</v>
      </c>
      <c r="AL50">
        <v>0</v>
      </c>
      <c r="AM50">
        <v>9330703</v>
      </c>
      <c r="AN50">
        <v>0</v>
      </c>
      <c r="AO50">
        <v>1271583</v>
      </c>
      <c r="AP50">
        <v>0</v>
      </c>
      <c r="AQ50">
        <v>0</v>
      </c>
      <c r="AR50">
        <v>3087592</v>
      </c>
      <c r="AS50">
        <v>0</v>
      </c>
      <c r="AT50">
        <v>5940692</v>
      </c>
      <c r="AU50">
        <v>35199569</v>
      </c>
      <c r="AV50">
        <v>0</v>
      </c>
      <c r="AW50">
        <v>1552042</v>
      </c>
      <c r="AX50">
        <v>1603116</v>
      </c>
      <c r="AY50">
        <v>6291174</v>
      </c>
      <c r="AZ50">
        <v>1546639</v>
      </c>
      <c r="BA50">
        <v>0</v>
      </c>
      <c r="BB50">
        <v>0</v>
      </c>
      <c r="BC50">
        <v>40632917</v>
      </c>
      <c r="BD50">
        <v>1368185</v>
      </c>
      <c r="BE50">
        <v>0</v>
      </c>
      <c r="BF50">
        <v>0</v>
      </c>
      <c r="BG50">
        <v>8554830</v>
      </c>
      <c r="BH50">
        <v>0</v>
      </c>
      <c r="BI50">
        <v>0</v>
      </c>
      <c r="BJ50">
        <v>1485716</v>
      </c>
      <c r="BK50">
        <v>115501</v>
      </c>
      <c r="BL50">
        <v>0</v>
      </c>
      <c r="BM50">
        <v>0</v>
      </c>
      <c r="BN50">
        <v>4191811</v>
      </c>
      <c r="BO50">
        <v>18721432</v>
      </c>
      <c r="BP50">
        <v>2321141</v>
      </c>
      <c r="BQ50">
        <v>0</v>
      </c>
      <c r="BR50">
        <v>3143910</v>
      </c>
      <c r="BS50">
        <v>0</v>
      </c>
      <c r="BT50">
        <v>208515</v>
      </c>
      <c r="BU50">
        <v>2413932</v>
      </c>
      <c r="BV50">
        <v>5767520</v>
      </c>
      <c r="BW50">
        <v>9891384</v>
      </c>
      <c r="BX50">
        <v>1989179</v>
      </c>
      <c r="BY50">
        <v>0</v>
      </c>
      <c r="BZ50">
        <v>0</v>
      </c>
      <c r="CA50">
        <v>0</v>
      </c>
      <c r="CB50">
        <v>0</v>
      </c>
      <c r="CC50">
        <v>5759702</v>
      </c>
      <c r="CD50">
        <v>13528599</v>
      </c>
      <c r="CE50">
        <v>956333</v>
      </c>
      <c r="CF50">
        <v>0</v>
      </c>
      <c r="CG50">
        <v>0</v>
      </c>
      <c r="CH50">
        <v>2809835</v>
      </c>
      <c r="CI50">
        <v>1510220</v>
      </c>
      <c r="CJ50">
        <v>4505651</v>
      </c>
      <c r="CK50">
        <v>294348</v>
      </c>
      <c r="CL50">
        <v>308601</v>
      </c>
      <c r="CM50">
        <v>0</v>
      </c>
      <c r="CN50">
        <v>0</v>
      </c>
      <c r="CO50">
        <v>1357709</v>
      </c>
      <c r="CP50">
        <v>43293166</v>
      </c>
      <c r="CQ50">
        <v>682228</v>
      </c>
      <c r="CR50">
        <v>0</v>
      </c>
      <c r="CS50">
        <v>3192711</v>
      </c>
      <c r="CT50">
        <v>1366993</v>
      </c>
      <c r="CU50">
        <v>0</v>
      </c>
      <c r="CV50">
        <v>436567</v>
      </c>
      <c r="CW50">
        <v>0</v>
      </c>
      <c r="CX50">
        <v>2198533</v>
      </c>
      <c r="CY50">
        <v>334447</v>
      </c>
      <c r="CZ50">
        <v>0</v>
      </c>
    </row>
    <row r="51" spans="1:104" x14ac:dyDescent="0.25">
      <c r="A51">
        <v>89</v>
      </c>
      <c r="B51">
        <v>89</v>
      </c>
      <c r="C51" t="s">
        <v>1112</v>
      </c>
      <c r="D51" t="s">
        <v>376</v>
      </c>
      <c r="E51">
        <v>0</v>
      </c>
      <c r="F51">
        <v>46549</v>
      </c>
      <c r="G51">
        <v>0</v>
      </c>
      <c r="H51">
        <v>21313</v>
      </c>
      <c r="I51">
        <v>0</v>
      </c>
      <c r="J51">
        <v>0</v>
      </c>
      <c r="K51">
        <v>1356173</v>
      </c>
      <c r="L51">
        <v>388462</v>
      </c>
      <c r="M51">
        <v>507044</v>
      </c>
      <c r="N51">
        <v>6343696</v>
      </c>
      <c r="O51">
        <v>0</v>
      </c>
      <c r="P51">
        <v>0</v>
      </c>
      <c r="Q51">
        <v>0</v>
      </c>
      <c r="R51">
        <v>0</v>
      </c>
      <c r="S51">
        <v>51225</v>
      </c>
      <c r="T51">
        <v>65056</v>
      </c>
      <c r="U51">
        <v>0</v>
      </c>
      <c r="V51">
        <v>0</v>
      </c>
      <c r="W51">
        <v>608446</v>
      </c>
      <c r="X51">
        <v>0</v>
      </c>
      <c r="Y51">
        <v>0</v>
      </c>
      <c r="Z51">
        <v>1150</v>
      </c>
      <c r="AA51">
        <v>0</v>
      </c>
      <c r="AB51">
        <v>731978</v>
      </c>
      <c r="AC51">
        <v>16693</v>
      </c>
      <c r="AD51">
        <v>45859</v>
      </c>
      <c r="AE51">
        <v>641166</v>
      </c>
      <c r="AF51">
        <v>1140730</v>
      </c>
      <c r="AG51">
        <v>316032</v>
      </c>
      <c r="AH51">
        <v>0</v>
      </c>
      <c r="AI51">
        <v>608847</v>
      </c>
      <c r="AJ51">
        <v>448162</v>
      </c>
      <c r="AK51">
        <v>562788</v>
      </c>
      <c r="AL51">
        <v>0</v>
      </c>
      <c r="AM51">
        <v>164091</v>
      </c>
      <c r="AN51">
        <v>0</v>
      </c>
      <c r="AO51">
        <v>0</v>
      </c>
      <c r="AP51">
        <v>0</v>
      </c>
      <c r="AQ51">
        <v>0</v>
      </c>
      <c r="AR51">
        <v>583778</v>
      </c>
      <c r="AS51">
        <v>0</v>
      </c>
      <c r="AT51">
        <v>690031</v>
      </c>
      <c r="AU51">
        <v>1441536</v>
      </c>
      <c r="AV51">
        <v>0</v>
      </c>
      <c r="AW51">
        <v>1178</v>
      </c>
      <c r="AX51">
        <v>171570</v>
      </c>
      <c r="AY51">
        <v>1107884</v>
      </c>
      <c r="AZ51">
        <v>94288</v>
      </c>
      <c r="BA51">
        <v>0</v>
      </c>
      <c r="BB51">
        <v>0</v>
      </c>
      <c r="BC51">
        <v>5912334</v>
      </c>
      <c r="BD51">
        <v>19802</v>
      </c>
      <c r="BE51">
        <v>0</v>
      </c>
      <c r="BF51">
        <v>0</v>
      </c>
      <c r="BG51">
        <v>420608</v>
      </c>
      <c r="BH51">
        <v>0</v>
      </c>
      <c r="BI51">
        <v>0</v>
      </c>
      <c r="BJ51">
        <v>525869</v>
      </c>
      <c r="BK51">
        <v>0</v>
      </c>
      <c r="BL51">
        <v>0</v>
      </c>
      <c r="BM51">
        <v>0</v>
      </c>
      <c r="BN51">
        <v>256571</v>
      </c>
      <c r="BO51">
        <v>1373317</v>
      </c>
      <c r="BP51">
        <v>482152</v>
      </c>
      <c r="BQ51">
        <v>0</v>
      </c>
      <c r="BR51">
        <v>458848</v>
      </c>
      <c r="BS51">
        <v>0</v>
      </c>
      <c r="BT51">
        <v>0</v>
      </c>
      <c r="BU51">
        <v>13845</v>
      </c>
      <c r="BV51">
        <v>338761</v>
      </c>
      <c r="BW51">
        <v>2458168</v>
      </c>
      <c r="BX51">
        <v>40852</v>
      </c>
      <c r="BY51">
        <v>0</v>
      </c>
      <c r="BZ51">
        <v>0</v>
      </c>
      <c r="CA51">
        <v>0</v>
      </c>
      <c r="CB51">
        <v>0</v>
      </c>
      <c r="CC51">
        <v>319355</v>
      </c>
      <c r="CD51">
        <v>380520</v>
      </c>
      <c r="CE51">
        <v>131133</v>
      </c>
      <c r="CF51">
        <v>0</v>
      </c>
      <c r="CG51">
        <v>0</v>
      </c>
      <c r="CH51">
        <v>508770</v>
      </c>
      <c r="CI51">
        <v>237571</v>
      </c>
      <c r="CJ51">
        <v>76564</v>
      </c>
      <c r="CK51">
        <v>2459</v>
      </c>
      <c r="CL51">
        <v>96892</v>
      </c>
      <c r="CM51">
        <v>0</v>
      </c>
      <c r="CN51">
        <v>0</v>
      </c>
      <c r="CO51">
        <v>131789</v>
      </c>
      <c r="CP51">
        <v>4757677</v>
      </c>
      <c r="CQ51">
        <v>345894</v>
      </c>
      <c r="CR51">
        <v>0</v>
      </c>
      <c r="CS51">
        <v>498267</v>
      </c>
      <c r="CT51">
        <v>161798</v>
      </c>
      <c r="CU51">
        <v>0</v>
      </c>
      <c r="CV51">
        <v>95142</v>
      </c>
      <c r="CW51">
        <v>0</v>
      </c>
      <c r="CX51">
        <v>311844</v>
      </c>
      <c r="CY51">
        <v>0</v>
      </c>
      <c r="CZ51">
        <v>0</v>
      </c>
    </row>
    <row r="52" spans="1:104" x14ac:dyDescent="0.25">
      <c r="B52">
        <v>90</v>
      </c>
      <c r="C52" t="s">
        <v>251</v>
      </c>
      <c r="D52" t="s">
        <v>377</v>
      </c>
    </row>
    <row r="53" spans="1:104" x14ac:dyDescent="0.25">
      <c r="B53">
        <v>91</v>
      </c>
      <c r="C53" t="s">
        <v>252</v>
      </c>
      <c r="D53" t="s">
        <v>378</v>
      </c>
    </row>
    <row r="54" spans="1:104" x14ac:dyDescent="0.25">
      <c r="B54">
        <v>92</v>
      </c>
      <c r="C54" t="s">
        <v>1113</v>
      </c>
      <c r="D54" t="s">
        <v>379</v>
      </c>
    </row>
    <row r="55" spans="1:104" x14ac:dyDescent="0.25">
      <c r="B55">
        <v>93</v>
      </c>
      <c r="C55" t="s">
        <v>265</v>
      </c>
      <c r="D55" t="s">
        <v>380</v>
      </c>
    </row>
    <row r="56" spans="1:104" x14ac:dyDescent="0.25">
      <c r="B56">
        <v>94</v>
      </c>
      <c r="C56" t="s">
        <v>268</v>
      </c>
      <c r="D56" t="s">
        <v>381</v>
      </c>
    </row>
    <row r="57" spans="1:104" x14ac:dyDescent="0.25">
      <c r="B57">
        <v>97</v>
      </c>
      <c r="C57" t="s">
        <v>264</v>
      </c>
      <c r="D57" t="s">
        <v>382</v>
      </c>
    </row>
    <row r="58" spans="1:104" x14ac:dyDescent="0.25">
      <c r="B58">
        <v>98</v>
      </c>
      <c r="C58" t="s">
        <v>269</v>
      </c>
      <c r="D58" t="s">
        <v>383</v>
      </c>
    </row>
    <row r="59" spans="1:104" x14ac:dyDescent="0.25">
      <c r="B59">
        <v>99</v>
      </c>
      <c r="C59" t="s">
        <v>266</v>
      </c>
      <c r="D59" t="s">
        <v>384</v>
      </c>
    </row>
    <row r="60" spans="1:104" x14ac:dyDescent="0.25">
      <c r="B60">
        <v>100</v>
      </c>
      <c r="C60" t="s">
        <v>279</v>
      </c>
      <c r="D60" t="s">
        <v>385</v>
      </c>
    </row>
    <row r="61" spans="1:104" x14ac:dyDescent="0.25">
      <c r="B61">
        <v>101</v>
      </c>
      <c r="C61" t="s">
        <v>278</v>
      </c>
      <c r="D61" t="s">
        <v>386</v>
      </c>
    </row>
    <row r="62" spans="1:104" x14ac:dyDescent="0.25">
      <c r="A62">
        <v>102</v>
      </c>
      <c r="B62">
        <v>102</v>
      </c>
      <c r="C62" t="s">
        <v>1114</v>
      </c>
      <c r="D62" t="s">
        <v>387</v>
      </c>
      <c r="E62">
        <v>98.92</v>
      </c>
      <c r="F62">
        <v>96.69</v>
      </c>
      <c r="G62">
        <v>97.81</v>
      </c>
      <c r="H62">
        <v>93.66</v>
      </c>
      <c r="I62">
        <v>95.8</v>
      </c>
      <c r="J62">
        <v>97.92</v>
      </c>
      <c r="K62">
        <v>97.85</v>
      </c>
      <c r="L62">
        <v>96.93</v>
      </c>
      <c r="M62">
        <v>95.57</v>
      </c>
      <c r="N62">
        <v>98.15</v>
      </c>
      <c r="O62">
        <v>99.88</v>
      </c>
      <c r="P62">
        <v>98.44</v>
      </c>
      <c r="Q62">
        <v>98.81</v>
      </c>
      <c r="R62">
        <v>95.77</v>
      </c>
      <c r="S62">
        <v>97.66</v>
      </c>
      <c r="T62">
        <v>97.73</v>
      </c>
      <c r="U62">
        <v>98.4</v>
      </c>
      <c r="V62">
        <v>98.22</v>
      </c>
      <c r="W62">
        <v>98.74</v>
      </c>
      <c r="X62">
        <v>97.52</v>
      </c>
      <c r="Y62">
        <v>98.83</v>
      </c>
      <c r="Z62">
        <v>97.53</v>
      </c>
      <c r="AA62">
        <v>98.27</v>
      </c>
      <c r="AB62">
        <v>97.75</v>
      </c>
      <c r="AC62">
        <v>99.28</v>
      </c>
      <c r="AD62">
        <v>99.16</v>
      </c>
      <c r="AE62">
        <v>99.04</v>
      </c>
      <c r="AF62">
        <v>99.47</v>
      </c>
      <c r="AG62">
        <v>96.77</v>
      </c>
      <c r="AH62">
        <v>98.74</v>
      </c>
      <c r="AI62">
        <v>96.65</v>
      </c>
      <c r="AJ62">
        <v>99.81</v>
      </c>
      <c r="AK62">
        <v>95.38</v>
      </c>
      <c r="AL62">
        <v>99.15</v>
      </c>
      <c r="AM62">
        <v>98.62</v>
      </c>
      <c r="AN62">
        <v>98.81</v>
      </c>
      <c r="AO62">
        <v>95.96</v>
      </c>
      <c r="AP62">
        <v>97.21</v>
      </c>
      <c r="AQ62">
        <v>98.82</v>
      </c>
      <c r="AR62">
        <v>98.73</v>
      </c>
      <c r="AS62">
        <v>99.2</v>
      </c>
      <c r="AT62">
        <v>97.8</v>
      </c>
      <c r="AU62">
        <v>99.47</v>
      </c>
      <c r="AV62">
        <v>97.18</v>
      </c>
      <c r="AW62">
        <v>99.06</v>
      </c>
      <c r="AX62">
        <v>95.77</v>
      </c>
      <c r="AY62">
        <v>96.55</v>
      </c>
      <c r="AZ62">
        <v>93.34</v>
      </c>
      <c r="BA62">
        <v>98.82</v>
      </c>
      <c r="BB62">
        <v>97.47</v>
      </c>
      <c r="BC62">
        <v>99.9</v>
      </c>
      <c r="BD62">
        <v>96.7</v>
      </c>
      <c r="BE62">
        <v>99.13</v>
      </c>
      <c r="BF62">
        <v>96.37</v>
      </c>
      <c r="BG62">
        <v>98.66</v>
      </c>
      <c r="BH62">
        <v>98.32</v>
      </c>
      <c r="BI62">
        <v>96.1</v>
      </c>
      <c r="BJ62">
        <v>95.1</v>
      </c>
      <c r="BK62">
        <v>99.22</v>
      </c>
      <c r="BL62">
        <v>99.51</v>
      </c>
      <c r="BM62">
        <v>96.13</v>
      </c>
      <c r="BN62">
        <v>96.5</v>
      </c>
      <c r="BO62">
        <v>99.62</v>
      </c>
      <c r="BP62">
        <v>98.56</v>
      </c>
      <c r="BQ62">
        <v>99.23</v>
      </c>
      <c r="BR62">
        <v>95.12</v>
      </c>
      <c r="BS62">
        <v>98.67</v>
      </c>
      <c r="BT62">
        <v>99.05</v>
      </c>
      <c r="BU62">
        <v>95.33</v>
      </c>
      <c r="BV62">
        <v>96.5</v>
      </c>
      <c r="BW62">
        <v>98.41</v>
      </c>
      <c r="BX62">
        <v>97.23</v>
      </c>
      <c r="BY62">
        <v>98.64</v>
      </c>
      <c r="BZ62">
        <v>99.25</v>
      </c>
      <c r="CA62">
        <v>97.35</v>
      </c>
      <c r="CB62">
        <v>99.42</v>
      </c>
      <c r="CC62">
        <v>96.57</v>
      </c>
      <c r="CD62">
        <v>92.86</v>
      </c>
      <c r="CE62">
        <v>98.14</v>
      </c>
      <c r="CF62">
        <v>98.04</v>
      </c>
      <c r="CG62">
        <v>97.49</v>
      </c>
      <c r="CH62">
        <v>97.34</v>
      </c>
      <c r="CI62">
        <v>95.73</v>
      </c>
      <c r="CJ62">
        <v>97.28</v>
      </c>
      <c r="CK62">
        <v>97.25</v>
      </c>
      <c r="CL62">
        <v>98.7</v>
      </c>
      <c r="CM62">
        <v>95.97</v>
      </c>
      <c r="CN62">
        <v>99.86</v>
      </c>
      <c r="CO62">
        <v>94.61</v>
      </c>
      <c r="CP62">
        <v>99.83</v>
      </c>
      <c r="CQ62">
        <v>96.87</v>
      </c>
      <c r="CR62">
        <v>99.92</v>
      </c>
      <c r="CS62">
        <v>97.5</v>
      </c>
      <c r="CT62">
        <v>95.08</v>
      </c>
      <c r="CU62">
        <v>98.81</v>
      </c>
      <c r="CV62">
        <v>98.1</v>
      </c>
      <c r="CW62">
        <v>96</v>
      </c>
      <c r="CX62">
        <v>98.15</v>
      </c>
      <c r="CY62">
        <v>96.38</v>
      </c>
      <c r="CZ62">
        <v>98.12</v>
      </c>
    </row>
    <row r="63" spans="1:104" x14ac:dyDescent="0.25">
      <c r="A63">
        <v>103</v>
      </c>
      <c r="B63">
        <v>103</v>
      </c>
      <c r="C63" t="s">
        <v>1115</v>
      </c>
      <c r="D63" t="s">
        <v>388</v>
      </c>
      <c r="E63">
        <v>100</v>
      </c>
      <c r="F63">
        <v>100</v>
      </c>
      <c r="G63">
        <v>100</v>
      </c>
      <c r="H63">
        <v>99.57</v>
      </c>
      <c r="I63">
        <v>100</v>
      </c>
      <c r="J63">
        <v>100</v>
      </c>
      <c r="K63">
        <v>100</v>
      </c>
      <c r="L63">
        <v>100</v>
      </c>
      <c r="M63">
        <v>100</v>
      </c>
      <c r="N63">
        <v>100</v>
      </c>
      <c r="O63">
        <v>99.53</v>
      </c>
      <c r="P63">
        <v>100</v>
      </c>
      <c r="Q63">
        <v>99.99</v>
      </c>
      <c r="R63">
        <v>100</v>
      </c>
      <c r="S63">
        <v>100</v>
      </c>
      <c r="T63">
        <v>100</v>
      </c>
      <c r="U63">
        <v>100</v>
      </c>
      <c r="V63">
        <v>99.99</v>
      </c>
      <c r="W63">
        <v>99.96</v>
      </c>
      <c r="X63">
        <v>99.75</v>
      </c>
      <c r="Y63">
        <v>100</v>
      </c>
      <c r="Z63">
        <v>99.33</v>
      </c>
      <c r="AA63">
        <v>100</v>
      </c>
      <c r="AB63">
        <v>99.96</v>
      </c>
      <c r="AC63">
        <v>100</v>
      </c>
      <c r="AD63">
        <v>99.41</v>
      </c>
      <c r="AE63">
        <v>100</v>
      </c>
      <c r="AF63">
        <v>100</v>
      </c>
      <c r="AG63">
        <v>100</v>
      </c>
      <c r="AH63">
        <v>100</v>
      </c>
      <c r="AI63">
        <v>100</v>
      </c>
      <c r="AJ63">
        <v>100</v>
      </c>
      <c r="AK63">
        <v>100</v>
      </c>
      <c r="AL63">
        <v>100</v>
      </c>
      <c r="AM63">
        <v>99.84</v>
      </c>
      <c r="AN63">
        <v>100</v>
      </c>
      <c r="AO63">
        <v>100</v>
      </c>
      <c r="AP63">
        <v>100</v>
      </c>
      <c r="AQ63">
        <v>99.89</v>
      </c>
      <c r="AR63">
        <v>100</v>
      </c>
      <c r="AS63">
        <v>100</v>
      </c>
      <c r="AT63">
        <v>100</v>
      </c>
      <c r="AU63">
        <v>100</v>
      </c>
      <c r="AV63">
        <v>99.99</v>
      </c>
      <c r="AW63">
        <v>99.94</v>
      </c>
      <c r="AX63">
        <v>100</v>
      </c>
      <c r="AY63">
        <v>93.52</v>
      </c>
      <c r="AZ63">
        <v>100</v>
      </c>
      <c r="BA63">
        <v>100</v>
      </c>
      <c r="BB63">
        <v>99.76</v>
      </c>
      <c r="BC63">
        <v>100</v>
      </c>
      <c r="BD63">
        <v>100</v>
      </c>
      <c r="BE63">
        <v>100</v>
      </c>
      <c r="BF63">
        <v>100</v>
      </c>
      <c r="BG63">
        <v>100</v>
      </c>
      <c r="BH63">
        <v>100</v>
      </c>
      <c r="BI63">
        <v>100</v>
      </c>
      <c r="BJ63">
        <v>100</v>
      </c>
      <c r="BK63">
        <v>99.89</v>
      </c>
      <c r="BL63">
        <v>100</v>
      </c>
      <c r="BM63">
        <v>100</v>
      </c>
      <c r="BN63">
        <v>100</v>
      </c>
      <c r="BO63">
        <v>97.25</v>
      </c>
      <c r="BP63">
        <v>100</v>
      </c>
      <c r="BQ63">
        <v>100</v>
      </c>
      <c r="BR63">
        <v>100</v>
      </c>
      <c r="BS63">
        <v>100</v>
      </c>
      <c r="BT63">
        <v>100</v>
      </c>
      <c r="BU63">
        <v>100</v>
      </c>
      <c r="BV63">
        <v>100</v>
      </c>
      <c r="BW63">
        <v>100</v>
      </c>
      <c r="BX63">
        <v>99.47</v>
      </c>
      <c r="BY63">
        <v>99.9</v>
      </c>
      <c r="BZ63">
        <v>100</v>
      </c>
      <c r="CA63">
        <v>100</v>
      </c>
      <c r="CB63">
        <v>100</v>
      </c>
      <c r="CC63">
        <v>99.62</v>
      </c>
      <c r="CD63">
        <v>99.96</v>
      </c>
      <c r="CE63">
        <v>99.46</v>
      </c>
      <c r="CF63">
        <v>100</v>
      </c>
      <c r="CG63">
        <v>100</v>
      </c>
      <c r="CH63">
        <v>100</v>
      </c>
      <c r="CI63">
        <v>99.83</v>
      </c>
      <c r="CJ63">
        <v>100</v>
      </c>
      <c r="CK63">
        <v>100</v>
      </c>
      <c r="CL63">
        <v>100</v>
      </c>
      <c r="CM63">
        <v>100</v>
      </c>
      <c r="CN63">
        <v>100</v>
      </c>
      <c r="CO63">
        <v>99.46</v>
      </c>
      <c r="CP63">
        <v>100</v>
      </c>
      <c r="CQ63">
        <v>100</v>
      </c>
      <c r="CR63">
        <v>99.5</v>
      </c>
      <c r="CS63">
        <v>99.89</v>
      </c>
      <c r="CT63">
        <v>100</v>
      </c>
      <c r="CU63">
        <v>99.34</v>
      </c>
      <c r="CV63">
        <v>100</v>
      </c>
      <c r="CW63">
        <v>100</v>
      </c>
      <c r="CX63">
        <v>100</v>
      </c>
      <c r="CY63">
        <v>100</v>
      </c>
      <c r="CZ63">
        <v>100</v>
      </c>
    </row>
    <row r="64" spans="1:104" x14ac:dyDescent="0.25">
      <c r="B64">
        <v>104</v>
      </c>
      <c r="C64" t="s">
        <v>389</v>
      </c>
      <c r="D64" t="s">
        <v>390</v>
      </c>
    </row>
    <row r="65" spans="1:104" x14ac:dyDescent="0.25">
      <c r="B65">
        <v>107</v>
      </c>
      <c r="C65" t="s">
        <v>655</v>
      </c>
      <c r="D65" t="s">
        <v>391</v>
      </c>
    </row>
    <row r="66" spans="1:104" x14ac:dyDescent="0.25">
      <c r="B66">
        <v>108</v>
      </c>
      <c r="C66" t="s">
        <v>656</v>
      </c>
      <c r="D66" t="s">
        <v>392</v>
      </c>
    </row>
    <row r="67" spans="1:104" x14ac:dyDescent="0.25">
      <c r="A67">
        <v>147</v>
      </c>
      <c r="B67">
        <v>147</v>
      </c>
      <c r="C67" t="s">
        <v>393</v>
      </c>
      <c r="D67" t="s">
        <v>394</v>
      </c>
      <c r="E67">
        <v>40681907</v>
      </c>
      <c r="F67">
        <v>6031900</v>
      </c>
      <c r="G67">
        <v>2664412</v>
      </c>
      <c r="H67">
        <v>3694598</v>
      </c>
      <c r="I67">
        <v>4784744</v>
      </c>
      <c r="J67">
        <v>4641552</v>
      </c>
      <c r="K67">
        <v>14587005</v>
      </c>
      <c r="L67">
        <v>3003000</v>
      </c>
      <c r="M67">
        <v>6552683</v>
      </c>
      <c r="N67">
        <v>37298995</v>
      </c>
      <c r="O67">
        <v>74207534</v>
      </c>
      <c r="P67">
        <v>15707145</v>
      </c>
      <c r="Q67">
        <v>70855880</v>
      </c>
      <c r="R67">
        <v>14809121</v>
      </c>
      <c r="S67">
        <v>2600000</v>
      </c>
      <c r="T67">
        <v>22479000</v>
      </c>
      <c r="U67">
        <v>2900000</v>
      </c>
      <c r="V67">
        <v>37918191</v>
      </c>
      <c r="W67">
        <v>30770310</v>
      </c>
      <c r="X67">
        <v>7092150</v>
      </c>
      <c r="Y67">
        <v>3550000</v>
      </c>
      <c r="Z67">
        <v>1350000</v>
      </c>
      <c r="AA67">
        <v>26151071</v>
      </c>
      <c r="AB67">
        <v>7471391</v>
      </c>
      <c r="AC67">
        <v>21006979</v>
      </c>
      <c r="AD67">
        <v>82208906</v>
      </c>
      <c r="AE67">
        <v>9976717</v>
      </c>
      <c r="AF67">
        <v>22301019</v>
      </c>
      <c r="AG67">
        <v>30728164</v>
      </c>
      <c r="AH67">
        <v>10967848</v>
      </c>
      <c r="AI67">
        <v>8801000</v>
      </c>
      <c r="AJ67">
        <v>132665201</v>
      </c>
      <c r="AK67">
        <v>9639938</v>
      </c>
      <c r="AL67">
        <v>110291343</v>
      </c>
      <c r="AM67">
        <v>16365283</v>
      </c>
      <c r="AN67">
        <v>47787865</v>
      </c>
      <c r="AO67">
        <v>2714000</v>
      </c>
      <c r="AP67">
        <v>869769</v>
      </c>
      <c r="AQ67">
        <v>14004385</v>
      </c>
      <c r="AR67">
        <v>2317000</v>
      </c>
      <c r="AS67">
        <v>195860398</v>
      </c>
      <c r="AT67">
        <v>5463054</v>
      </c>
      <c r="AU67">
        <v>23350892</v>
      </c>
      <c r="AV67">
        <v>15551978</v>
      </c>
      <c r="AW67">
        <v>27113000</v>
      </c>
      <c r="AX67">
        <v>4423524</v>
      </c>
      <c r="AY67">
        <v>4824884</v>
      </c>
      <c r="AZ67">
        <v>1627037</v>
      </c>
      <c r="BA67">
        <v>46486616</v>
      </c>
      <c r="BB67">
        <v>6915072</v>
      </c>
      <c r="BC67">
        <v>61230703</v>
      </c>
      <c r="BD67">
        <v>1861848</v>
      </c>
      <c r="BE67">
        <v>17512278</v>
      </c>
      <c r="BF67">
        <v>10000000</v>
      </c>
      <c r="BG67">
        <v>18066296</v>
      </c>
      <c r="BH67">
        <v>7852313</v>
      </c>
      <c r="BI67">
        <v>3615714</v>
      </c>
      <c r="BJ67">
        <v>5790158</v>
      </c>
      <c r="BK67">
        <v>8747303</v>
      </c>
      <c r="BL67">
        <v>428744699</v>
      </c>
      <c r="BM67">
        <v>2287260</v>
      </c>
      <c r="BN67">
        <v>5288850</v>
      </c>
      <c r="BO67">
        <v>30791352</v>
      </c>
      <c r="BP67">
        <v>20320261</v>
      </c>
      <c r="BQ67">
        <v>75141652</v>
      </c>
      <c r="BR67">
        <v>3500000</v>
      </c>
      <c r="BS67">
        <v>49264234</v>
      </c>
      <c r="BT67">
        <v>86199847</v>
      </c>
      <c r="BU67">
        <v>3664710</v>
      </c>
      <c r="BV67">
        <v>11164000</v>
      </c>
      <c r="BW67">
        <v>14952460</v>
      </c>
      <c r="BX67">
        <v>2775000</v>
      </c>
      <c r="BY67">
        <v>9359614</v>
      </c>
      <c r="BZ67">
        <v>39970807</v>
      </c>
      <c r="CA67">
        <v>5129788</v>
      </c>
      <c r="CB67">
        <v>23888546</v>
      </c>
      <c r="CC67">
        <v>7863448</v>
      </c>
      <c r="CD67">
        <v>13305000</v>
      </c>
      <c r="CE67">
        <v>15834840</v>
      </c>
      <c r="CF67">
        <v>38355949</v>
      </c>
      <c r="CG67">
        <v>13852431</v>
      </c>
      <c r="CH67">
        <v>11829006</v>
      </c>
      <c r="CI67">
        <v>10419897</v>
      </c>
      <c r="CJ67">
        <v>10282253</v>
      </c>
      <c r="CK67">
        <v>11110594</v>
      </c>
      <c r="CL67">
        <v>12761750</v>
      </c>
      <c r="CM67">
        <v>859024</v>
      </c>
      <c r="CN67">
        <v>11842443</v>
      </c>
      <c r="CO67">
        <v>582595</v>
      </c>
      <c r="CP67">
        <v>96916459</v>
      </c>
      <c r="CQ67">
        <v>8432440</v>
      </c>
      <c r="CR67">
        <v>428820317</v>
      </c>
      <c r="CS67">
        <v>4956249</v>
      </c>
      <c r="CT67">
        <v>1638001</v>
      </c>
      <c r="CU67">
        <v>13156954</v>
      </c>
      <c r="CV67">
        <v>20157552</v>
      </c>
      <c r="CW67">
        <v>12786320</v>
      </c>
      <c r="CX67">
        <v>20456543</v>
      </c>
      <c r="CY67">
        <v>6356987</v>
      </c>
      <c r="CZ67">
        <v>2955224</v>
      </c>
    </row>
    <row r="68" spans="1:104" x14ac:dyDescent="0.25">
      <c r="A68">
        <v>148</v>
      </c>
      <c r="B68">
        <v>148</v>
      </c>
      <c r="C68" t="s">
        <v>395</v>
      </c>
      <c r="D68" t="s">
        <v>396</v>
      </c>
      <c r="E68">
        <v>2468323</v>
      </c>
      <c r="F68">
        <v>596202</v>
      </c>
      <c r="G68">
        <v>1768411</v>
      </c>
      <c r="H68">
        <v>1355765</v>
      </c>
      <c r="I68">
        <v>2460189</v>
      </c>
      <c r="J68">
        <v>966030</v>
      </c>
      <c r="K68">
        <v>1115695</v>
      </c>
      <c r="L68">
        <v>279746</v>
      </c>
      <c r="M68">
        <v>1291036</v>
      </c>
      <c r="N68">
        <v>8483229</v>
      </c>
      <c r="O68">
        <v>56882234</v>
      </c>
      <c r="P68">
        <v>17899099</v>
      </c>
      <c r="Q68">
        <v>65046301</v>
      </c>
      <c r="R68">
        <v>4173125</v>
      </c>
      <c r="S68">
        <v>252368</v>
      </c>
      <c r="T68">
        <v>4044115</v>
      </c>
      <c r="U68">
        <v>465000</v>
      </c>
      <c r="V68">
        <v>25815434</v>
      </c>
      <c r="W68">
        <v>8006600</v>
      </c>
      <c r="X68">
        <v>787690</v>
      </c>
      <c r="Y68">
        <v>509687</v>
      </c>
      <c r="Z68">
        <v>250000</v>
      </c>
      <c r="AA68">
        <v>13257381</v>
      </c>
      <c r="AB68">
        <v>949159</v>
      </c>
      <c r="AC68">
        <v>1969412</v>
      </c>
      <c r="AD68">
        <v>11029218</v>
      </c>
      <c r="AE68">
        <v>1000000</v>
      </c>
      <c r="AF68">
        <v>1751308</v>
      </c>
      <c r="AG68">
        <v>12933891</v>
      </c>
      <c r="AH68">
        <v>8879558</v>
      </c>
      <c r="AI68">
        <v>173355</v>
      </c>
      <c r="AJ68">
        <v>12165155</v>
      </c>
      <c r="AK68">
        <v>791932</v>
      </c>
      <c r="AL68">
        <v>15849898</v>
      </c>
      <c r="AM68">
        <v>5189828</v>
      </c>
      <c r="AN68">
        <v>25321228</v>
      </c>
      <c r="AO68">
        <v>511243</v>
      </c>
      <c r="AP68">
        <v>85093</v>
      </c>
      <c r="AQ68">
        <v>2756127</v>
      </c>
      <c r="AR68">
        <v>608035</v>
      </c>
      <c r="AS68">
        <v>28758413</v>
      </c>
      <c r="AT68">
        <v>9649643</v>
      </c>
      <c r="AU68">
        <v>20155304</v>
      </c>
      <c r="AV68">
        <v>1456058</v>
      </c>
      <c r="AW68">
        <v>7593905</v>
      </c>
      <c r="AX68">
        <v>1160095</v>
      </c>
      <c r="AY68">
        <v>1086331</v>
      </c>
      <c r="AZ68">
        <v>327924</v>
      </c>
      <c r="BA68">
        <v>28522655</v>
      </c>
      <c r="BB68">
        <v>5136939</v>
      </c>
      <c r="BC68">
        <v>25779051</v>
      </c>
      <c r="BD68">
        <v>335194</v>
      </c>
      <c r="BE68">
        <v>1347506</v>
      </c>
      <c r="BF68">
        <v>680721</v>
      </c>
      <c r="BG68">
        <v>3458075</v>
      </c>
      <c r="BH68">
        <v>599441</v>
      </c>
      <c r="BI68">
        <v>3881477</v>
      </c>
      <c r="BJ68">
        <v>545801</v>
      </c>
      <c r="BK68">
        <v>2186749</v>
      </c>
      <c r="BL68">
        <v>94910902</v>
      </c>
      <c r="BM68">
        <v>674652</v>
      </c>
      <c r="BN68">
        <v>12077132</v>
      </c>
      <c r="BO68">
        <v>7741310</v>
      </c>
      <c r="BP68">
        <v>1396890</v>
      </c>
      <c r="BQ68">
        <v>36453923</v>
      </c>
      <c r="BR68">
        <v>695000</v>
      </c>
      <c r="BS68">
        <v>3000000</v>
      </c>
      <c r="BT68">
        <v>7002958</v>
      </c>
      <c r="BU68">
        <v>250000</v>
      </c>
      <c r="BV68">
        <v>1002909</v>
      </c>
      <c r="BW68">
        <v>44433756</v>
      </c>
      <c r="BX68">
        <v>465627</v>
      </c>
      <c r="BY68">
        <v>2031708</v>
      </c>
      <c r="BZ68">
        <v>1363481</v>
      </c>
      <c r="CA68">
        <v>312000</v>
      </c>
      <c r="CB68">
        <v>5027697</v>
      </c>
      <c r="CC68">
        <v>2399680</v>
      </c>
      <c r="CD68">
        <v>4369398</v>
      </c>
      <c r="CE68">
        <v>882525</v>
      </c>
      <c r="CF68">
        <v>20984934</v>
      </c>
      <c r="CG68">
        <v>1355802</v>
      </c>
      <c r="CH68">
        <v>1467258</v>
      </c>
      <c r="CI68">
        <v>9819773</v>
      </c>
      <c r="CJ68">
        <v>3291000</v>
      </c>
      <c r="CK68">
        <v>1500800</v>
      </c>
      <c r="CL68">
        <v>2943254</v>
      </c>
      <c r="CM68">
        <v>178190</v>
      </c>
      <c r="CN68">
        <v>1800000</v>
      </c>
      <c r="CO68">
        <v>97675</v>
      </c>
      <c r="CP68">
        <v>17082400</v>
      </c>
      <c r="CQ68">
        <v>1465000</v>
      </c>
      <c r="CR68">
        <v>294536794</v>
      </c>
      <c r="CS68">
        <v>175000</v>
      </c>
      <c r="CT68">
        <v>578760</v>
      </c>
      <c r="CU68">
        <v>1415372</v>
      </c>
      <c r="CV68">
        <v>9785564</v>
      </c>
      <c r="CW68">
        <v>2454350</v>
      </c>
      <c r="CX68">
        <v>5645617</v>
      </c>
      <c r="CY68">
        <v>454400</v>
      </c>
      <c r="CZ68">
        <v>4282013</v>
      </c>
    </row>
    <row r="69" spans="1:104" x14ac:dyDescent="0.25">
      <c r="B69">
        <v>149</v>
      </c>
      <c r="C69" t="s">
        <v>397</v>
      </c>
      <c r="D69" t="s">
        <v>398</v>
      </c>
    </row>
    <row r="70" spans="1:104" x14ac:dyDescent="0.25">
      <c r="B70">
        <v>150</v>
      </c>
      <c r="C70" t="s">
        <v>399</v>
      </c>
      <c r="D70" t="s">
        <v>400</v>
      </c>
    </row>
    <row r="71" spans="1:104" x14ac:dyDescent="0.25">
      <c r="A71">
        <v>171</v>
      </c>
      <c r="B71">
        <v>171</v>
      </c>
      <c r="C71" t="s">
        <v>1116</v>
      </c>
      <c r="D71" t="s">
        <v>401</v>
      </c>
      <c r="E71">
        <v>10399830</v>
      </c>
      <c r="F71">
        <v>1769113</v>
      </c>
      <c r="G71">
        <v>1004037</v>
      </c>
      <c r="H71">
        <v>673323</v>
      </c>
      <c r="I71">
        <v>2395660</v>
      </c>
      <c r="J71">
        <v>614498</v>
      </c>
      <c r="K71">
        <v>2635207</v>
      </c>
      <c r="L71">
        <v>3156431</v>
      </c>
      <c r="M71">
        <v>2258057</v>
      </c>
      <c r="N71">
        <v>13952380</v>
      </c>
      <c r="O71">
        <v>48946914</v>
      </c>
      <c r="P71">
        <v>7113971</v>
      </c>
      <c r="Q71">
        <v>49051882</v>
      </c>
      <c r="R71">
        <v>5196938</v>
      </c>
      <c r="S71">
        <v>1470324</v>
      </c>
      <c r="T71">
        <v>7003253</v>
      </c>
      <c r="U71">
        <v>1528044</v>
      </c>
      <c r="V71">
        <v>17384874</v>
      </c>
      <c r="W71">
        <v>11285134</v>
      </c>
      <c r="X71">
        <v>2078133</v>
      </c>
      <c r="Y71">
        <v>2297353</v>
      </c>
      <c r="Z71">
        <v>1691656</v>
      </c>
      <c r="AA71">
        <v>7931805</v>
      </c>
      <c r="AB71">
        <v>1935720</v>
      </c>
      <c r="AC71">
        <v>8179028</v>
      </c>
      <c r="AD71">
        <v>22281470</v>
      </c>
      <c r="AE71">
        <v>1655769</v>
      </c>
      <c r="AF71">
        <v>23059852</v>
      </c>
      <c r="AG71">
        <v>12468873</v>
      </c>
      <c r="AH71">
        <v>7767158</v>
      </c>
      <c r="AI71">
        <v>4663586</v>
      </c>
      <c r="AJ71">
        <v>56929651</v>
      </c>
      <c r="AK71">
        <v>4668323</v>
      </c>
      <c r="AL71">
        <v>63916256</v>
      </c>
      <c r="AM71">
        <v>8890774</v>
      </c>
      <c r="AN71">
        <v>88979085</v>
      </c>
      <c r="AO71">
        <v>635286</v>
      </c>
      <c r="AP71">
        <v>1448190</v>
      </c>
      <c r="AQ71">
        <v>9378828</v>
      </c>
      <c r="AR71">
        <v>1352300</v>
      </c>
      <c r="AS71">
        <v>95961107</v>
      </c>
      <c r="AT71">
        <v>3604938</v>
      </c>
      <c r="AU71">
        <v>19059741</v>
      </c>
      <c r="AV71">
        <v>10895799</v>
      </c>
      <c r="AW71">
        <v>15924770</v>
      </c>
      <c r="AX71">
        <v>1453178</v>
      </c>
      <c r="AY71">
        <v>3419656</v>
      </c>
      <c r="AZ71">
        <v>512483</v>
      </c>
      <c r="BA71">
        <v>28479335</v>
      </c>
      <c r="BB71">
        <v>3999680</v>
      </c>
      <c r="BC71">
        <v>38511318</v>
      </c>
      <c r="BD71">
        <v>411565</v>
      </c>
      <c r="BE71">
        <v>9373201</v>
      </c>
      <c r="BF71">
        <v>7326860</v>
      </c>
      <c r="BG71">
        <v>12051233</v>
      </c>
      <c r="BH71">
        <v>3886114</v>
      </c>
      <c r="BI71">
        <v>1430348</v>
      </c>
      <c r="BJ71">
        <v>763432</v>
      </c>
      <c r="BK71">
        <v>1589938</v>
      </c>
      <c r="BL71">
        <v>216971911</v>
      </c>
      <c r="BM71">
        <v>314221</v>
      </c>
      <c r="BN71">
        <v>2685765</v>
      </c>
      <c r="BO71">
        <v>7992957</v>
      </c>
      <c r="BP71">
        <v>6176931</v>
      </c>
      <c r="BQ71">
        <v>55360228</v>
      </c>
      <c r="BR71">
        <v>1524858</v>
      </c>
      <c r="BS71">
        <v>13079713</v>
      </c>
      <c r="BT71">
        <v>28537294</v>
      </c>
      <c r="BU71">
        <v>972913</v>
      </c>
      <c r="BV71">
        <v>6373379</v>
      </c>
      <c r="BW71">
        <v>12768005</v>
      </c>
      <c r="BX71">
        <v>1275808</v>
      </c>
      <c r="BY71">
        <v>2166864</v>
      </c>
      <c r="BZ71">
        <v>20459580</v>
      </c>
      <c r="CA71">
        <v>2563997</v>
      </c>
      <c r="CB71">
        <v>11442938</v>
      </c>
      <c r="CC71">
        <v>4305239</v>
      </c>
      <c r="CD71">
        <v>3302097</v>
      </c>
      <c r="CE71">
        <v>8820951</v>
      </c>
      <c r="CF71">
        <v>15671990</v>
      </c>
      <c r="CG71">
        <v>7169872</v>
      </c>
      <c r="CH71">
        <v>10076984</v>
      </c>
      <c r="CI71">
        <v>1894996</v>
      </c>
      <c r="CJ71">
        <v>4453208</v>
      </c>
      <c r="CK71">
        <v>10873888</v>
      </c>
      <c r="CL71">
        <v>7304703</v>
      </c>
      <c r="CM71">
        <v>1828729</v>
      </c>
      <c r="CN71">
        <v>1072117</v>
      </c>
      <c r="CO71">
        <v>250956</v>
      </c>
      <c r="CP71">
        <v>45556806</v>
      </c>
      <c r="CQ71">
        <v>3207766</v>
      </c>
      <c r="CR71">
        <v>272513731</v>
      </c>
      <c r="CS71">
        <v>1183587</v>
      </c>
      <c r="CT71">
        <v>158071</v>
      </c>
      <c r="CU71">
        <v>5826505</v>
      </c>
      <c r="CV71">
        <v>7502841</v>
      </c>
      <c r="CW71">
        <v>4727174</v>
      </c>
      <c r="CX71">
        <v>3300176</v>
      </c>
      <c r="CY71">
        <v>4986429</v>
      </c>
      <c r="CZ71">
        <v>523483</v>
      </c>
    </row>
    <row r="72" spans="1:104" x14ac:dyDescent="0.25">
      <c r="A72">
        <v>191</v>
      </c>
      <c r="B72">
        <v>191</v>
      </c>
      <c r="C72" t="s">
        <v>1117</v>
      </c>
      <c r="D72" t="s">
        <v>402</v>
      </c>
      <c r="E72">
        <v>0</v>
      </c>
      <c r="F72">
        <v>1267849</v>
      </c>
      <c r="G72">
        <v>0</v>
      </c>
      <c r="H72">
        <v>0</v>
      </c>
      <c r="I72">
        <v>0</v>
      </c>
      <c r="J72">
        <v>0</v>
      </c>
      <c r="K72">
        <v>40493</v>
      </c>
      <c r="L72">
        <v>1202418</v>
      </c>
      <c r="M72">
        <v>229500</v>
      </c>
      <c r="N72">
        <v>2875404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959110</v>
      </c>
      <c r="AK72">
        <v>2832491</v>
      </c>
      <c r="AL72">
        <v>0</v>
      </c>
      <c r="AM72">
        <v>2019098</v>
      </c>
      <c r="AN72">
        <v>0</v>
      </c>
      <c r="AO72">
        <v>0</v>
      </c>
      <c r="AP72">
        <v>0</v>
      </c>
      <c r="AQ72">
        <v>0</v>
      </c>
      <c r="AR72">
        <v>963690</v>
      </c>
      <c r="AS72">
        <v>0</v>
      </c>
      <c r="AT72">
        <v>0</v>
      </c>
      <c r="AU72">
        <v>622358</v>
      </c>
      <c r="AV72">
        <v>0</v>
      </c>
      <c r="AW72">
        <v>611400</v>
      </c>
      <c r="AX72">
        <v>0</v>
      </c>
      <c r="AY72">
        <v>38985</v>
      </c>
      <c r="AZ72">
        <v>0</v>
      </c>
      <c r="BA72">
        <v>0</v>
      </c>
      <c r="BB72">
        <v>0</v>
      </c>
      <c r="BC72">
        <v>211520</v>
      </c>
      <c r="BD72">
        <v>0</v>
      </c>
      <c r="BE72">
        <v>0</v>
      </c>
      <c r="BF72">
        <v>0</v>
      </c>
      <c r="BG72">
        <v>3689013</v>
      </c>
      <c r="BH72">
        <v>0</v>
      </c>
      <c r="BI72">
        <v>0</v>
      </c>
      <c r="BJ72">
        <v>49270</v>
      </c>
      <c r="BK72">
        <v>85900</v>
      </c>
      <c r="BL72">
        <v>0</v>
      </c>
      <c r="BM72">
        <v>0</v>
      </c>
      <c r="BN72">
        <v>0</v>
      </c>
      <c r="BO72">
        <v>1092767</v>
      </c>
      <c r="BP72">
        <v>67716</v>
      </c>
      <c r="BQ72">
        <v>0</v>
      </c>
      <c r="BR72">
        <v>0</v>
      </c>
      <c r="BS72">
        <v>0</v>
      </c>
      <c r="BT72">
        <v>0</v>
      </c>
      <c r="BU72">
        <v>0</v>
      </c>
      <c r="BV72">
        <v>0</v>
      </c>
      <c r="BW72">
        <v>0</v>
      </c>
      <c r="BX72">
        <v>141373</v>
      </c>
      <c r="BY72">
        <v>0</v>
      </c>
      <c r="BZ72">
        <v>0</v>
      </c>
      <c r="CA72">
        <v>0</v>
      </c>
      <c r="CB72">
        <v>0</v>
      </c>
      <c r="CC72">
        <v>0</v>
      </c>
      <c r="CD72">
        <v>0</v>
      </c>
      <c r="CE72">
        <v>5455868</v>
      </c>
      <c r="CF72">
        <v>0</v>
      </c>
      <c r="CG72">
        <v>0</v>
      </c>
      <c r="CH72">
        <v>28044</v>
      </c>
      <c r="CI72">
        <v>0</v>
      </c>
      <c r="CJ72">
        <v>405448</v>
      </c>
      <c r="CK72">
        <v>3430222</v>
      </c>
      <c r="CL72">
        <v>0</v>
      </c>
      <c r="CM72">
        <v>0</v>
      </c>
      <c r="CN72">
        <v>0</v>
      </c>
      <c r="CO72">
        <v>2136402</v>
      </c>
      <c r="CP72">
        <v>14208180</v>
      </c>
      <c r="CQ72">
        <v>0</v>
      </c>
      <c r="CR72">
        <v>0</v>
      </c>
      <c r="CS72">
        <v>34277</v>
      </c>
      <c r="CT72">
        <v>0</v>
      </c>
      <c r="CU72">
        <v>0</v>
      </c>
      <c r="CV72">
        <v>0</v>
      </c>
      <c r="CW72">
        <v>0</v>
      </c>
      <c r="CX72">
        <v>0</v>
      </c>
      <c r="CY72">
        <v>0</v>
      </c>
      <c r="CZ72">
        <v>0</v>
      </c>
    </row>
    <row r="73" spans="1:104" x14ac:dyDescent="0.25">
      <c r="B73">
        <v>192</v>
      </c>
      <c r="C73" t="s">
        <v>272</v>
      </c>
      <c r="D73" t="s">
        <v>403</v>
      </c>
    </row>
    <row r="74" spans="1:104" x14ac:dyDescent="0.25">
      <c r="B74">
        <v>193</v>
      </c>
      <c r="C74" t="s">
        <v>404</v>
      </c>
      <c r="D74" t="s">
        <v>405</v>
      </c>
    </row>
    <row r="75" spans="1:104" x14ac:dyDescent="0.25">
      <c r="B75">
        <v>194</v>
      </c>
      <c r="C75" t="s">
        <v>406</v>
      </c>
      <c r="D75" t="s">
        <v>407</v>
      </c>
    </row>
    <row r="76" spans="1:104" x14ac:dyDescent="0.25">
      <c r="B76">
        <v>231</v>
      </c>
      <c r="C76" t="s">
        <v>408</v>
      </c>
      <c r="D76" t="s">
        <v>409</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row>
    <row r="77" spans="1:104" x14ac:dyDescent="0.25">
      <c r="B77">
        <v>251</v>
      </c>
      <c r="C77" t="s">
        <v>410</v>
      </c>
      <c r="D77" t="s">
        <v>411</v>
      </c>
    </row>
    <row r="78" spans="1:104" x14ac:dyDescent="0.25">
      <c r="A78">
        <v>252</v>
      </c>
      <c r="B78">
        <v>252</v>
      </c>
      <c r="C78" t="s">
        <v>102</v>
      </c>
      <c r="D78" t="s">
        <v>412</v>
      </c>
      <c r="E78">
        <v>50161507</v>
      </c>
      <c r="F78">
        <v>15408824</v>
      </c>
      <c r="G78">
        <v>17172320</v>
      </c>
      <c r="H78">
        <v>18432522</v>
      </c>
      <c r="I78">
        <v>34563920</v>
      </c>
      <c r="J78">
        <v>22696214</v>
      </c>
      <c r="K78">
        <v>19179411</v>
      </c>
      <c r="L78">
        <v>8426712</v>
      </c>
      <c r="M78">
        <v>8650688</v>
      </c>
      <c r="N78">
        <v>110230469</v>
      </c>
      <c r="O78">
        <v>63771597</v>
      </c>
      <c r="P78">
        <v>30475792</v>
      </c>
      <c r="Q78">
        <v>140299370</v>
      </c>
      <c r="R78">
        <v>21014795</v>
      </c>
      <c r="S78">
        <v>-25646</v>
      </c>
      <c r="T78">
        <v>22912344</v>
      </c>
      <c r="U78">
        <v>15101143</v>
      </c>
      <c r="V78">
        <v>102894759</v>
      </c>
      <c r="W78">
        <v>37007498</v>
      </c>
      <c r="X78">
        <v>31069762</v>
      </c>
      <c r="Y78">
        <v>21634067</v>
      </c>
      <c r="Z78">
        <v>13831232</v>
      </c>
      <c r="AA78">
        <v>84463578</v>
      </c>
      <c r="AB78">
        <v>25774501</v>
      </c>
      <c r="AC78">
        <v>44781813</v>
      </c>
      <c r="AD78">
        <v>161369905</v>
      </c>
      <c r="AE78">
        <v>98629299</v>
      </c>
      <c r="AF78">
        <v>109726856</v>
      </c>
      <c r="AG78">
        <v>47386211</v>
      </c>
      <c r="AH78">
        <v>18194990</v>
      </c>
      <c r="AI78">
        <v>11724958</v>
      </c>
      <c r="AJ78">
        <v>62072041</v>
      </c>
      <c r="AK78">
        <v>5407755</v>
      </c>
      <c r="AL78">
        <v>108155157</v>
      </c>
      <c r="AM78">
        <v>38912238</v>
      </c>
      <c r="AN78">
        <v>72946461</v>
      </c>
      <c r="AO78">
        <v>6869703</v>
      </c>
      <c r="AP78">
        <v>13622182</v>
      </c>
      <c r="AQ78">
        <v>31024432</v>
      </c>
      <c r="AR78">
        <v>7061502</v>
      </c>
      <c r="AS78">
        <v>161980529</v>
      </c>
      <c r="AT78">
        <v>17187742</v>
      </c>
      <c r="AU78">
        <v>54269404</v>
      </c>
      <c r="AV78">
        <v>53048932</v>
      </c>
      <c r="AW78">
        <v>70562443</v>
      </c>
      <c r="AX78">
        <v>11095410</v>
      </c>
      <c r="AY78">
        <v>10721286</v>
      </c>
      <c r="AZ78">
        <v>20688158</v>
      </c>
      <c r="BA78">
        <v>190105841</v>
      </c>
      <c r="BB78">
        <v>58000768</v>
      </c>
      <c r="BC78">
        <v>58501930</v>
      </c>
      <c r="BD78">
        <v>5890086</v>
      </c>
      <c r="BE78">
        <v>21157156</v>
      </c>
      <c r="BF78">
        <v>17009860</v>
      </c>
      <c r="BG78">
        <v>59504444</v>
      </c>
      <c r="BH78">
        <v>22973499</v>
      </c>
      <c r="BI78">
        <v>6407708</v>
      </c>
      <c r="BJ78">
        <v>4405556</v>
      </c>
      <c r="BK78">
        <v>18385176</v>
      </c>
      <c r="BL78">
        <v>962427445</v>
      </c>
      <c r="BM78">
        <v>9923319</v>
      </c>
      <c r="BN78">
        <v>30445003</v>
      </c>
      <c r="BO78">
        <v>52473485</v>
      </c>
      <c r="BP78">
        <v>43546457</v>
      </c>
      <c r="BQ78">
        <v>78746968</v>
      </c>
      <c r="BR78">
        <v>8538237</v>
      </c>
      <c r="BS78">
        <v>43059886</v>
      </c>
      <c r="BT78">
        <v>30229146</v>
      </c>
      <c r="BU78">
        <v>3618216</v>
      </c>
      <c r="BV78">
        <v>18250889</v>
      </c>
      <c r="BW78">
        <v>26956537</v>
      </c>
      <c r="BX78">
        <v>7834259</v>
      </c>
      <c r="BY78">
        <v>36548803</v>
      </c>
      <c r="BZ78">
        <v>95067087</v>
      </c>
      <c r="CA78">
        <v>19705853</v>
      </c>
      <c r="CB78">
        <v>54734510</v>
      </c>
      <c r="CC78">
        <v>23362028</v>
      </c>
      <c r="CD78">
        <v>19874207</v>
      </c>
      <c r="CE78">
        <v>19010915</v>
      </c>
      <c r="CF78">
        <v>64802308</v>
      </c>
      <c r="CG78">
        <v>27967835</v>
      </c>
      <c r="CH78">
        <v>27671801</v>
      </c>
      <c r="CI78">
        <v>10780814</v>
      </c>
      <c r="CJ78">
        <v>16326573</v>
      </c>
      <c r="CK78">
        <v>28013505</v>
      </c>
      <c r="CL78">
        <v>44160354</v>
      </c>
      <c r="CM78">
        <v>11590749</v>
      </c>
      <c r="CN78">
        <v>38830835</v>
      </c>
      <c r="CO78">
        <v>1745528</v>
      </c>
      <c r="CP78">
        <v>86556007</v>
      </c>
      <c r="CQ78">
        <v>2690548</v>
      </c>
      <c r="CR78">
        <v>517404228</v>
      </c>
      <c r="CS78">
        <v>12287228</v>
      </c>
      <c r="CT78">
        <v>11020273</v>
      </c>
      <c r="CU78">
        <v>73483517</v>
      </c>
      <c r="CV78">
        <v>83342500</v>
      </c>
      <c r="CW78">
        <v>24796760</v>
      </c>
      <c r="CX78">
        <v>22953394</v>
      </c>
      <c r="CY78">
        <v>41427183</v>
      </c>
      <c r="CZ78">
        <v>11916059</v>
      </c>
    </row>
    <row r="79" spans="1:104" x14ac:dyDescent="0.25">
      <c r="A79">
        <v>253</v>
      </c>
      <c r="B79">
        <v>253</v>
      </c>
      <c r="C79" t="s">
        <v>103</v>
      </c>
      <c r="D79" t="s">
        <v>413</v>
      </c>
      <c r="E79">
        <v>16070192</v>
      </c>
      <c r="F79">
        <v>7026549</v>
      </c>
      <c r="G79">
        <v>1179397</v>
      </c>
      <c r="H79">
        <v>7087436</v>
      </c>
      <c r="I79">
        <v>5004710</v>
      </c>
      <c r="J79">
        <v>4903229</v>
      </c>
      <c r="K79">
        <v>6105484</v>
      </c>
      <c r="L79">
        <v>2336940</v>
      </c>
      <c r="M79">
        <v>8382810</v>
      </c>
      <c r="N79">
        <v>15635110</v>
      </c>
      <c r="O79">
        <v>60791650</v>
      </c>
      <c r="P79">
        <v>44042541</v>
      </c>
      <c r="Q79">
        <v>32255525</v>
      </c>
      <c r="R79">
        <v>6278616</v>
      </c>
      <c r="S79">
        <v>1378112</v>
      </c>
      <c r="T79">
        <v>31744580</v>
      </c>
      <c r="U79">
        <v>3016482</v>
      </c>
      <c r="V79">
        <v>26520247</v>
      </c>
      <c r="W79">
        <v>8045521</v>
      </c>
      <c r="X79">
        <v>10906662</v>
      </c>
      <c r="Y79">
        <v>1926537</v>
      </c>
      <c r="Z79">
        <v>1543764</v>
      </c>
      <c r="AA79">
        <v>21675433</v>
      </c>
      <c r="AB79">
        <v>7286818</v>
      </c>
      <c r="AC79">
        <v>10796574</v>
      </c>
      <c r="AD79">
        <v>75001538</v>
      </c>
      <c r="AE79">
        <v>35385491</v>
      </c>
      <c r="AF79">
        <v>40115587</v>
      </c>
      <c r="AG79">
        <v>20259080</v>
      </c>
      <c r="AH79">
        <v>10116152</v>
      </c>
      <c r="AI79">
        <v>14578586</v>
      </c>
      <c r="AJ79">
        <v>57833938</v>
      </c>
      <c r="AK79">
        <v>6337435</v>
      </c>
      <c r="AL79">
        <v>59161078</v>
      </c>
      <c r="AM79">
        <v>9849114</v>
      </c>
      <c r="AN79">
        <v>44691049</v>
      </c>
      <c r="AO79">
        <v>2281954</v>
      </c>
      <c r="AP79">
        <v>4386770</v>
      </c>
      <c r="AQ79">
        <v>24688335</v>
      </c>
      <c r="AR79">
        <v>5022162</v>
      </c>
      <c r="AS79">
        <v>76345568</v>
      </c>
      <c r="AT79">
        <v>24454078</v>
      </c>
      <c r="AU79">
        <v>17376057</v>
      </c>
      <c r="AV79">
        <v>8374425</v>
      </c>
      <c r="AW79">
        <v>13491150</v>
      </c>
      <c r="AX79">
        <v>3256579</v>
      </c>
      <c r="AY79">
        <v>4823474</v>
      </c>
      <c r="AZ79">
        <v>3587566</v>
      </c>
      <c r="BA79">
        <v>36456037</v>
      </c>
      <c r="BB79">
        <v>13015008</v>
      </c>
      <c r="BC79">
        <v>30960292</v>
      </c>
      <c r="BD79">
        <v>13293951</v>
      </c>
      <c r="BE79">
        <v>42358524</v>
      </c>
      <c r="BF79">
        <v>6126086</v>
      </c>
      <c r="BG79">
        <v>14351029</v>
      </c>
      <c r="BH79">
        <v>5767882</v>
      </c>
      <c r="BI79">
        <v>5272661</v>
      </c>
      <c r="BJ79">
        <v>17529543</v>
      </c>
      <c r="BK79">
        <v>15457922</v>
      </c>
      <c r="BL79">
        <v>374408540</v>
      </c>
      <c r="BM79">
        <v>1358799</v>
      </c>
      <c r="BN79">
        <v>4461849</v>
      </c>
      <c r="BO79">
        <v>41606510</v>
      </c>
      <c r="BP79">
        <v>11571032</v>
      </c>
      <c r="BQ79">
        <v>91533445</v>
      </c>
      <c r="BR79">
        <v>1887744</v>
      </c>
      <c r="BS79">
        <v>46966936</v>
      </c>
      <c r="BT79">
        <v>51739610</v>
      </c>
      <c r="BU79">
        <v>1700032</v>
      </c>
      <c r="BV79">
        <v>5290307</v>
      </c>
      <c r="BW79">
        <v>9997476</v>
      </c>
      <c r="BX79">
        <v>1577893</v>
      </c>
      <c r="BY79">
        <v>11648228</v>
      </c>
      <c r="BZ79">
        <v>16891313</v>
      </c>
      <c r="CA79">
        <v>4183324</v>
      </c>
      <c r="CB79">
        <v>17900347</v>
      </c>
      <c r="CC79">
        <v>12033443</v>
      </c>
      <c r="CD79">
        <v>12198958</v>
      </c>
      <c r="CE79">
        <v>9531236</v>
      </c>
      <c r="CF79">
        <v>31458866</v>
      </c>
      <c r="CG79">
        <v>24698803</v>
      </c>
      <c r="CH79">
        <v>15443163</v>
      </c>
      <c r="CI79">
        <v>10124263</v>
      </c>
      <c r="CJ79">
        <v>6971463</v>
      </c>
      <c r="CK79">
        <v>8330875</v>
      </c>
      <c r="CL79">
        <v>14212002</v>
      </c>
      <c r="CM79">
        <v>55470564</v>
      </c>
      <c r="CN79">
        <v>5588888</v>
      </c>
      <c r="CO79">
        <v>841665</v>
      </c>
      <c r="CP79">
        <v>101469756</v>
      </c>
      <c r="CQ79">
        <v>5479283</v>
      </c>
      <c r="CR79">
        <v>308540955</v>
      </c>
      <c r="CS79">
        <v>5121914</v>
      </c>
      <c r="CT79">
        <v>3967389</v>
      </c>
      <c r="CU79">
        <v>6439806</v>
      </c>
      <c r="CV79">
        <v>23726218</v>
      </c>
      <c r="CW79">
        <v>5744244</v>
      </c>
      <c r="CX79">
        <v>14526179</v>
      </c>
      <c r="CY79">
        <v>2639132</v>
      </c>
      <c r="CZ79">
        <v>11288517</v>
      </c>
    </row>
    <row r="80" spans="1:104" x14ac:dyDescent="0.25">
      <c r="A80">
        <v>254</v>
      </c>
      <c r="B80">
        <v>254</v>
      </c>
      <c r="C80" t="s">
        <v>104</v>
      </c>
      <c r="D80" t="s">
        <v>414</v>
      </c>
      <c r="E80">
        <v>-115745317</v>
      </c>
      <c r="F80">
        <v>-9303436</v>
      </c>
      <c r="G80">
        <v>-9591022</v>
      </c>
      <c r="H80">
        <v>5354242</v>
      </c>
      <c r="I80">
        <v>6556978</v>
      </c>
      <c r="J80">
        <v>8195120</v>
      </c>
      <c r="K80">
        <v>405285</v>
      </c>
      <c r="L80">
        <v>-12866203</v>
      </c>
      <c r="M80">
        <v>-13263603</v>
      </c>
      <c r="N80">
        <v>-55398142</v>
      </c>
      <c r="O80">
        <v>-287081454</v>
      </c>
      <c r="P80">
        <v>-56315944</v>
      </c>
      <c r="Q80">
        <v>-222703931</v>
      </c>
      <c r="R80">
        <v>-11598214</v>
      </c>
      <c r="S80">
        <v>13604991</v>
      </c>
      <c r="T80">
        <v>-281156</v>
      </c>
      <c r="U80">
        <v>-1103868</v>
      </c>
      <c r="V80">
        <v>-31770408</v>
      </c>
      <c r="W80">
        <v>40059289</v>
      </c>
      <c r="X80">
        <v>2437412</v>
      </c>
      <c r="Y80">
        <v>178144</v>
      </c>
      <c r="Z80">
        <v>-1009487</v>
      </c>
      <c r="AA80">
        <v>-3987849</v>
      </c>
      <c r="AB80">
        <v>-18241753</v>
      </c>
      <c r="AC80">
        <v>1530331</v>
      </c>
      <c r="AD80">
        <v>-282762923</v>
      </c>
      <c r="AE80">
        <v>9057138</v>
      </c>
      <c r="AF80">
        <v>-170801210</v>
      </c>
      <c r="AG80">
        <v>-46397935</v>
      </c>
      <c r="AH80">
        <v>-64240270</v>
      </c>
      <c r="AI80">
        <v>-58094126</v>
      </c>
      <c r="AJ80">
        <v>-96020674</v>
      </c>
      <c r="AK80">
        <v>-1832463</v>
      </c>
      <c r="AL80">
        <v>-312304937</v>
      </c>
      <c r="AM80">
        <v>-62542763</v>
      </c>
      <c r="AN80">
        <v>-160554508</v>
      </c>
      <c r="AO80">
        <v>-5383613</v>
      </c>
      <c r="AP80">
        <v>2664157</v>
      </c>
      <c r="AQ80">
        <v>-53650835</v>
      </c>
      <c r="AR80">
        <v>-8628515</v>
      </c>
      <c r="AS80">
        <v>-803390717</v>
      </c>
      <c r="AT80">
        <v>-27387184</v>
      </c>
      <c r="AU80">
        <v>-80953920</v>
      </c>
      <c r="AV80">
        <v>-30725298</v>
      </c>
      <c r="AW80">
        <v>-35575041</v>
      </c>
      <c r="AX80">
        <v>-3896406</v>
      </c>
      <c r="AY80">
        <v>-5664136</v>
      </c>
      <c r="AZ80">
        <v>3361882</v>
      </c>
      <c r="BA80">
        <v>51098423</v>
      </c>
      <c r="BB80">
        <v>-37938319</v>
      </c>
      <c r="BC80">
        <v>-376766614</v>
      </c>
      <c r="BD80">
        <v>6205020</v>
      </c>
      <c r="BE80">
        <v>-109327852</v>
      </c>
      <c r="BF80">
        <v>-19732437</v>
      </c>
      <c r="BG80">
        <v>-88880662</v>
      </c>
      <c r="BH80">
        <v>-47699311</v>
      </c>
      <c r="BI80">
        <v>-3582205</v>
      </c>
      <c r="BJ80">
        <v>-7590354</v>
      </c>
      <c r="BK80">
        <v>-6246824</v>
      </c>
      <c r="BL80">
        <v>-1310003379</v>
      </c>
      <c r="BM80">
        <v>-1345402</v>
      </c>
      <c r="BN80">
        <v>10896823</v>
      </c>
      <c r="BO80">
        <v>-72575667</v>
      </c>
      <c r="BP80">
        <v>-59716905</v>
      </c>
      <c r="BQ80">
        <v>-544227008</v>
      </c>
      <c r="BR80">
        <v>-6373896</v>
      </c>
      <c r="BS80">
        <v>-114211226</v>
      </c>
      <c r="BT80">
        <v>-155693774</v>
      </c>
      <c r="BU80">
        <v>6989645</v>
      </c>
      <c r="BV80">
        <v>-23952748</v>
      </c>
      <c r="BW80">
        <v>-83641474</v>
      </c>
      <c r="BX80">
        <v>-3824324</v>
      </c>
      <c r="BY80">
        <v>13433622</v>
      </c>
      <c r="BZ80">
        <v>-109695834</v>
      </c>
      <c r="CA80">
        <v>5251178</v>
      </c>
      <c r="CB80">
        <v>-7831187</v>
      </c>
      <c r="CC80">
        <v>-21422871</v>
      </c>
      <c r="CD80">
        <v>-27164249</v>
      </c>
      <c r="CE80">
        <v>-62813441</v>
      </c>
      <c r="CF80">
        <v>-34138877</v>
      </c>
      <c r="CG80">
        <v>-31329784</v>
      </c>
      <c r="CH80">
        <v>-9748262</v>
      </c>
      <c r="CI80">
        <v>-30618275</v>
      </c>
      <c r="CJ80">
        <v>209929</v>
      </c>
      <c r="CK80">
        <v>1932898</v>
      </c>
      <c r="CL80">
        <v>8762206</v>
      </c>
      <c r="CM80">
        <v>-3071808</v>
      </c>
      <c r="CN80">
        <v>17160525</v>
      </c>
      <c r="CO80">
        <v>-2545553</v>
      </c>
      <c r="CP80">
        <v>-319114878</v>
      </c>
      <c r="CQ80">
        <v>-9989872</v>
      </c>
      <c r="CR80">
        <v>-2220686272</v>
      </c>
      <c r="CS80">
        <v>8829799</v>
      </c>
      <c r="CT80">
        <v>-11730992</v>
      </c>
      <c r="CU80">
        <v>54176242</v>
      </c>
      <c r="CV80">
        <v>563477</v>
      </c>
      <c r="CW80">
        <v>-29602266</v>
      </c>
      <c r="CX80">
        <v>-41229947</v>
      </c>
      <c r="CY80">
        <v>-7129828</v>
      </c>
      <c r="CZ80">
        <v>-13154624</v>
      </c>
    </row>
    <row r="81" spans="1:104" x14ac:dyDescent="0.25">
      <c r="A81">
        <v>255</v>
      </c>
      <c r="B81">
        <v>255</v>
      </c>
      <c r="C81" t="s">
        <v>225</v>
      </c>
      <c r="D81" t="s">
        <v>415</v>
      </c>
      <c r="E81">
        <v>-1359701</v>
      </c>
      <c r="F81">
        <v>2724823</v>
      </c>
      <c r="G81">
        <v>-1842618</v>
      </c>
      <c r="H81">
        <v>817290</v>
      </c>
      <c r="I81">
        <v>891484</v>
      </c>
      <c r="J81">
        <v>3661257</v>
      </c>
      <c r="K81">
        <v>6793509</v>
      </c>
      <c r="L81">
        <v>-1054683</v>
      </c>
      <c r="M81">
        <v>1735268</v>
      </c>
      <c r="N81">
        <v>13072654</v>
      </c>
      <c r="O81">
        <v>-10149963</v>
      </c>
      <c r="P81">
        <v>-5773610</v>
      </c>
      <c r="Q81">
        <v>-21750927</v>
      </c>
      <c r="R81">
        <v>2531634</v>
      </c>
      <c r="S81">
        <v>1482113</v>
      </c>
      <c r="T81">
        <v>8470692</v>
      </c>
      <c r="U81">
        <v>897275</v>
      </c>
      <c r="V81">
        <v>-1425884</v>
      </c>
      <c r="W81">
        <v>8088912</v>
      </c>
      <c r="X81">
        <v>3029699</v>
      </c>
      <c r="Y81">
        <v>1267416</v>
      </c>
      <c r="Z81">
        <v>613162</v>
      </c>
      <c r="AA81">
        <v>-6296526</v>
      </c>
      <c r="AB81">
        <v>2636763</v>
      </c>
      <c r="AC81">
        <v>7748151</v>
      </c>
      <c r="AD81">
        <v>22372841</v>
      </c>
      <c r="AE81">
        <v>7629987</v>
      </c>
      <c r="AF81">
        <v>19310916</v>
      </c>
      <c r="AG81">
        <v>13545038</v>
      </c>
      <c r="AH81">
        <v>-7443368</v>
      </c>
      <c r="AI81">
        <v>-14079921</v>
      </c>
      <c r="AJ81">
        <v>28786006</v>
      </c>
      <c r="AK81">
        <v>-5857735</v>
      </c>
      <c r="AL81">
        <v>26919287</v>
      </c>
      <c r="AM81">
        <v>-8539988</v>
      </c>
      <c r="AN81">
        <v>657764</v>
      </c>
      <c r="AO81">
        <v>-220486</v>
      </c>
      <c r="AP81">
        <v>2923433</v>
      </c>
      <c r="AQ81">
        <v>11548467</v>
      </c>
      <c r="AR81">
        <v>2076589</v>
      </c>
      <c r="AS81">
        <v>17041536</v>
      </c>
      <c r="AT81">
        <v>-3081721</v>
      </c>
      <c r="AU81">
        <v>-3369887</v>
      </c>
      <c r="AV81">
        <v>10372170</v>
      </c>
      <c r="AW81">
        <v>5995039</v>
      </c>
      <c r="AX81">
        <v>-719645</v>
      </c>
      <c r="AY81">
        <v>6573746</v>
      </c>
      <c r="AZ81">
        <v>-835082</v>
      </c>
      <c r="BA81">
        <v>17855248</v>
      </c>
      <c r="BB81">
        <v>5260011</v>
      </c>
      <c r="BC81">
        <v>3336764</v>
      </c>
      <c r="BD81">
        <v>1037964</v>
      </c>
      <c r="BE81">
        <v>-10691678</v>
      </c>
      <c r="BF81">
        <v>4923836</v>
      </c>
      <c r="BG81">
        <v>12843837</v>
      </c>
      <c r="BH81">
        <v>3099162</v>
      </c>
      <c r="BI81">
        <v>163507</v>
      </c>
      <c r="BJ81">
        <v>5370304</v>
      </c>
      <c r="BK81">
        <v>1856850</v>
      </c>
      <c r="BL81">
        <v>80515991</v>
      </c>
      <c r="BM81">
        <v>-56016</v>
      </c>
      <c r="BN81">
        <v>6153705</v>
      </c>
      <c r="BO81">
        <v>2356869</v>
      </c>
      <c r="BP81">
        <v>2914478</v>
      </c>
      <c r="BQ81">
        <v>5482019</v>
      </c>
      <c r="BR81">
        <v>2812831</v>
      </c>
      <c r="BS81">
        <v>-602435</v>
      </c>
      <c r="BT81">
        <v>-63476</v>
      </c>
      <c r="BU81">
        <v>310955</v>
      </c>
      <c r="BV81">
        <v>2911771</v>
      </c>
      <c r="BW81">
        <v>-37717642</v>
      </c>
      <c r="BX81">
        <v>109111</v>
      </c>
      <c r="BY81">
        <v>10762322</v>
      </c>
      <c r="BZ81">
        <v>2401775</v>
      </c>
      <c r="CA81">
        <v>2954413</v>
      </c>
      <c r="CB81">
        <v>16014928</v>
      </c>
      <c r="CC81">
        <v>6263851</v>
      </c>
      <c r="CD81">
        <v>7017176</v>
      </c>
      <c r="CE81">
        <v>6789392</v>
      </c>
      <c r="CF81">
        <v>-1496227</v>
      </c>
      <c r="CG81">
        <v>4611183</v>
      </c>
      <c r="CH81">
        <v>5629305</v>
      </c>
      <c r="CI81">
        <v>-6747520</v>
      </c>
      <c r="CJ81">
        <v>3407878</v>
      </c>
      <c r="CK81">
        <v>-1229362</v>
      </c>
      <c r="CL81">
        <v>2493660</v>
      </c>
      <c r="CM81">
        <v>38734934</v>
      </c>
      <c r="CN81">
        <v>1964722</v>
      </c>
      <c r="CO81">
        <v>-729283</v>
      </c>
      <c r="CP81">
        <v>51071048</v>
      </c>
      <c r="CQ81">
        <v>-643720</v>
      </c>
      <c r="CR81">
        <v>-74936564</v>
      </c>
      <c r="CS81">
        <v>508764</v>
      </c>
      <c r="CT81">
        <v>799921</v>
      </c>
      <c r="CU81">
        <v>2202949</v>
      </c>
      <c r="CV81">
        <v>-10956300</v>
      </c>
      <c r="CW81">
        <v>5586265</v>
      </c>
      <c r="CX81">
        <v>-3103861</v>
      </c>
      <c r="CY81">
        <v>3875170</v>
      </c>
      <c r="CZ81">
        <v>-2053298</v>
      </c>
    </row>
    <row r="82" spans="1:104" x14ac:dyDescent="0.25">
      <c r="B82">
        <v>274</v>
      </c>
      <c r="C82" t="s">
        <v>416</v>
      </c>
      <c r="D82" t="s">
        <v>417</v>
      </c>
    </row>
    <row r="83" spans="1:104" x14ac:dyDescent="0.25">
      <c r="B83">
        <v>294</v>
      </c>
      <c r="C83" t="s">
        <v>1118</v>
      </c>
      <c r="D83" t="s">
        <v>418</v>
      </c>
    </row>
    <row r="84" spans="1:104" x14ac:dyDescent="0.25">
      <c r="B84">
        <v>314</v>
      </c>
      <c r="C84" t="s">
        <v>419</v>
      </c>
      <c r="D84" t="s">
        <v>1119</v>
      </c>
    </row>
    <row r="85" spans="1:104" x14ac:dyDescent="0.25">
      <c r="B85">
        <v>315</v>
      </c>
      <c r="C85" t="s">
        <v>420</v>
      </c>
      <c r="D85" t="s">
        <v>421</v>
      </c>
    </row>
    <row r="86" spans="1:104" x14ac:dyDescent="0.25">
      <c r="B86">
        <v>316</v>
      </c>
      <c r="C86" t="s">
        <v>422</v>
      </c>
      <c r="D86" t="s">
        <v>423</v>
      </c>
    </row>
    <row r="87" spans="1:104" x14ac:dyDescent="0.25">
      <c r="B87">
        <v>320</v>
      </c>
      <c r="C87" t="s">
        <v>1120</v>
      </c>
      <c r="D87" t="s">
        <v>424</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row>
    <row r="88" spans="1:104" x14ac:dyDescent="0.25">
      <c r="B88">
        <v>321</v>
      </c>
      <c r="C88" t="s">
        <v>1121</v>
      </c>
      <c r="D88" t="s">
        <v>425</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row>
    <row r="89" spans="1:104" x14ac:dyDescent="0.25">
      <c r="B89">
        <v>322</v>
      </c>
      <c r="C89" t="s">
        <v>1122</v>
      </c>
      <c r="D89" t="s">
        <v>426</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row>
    <row r="90" spans="1:104" x14ac:dyDescent="0.25">
      <c r="B90">
        <v>323</v>
      </c>
      <c r="C90" t="s">
        <v>285</v>
      </c>
      <c r="D90" t="s">
        <v>427</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row>
    <row r="91" spans="1:104" x14ac:dyDescent="0.25">
      <c r="B91">
        <v>324</v>
      </c>
      <c r="C91" t="s">
        <v>1123</v>
      </c>
      <c r="D91" t="s">
        <v>428</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row>
    <row r="92" spans="1:104" x14ac:dyDescent="0.25">
      <c r="B92">
        <v>325</v>
      </c>
      <c r="C92" t="s">
        <v>1124</v>
      </c>
      <c r="D92" t="s">
        <v>429</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row>
    <row r="93" spans="1:104" x14ac:dyDescent="0.25">
      <c r="B93">
        <v>326</v>
      </c>
      <c r="C93" t="s">
        <v>1125</v>
      </c>
      <c r="D93" t="s">
        <v>430</v>
      </c>
    </row>
    <row r="94" spans="1:104" x14ac:dyDescent="0.25">
      <c r="A94">
        <v>327</v>
      </c>
      <c r="B94">
        <v>327</v>
      </c>
      <c r="C94" t="s">
        <v>1126</v>
      </c>
      <c r="D94" t="s">
        <v>431</v>
      </c>
      <c r="E94">
        <v>0</v>
      </c>
      <c r="F94">
        <v>0</v>
      </c>
      <c r="G94">
        <v>0</v>
      </c>
      <c r="H94">
        <v>145590</v>
      </c>
      <c r="I94">
        <v>0</v>
      </c>
      <c r="J94">
        <v>0</v>
      </c>
      <c r="K94">
        <v>105789</v>
      </c>
      <c r="L94">
        <v>129994</v>
      </c>
      <c r="M94">
        <v>454855</v>
      </c>
      <c r="N94">
        <v>2902315</v>
      </c>
      <c r="O94">
        <v>0</v>
      </c>
      <c r="P94">
        <v>378486</v>
      </c>
      <c r="Q94">
        <v>0</v>
      </c>
      <c r="R94">
        <v>20000</v>
      </c>
      <c r="S94">
        <v>1050394</v>
      </c>
      <c r="T94">
        <v>22608</v>
      </c>
      <c r="U94">
        <v>0</v>
      </c>
      <c r="V94">
        <v>0</v>
      </c>
      <c r="W94">
        <v>484753</v>
      </c>
      <c r="X94">
        <v>0</v>
      </c>
      <c r="Y94">
        <v>140847</v>
      </c>
      <c r="Z94">
        <v>120280</v>
      </c>
      <c r="AA94">
        <v>0</v>
      </c>
      <c r="AB94">
        <v>125300</v>
      </c>
      <c r="AC94">
        <v>947354</v>
      </c>
      <c r="AD94">
        <v>16923</v>
      </c>
      <c r="AE94">
        <v>1907991</v>
      </c>
      <c r="AF94">
        <v>4573941</v>
      </c>
      <c r="AG94">
        <v>0</v>
      </c>
      <c r="AH94">
        <v>338521</v>
      </c>
      <c r="AI94">
        <v>389498</v>
      </c>
      <c r="AJ94">
        <v>190226</v>
      </c>
      <c r="AK94">
        <v>51992</v>
      </c>
      <c r="AL94">
        <v>0</v>
      </c>
      <c r="AM94">
        <v>369456</v>
      </c>
      <c r="AN94">
        <v>0</v>
      </c>
      <c r="AO94">
        <v>432336</v>
      </c>
      <c r="AP94">
        <v>0</v>
      </c>
      <c r="AQ94">
        <v>0</v>
      </c>
      <c r="AR94">
        <v>231692</v>
      </c>
      <c r="AS94">
        <v>0</v>
      </c>
      <c r="AT94">
        <v>124477</v>
      </c>
      <c r="AU94">
        <v>1206943</v>
      </c>
      <c r="AV94">
        <v>0</v>
      </c>
      <c r="AW94">
        <v>331114</v>
      </c>
      <c r="AX94">
        <v>21271</v>
      </c>
      <c r="AY94">
        <v>488804</v>
      </c>
      <c r="AZ94">
        <v>57839</v>
      </c>
      <c r="BA94">
        <v>0</v>
      </c>
      <c r="BB94">
        <v>0</v>
      </c>
      <c r="BC94">
        <v>2387042</v>
      </c>
      <c r="BD94">
        <v>54808</v>
      </c>
      <c r="BE94">
        <v>0</v>
      </c>
      <c r="BF94">
        <v>0</v>
      </c>
      <c r="BG94">
        <v>828427</v>
      </c>
      <c r="BH94">
        <v>0</v>
      </c>
      <c r="BI94">
        <v>0</v>
      </c>
      <c r="BJ94">
        <v>46800</v>
      </c>
      <c r="BK94">
        <v>0</v>
      </c>
      <c r="BL94">
        <v>0</v>
      </c>
      <c r="BM94">
        <v>0</v>
      </c>
      <c r="BN94">
        <v>110892</v>
      </c>
      <c r="BO94">
        <v>500291</v>
      </c>
      <c r="BP94">
        <v>0</v>
      </c>
      <c r="BQ94">
        <v>0</v>
      </c>
      <c r="BR94">
        <v>0</v>
      </c>
      <c r="BS94">
        <v>0</v>
      </c>
      <c r="BT94">
        <v>57117</v>
      </c>
      <c r="BU94">
        <v>70286</v>
      </c>
      <c r="BV94">
        <v>777074</v>
      </c>
      <c r="BW94">
        <v>371123</v>
      </c>
      <c r="BX94">
        <v>160006</v>
      </c>
      <c r="BY94">
        <v>0</v>
      </c>
      <c r="BZ94">
        <v>0</v>
      </c>
      <c r="CA94">
        <v>0</v>
      </c>
      <c r="CB94">
        <v>0</v>
      </c>
      <c r="CC94">
        <v>290699</v>
      </c>
      <c r="CD94">
        <v>1542006</v>
      </c>
      <c r="CE94">
        <v>41784</v>
      </c>
      <c r="CF94">
        <v>0</v>
      </c>
      <c r="CG94">
        <v>0</v>
      </c>
      <c r="CH94">
        <v>225319</v>
      </c>
      <c r="CI94">
        <v>0</v>
      </c>
      <c r="CJ94">
        <v>223784</v>
      </c>
      <c r="CK94">
        <v>37521</v>
      </c>
      <c r="CL94">
        <v>22000</v>
      </c>
      <c r="CM94">
        <v>0</v>
      </c>
      <c r="CN94">
        <v>0</v>
      </c>
      <c r="CO94">
        <v>68261</v>
      </c>
      <c r="CP94">
        <v>3076605</v>
      </c>
      <c r="CQ94">
        <v>0</v>
      </c>
      <c r="CR94">
        <v>0</v>
      </c>
      <c r="CS94">
        <v>118990</v>
      </c>
      <c r="CT94">
        <v>35864</v>
      </c>
      <c r="CU94">
        <v>0</v>
      </c>
      <c r="CV94">
        <v>23628</v>
      </c>
      <c r="CW94">
        <v>0</v>
      </c>
      <c r="CX94">
        <v>127058</v>
      </c>
      <c r="CY94">
        <v>0</v>
      </c>
      <c r="CZ94">
        <v>0</v>
      </c>
    </row>
    <row r="95" spans="1:104" x14ac:dyDescent="0.25">
      <c r="A95">
        <v>328</v>
      </c>
      <c r="B95">
        <v>328</v>
      </c>
      <c r="C95" t="s">
        <v>1127</v>
      </c>
      <c r="D95" t="s">
        <v>432</v>
      </c>
      <c r="E95">
        <v>0</v>
      </c>
      <c r="F95">
        <v>1828576</v>
      </c>
      <c r="G95">
        <v>0</v>
      </c>
      <c r="H95">
        <v>250149</v>
      </c>
      <c r="I95">
        <v>0</v>
      </c>
      <c r="J95">
        <v>0</v>
      </c>
      <c r="K95">
        <v>585899</v>
      </c>
      <c r="L95">
        <v>2675608</v>
      </c>
      <c r="M95">
        <v>0</v>
      </c>
      <c r="N95">
        <v>3897431</v>
      </c>
      <c r="O95">
        <v>0</v>
      </c>
      <c r="P95">
        <v>0</v>
      </c>
      <c r="Q95">
        <v>0</v>
      </c>
      <c r="R95">
        <v>212857</v>
      </c>
      <c r="S95">
        <v>595882</v>
      </c>
      <c r="T95">
        <v>0</v>
      </c>
      <c r="U95">
        <v>0</v>
      </c>
      <c r="V95">
        <v>0</v>
      </c>
      <c r="W95">
        <v>8854202</v>
      </c>
      <c r="X95">
        <v>0</v>
      </c>
      <c r="Y95">
        <v>0</v>
      </c>
      <c r="Z95">
        <v>0</v>
      </c>
      <c r="AA95">
        <v>0</v>
      </c>
      <c r="AB95">
        <v>1051539</v>
      </c>
      <c r="AC95">
        <v>0</v>
      </c>
      <c r="AD95">
        <v>4454403</v>
      </c>
      <c r="AE95">
        <v>2516982</v>
      </c>
      <c r="AF95">
        <v>67688</v>
      </c>
      <c r="AG95">
        <v>75181</v>
      </c>
      <c r="AH95">
        <v>3038860</v>
      </c>
      <c r="AI95">
        <v>0</v>
      </c>
      <c r="AJ95">
        <v>11417933</v>
      </c>
      <c r="AK95">
        <v>3629936</v>
      </c>
      <c r="AL95">
        <v>0</v>
      </c>
      <c r="AM95">
        <v>3354475</v>
      </c>
      <c r="AN95">
        <v>0</v>
      </c>
      <c r="AO95">
        <v>2281237</v>
      </c>
      <c r="AP95">
        <v>0</v>
      </c>
      <c r="AQ95">
        <v>0</v>
      </c>
      <c r="AR95">
        <v>95959</v>
      </c>
      <c r="AS95">
        <v>0</v>
      </c>
      <c r="AT95">
        <v>178951</v>
      </c>
      <c r="AU95">
        <v>8698465</v>
      </c>
      <c r="AV95">
        <v>0</v>
      </c>
      <c r="AW95">
        <v>153486</v>
      </c>
      <c r="AX95">
        <v>0</v>
      </c>
      <c r="AY95">
        <v>991822</v>
      </c>
      <c r="AZ95">
        <v>0</v>
      </c>
      <c r="BA95">
        <v>0</v>
      </c>
      <c r="BB95">
        <v>0</v>
      </c>
      <c r="BC95">
        <v>9049563</v>
      </c>
      <c r="BD95">
        <v>268630</v>
      </c>
      <c r="BE95">
        <v>0</v>
      </c>
      <c r="BF95">
        <v>0</v>
      </c>
      <c r="BG95">
        <v>4753082</v>
      </c>
      <c r="BH95">
        <v>0</v>
      </c>
      <c r="BI95">
        <v>0</v>
      </c>
      <c r="BJ95">
        <v>107755</v>
      </c>
      <c r="BK95">
        <v>89410</v>
      </c>
      <c r="BL95">
        <v>0</v>
      </c>
      <c r="BM95">
        <v>0</v>
      </c>
      <c r="BN95">
        <v>255464</v>
      </c>
      <c r="BO95">
        <v>130868</v>
      </c>
      <c r="BP95">
        <v>265253</v>
      </c>
      <c r="BQ95">
        <v>0</v>
      </c>
      <c r="BR95">
        <v>37042</v>
      </c>
      <c r="BS95">
        <v>0</v>
      </c>
      <c r="BT95">
        <v>0</v>
      </c>
      <c r="BU95">
        <v>261788</v>
      </c>
      <c r="BV95">
        <v>0</v>
      </c>
      <c r="BW95">
        <v>0</v>
      </c>
      <c r="BX95">
        <v>286803</v>
      </c>
      <c r="BY95">
        <v>0</v>
      </c>
      <c r="BZ95">
        <v>0</v>
      </c>
      <c r="CA95">
        <v>0</v>
      </c>
      <c r="CB95">
        <v>0</v>
      </c>
      <c r="CC95">
        <v>329000</v>
      </c>
      <c r="CD95">
        <v>473081</v>
      </c>
      <c r="CE95">
        <v>2120004</v>
      </c>
      <c r="CF95">
        <v>0</v>
      </c>
      <c r="CG95">
        <v>0</v>
      </c>
      <c r="CH95">
        <v>143512</v>
      </c>
      <c r="CI95">
        <v>0</v>
      </c>
      <c r="CJ95">
        <v>5301041</v>
      </c>
      <c r="CK95">
        <v>0</v>
      </c>
      <c r="CL95">
        <v>5849531</v>
      </c>
      <c r="CM95">
        <v>0</v>
      </c>
      <c r="CN95">
        <v>0</v>
      </c>
      <c r="CO95">
        <v>2807649</v>
      </c>
      <c r="CP95">
        <v>48835481</v>
      </c>
      <c r="CQ95">
        <v>40051</v>
      </c>
      <c r="CR95">
        <v>0</v>
      </c>
      <c r="CS95">
        <v>32297</v>
      </c>
      <c r="CT95">
        <v>0</v>
      </c>
      <c r="CU95">
        <v>0</v>
      </c>
      <c r="CV95">
        <v>0</v>
      </c>
      <c r="CW95">
        <v>0</v>
      </c>
      <c r="CX95">
        <v>654776</v>
      </c>
      <c r="CY95">
        <v>3965779</v>
      </c>
      <c r="CZ95">
        <v>6569051</v>
      </c>
    </row>
    <row r="96" spans="1:104" x14ac:dyDescent="0.25">
      <c r="B96">
        <v>330</v>
      </c>
      <c r="C96" t="s">
        <v>1128</v>
      </c>
      <c r="D96" t="s">
        <v>433</v>
      </c>
    </row>
    <row r="97" spans="1:104" x14ac:dyDescent="0.25">
      <c r="A97">
        <v>331</v>
      </c>
      <c r="B97">
        <v>331</v>
      </c>
      <c r="C97" t="s">
        <v>1129</v>
      </c>
      <c r="D97" t="s">
        <v>434</v>
      </c>
      <c r="E97">
        <v>0</v>
      </c>
      <c r="F97">
        <v>500262</v>
      </c>
      <c r="G97">
        <v>0</v>
      </c>
      <c r="H97">
        <v>143239</v>
      </c>
      <c r="I97">
        <v>0</v>
      </c>
      <c r="J97">
        <v>0</v>
      </c>
      <c r="K97">
        <v>1267225</v>
      </c>
      <c r="L97">
        <v>421650</v>
      </c>
      <c r="M97">
        <v>555106</v>
      </c>
      <c r="N97">
        <v>11019695</v>
      </c>
      <c r="O97">
        <v>0</v>
      </c>
      <c r="P97">
        <v>12134</v>
      </c>
      <c r="Q97">
        <v>0</v>
      </c>
      <c r="R97">
        <v>0</v>
      </c>
      <c r="S97">
        <v>227299</v>
      </c>
      <c r="T97">
        <v>188032</v>
      </c>
      <c r="U97">
        <v>0</v>
      </c>
      <c r="V97">
        <v>0</v>
      </c>
      <c r="W97">
        <v>1059752</v>
      </c>
      <c r="X97">
        <v>0</v>
      </c>
      <c r="Y97">
        <v>0</v>
      </c>
      <c r="Z97">
        <v>12000</v>
      </c>
      <c r="AA97">
        <v>0</v>
      </c>
      <c r="AB97">
        <v>450802</v>
      </c>
      <c r="AC97">
        <v>889064</v>
      </c>
      <c r="AD97">
        <v>26995</v>
      </c>
      <c r="AE97">
        <v>2325000</v>
      </c>
      <c r="AF97">
        <v>1545000</v>
      </c>
      <c r="AG97">
        <v>575000</v>
      </c>
      <c r="AH97">
        <v>0</v>
      </c>
      <c r="AI97">
        <v>845623</v>
      </c>
      <c r="AJ97">
        <v>1396146</v>
      </c>
      <c r="AK97">
        <v>744132</v>
      </c>
      <c r="AL97">
        <v>0</v>
      </c>
      <c r="AM97">
        <v>2486313</v>
      </c>
      <c r="AN97">
        <v>0</v>
      </c>
      <c r="AO97">
        <v>0</v>
      </c>
      <c r="AP97">
        <v>0</v>
      </c>
      <c r="AQ97">
        <v>0</v>
      </c>
      <c r="AR97">
        <v>773567</v>
      </c>
      <c r="AS97">
        <v>0</v>
      </c>
      <c r="AT97">
        <v>1032948</v>
      </c>
      <c r="AU97">
        <v>3162027</v>
      </c>
      <c r="AV97">
        <v>0</v>
      </c>
      <c r="AW97">
        <v>108837</v>
      </c>
      <c r="AX97">
        <v>358885</v>
      </c>
      <c r="AY97">
        <v>701718</v>
      </c>
      <c r="AZ97">
        <v>135118</v>
      </c>
      <c r="BA97">
        <v>0</v>
      </c>
      <c r="BB97">
        <v>0</v>
      </c>
      <c r="BC97">
        <v>5005022</v>
      </c>
      <c r="BD97">
        <v>147595</v>
      </c>
      <c r="BE97">
        <v>0</v>
      </c>
      <c r="BF97">
        <v>0</v>
      </c>
      <c r="BG97">
        <v>1700779</v>
      </c>
      <c r="BH97">
        <v>0</v>
      </c>
      <c r="BI97">
        <v>0</v>
      </c>
      <c r="BJ97">
        <v>319950</v>
      </c>
      <c r="BK97">
        <v>0</v>
      </c>
      <c r="BL97">
        <v>0</v>
      </c>
      <c r="BM97">
        <v>0</v>
      </c>
      <c r="BN97">
        <v>843165</v>
      </c>
      <c r="BO97">
        <v>1931834</v>
      </c>
      <c r="BP97">
        <v>324100</v>
      </c>
      <c r="BQ97">
        <v>0</v>
      </c>
      <c r="BR97">
        <v>609500</v>
      </c>
      <c r="BS97">
        <v>0</v>
      </c>
      <c r="BT97">
        <v>0</v>
      </c>
      <c r="BU97">
        <v>443802</v>
      </c>
      <c r="BV97">
        <v>788474</v>
      </c>
      <c r="BW97">
        <v>1561836</v>
      </c>
      <c r="BX97">
        <v>375327</v>
      </c>
      <c r="BY97">
        <v>0</v>
      </c>
      <c r="BZ97">
        <v>0</v>
      </c>
      <c r="CA97">
        <v>0</v>
      </c>
      <c r="CB97">
        <v>0</v>
      </c>
      <c r="CC97">
        <v>854026</v>
      </c>
      <c r="CD97">
        <v>1267774</v>
      </c>
      <c r="CE97">
        <v>620802</v>
      </c>
      <c r="CF97">
        <v>0</v>
      </c>
      <c r="CG97">
        <v>0</v>
      </c>
      <c r="CH97">
        <v>453689</v>
      </c>
      <c r="CI97">
        <v>146500</v>
      </c>
      <c r="CJ97">
        <v>307409</v>
      </c>
      <c r="CK97">
        <v>0</v>
      </c>
      <c r="CL97">
        <v>40000</v>
      </c>
      <c r="CM97">
        <v>0</v>
      </c>
      <c r="CN97">
        <v>0</v>
      </c>
      <c r="CO97">
        <v>56000</v>
      </c>
      <c r="CP97">
        <v>3225000</v>
      </c>
      <c r="CQ97">
        <v>220750</v>
      </c>
      <c r="CR97">
        <v>0</v>
      </c>
      <c r="CS97">
        <v>337361</v>
      </c>
      <c r="CT97">
        <v>221001</v>
      </c>
      <c r="CU97">
        <v>0</v>
      </c>
      <c r="CV97">
        <v>120000</v>
      </c>
      <c r="CW97">
        <v>0</v>
      </c>
      <c r="CX97">
        <v>262911</v>
      </c>
      <c r="CY97">
        <v>0</v>
      </c>
      <c r="CZ97">
        <v>0</v>
      </c>
    </row>
    <row r="98" spans="1:104" x14ac:dyDescent="0.25">
      <c r="A98">
        <v>332</v>
      </c>
      <c r="B98">
        <v>332</v>
      </c>
      <c r="C98" t="s">
        <v>1130</v>
      </c>
      <c r="D98" t="s">
        <v>435</v>
      </c>
      <c r="E98">
        <v>0</v>
      </c>
      <c r="F98">
        <v>1710782</v>
      </c>
      <c r="G98">
        <v>0</v>
      </c>
      <c r="H98">
        <v>258650</v>
      </c>
      <c r="I98">
        <v>0</v>
      </c>
      <c r="J98">
        <v>0</v>
      </c>
      <c r="K98">
        <v>869855</v>
      </c>
      <c r="L98">
        <v>3773537</v>
      </c>
      <c r="M98">
        <v>273907</v>
      </c>
      <c r="N98">
        <v>7686528</v>
      </c>
      <c r="O98">
        <v>0</v>
      </c>
      <c r="P98">
        <v>205379</v>
      </c>
      <c r="Q98">
        <v>0</v>
      </c>
      <c r="R98">
        <v>392646</v>
      </c>
      <c r="S98">
        <v>592339</v>
      </c>
      <c r="T98">
        <v>0</v>
      </c>
      <c r="U98">
        <v>0</v>
      </c>
      <c r="V98">
        <v>0</v>
      </c>
      <c r="W98">
        <v>647753</v>
      </c>
      <c r="X98">
        <v>0</v>
      </c>
      <c r="Y98">
        <v>0</v>
      </c>
      <c r="Z98">
        <v>58433</v>
      </c>
      <c r="AA98">
        <v>0</v>
      </c>
      <c r="AB98">
        <v>1104854</v>
      </c>
      <c r="AC98">
        <v>899366</v>
      </c>
      <c r="AD98">
        <v>1441140</v>
      </c>
      <c r="AE98">
        <v>2994755</v>
      </c>
      <c r="AF98">
        <v>642816</v>
      </c>
      <c r="AG98">
        <v>34586</v>
      </c>
      <c r="AH98">
        <v>372105</v>
      </c>
      <c r="AI98">
        <v>1157428</v>
      </c>
      <c r="AJ98">
        <v>1410850</v>
      </c>
      <c r="AK98">
        <v>3734753</v>
      </c>
      <c r="AL98">
        <v>0</v>
      </c>
      <c r="AM98">
        <v>3296197</v>
      </c>
      <c r="AN98">
        <v>0</v>
      </c>
      <c r="AO98">
        <v>1029331</v>
      </c>
      <c r="AP98">
        <v>0</v>
      </c>
      <c r="AQ98">
        <v>0</v>
      </c>
      <c r="AR98">
        <v>1025715</v>
      </c>
      <c r="AS98">
        <v>0</v>
      </c>
      <c r="AT98">
        <v>33707</v>
      </c>
      <c r="AU98">
        <v>9097175</v>
      </c>
      <c r="AV98">
        <v>0</v>
      </c>
      <c r="AW98">
        <v>651080</v>
      </c>
      <c r="AX98">
        <v>28342</v>
      </c>
      <c r="AY98">
        <v>879198</v>
      </c>
      <c r="AZ98">
        <v>39888</v>
      </c>
      <c r="BA98">
        <v>0</v>
      </c>
      <c r="BB98">
        <v>0</v>
      </c>
      <c r="BC98">
        <v>2814283</v>
      </c>
      <c r="BD98">
        <v>363808</v>
      </c>
      <c r="BE98">
        <v>0</v>
      </c>
      <c r="BF98">
        <v>0</v>
      </c>
      <c r="BG98">
        <v>2523365</v>
      </c>
      <c r="BH98">
        <v>0</v>
      </c>
      <c r="BI98">
        <v>0</v>
      </c>
      <c r="BJ98">
        <v>88449</v>
      </c>
      <c r="BK98">
        <v>0</v>
      </c>
      <c r="BL98">
        <v>0</v>
      </c>
      <c r="BM98">
        <v>0</v>
      </c>
      <c r="BN98">
        <v>386525</v>
      </c>
      <c r="BO98">
        <v>833717</v>
      </c>
      <c r="BP98">
        <v>339611</v>
      </c>
      <c r="BQ98">
        <v>0</v>
      </c>
      <c r="BR98">
        <v>84095</v>
      </c>
      <c r="BS98">
        <v>0</v>
      </c>
      <c r="BT98">
        <v>0</v>
      </c>
      <c r="BU98">
        <v>291578</v>
      </c>
      <c r="BV98">
        <v>29969</v>
      </c>
      <c r="BW98">
        <v>4438383</v>
      </c>
      <c r="BX98">
        <v>162639</v>
      </c>
      <c r="BY98">
        <v>0</v>
      </c>
      <c r="BZ98">
        <v>0</v>
      </c>
      <c r="CA98">
        <v>0</v>
      </c>
      <c r="CB98">
        <v>0</v>
      </c>
      <c r="CC98">
        <v>1059708</v>
      </c>
      <c r="CD98">
        <v>5066737</v>
      </c>
      <c r="CE98">
        <v>1379068</v>
      </c>
      <c r="CF98">
        <v>0</v>
      </c>
      <c r="CG98">
        <v>0</v>
      </c>
      <c r="CH98">
        <v>183679</v>
      </c>
      <c r="CI98">
        <v>41085</v>
      </c>
      <c r="CJ98">
        <v>2164363</v>
      </c>
      <c r="CK98">
        <v>52516</v>
      </c>
      <c r="CL98">
        <v>9511</v>
      </c>
      <c r="CM98">
        <v>0</v>
      </c>
      <c r="CN98">
        <v>0</v>
      </c>
      <c r="CO98">
        <v>2462443</v>
      </c>
      <c r="CP98">
        <v>23432767</v>
      </c>
      <c r="CQ98">
        <v>30051</v>
      </c>
      <c r="CR98">
        <v>0</v>
      </c>
      <c r="CS98">
        <v>90297</v>
      </c>
      <c r="CT98">
        <v>12300</v>
      </c>
      <c r="CU98">
        <v>0</v>
      </c>
      <c r="CV98">
        <v>1277502</v>
      </c>
      <c r="CW98">
        <v>0</v>
      </c>
      <c r="CX98">
        <v>228795</v>
      </c>
      <c r="CY98">
        <v>1380942</v>
      </c>
      <c r="CZ98">
        <v>101557</v>
      </c>
    </row>
    <row r="99" spans="1:104" x14ac:dyDescent="0.25">
      <c r="A99">
        <v>333</v>
      </c>
      <c r="B99">
        <v>333</v>
      </c>
      <c r="C99" t="s">
        <v>1131</v>
      </c>
      <c r="D99" t="s">
        <v>436</v>
      </c>
      <c r="E99">
        <v>41509670</v>
      </c>
      <c r="F99">
        <v>19529843</v>
      </c>
      <c r="G99">
        <v>3946707</v>
      </c>
      <c r="H99">
        <v>13615388</v>
      </c>
      <c r="I99">
        <v>14387654</v>
      </c>
      <c r="J99">
        <v>19981730</v>
      </c>
      <c r="K99">
        <v>24658708</v>
      </c>
      <c r="L99">
        <v>4369742</v>
      </c>
      <c r="M99">
        <v>26216073</v>
      </c>
      <c r="N99">
        <v>125838970</v>
      </c>
      <c r="O99">
        <v>158355268</v>
      </c>
      <c r="P99">
        <v>40614962</v>
      </c>
      <c r="Q99">
        <v>119130993</v>
      </c>
      <c r="R99">
        <v>18187305</v>
      </c>
      <c r="S99">
        <v>12200911</v>
      </c>
      <c r="T99">
        <v>63976840</v>
      </c>
      <c r="U99">
        <v>5730856</v>
      </c>
      <c r="V99">
        <v>102469962</v>
      </c>
      <c r="W99">
        <v>96041790</v>
      </c>
      <c r="X99">
        <v>18156539</v>
      </c>
      <c r="Y99">
        <v>8940285</v>
      </c>
      <c r="Z99">
        <v>3676988</v>
      </c>
      <c r="AA99">
        <v>47930520</v>
      </c>
      <c r="AB99">
        <v>37878947</v>
      </c>
      <c r="AC99">
        <v>50243668</v>
      </c>
      <c r="AD99">
        <v>136054382</v>
      </c>
      <c r="AE99">
        <v>69342976</v>
      </c>
      <c r="AF99">
        <v>66538315</v>
      </c>
      <c r="AG99">
        <v>81196525</v>
      </c>
      <c r="AH99">
        <v>17099873</v>
      </c>
      <c r="AI99">
        <v>21849917</v>
      </c>
      <c r="AJ99">
        <v>232651037</v>
      </c>
      <c r="AK99">
        <v>18903944</v>
      </c>
      <c r="AL99">
        <v>170517668</v>
      </c>
      <c r="AM99">
        <v>32205426</v>
      </c>
      <c r="AN99">
        <v>133373377</v>
      </c>
      <c r="AO99">
        <v>2702979</v>
      </c>
      <c r="AP99">
        <v>7534864</v>
      </c>
      <c r="AQ99">
        <v>38132602</v>
      </c>
      <c r="AR99">
        <v>9311625</v>
      </c>
      <c r="AS99">
        <v>274949556</v>
      </c>
      <c r="AT99">
        <v>29119335</v>
      </c>
      <c r="AU99">
        <v>60937317</v>
      </c>
      <c r="AV99">
        <v>42757271</v>
      </c>
      <c r="AW99">
        <v>68850605</v>
      </c>
      <c r="AX99">
        <v>6830058</v>
      </c>
      <c r="AY99">
        <v>28053149</v>
      </c>
      <c r="AZ99">
        <v>8187974</v>
      </c>
      <c r="BA99">
        <v>126663931</v>
      </c>
      <c r="BB99">
        <v>36147152</v>
      </c>
      <c r="BC99">
        <v>67090901</v>
      </c>
      <c r="BD99">
        <v>6283046</v>
      </c>
      <c r="BE99">
        <v>22391310</v>
      </c>
      <c r="BF99">
        <v>29981920</v>
      </c>
      <c r="BG99">
        <v>42286221</v>
      </c>
      <c r="BH99">
        <v>31746357</v>
      </c>
      <c r="BI99">
        <v>4025450</v>
      </c>
      <c r="BJ99">
        <v>22886670</v>
      </c>
      <c r="BK99">
        <v>14793528</v>
      </c>
      <c r="BL99">
        <v>971749155</v>
      </c>
      <c r="BM99">
        <v>7382065</v>
      </c>
      <c r="BN99">
        <v>26437229</v>
      </c>
      <c r="BO99">
        <v>58943526</v>
      </c>
      <c r="BP99">
        <v>51570576</v>
      </c>
      <c r="BQ99">
        <v>165440346</v>
      </c>
      <c r="BR99">
        <v>15883207</v>
      </c>
      <c r="BS99">
        <v>68158478</v>
      </c>
      <c r="BT99">
        <v>73833835</v>
      </c>
      <c r="BU99">
        <v>9998901</v>
      </c>
      <c r="BV99">
        <v>12825531</v>
      </c>
      <c r="BW99">
        <v>48566206</v>
      </c>
      <c r="BX99">
        <v>6366870</v>
      </c>
      <c r="BY99">
        <v>28949964</v>
      </c>
      <c r="BZ99">
        <v>56637607</v>
      </c>
      <c r="CA99">
        <v>10524030</v>
      </c>
      <c r="CB99">
        <v>60729577</v>
      </c>
      <c r="CC99">
        <v>12886385</v>
      </c>
      <c r="CD99">
        <v>29044922</v>
      </c>
      <c r="CE99">
        <v>38960327</v>
      </c>
      <c r="CF99">
        <v>53622085</v>
      </c>
      <c r="CG99">
        <v>32765192</v>
      </c>
      <c r="CH99">
        <v>28171928</v>
      </c>
      <c r="CI99">
        <v>13610096</v>
      </c>
      <c r="CJ99">
        <v>23875438</v>
      </c>
      <c r="CK99">
        <v>22480438</v>
      </c>
      <c r="CL99">
        <v>29433487</v>
      </c>
      <c r="CM99">
        <v>6934700</v>
      </c>
      <c r="CN99">
        <v>28921590</v>
      </c>
      <c r="CO99">
        <v>1380099</v>
      </c>
      <c r="CP99">
        <v>144852601</v>
      </c>
      <c r="CQ99">
        <v>20921501</v>
      </c>
      <c r="CR99">
        <v>625667389</v>
      </c>
      <c r="CS99">
        <v>11881362</v>
      </c>
      <c r="CT99">
        <v>8216436</v>
      </c>
      <c r="CU99">
        <v>45244989</v>
      </c>
      <c r="CV99">
        <v>44218596</v>
      </c>
      <c r="CW99">
        <v>33837094</v>
      </c>
      <c r="CX99">
        <v>47302003</v>
      </c>
      <c r="CY99">
        <v>17910950</v>
      </c>
      <c r="CZ99">
        <v>5456113</v>
      </c>
    </row>
    <row r="100" spans="1:104" x14ac:dyDescent="0.25">
      <c r="A100">
        <v>334</v>
      </c>
      <c r="B100">
        <v>334</v>
      </c>
      <c r="C100" t="s">
        <v>1132</v>
      </c>
      <c r="D100" t="s">
        <v>437</v>
      </c>
      <c r="E100">
        <v>93022534</v>
      </c>
      <c r="F100">
        <v>30036143</v>
      </c>
      <c r="G100">
        <v>33753503</v>
      </c>
      <c r="H100">
        <v>32023610</v>
      </c>
      <c r="I100">
        <v>59534401</v>
      </c>
      <c r="J100">
        <v>30739597</v>
      </c>
      <c r="K100">
        <v>26367904</v>
      </c>
      <c r="L100">
        <v>38335215</v>
      </c>
      <c r="M100">
        <v>46782728</v>
      </c>
      <c r="N100">
        <v>212128854</v>
      </c>
      <c r="O100">
        <v>323122782</v>
      </c>
      <c r="P100">
        <v>73712830</v>
      </c>
      <c r="Q100">
        <v>251371946</v>
      </c>
      <c r="R100">
        <v>52443149</v>
      </c>
      <c r="S100">
        <v>17187594</v>
      </c>
      <c r="T100">
        <v>52436078</v>
      </c>
      <c r="U100">
        <v>36578244</v>
      </c>
      <c r="V100">
        <v>177540380</v>
      </c>
      <c r="W100">
        <v>96696513</v>
      </c>
      <c r="X100">
        <v>52095769</v>
      </c>
      <c r="Y100">
        <v>52044479</v>
      </c>
      <c r="Z100">
        <v>38547759</v>
      </c>
      <c r="AA100">
        <v>134458984</v>
      </c>
      <c r="AB100">
        <v>52974273</v>
      </c>
      <c r="AC100">
        <v>97905529</v>
      </c>
      <c r="AD100">
        <v>314416782</v>
      </c>
      <c r="AE100">
        <v>144054422</v>
      </c>
      <c r="AF100">
        <v>184120899</v>
      </c>
      <c r="AG100">
        <v>80967349</v>
      </c>
      <c r="AH100">
        <v>35406915</v>
      </c>
      <c r="AI100">
        <v>40043431</v>
      </c>
      <c r="AJ100">
        <v>503091138</v>
      </c>
      <c r="AK100">
        <v>40614158</v>
      </c>
      <c r="AL100">
        <v>349276056</v>
      </c>
      <c r="AM100">
        <v>60256360</v>
      </c>
      <c r="AN100">
        <v>169696517</v>
      </c>
      <c r="AO100">
        <v>9821476</v>
      </c>
      <c r="AP100">
        <v>23512943</v>
      </c>
      <c r="AQ100">
        <v>55717820</v>
      </c>
      <c r="AR100">
        <v>24138133</v>
      </c>
      <c r="AS100">
        <v>353419169</v>
      </c>
      <c r="AT100">
        <v>43590109</v>
      </c>
      <c r="AU100">
        <v>134823358</v>
      </c>
      <c r="AV100">
        <v>112396388</v>
      </c>
      <c r="AW100">
        <v>140827958</v>
      </c>
      <c r="AX100">
        <v>31058819</v>
      </c>
      <c r="AY100">
        <v>30226915</v>
      </c>
      <c r="AZ100">
        <v>30965699</v>
      </c>
      <c r="BA100">
        <v>443615137</v>
      </c>
      <c r="BB100">
        <v>74997632</v>
      </c>
      <c r="BC100">
        <v>116735705</v>
      </c>
      <c r="BD100">
        <v>11411943</v>
      </c>
      <c r="BE100">
        <v>44163776</v>
      </c>
      <c r="BF100">
        <v>54249049</v>
      </c>
      <c r="BG100">
        <v>93110295</v>
      </c>
      <c r="BH100">
        <v>42274141</v>
      </c>
      <c r="BI100">
        <v>21844627</v>
      </c>
      <c r="BJ100">
        <v>28090952</v>
      </c>
      <c r="BK100">
        <v>38282012</v>
      </c>
      <c r="BL100">
        <v>955549449</v>
      </c>
      <c r="BM100">
        <v>14632259</v>
      </c>
      <c r="BN100">
        <v>48738601</v>
      </c>
      <c r="BO100">
        <v>90977339</v>
      </c>
      <c r="BP100">
        <v>77427788</v>
      </c>
      <c r="BQ100">
        <v>248217102</v>
      </c>
      <c r="BR100">
        <v>29186258</v>
      </c>
      <c r="BS100">
        <v>182596894</v>
      </c>
      <c r="BT100">
        <v>123227933</v>
      </c>
      <c r="BU100">
        <v>16844010</v>
      </c>
      <c r="BV100">
        <v>72981828</v>
      </c>
      <c r="BW100">
        <v>40598447</v>
      </c>
      <c r="BX100">
        <v>13883847</v>
      </c>
      <c r="BY100">
        <v>82966194</v>
      </c>
      <c r="BZ100">
        <v>191829881</v>
      </c>
      <c r="CA100">
        <v>26978105</v>
      </c>
      <c r="CB100">
        <v>78005125</v>
      </c>
      <c r="CC100">
        <v>54008988</v>
      </c>
      <c r="CD100">
        <v>66068668</v>
      </c>
      <c r="CE100">
        <v>105935379</v>
      </c>
      <c r="CF100">
        <v>119149209</v>
      </c>
      <c r="CG100">
        <v>78750902</v>
      </c>
      <c r="CH100">
        <v>174722467</v>
      </c>
      <c r="CI100">
        <v>22010880</v>
      </c>
      <c r="CJ100">
        <v>50753890</v>
      </c>
      <c r="CK100">
        <v>71539010</v>
      </c>
      <c r="CL100">
        <v>102806733</v>
      </c>
      <c r="CM100">
        <v>30737940</v>
      </c>
      <c r="CN100">
        <v>60273185</v>
      </c>
      <c r="CO100">
        <v>5723388</v>
      </c>
      <c r="CP100">
        <v>165119491</v>
      </c>
      <c r="CQ100">
        <v>32433475</v>
      </c>
      <c r="CR100">
        <v>952139845</v>
      </c>
      <c r="CS100">
        <v>30006474</v>
      </c>
      <c r="CT100">
        <v>15998808</v>
      </c>
      <c r="CU100">
        <v>124269462</v>
      </c>
      <c r="CV100">
        <v>178504416</v>
      </c>
      <c r="CW100">
        <v>52155260</v>
      </c>
      <c r="CX100">
        <v>49069294</v>
      </c>
      <c r="CY100">
        <v>54426372</v>
      </c>
      <c r="CZ100">
        <v>20674669</v>
      </c>
    </row>
    <row r="101" spans="1:104" x14ac:dyDescent="0.25">
      <c r="A101">
        <v>335</v>
      </c>
      <c r="B101">
        <v>335</v>
      </c>
      <c r="C101" t="s">
        <v>112</v>
      </c>
      <c r="D101" t="s">
        <v>438</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1159</v>
      </c>
      <c r="AG101">
        <v>0</v>
      </c>
      <c r="AH101">
        <v>0</v>
      </c>
      <c r="AI101">
        <v>0</v>
      </c>
      <c r="AJ101">
        <v>0</v>
      </c>
      <c r="AK101">
        <v>0</v>
      </c>
      <c r="AL101">
        <v>2670802</v>
      </c>
      <c r="AM101">
        <v>0</v>
      </c>
      <c r="AN101">
        <v>1416806</v>
      </c>
      <c r="AO101">
        <v>0</v>
      </c>
      <c r="AP101">
        <v>45310</v>
      </c>
      <c r="AQ101">
        <v>0</v>
      </c>
      <c r="AR101">
        <v>0</v>
      </c>
      <c r="AS101">
        <v>0</v>
      </c>
      <c r="AT101">
        <v>0</v>
      </c>
      <c r="AU101">
        <v>0</v>
      </c>
      <c r="AV101">
        <v>0</v>
      </c>
      <c r="AW101">
        <v>0</v>
      </c>
      <c r="AX101">
        <v>0</v>
      </c>
      <c r="AY101">
        <v>0</v>
      </c>
      <c r="AZ101">
        <v>0</v>
      </c>
      <c r="BA101">
        <v>100133</v>
      </c>
      <c r="BB101">
        <v>0</v>
      </c>
      <c r="BC101">
        <v>0</v>
      </c>
      <c r="BD101">
        <v>0</v>
      </c>
      <c r="BE101">
        <v>0</v>
      </c>
      <c r="BF101">
        <v>0</v>
      </c>
      <c r="BG101">
        <v>5001</v>
      </c>
      <c r="BH101">
        <v>0</v>
      </c>
      <c r="BI101">
        <v>0</v>
      </c>
      <c r="BJ101">
        <v>0</v>
      </c>
      <c r="BK101">
        <v>0</v>
      </c>
      <c r="BL101">
        <v>0</v>
      </c>
      <c r="BM101">
        <v>0</v>
      </c>
      <c r="BN101">
        <v>1969893</v>
      </c>
      <c r="BO101">
        <v>621872</v>
      </c>
      <c r="BP101">
        <v>0</v>
      </c>
      <c r="BQ101">
        <v>243622</v>
      </c>
      <c r="BR101">
        <v>271924</v>
      </c>
      <c r="BS101">
        <v>1306602</v>
      </c>
      <c r="BT101">
        <v>0</v>
      </c>
      <c r="BU101">
        <v>0</v>
      </c>
      <c r="BV101">
        <v>1193820</v>
      </c>
      <c r="BW101">
        <v>237904</v>
      </c>
      <c r="BX101">
        <v>0</v>
      </c>
      <c r="BY101">
        <v>0</v>
      </c>
      <c r="BZ101">
        <v>437770</v>
      </c>
      <c r="CA101">
        <v>2398</v>
      </c>
      <c r="CB101">
        <v>0</v>
      </c>
      <c r="CC101">
        <v>0</v>
      </c>
      <c r="CD101">
        <v>0</v>
      </c>
      <c r="CE101">
        <v>12584</v>
      </c>
      <c r="CF101">
        <v>0</v>
      </c>
      <c r="CG101">
        <v>0</v>
      </c>
      <c r="CH101">
        <v>0</v>
      </c>
      <c r="CI101">
        <v>0</v>
      </c>
      <c r="CJ101">
        <v>0</v>
      </c>
      <c r="CK101">
        <v>0</v>
      </c>
      <c r="CL101">
        <v>417426</v>
      </c>
      <c r="CM101">
        <v>0</v>
      </c>
      <c r="CN101">
        <v>345114</v>
      </c>
      <c r="CO101">
        <v>0</v>
      </c>
      <c r="CP101">
        <v>0</v>
      </c>
      <c r="CQ101">
        <v>0</v>
      </c>
      <c r="CR101">
        <v>3589435</v>
      </c>
      <c r="CS101">
        <v>0</v>
      </c>
      <c r="CT101">
        <v>0</v>
      </c>
      <c r="CU101">
        <v>0</v>
      </c>
      <c r="CV101">
        <v>0</v>
      </c>
      <c r="CW101">
        <v>203429</v>
      </c>
      <c r="CX101">
        <v>0</v>
      </c>
      <c r="CY101">
        <v>0</v>
      </c>
      <c r="CZ101">
        <v>0</v>
      </c>
    </row>
    <row r="102" spans="1:104" x14ac:dyDescent="0.25">
      <c r="A102">
        <v>336</v>
      </c>
      <c r="B102">
        <v>336</v>
      </c>
      <c r="C102" t="s">
        <v>657</v>
      </c>
      <c r="D102" t="s">
        <v>439</v>
      </c>
      <c r="E102">
        <v>12041627</v>
      </c>
      <c r="F102">
        <v>3103869</v>
      </c>
      <c r="G102">
        <v>1500781</v>
      </c>
      <c r="H102">
        <v>1828942</v>
      </c>
      <c r="I102">
        <v>2484226</v>
      </c>
      <c r="J102">
        <v>1284720</v>
      </c>
      <c r="K102">
        <v>4081606</v>
      </c>
      <c r="L102">
        <v>2654463</v>
      </c>
      <c r="M102">
        <v>4304122</v>
      </c>
      <c r="N102">
        <v>23212076</v>
      </c>
      <c r="O102">
        <v>67064330</v>
      </c>
      <c r="P102">
        <v>18520703</v>
      </c>
      <c r="Q102">
        <v>58274734</v>
      </c>
      <c r="R102">
        <v>6490327</v>
      </c>
      <c r="S102">
        <v>804871</v>
      </c>
      <c r="T102">
        <v>10026640</v>
      </c>
      <c r="U102">
        <v>2561547</v>
      </c>
      <c r="V102">
        <v>23916225</v>
      </c>
      <c r="W102">
        <v>12656666</v>
      </c>
      <c r="X102">
        <v>7940011</v>
      </c>
      <c r="Y102">
        <v>2356758</v>
      </c>
      <c r="Z102">
        <v>1898769</v>
      </c>
      <c r="AA102">
        <v>9783976</v>
      </c>
      <c r="AB102">
        <v>6487224</v>
      </c>
      <c r="AC102">
        <v>10804291</v>
      </c>
      <c r="AD102">
        <v>38614276</v>
      </c>
      <c r="AE102">
        <v>4343091</v>
      </c>
      <c r="AF102">
        <v>23132439</v>
      </c>
      <c r="AG102">
        <v>13246048</v>
      </c>
      <c r="AH102">
        <v>0</v>
      </c>
      <c r="AI102">
        <v>3257225</v>
      </c>
      <c r="AJ102">
        <v>59578097</v>
      </c>
      <c r="AK102">
        <v>5737836</v>
      </c>
      <c r="AL102">
        <v>67431616</v>
      </c>
      <c r="AM102">
        <v>10901207</v>
      </c>
      <c r="AN102">
        <v>33640205</v>
      </c>
      <c r="AO102">
        <v>967357</v>
      </c>
      <c r="AP102">
        <v>1087208</v>
      </c>
      <c r="AQ102">
        <v>9470714</v>
      </c>
      <c r="AR102">
        <v>1334723</v>
      </c>
      <c r="AS102">
        <v>98537473</v>
      </c>
      <c r="AT102">
        <v>5424296</v>
      </c>
      <c r="AU102">
        <v>24908597</v>
      </c>
      <c r="AV102">
        <v>9372136</v>
      </c>
      <c r="AW102">
        <v>26996929</v>
      </c>
      <c r="AX102">
        <v>1999443</v>
      </c>
      <c r="AY102">
        <v>4719554</v>
      </c>
      <c r="AZ102">
        <v>1096189</v>
      </c>
      <c r="BA102">
        <v>38567228</v>
      </c>
      <c r="BB102">
        <v>6726596</v>
      </c>
      <c r="BC102">
        <v>37111590</v>
      </c>
      <c r="BD102">
        <v>1574950</v>
      </c>
      <c r="BE102">
        <v>9559130</v>
      </c>
      <c r="BF102">
        <v>7368848</v>
      </c>
      <c r="BG102">
        <v>14904972</v>
      </c>
      <c r="BH102">
        <v>5659677</v>
      </c>
      <c r="BI102">
        <v>2042853</v>
      </c>
      <c r="BJ102">
        <v>795232</v>
      </c>
      <c r="BK102">
        <v>3420775</v>
      </c>
      <c r="BL102">
        <v>365212461</v>
      </c>
      <c r="BM102">
        <v>513258</v>
      </c>
      <c r="BN102">
        <v>10153129</v>
      </c>
      <c r="BO102">
        <v>11562046</v>
      </c>
      <c r="BP102">
        <v>8592487</v>
      </c>
      <c r="BQ102">
        <v>66520542</v>
      </c>
      <c r="BR102">
        <v>2065286</v>
      </c>
      <c r="BS102">
        <v>31459111</v>
      </c>
      <c r="BT102">
        <v>33863296</v>
      </c>
      <c r="BU102">
        <v>1493272</v>
      </c>
      <c r="BV102">
        <v>7902871</v>
      </c>
      <c r="BW102">
        <v>18335913</v>
      </c>
      <c r="BX102">
        <v>1319210</v>
      </c>
      <c r="BY102">
        <v>3968837</v>
      </c>
      <c r="BZ102">
        <v>21329868</v>
      </c>
      <c r="CA102">
        <v>3025349</v>
      </c>
      <c r="CB102">
        <v>13673573</v>
      </c>
      <c r="CC102">
        <v>6357393</v>
      </c>
      <c r="CD102">
        <v>4212301</v>
      </c>
      <c r="CE102">
        <v>10110895</v>
      </c>
      <c r="CF102">
        <v>28298131</v>
      </c>
      <c r="CG102">
        <v>8449810</v>
      </c>
      <c r="CH102">
        <v>7122662</v>
      </c>
      <c r="CI102">
        <v>5126475</v>
      </c>
      <c r="CJ102">
        <v>7048708</v>
      </c>
      <c r="CK102">
        <v>12454839</v>
      </c>
      <c r="CL102">
        <v>6913146</v>
      </c>
      <c r="CM102">
        <v>2049972</v>
      </c>
      <c r="CN102">
        <v>3449649</v>
      </c>
      <c r="CO102">
        <v>508321</v>
      </c>
      <c r="CP102">
        <v>54462385</v>
      </c>
      <c r="CQ102">
        <v>3584466</v>
      </c>
      <c r="CR102">
        <v>316731895</v>
      </c>
      <c r="CS102">
        <v>1934523</v>
      </c>
      <c r="CT102">
        <v>833601</v>
      </c>
      <c r="CU102">
        <v>6142345</v>
      </c>
      <c r="CV102">
        <v>7122971</v>
      </c>
      <c r="CW102">
        <v>4867622</v>
      </c>
      <c r="CX102">
        <v>7044416</v>
      </c>
      <c r="CY102">
        <v>4587525</v>
      </c>
      <c r="CZ102">
        <v>1883390</v>
      </c>
    </row>
    <row r="103" spans="1:104" x14ac:dyDescent="0.25">
      <c r="A103">
        <v>337</v>
      </c>
      <c r="B103">
        <v>337</v>
      </c>
      <c r="C103" t="s">
        <v>1133</v>
      </c>
      <c r="D103" t="s">
        <v>440</v>
      </c>
      <c r="E103">
        <v>60215832</v>
      </c>
      <c r="F103">
        <v>6883656</v>
      </c>
      <c r="G103">
        <v>6242962</v>
      </c>
      <c r="H103">
        <v>4062747</v>
      </c>
      <c r="I103">
        <v>8487685</v>
      </c>
      <c r="J103">
        <v>3122123</v>
      </c>
      <c r="K103">
        <v>21057003</v>
      </c>
      <c r="L103">
        <v>27660468</v>
      </c>
      <c r="M103">
        <v>25860377</v>
      </c>
      <c r="N103">
        <v>111897940</v>
      </c>
      <c r="O103">
        <v>472446343</v>
      </c>
      <c r="P103">
        <v>69360000</v>
      </c>
      <c r="Q103">
        <v>442613490</v>
      </c>
      <c r="R103">
        <v>34099526</v>
      </c>
      <c r="S103">
        <v>10206034</v>
      </c>
      <c r="T103">
        <v>36437355</v>
      </c>
      <c r="U103">
        <v>7662948</v>
      </c>
      <c r="V103">
        <v>189593688</v>
      </c>
      <c r="W103">
        <v>107025251</v>
      </c>
      <c r="X103">
        <v>11319642</v>
      </c>
      <c r="Y103">
        <v>9942591</v>
      </c>
      <c r="Z103">
        <v>7658086</v>
      </c>
      <c r="AA103">
        <v>58581919</v>
      </c>
      <c r="AB103">
        <v>9399396</v>
      </c>
      <c r="AC103">
        <v>40134806</v>
      </c>
      <c r="AD103">
        <v>83054802</v>
      </c>
      <c r="AE103">
        <v>3216136</v>
      </c>
      <c r="AF103">
        <v>114335866</v>
      </c>
      <c r="AG103">
        <v>118772741</v>
      </c>
      <c r="AH103">
        <v>69175394</v>
      </c>
      <c r="AI103">
        <v>65743130</v>
      </c>
      <c r="AJ103">
        <v>525059163</v>
      </c>
      <c r="AK103">
        <v>33906057</v>
      </c>
      <c r="AL103">
        <v>555388076</v>
      </c>
      <c r="AM103">
        <v>66816826</v>
      </c>
      <c r="AN103">
        <v>198212789</v>
      </c>
      <c r="AO103">
        <v>2677785</v>
      </c>
      <c r="AP103">
        <v>5124358</v>
      </c>
      <c r="AQ103">
        <v>85727366</v>
      </c>
      <c r="AR103">
        <v>22344872</v>
      </c>
      <c r="AS103">
        <v>808179576</v>
      </c>
      <c r="AT103">
        <v>30171449</v>
      </c>
      <c r="AU103">
        <v>160882976</v>
      </c>
      <c r="AV103">
        <v>46476167</v>
      </c>
      <c r="AW103">
        <v>112749482</v>
      </c>
      <c r="AX103">
        <v>12941717</v>
      </c>
      <c r="AY103">
        <v>35872235</v>
      </c>
      <c r="AZ103">
        <v>4698970</v>
      </c>
      <c r="BA103">
        <v>218628112</v>
      </c>
      <c r="BB103">
        <v>25280123</v>
      </c>
      <c r="BC103">
        <v>294660084</v>
      </c>
      <c r="BD103">
        <v>14804917</v>
      </c>
      <c r="BE103">
        <v>98685151</v>
      </c>
      <c r="BF103">
        <v>54453226</v>
      </c>
      <c r="BG103">
        <v>86563936</v>
      </c>
      <c r="BH103">
        <v>25800235</v>
      </c>
      <c r="BI103">
        <v>11452333</v>
      </c>
      <c r="BJ103">
        <v>14059521</v>
      </c>
      <c r="BK103">
        <v>16007845</v>
      </c>
      <c r="BL103">
        <v>1372671251</v>
      </c>
      <c r="BM103">
        <v>935132</v>
      </c>
      <c r="BN103">
        <v>15849010</v>
      </c>
      <c r="BO103">
        <v>98693773</v>
      </c>
      <c r="BP103">
        <v>54280348</v>
      </c>
      <c r="BQ103">
        <v>413708037</v>
      </c>
      <c r="BR103">
        <v>14052409</v>
      </c>
      <c r="BS103">
        <v>237596012</v>
      </c>
      <c r="BT103">
        <v>198045600</v>
      </c>
      <c r="BU103">
        <v>8929477</v>
      </c>
      <c r="BV103">
        <v>39092686</v>
      </c>
      <c r="BW103">
        <v>121804028</v>
      </c>
      <c r="BX103">
        <v>9846279</v>
      </c>
      <c r="BY103">
        <v>14127374</v>
      </c>
      <c r="BZ103">
        <v>169031813</v>
      </c>
      <c r="CA103">
        <v>17245700</v>
      </c>
      <c r="CB103">
        <v>65754123</v>
      </c>
      <c r="CC103">
        <v>31661094</v>
      </c>
      <c r="CD103">
        <v>22185991</v>
      </c>
      <c r="CE103">
        <v>64093336</v>
      </c>
      <c r="CF103">
        <v>71036675</v>
      </c>
      <c r="CG103">
        <v>35207642</v>
      </c>
      <c r="CH103">
        <v>120299631</v>
      </c>
      <c r="CI103">
        <v>19172051</v>
      </c>
      <c r="CJ103">
        <v>25144960</v>
      </c>
      <c r="CK103">
        <v>39037615</v>
      </c>
      <c r="CL103">
        <v>34275283</v>
      </c>
      <c r="CM103">
        <v>16509146</v>
      </c>
      <c r="CN103">
        <v>3002144</v>
      </c>
      <c r="CO103">
        <v>1529387</v>
      </c>
      <c r="CP103">
        <v>376804474</v>
      </c>
      <c r="CQ103">
        <v>17558587</v>
      </c>
      <c r="CR103">
        <v>2421239031</v>
      </c>
      <c r="CS103">
        <v>7413422</v>
      </c>
      <c r="CT103">
        <v>517924</v>
      </c>
      <c r="CU103">
        <v>38248783</v>
      </c>
      <c r="CV103">
        <v>71731202</v>
      </c>
      <c r="CW103">
        <v>35187339</v>
      </c>
      <c r="CX103">
        <v>21204977</v>
      </c>
      <c r="CY103">
        <v>26076722</v>
      </c>
      <c r="CZ103">
        <v>13601898</v>
      </c>
    </row>
    <row r="104" spans="1:104" x14ac:dyDescent="0.25">
      <c r="A104">
        <v>338</v>
      </c>
      <c r="B104">
        <v>338</v>
      </c>
      <c r="C104" t="s">
        <v>111</v>
      </c>
      <c r="D104" t="s">
        <v>441</v>
      </c>
      <c r="E104">
        <v>176315240</v>
      </c>
      <c r="F104">
        <v>36144136</v>
      </c>
      <c r="G104">
        <v>19143368</v>
      </c>
      <c r="H104">
        <v>16294754</v>
      </c>
      <c r="I104">
        <v>19319754</v>
      </c>
      <c r="J104">
        <v>11731061</v>
      </c>
      <c r="K104">
        <v>31176237</v>
      </c>
      <c r="L104">
        <v>46030940</v>
      </c>
      <c r="M104">
        <v>68884278</v>
      </c>
      <c r="N104">
        <v>274131906</v>
      </c>
      <c r="O104">
        <v>681307056</v>
      </c>
      <c r="P104">
        <v>108077167</v>
      </c>
      <c r="Q104">
        <v>531469849</v>
      </c>
      <c r="R104">
        <v>48682209</v>
      </c>
      <c r="S104">
        <v>13162476</v>
      </c>
      <c r="T104">
        <v>55897879</v>
      </c>
      <c r="U104">
        <v>15999813</v>
      </c>
      <c r="V104">
        <v>237963386</v>
      </c>
      <c r="W104">
        <v>128574681</v>
      </c>
      <c r="X104">
        <v>24177369</v>
      </c>
      <c r="Y104">
        <v>19338603</v>
      </c>
      <c r="Z104">
        <v>13663950</v>
      </c>
      <c r="AA104">
        <v>95467352</v>
      </c>
      <c r="AB104">
        <v>68998498</v>
      </c>
      <c r="AC104">
        <v>69007589</v>
      </c>
      <c r="AD104">
        <v>457760958</v>
      </c>
      <c r="AE104">
        <v>39965231</v>
      </c>
      <c r="AF104">
        <v>295422892</v>
      </c>
      <c r="AG104">
        <v>158397891</v>
      </c>
      <c r="AH104">
        <v>83620540</v>
      </c>
      <c r="AI104">
        <v>97545341</v>
      </c>
      <c r="AJ104">
        <v>769432596</v>
      </c>
      <c r="AK104">
        <v>52461686</v>
      </c>
      <c r="AL104">
        <v>675090000</v>
      </c>
      <c r="AM104">
        <v>119579884</v>
      </c>
      <c r="AN104">
        <v>329244498</v>
      </c>
      <c r="AO104">
        <v>8905354</v>
      </c>
      <c r="AP104">
        <v>7641872</v>
      </c>
      <c r="AQ104">
        <v>112762583</v>
      </c>
      <c r="AR104">
        <v>27490177</v>
      </c>
      <c r="AS104">
        <v>1160740083</v>
      </c>
      <c r="AT104">
        <v>51861025</v>
      </c>
      <c r="AU104">
        <v>218262844</v>
      </c>
      <c r="AV104">
        <v>106371800</v>
      </c>
      <c r="AW104">
        <v>165223476</v>
      </c>
      <c r="AX104">
        <v>27207204</v>
      </c>
      <c r="AY104">
        <v>48843338</v>
      </c>
      <c r="AZ104">
        <v>7894487</v>
      </c>
      <c r="BA104">
        <v>280112601</v>
      </c>
      <c r="BB104">
        <v>88603717</v>
      </c>
      <c r="BC104">
        <v>467818792</v>
      </c>
      <c r="BD104">
        <v>17633620</v>
      </c>
      <c r="BE104">
        <v>135440342</v>
      </c>
      <c r="BF104">
        <v>75211316</v>
      </c>
      <c r="BG104">
        <v>154453018</v>
      </c>
      <c r="BH104">
        <v>86747172</v>
      </c>
      <c r="BI104">
        <v>15780855</v>
      </c>
      <c r="BJ104">
        <v>41941380</v>
      </c>
      <c r="BK104">
        <v>26124425</v>
      </c>
      <c r="BL104">
        <v>2535377701</v>
      </c>
      <c r="BM104">
        <v>11407571</v>
      </c>
      <c r="BN104">
        <v>98637920</v>
      </c>
      <c r="BO104">
        <v>158126991</v>
      </c>
      <c r="BP104">
        <v>134900314</v>
      </c>
      <c r="BQ104">
        <v>836019743</v>
      </c>
      <c r="BR104">
        <v>39494357</v>
      </c>
      <c r="BS104">
        <v>294419539</v>
      </c>
      <c r="BT104">
        <v>333919522</v>
      </c>
      <c r="BU104">
        <v>12936540</v>
      </c>
      <c r="BV104">
        <v>63777219</v>
      </c>
      <c r="BW104">
        <v>154638171</v>
      </c>
      <c r="BX104">
        <v>13813704</v>
      </c>
      <c r="BY104">
        <v>30860698</v>
      </c>
      <c r="BZ104">
        <v>271644009</v>
      </c>
      <c r="CA104">
        <v>21570739</v>
      </c>
      <c r="CB104">
        <v>102546553</v>
      </c>
      <c r="CC104">
        <v>47846182</v>
      </c>
      <c r="CD104">
        <v>96804253</v>
      </c>
      <c r="CE104">
        <v>153276446</v>
      </c>
      <c r="CF104">
        <v>109725500</v>
      </c>
      <c r="CG104">
        <v>91860825</v>
      </c>
      <c r="CH104">
        <v>145068859</v>
      </c>
      <c r="CI104">
        <v>54273578</v>
      </c>
      <c r="CJ104">
        <v>42439744</v>
      </c>
      <c r="CK104">
        <v>52291353</v>
      </c>
      <c r="CL104">
        <v>60262559</v>
      </c>
      <c r="CM104">
        <v>22031477</v>
      </c>
      <c r="CN104">
        <v>16377723</v>
      </c>
      <c r="CO104">
        <v>6495203</v>
      </c>
      <c r="CP104">
        <v>496746284</v>
      </c>
      <c r="CQ104">
        <v>46965942</v>
      </c>
      <c r="CR104">
        <v>3158453507</v>
      </c>
      <c r="CS104">
        <v>12937819</v>
      </c>
      <c r="CT104">
        <v>21607259</v>
      </c>
      <c r="CU104">
        <v>47051289</v>
      </c>
      <c r="CV104">
        <v>120550552</v>
      </c>
      <c r="CW104">
        <v>81376702</v>
      </c>
      <c r="CX104">
        <v>99382439</v>
      </c>
      <c r="CY104">
        <v>37375924</v>
      </c>
      <c r="CZ104">
        <v>23289344</v>
      </c>
    </row>
    <row r="105" spans="1:104" x14ac:dyDescent="0.25">
      <c r="A105">
        <v>339</v>
      </c>
      <c r="B105">
        <v>339</v>
      </c>
      <c r="C105" t="s">
        <v>1134</v>
      </c>
      <c r="D105" t="s">
        <v>442</v>
      </c>
      <c r="E105">
        <v>16837626</v>
      </c>
      <c r="F105">
        <v>4710533</v>
      </c>
      <c r="G105">
        <v>1084487</v>
      </c>
      <c r="H105">
        <v>4357664</v>
      </c>
      <c r="I105">
        <v>1793203</v>
      </c>
      <c r="J105">
        <v>2508173</v>
      </c>
      <c r="K105">
        <v>2832756</v>
      </c>
      <c r="L105">
        <v>5293196</v>
      </c>
      <c r="M105">
        <v>6458099</v>
      </c>
      <c r="N105">
        <v>20738440</v>
      </c>
      <c r="O105">
        <v>23503996</v>
      </c>
      <c r="P105">
        <v>6454959</v>
      </c>
      <c r="Q105">
        <v>21533590</v>
      </c>
      <c r="R105">
        <v>6732177</v>
      </c>
      <c r="S105">
        <v>1379474</v>
      </c>
      <c r="T105">
        <v>7483906</v>
      </c>
      <c r="U105">
        <v>3273417</v>
      </c>
      <c r="V105">
        <v>16219164</v>
      </c>
      <c r="W105">
        <v>9429646</v>
      </c>
      <c r="X105">
        <v>7052692</v>
      </c>
      <c r="Y105">
        <v>1276042</v>
      </c>
      <c r="Z105">
        <v>2691427</v>
      </c>
      <c r="AA105">
        <v>10614229</v>
      </c>
      <c r="AB105">
        <v>3509928</v>
      </c>
      <c r="AC105">
        <v>17042665</v>
      </c>
      <c r="AD105">
        <v>13796936</v>
      </c>
      <c r="AE105">
        <v>3807151</v>
      </c>
      <c r="AF105">
        <v>13553751</v>
      </c>
      <c r="AG105">
        <v>8733709</v>
      </c>
      <c r="AH105">
        <v>4732364</v>
      </c>
      <c r="AI105">
        <v>8311368</v>
      </c>
      <c r="AJ105">
        <v>37243427</v>
      </c>
      <c r="AK105">
        <v>2677385</v>
      </c>
      <c r="AL105">
        <v>33245021</v>
      </c>
      <c r="AM105">
        <v>11473883</v>
      </c>
      <c r="AN105">
        <v>37575796</v>
      </c>
      <c r="AO105">
        <v>639942</v>
      </c>
      <c r="AP105">
        <v>2123318</v>
      </c>
      <c r="AQ105">
        <v>1731990</v>
      </c>
      <c r="AR105">
        <v>2588286</v>
      </c>
      <c r="AS105">
        <v>45355646</v>
      </c>
      <c r="AT105">
        <v>5750547</v>
      </c>
      <c r="AU105">
        <v>18246612</v>
      </c>
      <c r="AV105">
        <v>10892674</v>
      </c>
      <c r="AW105">
        <v>10619973</v>
      </c>
      <c r="AX105">
        <v>2535806</v>
      </c>
      <c r="AY105">
        <v>3248242</v>
      </c>
      <c r="AZ105">
        <v>505980</v>
      </c>
      <c r="BA105">
        <v>19082908</v>
      </c>
      <c r="BB105">
        <v>3923471</v>
      </c>
      <c r="BC105">
        <v>19140871</v>
      </c>
      <c r="BD105">
        <v>1377733</v>
      </c>
      <c r="BE105">
        <v>3449072</v>
      </c>
      <c r="BF105">
        <v>6500753</v>
      </c>
      <c r="BG105">
        <v>10210647</v>
      </c>
      <c r="BH105">
        <v>5451535</v>
      </c>
      <c r="BI105">
        <v>1889537</v>
      </c>
      <c r="BJ105">
        <v>3894493</v>
      </c>
      <c r="BK105">
        <v>5470503</v>
      </c>
      <c r="BL105">
        <v>123302968</v>
      </c>
      <c r="BM105">
        <v>795801</v>
      </c>
      <c r="BN105">
        <v>3945028</v>
      </c>
      <c r="BO105">
        <v>10447646</v>
      </c>
      <c r="BP105">
        <v>7272853</v>
      </c>
      <c r="BQ105">
        <v>13034710</v>
      </c>
      <c r="BR105">
        <v>4157219</v>
      </c>
      <c r="BS105">
        <v>13715227</v>
      </c>
      <c r="BT105">
        <v>15719203</v>
      </c>
      <c r="BU105">
        <v>1920961</v>
      </c>
      <c r="BV105">
        <v>6795250</v>
      </c>
      <c r="BW105">
        <v>3436468</v>
      </c>
      <c r="BX105">
        <v>1444716</v>
      </c>
      <c r="BY105">
        <v>7851597</v>
      </c>
      <c r="BZ105">
        <v>18916472</v>
      </c>
      <c r="CA105">
        <v>1824915</v>
      </c>
      <c r="CB105">
        <v>12492053</v>
      </c>
      <c r="CC105">
        <v>1775389</v>
      </c>
      <c r="CD105">
        <v>10670236</v>
      </c>
      <c r="CE105">
        <v>11568655</v>
      </c>
      <c r="CF105">
        <v>18520768</v>
      </c>
      <c r="CG105">
        <v>5930767</v>
      </c>
      <c r="CH105">
        <v>8459396</v>
      </c>
      <c r="CI105">
        <v>2604114</v>
      </c>
      <c r="CJ105">
        <v>9780947</v>
      </c>
      <c r="CK105">
        <v>4041239</v>
      </c>
      <c r="CL105">
        <v>9549655</v>
      </c>
      <c r="CM105">
        <v>3388985</v>
      </c>
      <c r="CN105">
        <v>4289719</v>
      </c>
      <c r="CO105">
        <v>343925</v>
      </c>
      <c r="CP105">
        <v>22249792</v>
      </c>
      <c r="CQ105">
        <v>4874196</v>
      </c>
      <c r="CR105">
        <v>84321005</v>
      </c>
      <c r="CS105">
        <v>2301774</v>
      </c>
      <c r="CT105">
        <v>2227708</v>
      </c>
      <c r="CU105">
        <v>2305329</v>
      </c>
      <c r="CV105">
        <v>9876711</v>
      </c>
      <c r="CW105">
        <v>9322650</v>
      </c>
      <c r="CX105">
        <v>11719768</v>
      </c>
      <c r="CY105">
        <v>3062331</v>
      </c>
      <c r="CZ105">
        <v>1238564</v>
      </c>
    </row>
    <row r="106" spans="1:104" x14ac:dyDescent="0.25">
      <c r="B106">
        <v>340</v>
      </c>
      <c r="C106" t="s">
        <v>1135</v>
      </c>
      <c r="D106" t="s">
        <v>443</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row>
    <row r="107" spans="1:104" x14ac:dyDescent="0.25">
      <c r="A107">
        <v>341</v>
      </c>
      <c r="B107">
        <v>341</v>
      </c>
      <c r="C107" t="s">
        <v>1136</v>
      </c>
      <c r="D107" t="s">
        <v>444</v>
      </c>
      <c r="E107">
        <v>118436592</v>
      </c>
      <c r="F107">
        <v>31320139</v>
      </c>
      <c r="G107">
        <v>11679172</v>
      </c>
      <c r="H107">
        <v>20798276</v>
      </c>
      <c r="I107">
        <v>25978522</v>
      </c>
      <c r="J107">
        <v>27094359</v>
      </c>
      <c r="K107">
        <v>51126720</v>
      </c>
      <c r="L107">
        <v>14693785</v>
      </c>
      <c r="M107">
        <v>31550745</v>
      </c>
      <c r="N107">
        <v>154836362</v>
      </c>
      <c r="O107">
        <v>336840166</v>
      </c>
      <c r="P107">
        <v>68400606</v>
      </c>
      <c r="Q107">
        <v>212312097</v>
      </c>
      <c r="R107">
        <v>59163111</v>
      </c>
      <c r="S107">
        <v>12540808</v>
      </c>
      <c r="T107">
        <v>80117190</v>
      </c>
      <c r="U107">
        <v>17457706</v>
      </c>
      <c r="V107">
        <v>142686910</v>
      </c>
      <c r="W107">
        <v>95103363</v>
      </c>
      <c r="X107">
        <v>28830669</v>
      </c>
      <c r="Y107">
        <v>15057102</v>
      </c>
      <c r="Z107">
        <v>12107845</v>
      </c>
      <c r="AA107">
        <v>86474280</v>
      </c>
      <c r="AB107">
        <v>43395176</v>
      </c>
      <c r="AC107">
        <v>71656866</v>
      </c>
      <c r="AD107">
        <v>280540960</v>
      </c>
      <c r="AE107">
        <v>61089445</v>
      </c>
      <c r="AF107">
        <v>110752143</v>
      </c>
      <c r="AG107">
        <v>121960495</v>
      </c>
      <c r="AH107">
        <v>43696821</v>
      </c>
      <c r="AI107">
        <v>42538100</v>
      </c>
      <c r="AJ107">
        <v>384670317</v>
      </c>
      <c r="AK107">
        <v>40576287</v>
      </c>
      <c r="AL107">
        <v>345883490</v>
      </c>
      <c r="AM107">
        <v>60685823</v>
      </c>
      <c r="AN107">
        <v>189080271</v>
      </c>
      <c r="AO107">
        <v>9040116</v>
      </c>
      <c r="AP107">
        <v>9820469</v>
      </c>
      <c r="AQ107">
        <v>55665371</v>
      </c>
      <c r="AR107">
        <v>14614913</v>
      </c>
      <c r="AS107">
        <v>493593199</v>
      </c>
      <c r="AT107">
        <v>44655363</v>
      </c>
      <c r="AU107">
        <v>102478535</v>
      </c>
      <c r="AV107">
        <v>67514011</v>
      </c>
      <c r="AW107">
        <v>116889328</v>
      </c>
      <c r="AX107">
        <v>18850455</v>
      </c>
      <c r="AY107">
        <v>38457214</v>
      </c>
      <c r="AZ107">
        <v>9547757</v>
      </c>
      <c r="BA107">
        <v>174204571</v>
      </c>
      <c r="BB107">
        <v>50681013</v>
      </c>
      <c r="BC107">
        <v>182080018</v>
      </c>
      <c r="BD107">
        <v>9703793</v>
      </c>
      <c r="BE107">
        <v>61994508</v>
      </c>
      <c r="BF107">
        <v>49147362</v>
      </c>
      <c r="BG107">
        <v>85285186</v>
      </c>
      <c r="BH107">
        <v>43410742</v>
      </c>
      <c r="BI107">
        <v>17625173</v>
      </c>
      <c r="BJ107">
        <v>22270100</v>
      </c>
      <c r="BK107">
        <v>35129089</v>
      </c>
      <c r="BL107">
        <v>1388401980</v>
      </c>
      <c r="BM107">
        <v>15187839</v>
      </c>
      <c r="BN107">
        <v>25374419</v>
      </c>
      <c r="BO107">
        <v>87833237</v>
      </c>
      <c r="BP107">
        <v>69061953</v>
      </c>
      <c r="BQ107">
        <v>288834523</v>
      </c>
      <c r="BR107">
        <v>22875062</v>
      </c>
      <c r="BS107">
        <v>147675439</v>
      </c>
      <c r="BT107">
        <v>192782075</v>
      </c>
      <c r="BU107">
        <v>14631462</v>
      </c>
      <c r="BV107">
        <v>36644582</v>
      </c>
      <c r="BW107">
        <v>75557338</v>
      </c>
      <c r="BX107">
        <v>11547442</v>
      </c>
      <c r="BY107">
        <v>41024218</v>
      </c>
      <c r="BZ107">
        <v>128733634</v>
      </c>
      <c r="CA107">
        <v>21739520</v>
      </c>
      <c r="CB107">
        <v>108300154</v>
      </c>
      <c r="CC107">
        <v>35684843</v>
      </c>
      <c r="CD107">
        <v>88579375</v>
      </c>
      <c r="CE107">
        <v>69563852</v>
      </c>
      <c r="CF107">
        <v>109651228</v>
      </c>
      <c r="CG107">
        <v>59062458</v>
      </c>
      <c r="CH107">
        <v>57466622</v>
      </c>
      <c r="CI107">
        <v>32154626</v>
      </c>
      <c r="CJ107">
        <v>46856025</v>
      </c>
      <c r="CK107">
        <v>39565639</v>
      </c>
      <c r="CL107">
        <v>58920994</v>
      </c>
      <c r="CM107">
        <v>12038655</v>
      </c>
      <c r="CN107">
        <v>43509848</v>
      </c>
      <c r="CO107">
        <v>4945327</v>
      </c>
      <c r="CP107">
        <v>254353073</v>
      </c>
      <c r="CQ107">
        <v>34261994</v>
      </c>
      <c r="CR107">
        <v>1193387010</v>
      </c>
      <c r="CS107">
        <v>23067853</v>
      </c>
      <c r="CT107">
        <v>10137551</v>
      </c>
      <c r="CU107">
        <v>54644785</v>
      </c>
      <c r="CV107">
        <v>80972666</v>
      </c>
      <c r="CW107">
        <v>57658787</v>
      </c>
      <c r="CX107">
        <v>67798460</v>
      </c>
      <c r="CY107">
        <v>30348567</v>
      </c>
      <c r="CZ107">
        <v>18815764</v>
      </c>
    </row>
    <row r="108" spans="1:104" x14ac:dyDescent="0.25">
      <c r="B108">
        <v>342</v>
      </c>
      <c r="C108" t="s">
        <v>658</v>
      </c>
      <c r="D108" t="s">
        <v>445</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row>
    <row r="109" spans="1:104" x14ac:dyDescent="0.25">
      <c r="A109">
        <v>343</v>
      </c>
      <c r="B109">
        <v>343</v>
      </c>
      <c r="C109" t="s">
        <v>1137</v>
      </c>
      <c r="D109" t="s">
        <v>446</v>
      </c>
      <c r="E109">
        <v>8579937</v>
      </c>
      <c r="F109">
        <v>1522380</v>
      </c>
      <c r="G109">
        <v>889398</v>
      </c>
      <c r="H109">
        <v>575349</v>
      </c>
      <c r="I109">
        <v>2147394</v>
      </c>
      <c r="J109">
        <v>443443</v>
      </c>
      <c r="K109">
        <v>5547982</v>
      </c>
      <c r="L109">
        <v>1993658</v>
      </c>
      <c r="M109">
        <v>2043422</v>
      </c>
      <c r="N109">
        <v>11559523</v>
      </c>
      <c r="O109">
        <v>33884123</v>
      </c>
      <c r="P109">
        <v>5543333</v>
      </c>
      <c r="Q109">
        <v>37818715</v>
      </c>
      <c r="R109">
        <v>4378276</v>
      </c>
      <c r="S109">
        <v>988901</v>
      </c>
      <c r="T109">
        <v>5947879</v>
      </c>
      <c r="U109">
        <v>1275766</v>
      </c>
      <c r="V109">
        <v>13501848</v>
      </c>
      <c r="W109">
        <v>6770581</v>
      </c>
      <c r="X109">
        <v>1865223</v>
      </c>
      <c r="Y109">
        <v>2062972</v>
      </c>
      <c r="Z109">
        <v>1488944</v>
      </c>
      <c r="AA109">
        <v>5429536</v>
      </c>
      <c r="AB109">
        <v>1641144</v>
      </c>
      <c r="AC109">
        <v>7101091</v>
      </c>
      <c r="AD109">
        <v>17999413</v>
      </c>
      <c r="AE109">
        <v>1576671</v>
      </c>
      <c r="AF109">
        <v>20228204</v>
      </c>
      <c r="AG109">
        <v>8513585</v>
      </c>
      <c r="AH109">
        <v>8620634</v>
      </c>
      <c r="AI109">
        <v>2277870</v>
      </c>
      <c r="AJ109">
        <v>77239382</v>
      </c>
      <c r="AK109">
        <v>3940936</v>
      </c>
      <c r="AL109">
        <v>47415267</v>
      </c>
      <c r="AM109">
        <v>15938945</v>
      </c>
      <c r="AN109">
        <v>19915313</v>
      </c>
      <c r="AO109">
        <v>544870</v>
      </c>
      <c r="AP109">
        <v>1551475</v>
      </c>
      <c r="AQ109">
        <v>11607128</v>
      </c>
      <c r="AR109">
        <v>473657</v>
      </c>
      <c r="AS109">
        <v>62445585</v>
      </c>
      <c r="AT109">
        <v>2715667</v>
      </c>
      <c r="AU109">
        <v>14511974</v>
      </c>
      <c r="AV109">
        <v>9551421</v>
      </c>
      <c r="AW109">
        <v>12303354</v>
      </c>
      <c r="AX109">
        <v>1039071</v>
      </c>
      <c r="AY109">
        <v>2566304</v>
      </c>
      <c r="AZ109">
        <v>401926</v>
      </c>
      <c r="BA109">
        <v>22568374</v>
      </c>
      <c r="BB109">
        <v>3525256</v>
      </c>
      <c r="BC109">
        <v>29907081</v>
      </c>
      <c r="BD109">
        <v>355044</v>
      </c>
      <c r="BE109">
        <v>6683809</v>
      </c>
      <c r="BF109">
        <v>5255247</v>
      </c>
      <c r="BG109">
        <v>9200850</v>
      </c>
      <c r="BH109">
        <v>3018890</v>
      </c>
      <c r="BI109">
        <v>963000</v>
      </c>
      <c r="BJ109">
        <v>0</v>
      </c>
      <c r="BK109">
        <v>1464918</v>
      </c>
      <c r="BL109">
        <v>150846994</v>
      </c>
      <c r="BM109">
        <v>303965</v>
      </c>
      <c r="BN109">
        <v>1983390</v>
      </c>
      <c r="BO109">
        <v>5551717</v>
      </c>
      <c r="BP109">
        <v>4755131</v>
      </c>
      <c r="BQ109">
        <v>40016126</v>
      </c>
      <c r="BR109">
        <v>992054</v>
      </c>
      <c r="BS109">
        <v>18442480</v>
      </c>
      <c r="BT109">
        <v>21164194</v>
      </c>
      <c r="BU109">
        <v>648429</v>
      </c>
      <c r="BV109">
        <v>4989801</v>
      </c>
      <c r="BW109">
        <v>9657464</v>
      </c>
      <c r="BX109">
        <v>989267</v>
      </c>
      <c r="BY109">
        <v>1820328</v>
      </c>
      <c r="BZ109">
        <v>15069231</v>
      </c>
      <c r="CA109">
        <v>2142457</v>
      </c>
      <c r="CB109">
        <v>9996295</v>
      </c>
      <c r="CC109">
        <v>3322206</v>
      </c>
      <c r="CD109">
        <v>2240962</v>
      </c>
      <c r="CE109">
        <v>6459483</v>
      </c>
      <c r="CF109">
        <v>14211774</v>
      </c>
      <c r="CG109">
        <v>6234019</v>
      </c>
      <c r="CH109">
        <v>4214264</v>
      </c>
      <c r="CI109">
        <v>1310947</v>
      </c>
      <c r="CJ109">
        <v>3681365</v>
      </c>
      <c r="CK109">
        <v>9452647</v>
      </c>
      <c r="CL109">
        <v>6184336</v>
      </c>
      <c r="CM109">
        <v>2245857</v>
      </c>
      <c r="CN109">
        <v>949742</v>
      </c>
      <c r="CO109">
        <v>201705</v>
      </c>
      <c r="CP109">
        <v>36185673</v>
      </c>
      <c r="CQ109">
        <v>2705888</v>
      </c>
      <c r="CR109">
        <v>176522166</v>
      </c>
      <c r="CS109">
        <v>1120658</v>
      </c>
      <c r="CT109">
        <v>143705</v>
      </c>
      <c r="CU109">
        <v>4077361</v>
      </c>
      <c r="CV109">
        <v>7389253</v>
      </c>
      <c r="CW109">
        <v>3452009</v>
      </c>
      <c r="CX109">
        <v>3258679</v>
      </c>
      <c r="CY109">
        <v>4221623</v>
      </c>
      <c r="CZ109">
        <v>387044</v>
      </c>
    </row>
    <row r="110" spans="1:104" x14ac:dyDescent="0.25">
      <c r="A110">
        <v>344</v>
      </c>
      <c r="B110">
        <v>344</v>
      </c>
      <c r="C110" t="s">
        <v>1138</v>
      </c>
      <c r="D110" t="s">
        <v>447</v>
      </c>
      <c r="E110">
        <v>2247710</v>
      </c>
      <c r="F110">
        <v>233853</v>
      </c>
      <c r="G110">
        <v>114639</v>
      </c>
      <c r="H110">
        <v>97836</v>
      </c>
      <c r="I110">
        <v>275081</v>
      </c>
      <c r="J110">
        <v>148621</v>
      </c>
      <c r="K110">
        <v>611982</v>
      </c>
      <c r="L110">
        <v>1162771</v>
      </c>
      <c r="M110">
        <v>186965</v>
      </c>
      <c r="N110">
        <v>2557786</v>
      </c>
      <c r="O110">
        <v>16124173</v>
      </c>
      <c r="P110">
        <v>1994615</v>
      </c>
      <c r="Q110">
        <v>13488064</v>
      </c>
      <c r="R110">
        <v>813953</v>
      </c>
      <c r="S110">
        <v>479396</v>
      </c>
      <c r="T110">
        <v>1284366</v>
      </c>
      <c r="U110">
        <v>241311</v>
      </c>
      <c r="V110">
        <v>3615378</v>
      </c>
      <c r="W110">
        <v>4473431</v>
      </c>
      <c r="X110">
        <v>183368</v>
      </c>
      <c r="Y110">
        <v>234381</v>
      </c>
      <c r="Z110">
        <v>202712</v>
      </c>
      <c r="AA110">
        <v>2411379</v>
      </c>
      <c r="AB110">
        <v>286918</v>
      </c>
      <c r="AC110">
        <v>1550637</v>
      </c>
      <c r="AD110">
        <v>2380138</v>
      </c>
      <c r="AE110">
        <v>79098</v>
      </c>
      <c r="AF110">
        <v>3652243</v>
      </c>
      <c r="AG110">
        <v>3930486</v>
      </c>
      <c r="AH110">
        <v>2482547</v>
      </c>
      <c r="AI110">
        <v>2348721</v>
      </c>
      <c r="AJ110">
        <v>16547326</v>
      </c>
      <c r="AK110">
        <v>833595</v>
      </c>
      <c r="AL110">
        <v>18557050</v>
      </c>
      <c r="AM110">
        <v>2010655</v>
      </c>
      <c r="AN110">
        <v>6680302</v>
      </c>
      <c r="AO110">
        <v>83057</v>
      </c>
      <c r="AP110">
        <v>151376</v>
      </c>
      <c r="AQ110">
        <v>2213085</v>
      </c>
      <c r="AR110">
        <v>870503</v>
      </c>
      <c r="AS110">
        <v>23866360</v>
      </c>
      <c r="AT110">
        <v>882908</v>
      </c>
      <c r="AU110">
        <v>5433930</v>
      </c>
      <c r="AV110">
        <v>1381038</v>
      </c>
      <c r="AW110">
        <v>3590235</v>
      </c>
      <c r="AX110">
        <v>418658</v>
      </c>
      <c r="AY110">
        <v>853352</v>
      </c>
      <c r="AZ110">
        <v>107069</v>
      </c>
      <c r="BA110">
        <v>6881393</v>
      </c>
      <c r="BB110">
        <v>461147</v>
      </c>
      <c r="BC110">
        <v>10292162</v>
      </c>
      <c r="BD110">
        <v>58197</v>
      </c>
      <c r="BE110">
        <v>2896297</v>
      </c>
      <c r="BF110">
        <v>2082817</v>
      </c>
      <c r="BG110">
        <v>2964799</v>
      </c>
      <c r="BH110">
        <v>867224</v>
      </c>
      <c r="BI110">
        <v>553030</v>
      </c>
      <c r="BJ110">
        <v>763432</v>
      </c>
      <c r="BK110">
        <v>318272</v>
      </c>
      <c r="BL110">
        <v>65149127</v>
      </c>
      <c r="BM110">
        <v>0</v>
      </c>
      <c r="BN110">
        <v>855465</v>
      </c>
      <c r="BO110">
        <v>2557438</v>
      </c>
      <c r="BP110">
        <v>1407717</v>
      </c>
      <c r="BQ110">
        <v>11943613</v>
      </c>
      <c r="BR110">
        <v>533153</v>
      </c>
      <c r="BS110">
        <v>3442845</v>
      </c>
      <c r="BT110">
        <v>5707204</v>
      </c>
      <c r="BU110">
        <v>355421</v>
      </c>
      <c r="BV110">
        <v>1413622</v>
      </c>
      <c r="BW110">
        <v>6425193</v>
      </c>
      <c r="BX110">
        <v>251324</v>
      </c>
      <c r="BY110">
        <v>363297</v>
      </c>
      <c r="BZ110">
        <v>6584012</v>
      </c>
      <c r="CA110">
        <v>409921</v>
      </c>
      <c r="CB110">
        <v>2566957</v>
      </c>
      <c r="CC110">
        <v>966842</v>
      </c>
      <c r="CD110">
        <v>993071</v>
      </c>
      <c r="CE110">
        <v>2319591</v>
      </c>
      <c r="CF110">
        <v>1967408</v>
      </c>
      <c r="CG110">
        <v>1014822</v>
      </c>
      <c r="CH110">
        <v>4827477</v>
      </c>
      <c r="CI110">
        <v>584048</v>
      </c>
      <c r="CJ110">
        <v>781389</v>
      </c>
      <c r="CK110">
        <v>1650571</v>
      </c>
      <c r="CL110">
        <v>1128393</v>
      </c>
      <c r="CM110">
        <v>591023</v>
      </c>
      <c r="CN110">
        <v>111948</v>
      </c>
      <c r="CO110">
        <v>52532</v>
      </c>
      <c r="CP110">
        <v>13236217</v>
      </c>
      <c r="CQ110">
        <v>480007</v>
      </c>
      <c r="CR110">
        <v>63623613</v>
      </c>
      <c r="CS110">
        <v>192148</v>
      </c>
      <c r="CT110">
        <v>20663</v>
      </c>
      <c r="CU110">
        <v>1408358</v>
      </c>
      <c r="CV110">
        <v>1604188</v>
      </c>
      <c r="CW110">
        <v>1301972</v>
      </c>
      <c r="CX110">
        <v>407239</v>
      </c>
      <c r="CY110">
        <v>736034</v>
      </c>
      <c r="CZ110">
        <v>377002</v>
      </c>
    </row>
    <row r="111" spans="1:104" x14ac:dyDescent="0.25">
      <c r="B111">
        <v>346</v>
      </c>
      <c r="C111" t="s">
        <v>659</v>
      </c>
      <c r="D111" t="s">
        <v>448</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row>
    <row r="112" spans="1:104" x14ac:dyDescent="0.25">
      <c r="B112">
        <v>347</v>
      </c>
      <c r="C112" t="s">
        <v>1139</v>
      </c>
      <c r="D112" t="s">
        <v>449</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row>
    <row r="113" spans="1:104" x14ac:dyDescent="0.25">
      <c r="A113">
        <v>349</v>
      </c>
      <c r="B113">
        <v>349</v>
      </c>
      <c r="C113" t="s">
        <v>117</v>
      </c>
      <c r="D113" t="s">
        <v>450</v>
      </c>
      <c r="E113">
        <v>0</v>
      </c>
      <c r="F113">
        <v>5113827</v>
      </c>
      <c r="G113">
        <v>0</v>
      </c>
      <c r="H113">
        <v>4376346</v>
      </c>
      <c r="I113">
        <v>0</v>
      </c>
      <c r="J113">
        <v>0</v>
      </c>
      <c r="K113">
        <v>39025404</v>
      </c>
      <c r="L113">
        <v>16319943</v>
      </c>
      <c r="M113">
        <v>19188360</v>
      </c>
      <c r="N113">
        <v>149379165</v>
      </c>
      <c r="O113">
        <v>0</v>
      </c>
      <c r="P113">
        <v>549832</v>
      </c>
      <c r="Q113">
        <v>0</v>
      </c>
      <c r="R113">
        <v>494946</v>
      </c>
      <c r="S113">
        <v>5507382</v>
      </c>
      <c r="T113">
        <v>2552815</v>
      </c>
      <c r="U113">
        <v>0</v>
      </c>
      <c r="V113">
        <v>0</v>
      </c>
      <c r="W113">
        <v>16572471</v>
      </c>
      <c r="X113">
        <v>0</v>
      </c>
      <c r="Y113">
        <v>533143</v>
      </c>
      <c r="Z113">
        <v>305721</v>
      </c>
      <c r="AA113">
        <v>0</v>
      </c>
      <c r="AB113">
        <v>20854736</v>
      </c>
      <c r="AC113">
        <v>16761409</v>
      </c>
      <c r="AD113">
        <v>2803956</v>
      </c>
      <c r="AE113">
        <v>27699416</v>
      </c>
      <c r="AF113">
        <v>50036609</v>
      </c>
      <c r="AG113">
        <v>8166577</v>
      </c>
      <c r="AH113">
        <v>1007306</v>
      </c>
      <c r="AI113">
        <v>19265348</v>
      </c>
      <c r="AJ113">
        <v>18618723</v>
      </c>
      <c r="AK113">
        <v>19535878</v>
      </c>
      <c r="AL113">
        <v>0</v>
      </c>
      <c r="AM113">
        <v>14178831</v>
      </c>
      <c r="AN113">
        <v>0</v>
      </c>
      <c r="AO113">
        <v>489193</v>
      </c>
      <c r="AP113">
        <v>0</v>
      </c>
      <c r="AQ113">
        <v>0</v>
      </c>
      <c r="AR113">
        <v>19913785</v>
      </c>
      <c r="AS113">
        <v>0</v>
      </c>
      <c r="AT113">
        <v>22405183</v>
      </c>
      <c r="AU113">
        <v>66745137</v>
      </c>
      <c r="AV113">
        <v>0</v>
      </c>
      <c r="AW113">
        <v>1025160</v>
      </c>
      <c r="AX113">
        <v>7007205</v>
      </c>
      <c r="AY113">
        <v>28509431</v>
      </c>
      <c r="AZ113">
        <v>3112907</v>
      </c>
      <c r="BA113">
        <v>0</v>
      </c>
      <c r="BB113">
        <v>0</v>
      </c>
      <c r="BC113">
        <v>194249454</v>
      </c>
      <c r="BD113">
        <v>2187793</v>
      </c>
      <c r="BE113">
        <v>0</v>
      </c>
      <c r="BF113">
        <v>0</v>
      </c>
      <c r="BG113">
        <v>20658266</v>
      </c>
      <c r="BH113">
        <v>0</v>
      </c>
      <c r="BI113">
        <v>0</v>
      </c>
      <c r="BJ113">
        <v>15119904</v>
      </c>
      <c r="BK113">
        <v>477181</v>
      </c>
      <c r="BL113">
        <v>0</v>
      </c>
      <c r="BM113">
        <v>0</v>
      </c>
      <c r="BN113">
        <v>10582979</v>
      </c>
      <c r="BO113">
        <v>51139959</v>
      </c>
      <c r="BP113">
        <v>14570118</v>
      </c>
      <c r="BQ113">
        <v>0</v>
      </c>
      <c r="BR113">
        <v>12684276</v>
      </c>
      <c r="BS113">
        <v>0</v>
      </c>
      <c r="BT113">
        <v>355406</v>
      </c>
      <c r="BU113">
        <v>3640890</v>
      </c>
      <c r="BV113">
        <v>13056398</v>
      </c>
      <c r="BW113">
        <v>75045515</v>
      </c>
      <c r="BX113">
        <v>2948500</v>
      </c>
      <c r="BY113">
        <v>0</v>
      </c>
      <c r="BZ113">
        <v>0</v>
      </c>
      <c r="CA113">
        <v>0</v>
      </c>
      <c r="CB113">
        <v>0</v>
      </c>
      <c r="CC113">
        <v>11250002</v>
      </c>
      <c r="CD113">
        <v>16911812</v>
      </c>
      <c r="CE113">
        <v>5165112</v>
      </c>
      <c r="CF113">
        <v>0</v>
      </c>
      <c r="CG113">
        <v>0</v>
      </c>
      <c r="CH113">
        <v>13800022</v>
      </c>
      <c r="CI113">
        <v>6503675</v>
      </c>
      <c r="CJ113">
        <v>6901240</v>
      </c>
      <c r="CK113">
        <v>85007</v>
      </c>
      <c r="CL113">
        <v>2584347</v>
      </c>
      <c r="CM113">
        <v>0</v>
      </c>
      <c r="CN113">
        <v>0</v>
      </c>
      <c r="CO113">
        <v>5781843</v>
      </c>
      <c r="CP113">
        <v>152019277</v>
      </c>
      <c r="CQ113">
        <v>13311447</v>
      </c>
      <c r="CR113">
        <v>0</v>
      </c>
      <c r="CS113">
        <v>14107975</v>
      </c>
      <c r="CT113">
        <v>5475723</v>
      </c>
      <c r="CU113">
        <v>0</v>
      </c>
      <c r="CV113">
        <v>2488081</v>
      </c>
      <c r="CW113">
        <v>0</v>
      </c>
      <c r="CX113">
        <v>9596682</v>
      </c>
      <c r="CY113">
        <v>3671565</v>
      </c>
      <c r="CZ113">
        <v>0</v>
      </c>
    </row>
    <row r="114" spans="1:104" x14ac:dyDescent="0.25">
      <c r="A114">
        <v>350</v>
      </c>
      <c r="B114">
        <v>350</v>
      </c>
      <c r="C114" t="s">
        <v>1140</v>
      </c>
      <c r="D114" t="s">
        <v>451</v>
      </c>
      <c r="E114">
        <v>0</v>
      </c>
      <c r="F114">
        <v>2828</v>
      </c>
      <c r="G114">
        <v>0</v>
      </c>
      <c r="H114">
        <v>83931</v>
      </c>
      <c r="I114">
        <v>0</v>
      </c>
      <c r="J114">
        <v>0</v>
      </c>
      <c r="K114">
        <v>112465</v>
      </c>
      <c r="L114">
        <v>93203</v>
      </c>
      <c r="M114">
        <v>26312</v>
      </c>
      <c r="N114">
        <v>326059</v>
      </c>
      <c r="O114">
        <v>0</v>
      </c>
      <c r="P114">
        <v>137087</v>
      </c>
      <c r="Q114">
        <v>0</v>
      </c>
      <c r="R114">
        <v>16620</v>
      </c>
      <c r="S114">
        <v>22518</v>
      </c>
      <c r="T114">
        <v>9403</v>
      </c>
      <c r="U114">
        <v>0</v>
      </c>
      <c r="V114">
        <v>0</v>
      </c>
      <c r="W114">
        <v>372347</v>
      </c>
      <c r="X114">
        <v>0</v>
      </c>
      <c r="Y114">
        <v>11842</v>
      </c>
      <c r="Z114">
        <v>3918</v>
      </c>
      <c r="AA114">
        <v>0</v>
      </c>
      <c r="AB114">
        <v>79</v>
      </c>
      <c r="AC114">
        <v>58652</v>
      </c>
      <c r="AD114">
        <v>1432577</v>
      </c>
      <c r="AE114">
        <v>847118</v>
      </c>
      <c r="AF114">
        <v>628558</v>
      </c>
      <c r="AG114">
        <v>104765</v>
      </c>
      <c r="AH114">
        <v>5150</v>
      </c>
      <c r="AI114">
        <v>181648</v>
      </c>
      <c r="AJ114">
        <v>1819385</v>
      </c>
      <c r="AK114">
        <v>2336</v>
      </c>
      <c r="AL114">
        <v>0</v>
      </c>
      <c r="AM114">
        <v>36018</v>
      </c>
      <c r="AN114">
        <v>0</v>
      </c>
      <c r="AO114">
        <v>22312</v>
      </c>
      <c r="AP114">
        <v>0</v>
      </c>
      <c r="AQ114">
        <v>0</v>
      </c>
      <c r="AR114">
        <v>1195168</v>
      </c>
      <c r="AS114">
        <v>0</v>
      </c>
      <c r="AT114">
        <v>3139</v>
      </c>
      <c r="AU114">
        <v>26770</v>
      </c>
      <c r="AV114">
        <v>0</v>
      </c>
      <c r="AW114">
        <v>29100</v>
      </c>
      <c r="AX114">
        <v>27307</v>
      </c>
      <c r="AY114">
        <v>0</v>
      </c>
      <c r="AZ114">
        <v>2646</v>
      </c>
      <c r="BA114">
        <v>0</v>
      </c>
      <c r="BB114">
        <v>0</v>
      </c>
      <c r="BC114">
        <v>6810145</v>
      </c>
      <c r="BD114">
        <v>11887</v>
      </c>
      <c r="BE114">
        <v>0</v>
      </c>
      <c r="BF114">
        <v>0</v>
      </c>
      <c r="BG114">
        <v>276281</v>
      </c>
      <c r="BH114">
        <v>0</v>
      </c>
      <c r="BI114">
        <v>0</v>
      </c>
      <c r="BJ114">
        <v>210134</v>
      </c>
      <c r="BK114">
        <v>1774</v>
      </c>
      <c r="BL114">
        <v>0</v>
      </c>
      <c r="BM114">
        <v>0</v>
      </c>
      <c r="BN114">
        <v>201881</v>
      </c>
      <c r="BO114">
        <v>400491</v>
      </c>
      <c r="BP114">
        <v>16066</v>
      </c>
      <c r="BQ114">
        <v>0</v>
      </c>
      <c r="BR114">
        <v>4363</v>
      </c>
      <c r="BS114">
        <v>0</v>
      </c>
      <c r="BT114">
        <v>2764</v>
      </c>
      <c r="BU114">
        <v>43303</v>
      </c>
      <c r="BV114">
        <v>271899</v>
      </c>
      <c r="BW114">
        <v>4827295</v>
      </c>
      <c r="BX114">
        <v>20631</v>
      </c>
      <c r="BY114">
        <v>0</v>
      </c>
      <c r="BZ114">
        <v>0</v>
      </c>
      <c r="CA114">
        <v>0</v>
      </c>
      <c r="CB114">
        <v>0</v>
      </c>
      <c r="CC114">
        <v>1054562</v>
      </c>
      <c r="CD114">
        <v>115500</v>
      </c>
      <c r="CE114">
        <v>45691</v>
      </c>
      <c r="CF114">
        <v>0</v>
      </c>
      <c r="CG114">
        <v>0</v>
      </c>
      <c r="CH114">
        <v>24894</v>
      </c>
      <c r="CI114">
        <v>117</v>
      </c>
      <c r="CJ114">
        <v>160115</v>
      </c>
      <c r="CK114">
        <v>2799</v>
      </c>
      <c r="CL114">
        <v>3121</v>
      </c>
      <c r="CM114">
        <v>0</v>
      </c>
      <c r="CN114">
        <v>0</v>
      </c>
      <c r="CO114">
        <v>6377</v>
      </c>
      <c r="CP114">
        <v>1182196</v>
      </c>
      <c r="CQ114">
        <v>3602</v>
      </c>
      <c r="CR114">
        <v>0</v>
      </c>
      <c r="CS114">
        <v>64910</v>
      </c>
      <c r="CT114">
        <v>62760</v>
      </c>
      <c r="CU114">
        <v>0</v>
      </c>
      <c r="CV114">
        <v>13881</v>
      </c>
      <c r="CW114">
        <v>0</v>
      </c>
      <c r="CX114">
        <v>166242</v>
      </c>
      <c r="CY114">
        <v>0</v>
      </c>
      <c r="CZ114">
        <v>0</v>
      </c>
    </row>
    <row r="115" spans="1:104" x14ac:dyDescent="0.25">
      <c r="A115">
        <v>351</v>
      </c>
      <c r="B115">
        <v>351</v>
      </c>
      <c r="C115" t="s">
        <v>1141</v>
      </c>
      <c r="D115" t="s">
        <v>452</v>
      </c>
      <c r="E115">
        <v>0</v>
      </c>
      <c r="F115">
        <v>46549</v>
      </c>
      <c r="G115">
        <v>0</v>
      </c>
      <c r="H115">
        <v>21313</v>
      </c>
      <c r="I115">
        <v>0</v>
      </c>
      <c r="J115">
        <v>0</v>
      </c>
      <c r="K115">
        <v>1356173</v>
      </c>
      <c r="L115">
        <v>388462</v>
      </c>
      <c r="M115">
        <v>507044</v>
      </c>
      <c r="N115">
        <v>6343696</v>
      </c>
      <c r="O115">
        <v>0</v>
      </c>
      <c r="P115">
        <v>0</v>
      </c>
      <c r="Q115">
        <v>0</v>
      </c>
      <c r="R115">
        <v>0</v>
      </c>
      <c r="S115">
        <v>51225</v>
      </c>
      <c r="T115">
        <v>65056</v>
      </c>
      <c r="U115">
        <v>0</v>
      </c>
      <c r="V115">
        <v>0</v>
      </c>
      <c r="W115">
        <v>608446</v>
      </c>
      <c r="X115">
        <v>0</v>
      </c>
      <c r="Y115">
        <v>0</v>
      </c>
      <c r="Z115">
        <v>1150</v>
      </c>
      <c r="AA115">
        <v>0</v>
      </c>
      <c r="AB115">
        <v>731978</v>
      </c>
      <c r="AC115">
        <v>16693</v>
      </c>
      <c r="AD115">
        <v>51317</v>
      </c>
      <c r="AE115">
        <v>641166</v>
      </c>
      <c r="AF115">
        <v>1144025</v>
      </c>
      <c r="AG115">
        <v>316032</v>
      </c>
      <c r="AH115">
        <v>1083322</v>
      </c>
      <c r="AI115">
        <v>608847</v>
      </c>
      <c r="AJ115">
        <v>455119</v>
      </c>
      <c r="AK115">
        <v>562788</v>
      </c>
      <c r="AL115">
        <v>0</v>
      </c>
      <c r="AM115">
        <v>164091</v>
      </c>
      <c r="AN115">
        <v>0</v>
      </c>
      <c r="AO115">
        <v>0</v>
      </c>
      <c r="AP115">
        <v>0</v>
      </c>
      <c r="AQ115">
        <v>0</v>
      </c>
      <c r="AR115">
        <v>763702</v>
      </c>
      <c r="AS115">
        <v>0</v>
      </c>
      <c r="AT115">
        <v>690031</v>
      </c>
      <c r="AU115">
        <v>1441536</v>
      </c>
      <c r="AV115">
        <v>0</v>
      </c>
      <c r="AW115">
        <v>1178</v>
      </c>
      <c r="AX115">
        <v>171570</v>
      </c>
      <c r="AY115">
        <v>1107884</v>
      </c>
      <c r="AZ115">
        <v>94288</v>
      </c>
      <c r="BA115">
        <v>0</v>
      </c>
      <c r="BB115">
        <v>0</v>
      </c>
      <c r="BC115">
        <v>5932363</v>
      </c>
      <c r="BD115">
        <v>19802</v>
      </c>
      <c r="BE115">
        <v>0</v>
      </c>
      <c r="BF115">
        <v>0</v>
      </c>
      <c r="BG115">
        <v>420608</v>
      </c>
      <c r="BH115">
        <v>0</v>
      </c>
      <c r="BI115">
        <v>0</v>
      </c>
      <c r="BJ115">
        <v>525869</v>
      </c>
      <c r="BK115">
        <v>0</v>
      </c>
      <c r="BL115">
        <v>0</v>
      </c>
      <c r="BM115">
        <v>0</v>
      </c>
      <c r="BN115">
        <v>457362</v>
      </c>
      <c r="BO115">
        <v>1472318</v>
      </c>
      <c r="BP115">
        <v>482152</v>
      </c>
      <c r="BQ115">
        <v>0</v>
      </c>
      <c r="BR115">
        <v>458848</v>
      </c>
      <c r="BS115">
        <v>0</v>
      </c>
      <c r="BT115">
        <v>0</v>
      </c>
      <c r="BU115">
        <v>14877</v>
      </c>
      <c r="BV115">
        <v>385749</v>
      </c>
      <c r="BW115">
        <v>2468868</v>
      </c>
      <c r="BX115">
        <v>40852</v>
      </c>
      <c r="BY115">
        <v>0</v>
      </c>
      <c r="BZ115">
        <v>0</v>
      </c>
      <c r="CA115">
        <v>0</v>
      </c>
      <c r="CB115">
        <v>0</v>
      </c>
      <c r="CC115">
        <v>325544</v>
      </c>
      <c r="CD115">
        <v>380520</v>
      </c>
      <c r="CE115">
        <v>131133</v>
      </c>
      <c r="CF115">
        <v>0</v>
      </c>
      <c r="CG115">
        <v>0</v>
      </c>
      <c r="CH115">
        <v>508770</v>
      </c>
      <c r="CI115">
        <v>326742</v>
      </c>
      <c r="CJ115">
        <v>76564</v>
      </c>
      <c r="CK115">
        <v>2459</v>
      </c>
      <c r="CL115">
        <v>96892</v>
      </c>
      <c r="CM115">
        <v>0</v>
      </c>
      <c r="CN115">
        <v>0</v>
      </c>
      <c r="CO115">
        <v>131789</v>
      </c>
      <c r="CP115">
        <v>5059012</v>
      </c>
      <c r="CQ115">
        <v>345894</v>
      </c>
      <c r="CR115">
        <v>0</v>
      </c>
      <c r="CS115">
        <v>498267</v>
      </c>
      <c r="CT115">
        <v>161798</v>
      </c>
      <c r="CU115">
        <v>0</v>
      </c>
      <c r="CV115">
        <v>95142</v>
      </c>
      <c r="CW115">
        <v>0</v>
      </c>
      <c r="CX115">
        <v>311844</v>
      </c>
      <c r="CY115">
        <v>0</v>
      </c>
      <c r="CZ115">
        <v>0</v>
      </c>
    </row>
    <row r="116" spans="1:104" x14ac:dyDescent="0.25">
      <c r="A116">
        <v>352</v>
      </c>
      <c r="B116">
        <v>352</v>
      </c>
      <c r="C116" t="s">
        <v>1142</v>
      </c>
      <c r="D116" t="s">
        <v>453</v>
      </c>
      <c r="E116">
        <v>0</v>
      </c>
      <c r="F116">
        <v>1146182</v>
      </c>
      <c r="G116">
        <v>0</v>
      </c>
      <c r="H116">
        <v>0</v>
      </c>
      <c r="I116">
        <v>0</v>
      </c>
      <c r="J116">
        <v>0</v>
      </c>
      <c r="K116">
        <v>0</v>
      </c>
      <c r="L116">
        <v>0</v>
      </c>
      <c r="M116">
        <v>0</v>
      </c>
      <c r="N116">
        <v>0</v>
      </c>
      <c r="O116">
        <v>0</v>
      </c>
      <c r="P116">
        <v>0</v>
      </c>
      <c r="Q116">
        <v>0</v>
      </c>
      <c r="R116">
        <v>0</v>
      </c>
      <c r="S116">
        <v>62941</v>
      </c>
      <c r="T116">
        <v>433600</v>
      </c>
      <c r="U116">
        <v>0</v>
      </c>
      <c r="V116">
        <v>0</v>
      </c>
      <c r="W116">
        <v>12455</v>
      </c>
      <c r="X116">
        <v>0</v>
      </c>
      <c r="Y116">
        <v>0</v>
      </c>
      <c r="Z116">
        <v>0</v>
      </c>
      <c r="AA116">
        <v>0</v>
      </c>
      <c r="AB116">
        <v>0</v>
      </c>
      <c r="AC116">
        <v>34693</v>
      </c>
      <c r="AD116">
        <v>47000</v>
      </c>
      <c r="AE116">
        <v>618270</v>
      </c>
      <c r="AF116">
        <v>0</v>
      </c>
      <c r="AG116">
        <v>891032</v>
      </c>
      <c r="AH116">
        <v>37000</v>
      </c>
      <c r="AI116">
        <v>0</v>
      </c>
      <c r="AJ116">
        <v>0</v>
      </c>
      <c r="AK116">
        <v>0</v>
      </c>
      <c r="AL116">
        <v>0</v>
      </c>
      <c r="AM116">
        <v>0</v>
      </c>
      <c r="AN116">
        <v>0</v>
      </c>
      <c r="AO116">
        <v>963120</v>
      </c>
      <c r="AP116">
        <v>0</v>
      </c>
      <c r="AQ116">
        <v>0</v>
      </c>
      <c r="AR116">
        <v>0</v>
      </c>
      <c r="AS116">
        <v>0</v>
      </c>
      <c r="AT116">
        <v>0</v>
      </c>
      <c r="AU116">
        <v>0</v>
      </c>
      <c r="AV116">
        <v>0</v>
      </c>
      <c r="AW116">
        <v>0</v>
      </c>
      <c r="AX116">
        <v>0</v>
      </c>
      <c r="AY116">
        <v>0</v>
      </c>
      <c r="AZ116">
        <v>0</v>
      </c>
      <c r="BA116">
        <v>0</v>
      </c>
      <c r="BB116">
        <v>0</v>
      </c>
      <c r="BC116">
        <v>1840994</v>
      </c>
      <c r="BD116">
        <v>0</v>
      </c>
      <c r="BE116">
        <v>0</v>
      </c>
      <c r="BF116">
        <v>0</v>
      </c>
      <c r="BG116">
        <v>0</v>
      </c>
      <c r="BH116">
        <v>0</v>
      </c>
      <c r="BI116">
        <v>0</v>
      </c>
      <c r="BJ116">
        <v>0</v>
      </c>
      <c r="BK116">
        <v>0</v>
      </c>
      <c r="BL116">
        <v>0</v>
      </c>
      <c r="BM116">
        <v>0</v>
      </c>
      <c r="BN116">
        <v>15636</v>
      </c>
      <c r="BO116">
        <v>0</v>
      </c>
      <c r="BP116">
        <v>809395</v>
      </c>
      <c r="BQ116">
        <v>0</v>
      </c>
      <c r="BR116">
        <v>0</v>
      </c>
      <c r="BS116">
        <v>0</v>
      </c>
      <c r="BT116">
        <v>144885</v>
      </c>
      <c r="BU116">
        <v>0</v>
      </c>
      <c r="BV116">
        <v>0</v>
      </c>
      <c r="BW116">
        <v>11986634</v>
      </c>
      <c r="BX116">
        <v>0</v>
      </c>
      <c r="BY116">
        <v>0</v>
      </c>
      <c r="BZ116">
        <v>0</v>
      </c>
      <c r="CA116">
        <v>0</v>
      </c>
      <c r="CB116">
        <v>0</v>
      </c>
      <c r="CC116">
        <v>0</v>
      </c>
      <c r="CD116">
        <v>0</v>
      </c>
      <c r="CE116">
        <v>961238</v>
      </c>
      <c r="CF116">
        <v>0</v>
      </c>
      <c r="CG116">
        <v>0</v>
      </c>
      <c r="CH116">
        <v>38750</v>
      </c>
      <c r="CI116">
        <v>0</v>
      </c>
      <c r="CJ116">
        <v>97177</v>
      </c>
      <c r="CK116">
        <v>0</v>
      </c>
      <c r="CL116">
        <v>45300</v>
      </c>
      <c r="CM116">
        <v>0</v>
      </c>
      <c r="CN116">
        <v>0</v>
      </c>
      <c r="CO116">
        <v>0</v>
      </c>
      <c r="CP116">
        <v>0</v>
      </c>
      <c r="CQ116">
        <v>392558</v>
      </c>
      <c r="CR116">
        <v>0</v>
      </c>
      <c r="CS116">
        <v>0</v>
      </c>
      <c r="CT116">
        <v>0</v>
      </c>
      <c r="CU116">
        <v>0</v>
      </c>
      <c r="CV116">
        <v>2919486</v>
      </c>
      <c r="CW116">
        <v>0</v>
      </c>
      <c r="CX116">
        <v>0</v>
      </c>
      <c r="CY116">
        <v>0</v>
      </c>
      <c r="CZ116">
        <v>102000</v>
      </c>
    </row>
    <row r="117" spans="1:104" x14ac:dyDescent="0.25">
      <c r="A117">
        <v>353</v>
      </c>
      <c r="B117">
        <v>353</v>
      </c>
      <c r="C117" t="s">
        <v>1143</v>
      </c>
      <c r="D117" t="s">
        <v>454</v>
      </c>
      <c r="E117">
        <v>0</v>
      </c>
      <c r="F117">
        <v>123269</v>
      </c>
      <c r="G117">
        <v>0</v>
      </c>
      <c r="H117">
        <v>0</v>
      </c>
      <c r="I117">
        <v>0</v>
      </c>
      <c r="J117">
        <v>0</v>
      </c>
      <c r="K117">
        <v>0</v>
      </c>
      <c r="L117">
        <v>0</v>
      </c>
      <c r="M117">
        <v>0</v>
      </c>
      <c r="N117">
        <v>0</v>
      </c>
      <c r="O117">
        <v>0</v>
      </c>
      <c r="P117">
        <v>210328</v>
      </c>
      <c r="Q117">
        <v>0</v>
      </c>
      <c r="R117">
        <v>15725</v>
      </c>
      <c r="S117">
        <v>0</v>
      </c>
      <c r="T117">
        <v>0</v>
      </c>
      <c r="U117">
        <v>0</v>
      </c>
      <c r="V117">
        <v>0</v>
      </c>
      <c r="W117">
        <v>0</v>
      </c>
      <c r="X117">
        <v>0</v>
      </c>
      <c r="Y117">
        <v>0</v>
      </c>
      <c r="Z117">
        <v>0</v>
      </c>
      <c r="AA117">
        <v>0</v>
      </c>
      <c r="AB117">
        <v>0</v>
      </c>
      <c r="AC117">
        <v>347915</v>
      </c>
      <c r="AD117">
        <v>0</v>
      </c>
      <c r="AE117">
        <v>0</v>
      </c>
      <c r="AF117">
        <v>0</v>
      </c>
      <c r="AG117">
        <v>0</v>
      </c>
      <c r="AH117">
        <v>0</v>
      </c>
      <c r="AI117">
        <v>0</v>
      </c>
      <c r="AJ117">
        <v>0</v>
      </c>
      <c r="AK117">
        <v>0</v>
      </c>
      <c r="AL117">
        <v>0</v>
      </c>
      <c r="AM117">
        <v>0</v>
      </c>
      <c r="AN117">
        <v>0</v>
      </c>
      <c r="AO117">
        <v>0</v>
      </c>
      <c r="AP117">
        <v>0</v>
      </c>
      <c r="AQ117">
        <v>0</v>
      </c>
      <c r="AR117">
        <v>36200</v>
      </c>
      <c r="AS117">
        <v>0</v>
      </c>
      <c r="AT117">
        <v>14733</v>
      </c>
      <c r="AU117">
        <v>397814</v>
      </c>
      <c r="AV117">
        <v>0</v>
      </c>
      <c r="AW117">
        <v>0</v>
      </c>
      <c r="AX117">
        <v>0</v>
      </c>
      <c r="AY117">
        <v>0</v>
      </c>
      <c r="AZ117">
        <v>281571</v>
      </c>
      <c r="BA117">
        <v>0</v>
      </c>
      <c r="BB117">
        <v>0</v>
      </c>
      <c r="BC117">
        <v>1840994</v>
      </c>
      <c r="BD117">
        <v>135000</v>
      </c>
      <c r="BE117">
        <v>0</v>
      </c>
      <c r="BF117">
        <v>0</v>
      </c>
      <c r="BG117">
        <v>0</v>
      </c>
      <c r="BH117">
        <v>0</v>
      </c>
      <c r="BI117">
        <v>0</v>
      </c>
      <c r="BJ117">
        <v>0</v>
      </c>
      <c r="BK117">
        <v>450000</v>
      </c>
      <c r="BL117">
        <v>0</v>
      </c>
      <c r="BM117">
        <v>0</v>
      </c>
      <c r="BN117">
        <v>0</v>
      </c>
      <c r="BO117">
        <v>0</v>
      </c>
      <c r="BP117">
        <v>633495</v>
      </c>
      <c r="BQ117">
        <v>0</v>
      </c>
      <c r="BR117">
        <v>0</v>
      </c>
      <c r="BS117">
        <v>0</v>
      </c>
      <c r="BT117">
        <v>0</v>
      </c>
      <c r="BU117">
        <v>117000</v>
      </c>
      <c r="BV117">
        <v>0</v>
      </c>
      <c r="BW117">
        <v>3598943</v>
      </c>
      <c r="BX117">
        <v>0</v>
      </c>
      <c r="BY117">
        <v>0</v>
      </c>
      <c r="BZ117">
        <v>0</v>
      </c>
      <c r="CA117">
        <v>0</v>
      </c>
      <c r="CB117">
        <v>0</v>
      </c>
      <c r="CC117">
        <v>0</v>
      </c>
      <c r="CD117">
        <v>0</v>
      </c>
      <c r="CE117">
        <v>0</v>
      </c>
      <c r="CF117">
        <v>0</v>
      </c>
      <c r="CG117">
        <v>0</v>
      </c>
      <c r="CH117">
        <v>0</v>
      </c>
      <c r="CI117">
        <v>0</v>
      </c>
      <c r="CJ117">
        <v>38047</v>
      </c>
      <c r="CK117">
        <v>0</v>
      </c>
      <c r="CL117">
        <v>0</v>
      </c>
      <c r="CM117">
        <v>0</v>
      </c>
      <c r="CN117">
        <v>0</v>
      </c>
      <c r="CO117">
        <v>0</v>
      </c>
      <c r="CP117">
        <v>233870</v>
      </c>
      <c r="CQ117">
        <v>0</v>
      </c>
      <c r="CR117">
        <v>0</v>
      </c>
      <c r="CS117">
        <v>0</v>
      </c>
      <c r="CT117">
        <v>257058</v>
      </c>
      <c r="CU117">
        <v>0</v>
      </c>
      <c r="CV117">
        <v>0</v>
      </c>
      <c r="CW117">
        <v>0</v>
      </c>
      <c r="CX117">
        <v>0</v>
      </c>
      <c r="CY117">
        <v>0</v>
      </c>
      <c r="CZ117">
        <v>0</v>
      </c>
    </row>
    <row r="118" spans="1:104" x14ac:dyDescent="0.25">
      <c r="B118">
        <v>356</v>
      </c>
      <c r="C118" t="s">
        <v>583</v>
      </c>
      <c r="D118" t="s">
        <v>1144</v>
      </c>
    </row>
    <row r="119" spans="1:104" x14ac:dyDescent="0.25">
      <c r="B119">
        <v>357</v>
      </c>
      <c r="C119" t="s">
        <v>584</v>
      </c>
      <c r="D119" t="s">
        <v>455</v>
      </c>
    </row>
    <row r="120" spans="1:104" x14ac:dyDescent="0.25">
      <c r="B120">
        <v>359</v>
      </c>
      <c r="C120" t="s">
        <v>284</v>
      </c>
      <c r="D120" t="s">
        <v>1145</v>
      </c>
    </row>
    <row r="121" spans="1:104" x14ac:dyDescent="0.25">
      <c r="B121">
        <v>360</v>
      </c>
      <c r="C121" t="s">
        <v>1146</v>
      </c>
      <c r="D121" t="s">
        <v>1147</v>
      </c>
    </row>
    <row r="122" spans="1:104" x14ac:dyDescent="0.25">
      <c r="B122">
        <v>361</v>
      </c>
      <c r="C122" t="s">
        <v>1148</v>
      </c>
      <c r="D122" t="s">
        <v>1149</v>
      </c>
    </row>
    <row r="123" spans="1:104" x14ac:dyDescent="0.25">
      <c r="B123">
        <v>362</v>
      </c>
      <c r="C123" t="s">
        <v>1150</v>
      </c>
      <c r="D123" t="s">
        <v>1151</v>
      </c>
    </row>
    <row r="124" spans="1:104" x14ac:dyDescent="0.25">
      <c r="B124">
        <v>363</v>
      </c>
      <c r="C124" t="s">
        <v>270</v>
      </c>
      <c r="D124" t="s">
        <v>1152</v>
      </c>
    </row>
    <row r="125" spans="1:104" x14ac:dyDescent="0.25">
      <c r="B125">
        <v>364</v>
      </c>
      <c r="C125" t="s">
        <v>271</v>
      </c>
      <c r="D125" t="s">
        <v>1153</v>
      </c>
    </row>
    <row r="126" spans="1:104" x14ac:dyDescent="0.25">
      <c r="B126">
        <v>365</v>
      </c>
      <c r="C126" t="s">
        <v>273</v>
      </c>
      <c r="D126" t="s">
        <v>1154</v>
      </c>
    </row>
    <row r="127" spans="1:104" x14ac:dyDescent="0.25">
      <c r="B127">
        <v>366</v>
      </c>
      <c r="C127" t="s">
        <v>1155</v>
      </c>
      <c r="D127" t="s">
        <v>456</v>
      </c>
    </row>
    <row r="128" spans="1:104" x14ac:dyDescent="0.25">
      <c r="B128">
        <v>367</v>
      </c>
      <c r="C128" t="s">
        <v>660</v>
      </c>
      <c r="D128" t="s">
        <v>457</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row>
    <row r="129" spans="1:104" x14ac:dyDescent="0.25">
      <c r="A129">
        <v>368</v>
      </c>
      <c r="B129">
        <v>368</v>
      </c>
      <c r="C129" t="s">
        <v>1156</v>
      </c>
      <c r="D129" t="s">
        <v>458</v>
      </c>
      <c r="E129">
        <v>0</v>
      </c>
      <c r="F129">
        <v>0</v>
      </c>
      <c r="G129">
        <v>0</v>
      </c>
      <c r="H129">
        <v>0</v>
      </c>
      <c r="I129">
        <v>0</v>
      </c>
      <c r="J129">
        <v>0</v>
      </c>
      <c r="K129">
        <v>0</v>
      </c>
      <c r="L129">
        <v>0</v>
      </c>
      <c r="M129">
        <v>0</v>
      </c>
      <c r="N129">
        <v>0</v>
      </c>
      <c r="O129">
        <v>0</v>
      </c>
      <c r="P129">
        <v>0</v>
      </c>
      <c r="Q129">
        <v>0</v>
      </c>
      <c r="R129">
        <v>0</v>
      </c>
      <c r="S129">
        <v>0</v>
      </c>
      <c r="T129">
        <v>0</v>
      </c>
      <c r="U129">
        <v>0</v>
      </c>
      <c r="V129">
        <v>0</v>
      </c>
      <c r="W129">
        <v>945174</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58456</v>
      </c>
      <c r="BB129">
        <v>0</v>
      </c>
      <c r="BC129">
        <v>0</v>
      </c>
      <c r="BD129">
        <v>0</v>
      </c>
      <c r="BE129">
        <v>0</v>
      </c>
      <c r="BF129">
        <v>0</v>
      </c>
      <c r="BG129">
        <v>0</v>
      </c>
      <c r="BH129">
        <v>2584</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150</v>
      </c>
      <c r="CC129">
        <v>0</v>
      </c>
      <c r="CD129">
        <v>0</v>
      </c>
      <c r="CE129">
        <v>0</v>
      </c>
      <c r="CF129">
        <v>0</v>
      </c>
      <c r="CG129">
        <v>0</v>
      </c>
      <c r="CH129">
        <v>0</v>
      </c>
      <c r="CI129">
        <v>0</v>
      </c>
      <c r="CJ129">
        <v>350</v>
      </c>
      <c r="CK129">
        <v>0</v>
      </c>
      <c r="CL129">
        <v>417426</v>
      </c>
      <c r="CM129">
        <v>0</v>
      </c>
      <c r="CN129">
        <v>0</v>
      </c>
      <c r="CO129">
        <v>0</v>
      </c>
      <c r="CP129">
        <v>1015759</v>
      </c>
      <c r="CQ129">
        <v>0</v>
      </c>
      <c r="CR129">
        <v>0</v>
      </c>
      <c r="CS129">
        <v>0</v>
      </c>
      <c r="CT129">
        <v>0</v>
      </c>
      <c r="CU129">
        <v>0</v>
      </c>
      <c r="CV129">
        <v>0</v>
      </c>
      <c r="CW129">
        <v>0</v>
      </c>
      <c r="CX129">
        <v>0</v>
      </c>
      <c r="CY129">
        <v>0</v>
      </c>
      <c r="CZ129">
        <v>0</v>
      </c>
    </row>
    <row r="130" spans="1:104" x14ac:dyDescent="0.25">
      <c r="A130">
        <v>369</v>
      </c>
      <c r="B130">
        <v>369</v>
      </c>
      <c r="C130" t="s">
        <v>1157</v>
      </c>
      <c r="D130" t="s">
        <v>459</v>
      </c>
      <c r="E130">
        <v>18071523</v>
      </c>
      <c r="F130">
        <v>4159607</v>
      </c>
      <c r="G130">
        <v>2020376</v>
      </c>
      <c r="H130">
        <v>5157313</v>
      </c>
      <c r="I130">
        <v>4801343</v>
      </c>
      <c r="J130">
        <v>2589109</v>
      </c>
      <c r="K130">
        <v>9837529</v>
      </c>
      <c r="L130">
        <v>6268594</v>
      </c>
      <c r="M130">
        <v>7725032</v>
      </c>
      <c r="N130">
        <v>19719702</v>
      </c>
      <c r="O130">
        <v>42986020</v>
      </c>
      <c r="P130">
        <v>12737969</v>
      </c>
      <c r="Q130">
        <v>21533143</v>
      </c>
      <c r="R130">
        <v>13778106</v>
      </c>
      <c r="S130">
        <v>1368362</v>
      </c>
      <c r="T130">
        <v>12918381</v>
      </c>
      <c r="U130">
        <v>6886141</v>
      </c>
      <c r="V130">
        <v>33816446</v>
      </c>
      <c r="W130">
        <v>9567623</v>
      </c>
      <c r="X130">
        <v>7112653</v>
      </c>
      <c r="Y130">
        <v>2615683</v>
      </c>
      <c r="Z130">
        <v>4263373</v>
      </c>
      <c r="AA130">
        <v>21764592</v>
      </c>
      <c r="AB130">
        <v>10913391</v>
      </c>
      <c r="AC130">
        <v>17274683</v>
      </c>
      <c r="AD130">
        <v>68982078</v>
      </c>
      <c r="AE130">
        <v>2666635</v>
      </c>
      <c r="AF130">
        <v>6635374</v>
      </c>
      <c r="AG130">
        <v>20284040</v>
      </c>
      <c r="AH130">
        <v>6754787</v>
      </c>
      <c r="AI130">
        <v>9297822</v>
      </c>
      <c r="AJ130">
        <v>46044282</v>
      </c>
      <c r="AK130">
        <v>13558116</v>
      </c>
      <c r="AL130">
        <v>40257067</v>
      </c>
      <c r="AM130">
        <v>11093100</v>
      </c>
      <c r="AN130">
        <v>26828464</v>
      </c>
      <c r="AO130">
        <v>2063797</v>
      </c>
      <c r="AP130">
        <v>3678264</v>
      </c>
      <c r="AQ130">
        <v>7980438</v>
      </c>
      <c r="AR130">
        <v>3816514</v>
      </c>
      <c r="AS130">
        <v>62329663</v>
      </c>
      <c r="AT130">
        <v>16441301</v>
      </c>
      <c r="AU130">
        <v>17727786</v>
      </c>
      <c r="AV130">
        <v>21395367</v>
      </c>
      <c r="AW130">
        <v>16143874</v>
      </c>
      <c r="AX130">
        <v>3997683</v>
      </c>
      <c r="AY130">
        <v>7526538</v>
      </c>
      <c r="AZ130">
        <v>2881970</v>
      </c>
      <c r="BA130">
        <v>14194692</v>
      </c>
      <c r="BB130">
        <v>7677769</v>
      </c>
      <c r="BC130">
        <v>32504108</v>
      </c>
      <c r="BD130">
        <v>3177345</v>
      </c>
      <c r="BE130">
        <v>8151800</v>
      </c>
      <c r="BF130">
        <v>12263640</v>
      </c>
      <c r="BG130">
        <v>10953446</v>
      </c>
      <c r="BH130">
        <v>9229604</v>
      </c>
      <c r="BI130">
        <v>5783570</v>
      </c>
      <c r="BJ130">
        <v>7235554</v>
      </c>
      <c r="BK130">
        <v>7074091</v>
      </c>
      <c r="BL130">
        <v>128866078</v>
      </c>
      <c r="BM130">
        <v>3330837</v>
      </c>
      <c r="BN130">
        <v>4654225</v>
      </c>
      <c r="BO130">
        <v>11654289</v>
      </c>
      <c r="BP130">
        <v>17024561</v>
      </c>
      <c r="BQ130">
        <v>34998740</v>
      </c>
      <c r="BR130">
        <v>8778914</v>
      </c>
      <c r="BS130">
        <v>34092315</v>
      </c>
      <c r="BT130">
        <v>17328187</v>
      </c>
      <c r="BU130">
        <v>4743198</v>
      </c>
      <c r="BV130">
        <v>5610879</v>
      </c>
      <c r="BW130">
        <v>20013006</v>
      </c>
      <c r="BX130">
        <v>1690338</v>
      </c>
      <c r="BY130">
        <v>8868570</v>
      </c>
      <c r="BZ130">
        <v>25163851</v>
      </c>
      <c r="CA130">
        <v>3047869</v>
      </c>
      <c r="CB130">
        <v>15567504</v>
      </c>
      <c r="CC130">
        <v>14517168</v>
      </c>
      <c r="CD130">
        <v>32392133</v>
      </c>
      <c r="CE130">
        <v>14500939</v>
      </c>
      <c r="CF130">
        <v>21327588</v>
      </c>
      <c r="CG130">
        <v>8486587</v>
      </c>
      <c r="CH130">
        <v>11432376</v>
      </c>
      <c r="CI130">
        <v>8164021</v>
      </c>
      <c r="CJ130">
        <v>9116986</v>
      </c>
      <c r="CK130">
        <v>7815409</v>
      </c>
      <c r="CL130">
        <v>12203504</v>
      </c>
      <c r="CM130">
        <v>5975851</v>
      </c>
      <c r="CN130">
        <v>6671038</v>
      </c>
      <c r="CO130">
        <v>1345480</v>
      </c>
      <c r="CP130">
        <v>34036997</v>
      </c>
      <c r="CQ130">
        <v>8694500</v>
      </c>
      <c r="CR130">
        <v>80150145</v>
      </c>
      <c r="CS130">
        <v>4627874</v>
      </c>
      <c r="CT130">
        <v>3336174</v>
      </c>
      <c r="CU130">
        <v>8201423</v>
      </c>
      <c r="CV130">
        <v>19776293</v>
      </c>
      <c r="CW130">
        <v>11073726</v>
      </c>
      <c r="CX130">
        <v>17138261</v>
      </c>
      <c r="CY130">
        <v>5138316</v>
      </c>
      <c r="CZ130">
        <v>3417143</v>
      </c>
    </row>
    <row r="131" spans="1:104" x14ac:dyDescent="0.25">
      <c r="A131">
        <v>370</v>
      </c>
      <c r="B131">
        <v>370</v>
      </c>
      <c r="C131" t="s">
        <v>1158</v>
      </c>
      <c r="D131" t="s">
        <v>460</v>
      </c>
      <c r="E131">
        <v>10399830</v>
      </c>
      <c r="F131">
        <v>1769113</v>
      </c>
      <c r="G131">
        <v>1004037</v>
      </c>
      <c r="H131">
        <v>673323</v>
      </c>
      <c r="I131">
        <v>2065516</v>
      </c>
      <c r="J131">
        <v>614498</v>
      </c>
      <c r="K131">
        <v>2580239</v>
      </c>
      <c r="L131">
        <v>3156431</v>
      </c>
      <c r="M131">
        <v>2258057</v>
      </c>
      <c r="N131">
        <v>13952380</v>
      </c>
      <c r="O131">
        <v>21487171</v>
      </c>
      <c r="P131">
        <v>7113971</v>
      </c>
      <c r="Q131">
        <v>48992356</v>
      </c>
      <c r="R131">
        <v>3323060</v>
      </c>
      <c r="S131">
        <v>988901</v>
      </c>
      <c r="T131">
        <v>7003253</v>
      </c>
      <c r="U131">
        <v>1528044</v>
      </c>
      <c r="V131">
        <v>17384874</v>
      </c>
      <c r="W131">
        <v>11285134</v>
      </c>
      <c r="X131">
        <v>2078133</v>
      </c>
      <c r="Y131">
        <v>0</v>
      </c>
      <c r="Z131">
        <v>1691656</v>
      </c>
      <c r="AA131">
        <v>74448</v>
      </c>
      <c r="AB131">
        <v>746280</v>
      </c>
      <c r="AC131">
        <v>3247797</v>
      </c>
      <c r="AD131">
        <v>22250949</v>
      </c>
      <c r="AE131">
        <v>1655769</v>
      </c>
      <c r="AF131">
        <v>17095212</v>
      </c>
      <c r="AG131">
        <v>12468873</v>
      </c>
      <c r="AH131">
        <v>7767158</v>
      </c>
      <c r="AI131">
        <v>0</v>
      </c>
      <c r="AJ131">
        <v>0</v>
      </c>
      <c r="AK131">
        <v>4668323</v>
      </c>
      <c r="AL131">
        <v>63849198</v>
      </c>
      <c r="AM131">
        <v>8890774</v>
      </c>
      <c r="AN131">
        <v>2557394</v>
      </c>
      <c r="AO131">
        <v>635286</v>
      </c>
      <c r="AP131">
        <v>1448190</v>
      </c>
      <c r="AQ131">
        <v>9332212</v>
      </c>
      <c r="AR131">
        <v>637748</v>
      </c>
      <c r="AS131">
        <v>95688107</v>
      </c>
      <c r="AT131">
        <v>3604938</v>
      </c>
      <c r="AU131">
        <v>19059741</v>
      </c>
      <c r="AV131">
        <v>10895799</v>
      </c>
      <c r="AW131">
        <v>15689276</v>
      </c>
      <c r="AX131">
        <v>1453178</v>
      </c>
      <c r="AY131">
        <v>3419656</v>
      </c>
      <c r="AZ131">
        <v>512483</v>
      </c>
      <c r="BA131">
        <v>28431723</v>
      </c>
      <c r="BB131">
        <v>3999680</v>
      </c>
      <c r="BC131">
        <v>38511318</v>
      </c>
      <c r="BD131">
        <v>411565</v>
      </c>
      <c r="BE131">
        <v>9373201</v>
      </c>
      <c r="BF131">
        <v>7326860</v>
      </c>
      <c r="BG131">
        <v>12051233</v>
      </c>
      <c r="BH131">
        <v>0</v>
      </c>
      <c r="BI131">
        <v>1430348</v>
      </c>
      <c r="BJ131">
        <v>763432</v>
      </c>
      <c r="BK131">
        <v>824917</v>
      </c>
      <c r="BL131">
        <v>0</v>
      </c>
      <c r="BM131">
        <v>314221</v>
      </c>
      <c r="BN131">
        <v>2398403</v>
      </c>
      <c r="BO131">
        <v>7913157</v>
      </c>
      <c r="BP131">
        <v>6176931</v>
      </c>
      <c r="BQ131">
        <v>0</v>
      </c>
      <c r="BR131">
        <v>132518</v>
      </c>
      <c r="BS131">
        <v>13079713</v>
      </c>
      <c r="BT131">
        <v>27464475</v>
      </c>
      <c r="BU131">
        <v>972913</v>
      </c>
      <c r="BV131">
        <v>6373379</v>
      </c>
      <c r="BW131">
        <v>1072395</v>
      </c>
      <c r="BX131">
        <v>1275808</v>
      </c>
      <c r="BY131">
        <v>1913439</v>
      </c>
      <c r="BZ131">
        <v>728870</v>
      </c>
      <c r="CA131">
        <v>2515617</v>
      </c>
      <c r="CB131">
        <v>11442938</v>
      </c>
      <c r="CC131">
        <v>4195695</v>
      </c>
      <c r="CD131">
        <v>3302097</v>
      </c>
      <c r="CE131">
        <v>0</v>
      </c>
      <c r="CF131">
        <v>15671990</v>
      </c>
      <c r="CG131">
        <v>844129</v>
      </c>
      <c r="CH131">
        <v>10076984</v>
      </c>
      <c r="CI131">
        <v>1894996</v>
      </c>
      <c r="CJ131">
        <v>4453208</v>
      </c>
      <c r="CK131">
        <v>10873888</v>
      </c>
      <c r="CL131">
        <v>7304703</v>
      </c>
      <c r="CM131">
        <v>1828729</v>
      </c>
      <c r="CN131">
        <v>1072117</v>
      </c>
      <c r="CO131">
        <v>74147</v>
      </c>
      <c r="CP131">
        <v>45556806</v>
      </c>
      <c r="CQ131">
        <v>3119693</v>
      </c>
      <c r="CR131">
        <v>0</v>
      </c>
      <c r="CS131">
        <v>1183587</v>
      </c>
      <c r="CT131">
        <v>86811</v>
      </c>
      <c r="CU131">
        <v>5826505</v>
      </c>
      <c r="CV131">
        <v>7502841</v>
      </c>
      <c r="CW131">
        <v>4727174</v>
      </c>
      <c r="CX131">
        <v>3300176</v>
      </c>
      <c r="CY131">
        <v>4986429</v>
      </c>
      <c r="CZ131">
        <v>523483</v>
      </c>
    </row>
    <row r="132" spans="1:104" x14ac:dyDescent="0.25">
      <c r="A132">
        <v>371</v>
      </c>
      <c r="B132">
        <v>371</v>
      </c>
      <c r="C132" t="s">
        <v>1159</v>
      </c>
      <c r="D132" t="s">
        <v>461</v>
      </c>
      <c r="E132">
        <v>0</v>
      </c>
      <c r="F132">
        <v>0</v>
      </c>
      <c r="G132">
        <v>0</v>
      </c>
      <c r="H132">
        <v>0</v>
      </c>
      <c r="I132">
        <v>0</v>
      </c>
      <c r="J132">
        <v>0</v>
      </c>
      <c r="K132">
        <v>0</v>
      </c>
      <c r="L132">
        <v>0</v>
      </c>
      <c r="M132">
        <v>0</v>
      </c>
      <c r="N132">
        <v>0</v>
      </c>
      <c r="O132">
        <v>0</v>
      </c>
      <c r="P132">
        <v>0</v>
      </c>
      <c r="Q132">
        <v>0</v>
      </c>
      <c r="R132">
        <v>0</v>
      </c>
      <c r="S132">
        <v>0</v>
      </c>
      <c r="T132">
        <v>0</v>
      </c>
      <c r="U132">
        <v>0</v>
      </c>
      <c r="V132">
        <v>0</v>
      </c>
      <c r="W132">
        <v>0</v>
      </c>
      <c r="X132">
        <v>208825</v>
      </c>
      <c r="Y132">
        <v>1383961</v>
      </c>
      <c r="Z132">
        <v>0</v>
      </c>
      <c r="AA132">
        <v>2724746</v>
      </c>
      <c r="AB132">
        <v>1186087</v>
      </c>
      <c r="AC132">
        <v>0</v>
      </c>
      <c r="AD132">
        <v>0</v>
      </c>
      <c r="AE132">
        <v>0</v>
      </c>
      <c r="AF132">
        <v>0</v>
      </c>
      <c r="AG132">
        <v>0</v>
      </c>
      <c r="AH132">
        <v>0</v>
      </c>
      <c r="AI132">
        <v>4662335</v>
      </c>
      <c r="AJ132">
        <v>66612918</v>
      </c>
      <c r="AK132">
        <v>0</v>
      </c>
      <c r="AL132">
        <v>0</v>
      </c>
      <c r="AM132">
        <v>0</v>
      </c>
      <c r="AN132">
        <v>23634819</v>
      </c>
      <c r="AO132">
        <v>0</v>
      </c>
      <c r="AP132">
        <v>0</v>
      </c>
      <c r="AQ132">
        <v>0</v>
      </c>
      <c r="AR132">
        <v>121126</v>
      </c>
      <c r="AS132">
        <v>0</v>
      </c>
      <c r="AT132">
        <v>0</v>
      </c>
      <c r="AU132">
        <v>0</v>
      </c>
      <c r="AV132">
        <v>0</v>
      </c>
      <c r="AW132">
        <v>2509649</v>
      </c>
      <c r="AX132">
        <v>0</v>
      </c>
      <c r="AY132">
        <v>0</v>
      </c>
      <c r="AZ132">
        <v>0</v>
      </c>
      <c r="BA132">
        <v>0</v>
      </c>
      <c r="BB132">
        <v>0</v>
      </c>
      <c r="BC132">
        <v>0</v>
      </c>
      <c r="BD132">
        <v>0</v>
      </c>
      <c r="BE132">
        <v>0</v>
      </c>
      <c r="BF132">
        <v>0</v>
      </c>
      <c r="BG132">
        <v>0</v>
      </c>
      <c r="BH132">
        <v>1266351</v>
      </c>
      <c r="BI132">
        <v>0</v>
      </c>
      <c r="BJ132">
        <v>937301</v>
      </c>
      <c r="BK132">
        <v>0</v>
      </c>
      <c r="BL132">
        <v>0</v>
      </c>
      <c r="BM132">
        <v>0</v>
      </c>
      <c r="BN132">
        <v>0</v>
      </c>
      <c r="BO132">
        <v>0</v>
      </c>
      <c r="BP132">
        <v>0</v>
      </c>
      <c r="BQ132">
        <v>29498099</v>
      </c>
      <c r="BR132">
        <v>1342341</v>
      </c>
      <c r="BS132">
        <v>0</v>
      </c>
      <c r="BT132">
        <v>0</v>
      </c>
      <c r="BU132">
        <v>0</v>
      </c>
      <c r="BV132">
        <v>0</v>
      </c>
      <c r="BW132">
        <v>0</v>
      </c>
      <c r="BX132">
        <v>0</v>
      </c>
      <c r="BY132">
        <v>0</v>
      </c>
      <c r="BZ132">
        <v>6223906</v>
      </c>
      <c r="CA132">
        <v>95706</v>
      </c>
      <c r="CB132">
        <v>0</v>
      </c>
      <c r="CC132">
        <v>0</v>
      </c>
      <c r="CD132">
        <v>0</v>
      </c>
      <c r="CE132">
        <v>616243</v>
      </c>
      <c r="CF132">
        <v>0</v>
      </c>
      <c r="CG132">
        <v>81700</v>
      </c>
      <c r="CH132">
        <v>0</v>
      </c>
      <c r="CI132">
        <v>0</v>
      </c>
      <c r="CJ132">
        <v>0</v>
      </c>
      <c r="CK132">
        <v>1547691</v>
      </c>
      <c r="CL132">
        <v>0</v>
      </c>
      <c r="CM132">
        <v>0</v>
      </c>
      <c r="CN132">
        <v>0</v>
      </c>
      <c r="CO132">
        <v>0</v>
      </c>
      <c r="CP132">
        <v>0</v>
      </c>
      <c r="CQ132">
        <v>0</v>
      </c>
      <c r="CR132">
        <v>237998000</v>
      </c>
      <c r="CS132">
        <v>0</v>
      </c>
      <c r="CT132">
        <v>0</v>
      </c>
      <c r="CU132">
        <v>0</v>
      </c>
      <c r="CV132">
        <v>0</v>
      </c>
      <c r="CW132">
        <v>0</v>
      </c>
      <c r="CX132">
        <v>0</v>
      </c>
      <c r="CY132">
        <v>0</v>
      </c>
      <c r="CZ132">
        <v>0</v>
      </c>
    </row>
    <row r="133" spans="1:104" x14ac:dyDescent="0.25">
      <c r="A133">
        <v>373</v>
      </c>
      <c r="B133">
        <v>373</v>
      </c>
      <c r="C133" t="s">
        <v>1160</v>
      </c>
      <c r="D133" t="s">
        <v>462</v>
      </c>
      <c r="E133">
        <v>37666226</v>
      </c>
      <c r="F133">
        <v>13957667</v>
      </c>
      <c r="G133">
        <v>14449129</v>
      </c>
      <c r="H133">
        <v>12372112</v>
      </c>
      <c r="I133">
        <v>22910349</v>
      </c>
      <c r="J133">
        <v>14166100</v>
      </c>
      <c r="K133">
        <v>14127721</v>
      </c>
      <c r="L133">
        <v>9985432</v>
      </c>
      <c r="M133">
        <v>16434913</v>
      </c>
      <c r="N133">
        <v>89522064</v>
      </c>
      <c r="O133">
        <v>129857369</v>
      </c>
      <c r="P133">
        <v>39828479</v>
      </c>
      <c r="Q133">
        <v>80321444</v>
      </c>
      <c r="R133">
        <v>27631354</v>
      </c>
      <c r="S133">
        <v>7898411</v>
      </c>
      <c r="T133">
        <v>37343646</v>
      </c>
      <c r="U133">
        <v>16803876</v>
      </c>
      <c r="V133">
        <v>69670292</v>
      </c>
      <c r="W133">
        <v>24065316</v>
      </c>
      <c r="X133">
        <v>22333489</v>
      </c>
      <c r="Y133">
        <v>23796983</v>
      </c>
      <c r="Z133">
        <v>18325538</v>
      </c>
      <c r="AA133">
        <v>45740097</v>
      </c>
      <c r="AB133">
        <v>24471697</v>
      </c>
      <c r="AC133">
        <v>51835424</v>
      </c>
      <c r="AD133">
        <v>139964653</v>
      </c>
      <c r="AE133">
        <v>63130212</v>
      </c>
      <c r="AF133">
        <v>69332335</v>
      </c>
      <c r="AG133">
        <v>40808951</v>
      </c>
      <c r="AH133">
        <v>18630105</v>
      </c>
      <c r="AI133">
        <v>21298499</v>
      </c>
      <c r="AJ133">
        <v>144509145</v>
      </c>
      <c r="AK133">
        <v>24477161</v>
      </c>
      <c r="AL133">
        <v>172018874</v>
      </c>
      <c r="AM133">
        <v>27529382</v>
      </c>
      <c r="AN133">
        <v>98448465</v>
      </c>
      <c r="AO133">
        <v>4500962</v>
      </c>
      <c r="AP133">
        <v>8210447</v>
      </c>
      <c r="AQ133">
        <v>19420960</v>
      </c>
      <c r="AR133">
        <v>7892229</v>
      </c>
      <c r="AS133">
        <v>169181673</v>
      </c>
      <c r="AT133">
        <v>27198014</v>
      </c>
      <c r="AU133">
        <v>45965869</v>
      </c>
      <c r="AV133">
        <v>48745931</v>
      </c>
      <c r="AW133">
        <v>51978891</v>
      </c>
      <c r="AX133">
        <v>8123331</v>
      </c>
      <c r="AY133">
        <v>12022822</v>
      </c>
      <c r="AZ133">
        <v>10763227</v>
      </c>
      <c r="BA133">
        <v>131512201</v>
      </c>
      <c r="BB133">
        <v>29360097</v>
      </c>
      <c r="BC133">
        <v>57198913</v>
      </c>
      <c r="BD133">
        <v>4833324</v>
      </c>
      <c r="BE133">
        <v>29191941</v>
      </c>
      <c r="BF133">
        <v>29948188</v>
      </c>
      <c r="BG133">
        <v>37094928</v>
      </c>
      <c r="BH133">
        <v>28840090</v>
      </c>
      <c r="BI133">
        <v>10148106</v>
      </c>
      <c r="BJ133">
        <v>14738389</v>
      </c>
      <c r="BK133">
        <v>20773260</v>
      </c>
      <c r="BL133">
        <v>494409318</v>
      </c>
      <c r="BM133">
        <v>5833056</v>
      </c>
      <c r="BN133">
        <v>17648998</v>
      </c>
      <c r="BO133">
        <v>60581442</v>
      </c>
      <c r="BP133">
        <v>43198370</v>
      </c>
      <c r="BQ133">
        <v>137980828</v>
      </c>
      <c r="BR133">
        <v>10852612</v>
      </c>
      <c r="BS133">
        <v>66050788</v>
      </c>
      <c r="BT133">
        <v>64208416</v>
      </c>
      <c r="BU133">
        <v>6302316</v>
      </c>
      <c r="BV133">
        <v>38448766</v>
      </c>
      <c r="BW133">
        <v>23158999</v>
      </c>
      <c r="BX133">
        <v>5257252</v>
      </c>
      <c r="BY133">
        <v>42046523</v>
      </c>
      <c r="BZ133">
        <v>62385444</v>
      </c>
      <c r="CA133">
        <v>13317490</v>
      </c>
      <c r="CB133">
        <v>36638011</v>
      </c>
      <c r="CC133">
        <v>27040429</v>
      </c>
      <c r="CD133">
        <v>32108176</v>
      </c>
      <c r="CE133">
        <v>48859487</v>
      </c>
      <c r="CF133">
        <v>64155275</v>
      </c>
      <c r="CG133">
        <v>36755697</v>
      </c>
      <c r="CH133">
        <v>56379489</v>
      </c>
      <c r="CI133">
        <v>12315106</v>
      </c>
      <c r="CJ133">
        <v>24365718</v>
      </c>
      <c r="CK133">
        <v>25739890</v>
      </c>
      <c r="CL133">
        <v>29234582</v>
      </c>
      <c r="CM133">
        <v>13040790</v>
      </c>
      <c r="CN133">
        <v>22605536</v>
      </c>
      <c r="CO133">
        <v>3310158</v>
      </c>
      <c r="CP133">
        <v>78460042</v>
      </c>
      <c r="CQ133">
        <v>19636289</v>
      </c>
      <c r="CR133">
        <v>290446854</v>
      </c>
      <c r="CS133">
        <v>14459039</v>
      </c>
      <c r="CT133">
        <v>7277542</v>
      </c>
      <c r="CU133">
        <v>34985253</v>
      </c>
      <c r="CV133">
        <v>51363812</v>
      </c>
      <c r="CW133">
        <v>18970810</v>
      </c>
      <c r="CX133">
        <v>27939123</v>
      </c>
      <c r="CY133">
        <v>16023438</v>
      </c>
      <c r="CZ133">
        <v>9566250</v>
      </c>
    </row>
    <row r="134" spans="1:104" x14ac:dyDescent="0.25">
      <c r="A134">
        <v>375</v>
      </c>
      <c r="B134">
        <v>375</v>
      </c>
      <c r="C134" t="s">
        <v>250</v>
      </c>
      <c r="D134" t="s">
        <v>463</v>
      </c>
      <c r="E134">
        <v>0</v>
      </c>
      <c r="F134">
        <v>5062366</v>
      </c>
      <c r="G134">
        <v>0</v>
      </c>
      <c r="H134">
        <v>7068409</v>
      </c>
      <c r="I134">
        <v>0</v>
      </c>
      <c r="J134">
        <v>0</v>
      </c>
      <c r="K134">
        <v>5647421</v>
      </c>
      <c r="L134">
        <v>44021</v>
      </c>
      <c r="M134">
        <v>1257218</v>
      </c>
      <c r="N134">
        <v>47853948</v>
      </c>
      <c r="O134">
        <v>0</v>
      </c>
      <c r="P134">
        <v>755187</v>
      </c>
      <c r="Q134">
        <v>0</v>
      </c>
      <c r="R134">
        <v>7726382</v>
      </c>
      <c r="S134">
        <v>4308707</v>
      </c>
      <c r="T134">
        <v>835400</v>
      </c>
      <c r="U134">
        <v>0</v>
      </c>
      <c r="V134">
        <v>0</v>
      </c>
      <c r="W134">
        <v>22494706</v>
      </c>
      <c r="X134">
        <v>0</v>
      </c>
      <c r="Y134">
        <v>1798764</v>
      </c>
      <c r="Z134">
        <v>119253</v>
      </c>
      <c r="AA134">
        <v>0</v>
      </c>
      <c r="AB134">
        <v>3568944</v>
      </c>
      <c r="AC134">
        <v>12101314</v>
      </c>
      <c r="AD134">
        <v>1603685</v>
      </c>
      <c r="AE134">
        <v>15670392</v>
      </c>
      <c r="AF134">
        <v>-1832746</v>
      </c>
      <c r="AG134">
        <v>2099237</v>
      </c>
      <c r="AH134">
        <v>11325299</v>
      </c>
      <c r="AI134">
        <v>7086552</v>
      </c>
      <c r="AJ134">
        <v>36741062</v>
      </c>
      <c r="AK134">
        <v>-901357</v>
      </c>
      <c r="AL134">
        <v>0</v>
      </c>
      <c r="AM134">
        <v>2597751</v>
      </c>
      <c r="AN134">
        <v>0</v>
      </c>
      <c r="AO134">
        <v>2301389</v>
      </c>
      <c r="AP134">
        <v>0</v>
      </c>
      <c r="AQ134">
        <v>0</v>
      </c>
      <c r="AR134">
        <v>1637426</v>
      </c>
      <c r="AS134">
        <v>0</v>
      </c>
      <c r="AT134">
        <v>3941834</v>
      </c>
      <c r="AU134">
        <v>48385808</v>
      </c>
      <c r="AV134">
        <v>0</v>
      </c>
      <c r="AW134">
        <v>2425767</v>
      </c>
      <c r="AX134">
        <v>3154854</v>
      </c>
      <c r="AY134">
        <v>8822254</v>
      </c>
      <c r="AZ134">
        <v>836792</v>
      </c>
      <c r="BA134">
        <v>0</v>
      </c>
      <c r="BB134">
        <v>0</v>
      </c>
      <c r="BC134">
        <v>15263896</v>
      </c>
      <c r="BD134">
        <v>3136198</v>
      </c>
      <c r="BE134">
        <v>0</v>
      </c>
      <c r="BF134">
        <v>0</v>
      </c>
      <c r="BG134">
        <v>14813830</v>
      </c>
      <c r="BH134">
        <v>0</v>
      </c>
      <c r="BI134">
        <v>0</v>
      </c>
      <c r="BJ134">
        <v>-1533776</v>
      </c>
      <c r="BK134">
        <v>-216295</v>
      </c>
      <c r="BL134">
        <v>0</v>
      </c>
      <c r="BM134">
        <v>0</v>
      </c>
      <c r="BN134">
        <v>6035710</v>
      </c>
      <c r="BO134">
        <v>19974776</v>
      </c>
      <c r="BP134">
        <v>-219518</v>
      </c>
      <c r="BQ134">
        <v>0</v>
      </c>
      <c r="BR134">
        <v>368093</v>
      </c>
      <c r="BS134">
        <v>0</v>
      </c>
      <c r="BT134">
        <v>-58019</v>
      </c>
      <c r="BU134">
        <v>4447105</v>
      </c>
      <c r="BV134">
        <v>10365530</v>
      </c>
      <c r="BW134">
        <v>6352744</v>
      </c>
      <c r="BX134">
        <v>1647438</v>
      </c>
      <c r="BY134">
        <v>0</v>
      </c>
      <c r="BZ134">
        <v>0</v>
      </c>
      <c r="CA134">
        <v>0</v>
      </c>
      <c r="CB134">
        <v>0</v>
      </c>
      <c r="CC134">
        <v>7427566</v>
      </c>
      <c r="CD134">
        <v>2226445</v>
      </c>
      <c r="CE134">
        <v>5356078</v>
      </c>
      <c r="CF134">
        <v>0</v>
      </c>
      <c r="CG134">
        <v>0</v>
      </c>
      <c r="CH134">
        <v>2870072</v>
      </c>
      <c r="CI134">
        <v>886861</v>
      </c>
      <c r="CJ134">
        <v>811394</v>
      </c>
      <c r="CK134">
        <v>407667</v>
      </c>
      <c r="CL134">
        <v>725317</v>
      </c>
      <c r="CM134">
        <v>0</v>
      </c>
      <c r="CN134">
        <v>0</v>
      </c>
      <c r="CO134">
        <v>367519</v>
      </c>
      <c r="CP134">
        <v>104404121</v>
      </c>
      <c r="CQ134">
        <v>2655125</v>
      </c>
      <c r="CR134">
        <v>0</v>
      </c>
      <c r="CS134">
        <v>4344219</v>
      </c>
      <c r="CT134">
        <v>-77974</v>
      </c>
      <c r="CU134">
        <v>0</v>
      </c>
      <c r="CV134">
        <v>-226619</v>
      </c>
      <c r="CW134">
        <v>0</v>
      </c>
      <c r="CX134">
        <v>1921967</v>
      </c>
      <c r="CY134">
        <v>873310</v>
      </c>
      <c r="CZ134">
        <v>233420</v>
      </c>
    </row>
    <row r="135" spans="1:104" x14ac:dyDescent="0.25">
      <c r="A135">
        <v>376</v>
      </c>
      <c r="B135">
        <v>376</v>
      </c>
      <c r="C135" t="s">
        <v>105</v>
      </c>
      <c r="D135" t="s">
        <v>464</v>
      </c>
      <c r="E135">
        <v>-58561180</v>
      </c>
      <c r="F135">
        <v>-13061812</v>
      </c>
      <c r="G135">
        <v>-5601636</v>
      </c>
      <c r="H135">
        <v>-5776834</v>
      </c>
      <c r="I135">
        <v>-2664469</v>
      </c>
      <c r="J135">
        <v>-3230407</v>
      </c>
      <c r="K135">
        <v>-11551344</v>
      </c>
      <c r="L135">
        <v>-9228770</v>
      </c>
      <c r="M135">
        <v>-29075552</v>
      </c>
      <c r="N135">
        <v>-68107464</v>
      </c>
      <c r="O135">
        <v>-127221631</v>
      </c>
      <c r="P135">
        <v>-13265486</v>
      </c>
      <c r="Q135">
        <v>-25046434</v>
      </c>
      <c r="R135">
        <v>-881060</v>
      </c>
      <c r="S135">
        <v>-779261</v>
      </c>
      <c r="T135">
        <v>-3431128</v>
      </c>
      <c r="U135">
        <v>-1392008</v>
      </c>
      <c r="V135">
        <v>-5864880</v>
      </c>
      <c r="W135">
        <v>-3646871</v>
      </c>
      <c r="X135">
        <v>-881539</v>
      </c>
      <c r="Y135">
        <v>-3194533</v>
      </c>
      <c r="Z135">
        <v>-1907032</v>
      </c>
      <c r="AA135">
        <v>-8551042</v>
      </c>
      <c r="AB135">
        <v>-27302455</v>
      </c>
      <c r="AC135">
        <v>-9138289</v>
      </c>
      <c r="AD135">
        <v>-178118133</v>
      </c>
      <c r="AE135">
        <v>-8144757</v>
      </c>
      <c r="AF135">
        <v>2519444</v>
      </c>
      <c r="AG135">
        <v>-9100883</v>
      </c>
      <c r="AH135">
        <v>-1730880</v>
      </c>
      <c r="AI135">
        <v>-8610188</v>
      </c>
      <c r="AJ135">
        <v>-115843079</v>
      </c>
      <c r="AK135">
        <v>-11805083</v>
      </c>
      <c r="AL135">
        <v>-49904820</v>
      </c>
      <c r="AM135">
        <v>-23444759</v>
      </c>
      <c r="AN135">
        <v>-52625626</v>
      </c>
      <c r="AO135">
        <v>-2292600</v>
      </c>
      <c r="AP135">
        <v>-475</v>
      </c>
      <c r="AQ135">
        <v>-11578900</v>
      </c>
      <c r="AR135">
        <v>-367420</v>
      </c>
      <c r="AS135">
        <v>-144994618</v>
      </c>
      <c r="AT135">
        <v>-5759701</v>
      </c>
      <c r="AU135">
        <v>-16817413</v>
      </c>
      <c r="AV135">
        <v>-26774068</v>
      </c>
      <c r="AW135">
        <v>-12861996</v>
      </c>
      <c r="AX135">
        <v>-5491127</v>
      </c>
      <c r="AY135">
        <v>-1620558</v>
      </c>
      <c r="AZ135">
        <v>-368894</v>
      </c>
      <c r="BA135">
        <v>-10233563</v>
      </c>
      <c r="BB135">
        <v>-27918383</v>
      </c>
      <c r="BC135">
        <v>-80303047</v>
      </c>
      <c r="BD135">
        <v>0</v>
      </c>
      <c r="BE135">
        <v>-15941948</v>
      </c>
      <c r="BF135">
        <v>-7163251</v>
      </c>
      <c r="BG135">
        <v>-30150006</v>
      </c>
      <c r="BH135">
        <v>-30975049</v>
      </c>
      <c r="BI135">
        <v>-392235</v>
      </c>
      <c r="BJ135">
        <v>-11281318</v>
      </c>
      <c r="BK135">
        <v>-2642393</v>
      </c>
      <c r="BL135">
        <v>-345660153</v>
      </c>
      <c r="BM135">
        <v>-5359275</v>
      </c>
      <c r="BN135">
        <v>-3824010</v>
      </c>
      <c r="BO135">
        <v>-17192328</v>
      </c>
      <c r="BP135">
        <v>-43801989</v>
      </c>
      <c r="BQ135">
        <v>-236806015</v>
      </c>
      <c r="BR135">
        <v>1239254</v>
      </c>
      <c r="BS135">
        <v>-16983450</v>
      </c>
      <c r="BT135">
        <v>-57346642</v>
      </c>
      <c r="BU135">
        <v>-145816</v>
      </c>
      <c r="BV135">
        <v>-10632412</v>
      </c>
      <c r="BW135">
        <v>-6788673</v>
      </c>
      <c r="BX135">
        <v>-1587990</v>
      </c>
      <c r="BY135">
        <v>-5143395</v>
      </c>
      <c r="BZ135">
        <v>-39027574</v>
      </c>
      <c r="CA135">
        <v>0</v>
      </c>
      <c r="CB135">
        <v>-8825157</v>
      </c>
      <c r="CC135">
        <v>-4274424</v>
      </c>
      <c r="CD135">
        <v>-38585276</v>
      </c>
      <c r="CE135">
        <v>-45649446</v>
      </c>
      <c r="CF135">
        <v>-6522335</v>
      </c>
      <c r="CG135">
        <v>-38244078</v>
      </c>
      <c r="CH135">
        <v>-3107137</v>
      </c>
      <c r="CI135">
        <v>-16304020</v>
      </c>
      <c r="CJ135">
        <v>-3936360</v>
      </c>
      <c r="CK135">
        <v>-3169098</v>
      </c>
      <c r="CL135">
        <v>-4894355</v>
      </c>
      <c r="CM135">
        <v>-946652</v>
      </c>
      <c r="CN135">
        <v>-2536727</v>
      </c>
      <c r="CO135">
        <v>-977232</v>
      </c>
      <c r="CP135">
        <v>-65007331</v>
      </c>
      <c r="CQ135">
        <v>-14061512</v>
      </c>
      <c r="CR135">
        <v>-278028382</v>
      </c>
      <c r="CS135">
        <v>-234376</v>
      </c>
      <c r="CT135">
        <v>-13746324</v>
      </c>
      <c r="CU135">
        <v>-1510860</v>
      </c>
      <c r="CV135">
        <v>-17324383</v>
      </c>
      <c r="CW135">
        <v>-25006082</v>
      </c>
      <c r="CX135">
        <v>-37584015</v>
      </c>
      <c r="CY135">
        <v>-4314318</v>
      </c>
      <c r="CZ135">
        <v>-2532723</v>
      </c>
    </row>
    <row r="136" spans="1:104" x14ac:dyDescent="0.25">
      <c r="A136">
        <v>377</v>
      </c>
      <c r="B136">
        <v>377</v>
      </c>
      <c r="C136" t="s">
        <v>106</v>
      </c>
      <c r="D136" t="s">
        <v>465</v>
      </c>
      <c r="E136">
        <v>0</v>
      </c>
      <c r="F136">
        <v>0</v>
      </c>
      <c r="G136">
        <v>0</v>
      </c>
      <c r="H136">
        <v>-1271658</v>
      </c>
      <c r="I136">
        <v>0</v>
      </c>
      <c r="J136">
        <v>0</v>
      </c>
      <c r="K136">
        <v>-558484</v>
      </c>
      <c r="L136">
        <v>-556607</v>
      </c>
      <c r="M136">
        <v>-606421</v>
      </c>
      <c r="N136">
        <v>-11082718</v>
      </c>
      <c r="O136">
        <v>0</v>
      </c>
      <c r="P136">
        <v>-51710</v>
      </c>
      <c r="Q136">
        <v>0</v>
      </c>
      <c r="R136">
        <v>-61913</v>
      </c>
      <c r="S136">
        <v>-47973</v>
      </c>
      <c r="T136">
        <v>-80286</v>
      </c>
      <c r="U136">
        <v>0</v>
      </c>
      <c r="V136">
        <v>0</v>
      </c>
      <c r="W136">
        <v>-162721</v>
      </c>
      <c r="X136">
        <v>0</v>
      </c>
      <c r="Y136">
        <v>-191064</v>
      </c>
      <c r="Z136">
        <v>-29471</v>
      </c>
      <c r="AA136">
        <v>0</v>
      </c>
      <c r="AB136">
        <v>-364789</v>
      </c>
      <c r="AC136">
        <v>-112278</v>
      </c>
      <c r="AD136">
        <v>0</v>
      </c>
      <c r="AE136">
        <v>-443249</v>
      </c>
      <c r="AF136">
        <v>243559</v>
      </c>
      <c r="AG136">
        <v>0</v>
      </c>
      <c r="AH136">
        <v>-96745</v>
      </c>
      <c r="AI136">
        <v>-209280</v>
      </c>
      <c r="AJ136">
        <v>0</v>
      </c>
      <c r="AK136">
        <v>1564230</v>
      </c>
      <c r="AL136">
        <v>0</v>
      </c>
      <c r="AM136">
        <v>-1553013</v>
      </c>
      <c r="AN136">
        <v>0</v>
      </c>
      <c r="AO136">
        <v>-199922</v>
      </c>
      <c r="AP136">
        <v>0</v>
      </c>
      <c r="AQ136">
        <v>0</v>
      </c>
      <c r="AR136">
        <v>-6509</v>
      </c>
      <c r="AS136">
        <v>0</v>
      </c>
      <c r="AT136">
        <v>400934</v>
      </c>
      <c r="AU136">
        <v>-2547027</v>
      </c>
      <c r="AV136">
        <v>0</v>
      </c>
      <c r="AW136">
        <v>0</v>
      </c>
      <c r="AX136">
        <v>-272920</v>
      </c>
      <c r="AY136">
        <v>-105781</v>
      </c>
      <c r="AZ136">
        <v>-233839</v>
      </c>
      <c r="BA136">
        <v>0</v>
      </c>
      <c r="BB136">
        <v>0</v>
      </c>
      <c r="BC136">
        <v>-7770030</v>
      </c>
      <c r="BD136">
        <v>0</v>
      </c>
      <c r="BE136">
        <v>0</v>
      </c>
      <c r="BF136">
        <v>0</v>
      </c>
      <c r="BG136">
        <v>-1326686</v>
      </c>
      <c r="BH136">
        <v>0</v>
      </c>
      <c r="BI136">
        <v>0</v>
      </c>
      <c r="BJ136">
        <v>-334536</v>
      </c>
      <c r="BK136">
        <v>1</v>
      </c>
      <c r="BL136">
        <v>0</v>
      </c>
      <c r="BM136">
        <v>0</v>
      </c>
      <c r="BN136">
        <v>70827</v>
      </c>
      <c r="BO136">
        <v>-637575</v>
      </c>
      <c r="BP136">
        <v>-345735</v>
      </c>
      <c r="BQ136">
        <v>0</v>
      </c>
      <c r="BR136">
        <v>11117732</v>
      </c>
      <c r="BS136">
        <v>0</v>
      </c>
      <c r="BT136">
        <v>0</v>
      </c>
      <c r="BU136">
        <v>-14636</v>
      </c>
      <c r="BV136">
        <v>-245240</v>
      </c>
      <c r="BW136">
        <v>-311562</v>
      </c>
      <c r="BX136">
        <v>-138086</v>
      </c>
      <c r="BY136">
        <v>0</v>
      </c>
      <c r="BZ136">
        <v>0</v>
      </c>
      <c r="CA136">
        <v>0</v>
      </c>
      <c r="CB136">
        <v>0</v>
      </c>
      <c r="CC136">
        <v>-289941</v>
      </c>
      <c r="CD136">
        <v>-1731940</v>
      </c>
      <c r="CE136">
        <v>-186562</v>
      </c>
      <c r="CF136">
        <v>0</v>
      </c>
      <c r="CG136">
        <v>0</v>
      </c>
      <c r="CH136">
        <v>-49239</v>
      </c>
      <c r="CI136">
        <v>-237279</v>
      </c>
      <c r="CJ136">
        <v>-94017</v>
      </c>
      <c r="CK136">
        <v>0</v>
      </c>
      <c r="CL136">
        <v>0</v>
      </c>
      <c r="CM136">
        <v>0</v>
      </c>
      <c r="CN136">
        <v>0</v>
      </c>
      <c r="CO136">
        <v>-270121</v>
      </c>
      <c r="CP136">
        <v>-7990698</v>
      </c>
      <c r="CQ136">
        <v>0</v>
      </c>
      <c r="CR136">
        <v>0</v>
      </c>
      <c r="CS136">
        <v>-5987</v>
      </c>
      <c r="CT136">
        <v>-688688</v>
      </c>
      <c r="CU136">
        <v>0</v>
      </c>
      <c r="CV136">
        <v>-2394262</v>
      </c>
      <c r="CW136">
        <v>0</v>
      </c>
      <c r="CX136">
        <v>-264710</v>
      </c>
      <c r="CY136">
        <v>-16325</v>
      </c>
      <c r="CZ136">
        <v>0</v>
      </c>
    </row>
    <row r="137" spans="1:104" x14ac:dyDescent="0.25">
      <c r="B137">
        <v>378</v>
      </c>
      <c r="C137" t="s">
        <v>1161</v>
      </c>
      <c r="D137" t="s">
        <v>466</v>
      </c>
    </row>
    <row r="138" spans="1:104" x14ac:dyDescent="0.25">
      <c r="A138">
        <v>379</v>
      </c>
      <c r="B138">
        <v>379</v>
      </c>
      <c r="C138" t="s">
        <v>113</v>
      </c>
      <c r="D138" t="s">
        <v>467</v>
      </c>
      <c r="E138">
        <v>53687298</v>
      </c>
      <c r="F138">
        <v>18773722</v>
      </c>
      <c r="G138">
        <v>4725222</v>
      </c>
      <c r="H138">
        <v>21873032</v>
      </c>
      <c r="I138">
        <v>16644206</v>
      </c>
      <c r="J138">
        <v>19384568</v>
      </c>
      <c r="K138">
        <v>25890931</v>
      </c>
      <c r="L138">
        <v>11649414</v>
      </c>
      <c r="M138">
        <v>30526039</v>
      </c>
      <c r="N138">
        <v>87862534</v>
      </c>
      <c r="O138">
        <v>99977165</v>
      </c>
      <c r="P138">
        <v>31716316</v>
      </c>
      <c r="Q138">
        <v>94739272</v>
      </c>
      <c r="R138">
        <v>18807859</v>
      </c>
      <c r="S138">
        <v>10787516</v>
      </c>
      <c r="T138">
        <v>68666433</v>
      </c>
      <c r="U138">
        <v>7964316</v>
      </c>
      <c r="V138">
        <v>94391166</v>
      </c>
      <c r="W138">
        <v>50374902</v>
      </c>
      <c r="X138">
        <v>23243108</v>
      </c>
      <c r="Y138">
        <v>9556057</v>
      </c>
      <c r="Z138">
        <v>5458516</v>
      </c>
      <c r="AA138">
        <v>47190606</v>
      </c>
      <c r="AB138">
        <v>43017833</v>
      </c>
      <c r="AC138">
        <v>42331913</v>
      </c>
      <c r="AD138">
        <v>155531463</v>
      </c>
      <c r="AE138">
        <v>23941351</v>
      </c>
      <c r="AF138">
        <v>43539554</v>
      </c>
      <c r="AG138">
        <v>83370192</v>
      </c>
      <c r="AH138">
        <v>21324353</v>
      </c>
      <c r="AI138">
        <v>26684018</v>
      </c>
      <c r="AJ138">
        <v>228416573</v>
      </c>
      <c r="AK138">
        <v>28724105</v>
      </c>
      <c r="AL138">
        <v>175222182</v>
      </c>
      <c r="AM138">
        <v>40017927</v>
      </c>
      <c r="AN138">
        <v>87073613</v>
      </c>
      <c r="AO138">
        <v>4347225</v>
      </c>
      <c r="AP138">
        <v>9515720</v>
      </c>
      <c r="AQ138">
        <v>50032994</v>
      </c>
      <c r="AR138">
        <v>10764432</v>
      </c>
      <c r="AS138">
        <v>201676168</v>
      </c>
      <c r="AT138">
        <v>34795553</v>
      </c>
      <c r="AU138">
        <v>59098723</v>
      </c>
      <c r="AV138">
        <v>41324672</v>
      </c>
      <c r="AW138">
        <v>65678594</v>
      </c>
      <c r="AX138">
        <v>11167829</v>
      </c>
      <c r="AY138">
        <v>30435855</v>
      </c>
      <c r="AZ138">
        <v>8284624</v>
      </c>
      <c r="BA138">
        <v>107284217</v>
      </c>
      <c r="BB138">
        <v>36259980</v>
      </c>
      <c r="BC138">
        <v>76522220</v>
      </c>
      <c r="BD138">
        <v>8324243</v>
      </c>
      <c r="BE138">
        <v>22479447</v>
      </c>
      <c r="BF138">
        <v>32437112</v>
      </c>
      <c r="BG138">
        <v>42798329</v>
      </c>
      <c r="BH138">
        <v>32882265</v>
      </c>
      <c r="BI138">
        <v>8244210</v>
      </c>
      <c r="BJ138">
        <v>14931353</v>
      </c>
      <c r="BK138">
        <v>14010054</v>
      </c>
      <c r="BL138">
        <v>676519806</v>
      </c>
      <c r="BM138">
        <v>8869223</v>
      </c>
      <c r="BN138">
        <v>19298483</v>
      </c>
      <c r="BO138">
        <v>37020588</v>
      </c>
      <c r="BP138">
        <v>46987868</v>
      </c>
      <c r="BQ138">
        <v>124321651</v>
      </c>
      <c r="BR138">
        <v>21250996</v>
      </c>
      <c r="BS138">
        <v>82878903</v>
      </c>
      <c r="BT138">
        <v>74822318</v>
      </c>
      <c r="BU138">
        <v>12075201</v>
      </c>
      <c r="BV138">
        <v>19174604</v>
      </c>
      <c r="BW138">
        <v>45867912</v>
      </c>
      <c r="BX138">
        <v>7155549</v>
      </c>
      <c r="BY138">
        <v>28061204</v>
      </c>
      <c r="BZ138">
        <v>44472811</v>
      </c>
      <c r="CA138">
        <v>11514515</v>
      </c>
      <c r="CB138">
        <v>54326717</v>
      </c>
      <c r="CC138">
        <v>15242222</v>
      </c>
      <c r="CD138">
        <v>50143560</v>
      </c>
      <c r="CE138">
        <v>37888652</v>
      </c>
      <c r="CF138">
        <v>64204133</v>
      </c>
      <c r="CG138">
        <v>37493405</v>
      </c>
      <c r="CH138">
        <v>32861255</v>
      </c>
      <c r="CI138">
        <v>17294567</v>
      </c>
      <c r="CJ138">
        <v>29904774</v>
      </c>
      <c r="CK138">
        <v>28613839</v>
      </c>
      <c r="CL138">
        <v>43329413</v>
      </c>
      <c r="CM138">
        <v>8531728</v>
      </c>
      <c r="CN138">
        <v>28872850</v>
      </c>
      <c r="CO138">
        <v>2505941</v>
      </c>
      <c r="CP138">
        <v>119593319</v>
      </c>
      <c r="CQ138">
        <v>24535901</v>
      </c>
      <c r="CR138">
        <v>386275880</v>
      </c>
      <c r="CS138">
        <v>13910416</v>
      </c>
      <c r="CT138">
        <v>9212291</v>
      </c>
      <c r="CU138">
        <v>44466076</v>
      </c>
      <c r="CV138">
        <v>48446927</v>
      </c>
      <c r="CW138">
        <v>41308560</v>
      </c>
      <c r="CX138">
        <v>48881000</v>
      </c>
      <c r="CY138">
        <v>15442622</v>
      </c>
      <c r="CZ138">
        <v>7322604</v>
      </c>
    </row>
    <row r="139" spans="1:104" x14ac:dyDescent="0.25">
      <c r="A139">
        <v>380</v>
      </c>
      <c r="B139">
        <v>380</v>
      </c>
      <c r="C139" t="s">
        <v>116</v>
      </c>
      <c r="D139" t="s">
        <v>468</v>
      </c>
      <c r="E139">
        <v>3549689</v>
      </c>
      <c r="F139">
        <v>1092327</v>
      </c>
      <c r="G139">
        <v>534010</v>
      </c>
      <c r="H139">
        <v>1933380</v>
      </c>
      <c r="I139">
        <v>2010920</v>
      </c>
      <c r="J139">
        <v>634703</v>
      </c>
      <c r="K139">
        <v>1330806</v>
      </c>
      <c r="L139">
        <v>3779132</v>
      </c>
      <c r="M139">
        <v>2008944</v>
      </c>
      <c r="N139">
        <v>2732800</v>
      </c>
      <c r="O139">
        <v>1069939</v>
      </c>
      <c r="P139">
        <v>880275</v>
      </c>
      <c r="Q139">
        <v>2673113</v>
      </c>
      <c r="R139">
        <v>2749684</v>
      </c>
      <c r="S139">
        <v>189067</v>
      </c>
      <c r="T139">
        <v>3329678</v>
      </c>
      <c r="U139">
        <v>268172</v>
      </c>
      <c r="V139">
        <v>3317563</v>
      </c>
      <c r="W139">
        <v>971426</v>
      </c>
      <c r="X139">
        <v>395745</v>
      </c>
      <c r="Y139">
        <v>50875</v>
      </c>
      <c r="Z139">
        <v>413998</v>
      </c>
      <c r="AA139">
        <v>3031021</v>
      </c>
      <c r="AB139">
        <v>754939</v>
      </c>
      <c r="AC139">
        <v>764614</v>
      </c>
      <c r="AD139">
        <v>0</v>
      </c>
      <c r="AE139">
        <v>470062</v>
      </c>
      <c r="AF139">
        <v>953833</v>
      </c>
      <c r="AG139">
        <v>1712699</v>
      </c>
      <c r="AH139">
        <v>628718</v>
      </c>
      <c r="AI139">
        <v>9648177</v>
      </c>
      <c r="AJ139">
        <v>4605655</v>
      </c>
      <c r="AK139">
        <v>4304587</v>
      </c>
      <c r="AL139">
        <v>9802650</v>
      </c>
      <c r="AM139">
        <v>1296435</v>
      </c>
      <c r="AN139">
        <v>2162836</v>
      </c>
      <c r="AO139">
        <v>359725</v>
      </c>
      <c r="AP139">
        <v>251030</v>
      </c>
      <c r="AQ139">
        <v>819278</v>
      </c>
      <c r="AR139">
        <v>211562</v>
      </c>
      <c r="AS139">
        <v>10077124</v>
      </c>
      <c r="AT139">
        <v>1483797</v>
      </c>
      <c r="AU139">
        <v>11514826</v>
      </c>
      <c r="AV139">
        <v>1815542</v>
      </c>
      <c r="AW139">
        <v>1197768</v>
      </c>
      <c r="AX139">
        <v>839318</v>
      </c>
      <c r="AY139">
        <v>1941332</v>
      </c>
      <c r="AZ139">
        <v>558977</v>
      </c>
      <c r="BA139">
        <v>3337968</v>
      </c>
      <c r="BB139">
        <v>1668234</v>
      </c>
      <c r="BC139">
        <v>135374</v>
      </c>
      <c r="BD139">
        <v>702191</v>
      </c>
      <c r="BE139">
        <v>393201</v>
      </c>
      <c r="BF139">
        <v>1944535</v>
      </c>
      <c r="BG139">
        <v>1375385</v>
      </c>
      <c r="BH139">
        <v>2296800</v>
      </c>
      <c r="BI139">
        <v>758932</v>
      </c>
      <c r="BJ139">
        <v>2393671</v>
      </c>
      <c r="BK139">
        <v>1450674</v>
      </c>
      <c r="BL139">
        <v>22565334</v>
      </c>
      <c r="BM139">
        <v>880795</v>
      </c>
      <c r="BN139">
        <v>780742</v>
      </c>
      <c r="BO139">
        <v>736317</v>
      </c>
      <c r="BP139">
        <v>2113266</v>
      </c>
      <c r="BQ139">
        <v>2594370</v>
      </c>
      <c r="BR139">
        <v>4098872</v>
      </c>
      <c r="BS139">
        <v>2512436</v>
      </c>
      <c r="BT139">
        <v>1845099</v>
      </c>
      <c r="BU139">
        <v>1002505</v>
      </c>
      <c r="BV139">
        <v>1590791</v>
      </c>
      <c r="BW139">
        <v>1154052</v>
      </c>
      <c r="BX139">
        <v>757932</v>
      </c>
      <c r="BY139">
        <v>813760</v>
      </c>
      <c r="BZ139">
        <v>742400</v>
      </c>
      <c r="CA139">
        <v>762586</v>
      </c>
      <c r="CB139">
        <v>1718770</v>
      </c>
      <c r="CC139">
        <v>1385920</v>
      </c>
      <c r="CD139">
        <v>12059457</v>
      </c>
      <c r="CE139">
        <v>3025326</v>
      </c>
      <c r="CF139">
        <v>3495189</v>
      </c>
      <c r="CG139">
        <v>3741395</v>
      </c>
      <c r="CH139">
        <v>1724287</v>
      </c>
      <c r="CI139">
        <v>2541913</v>
      </c>
      <c r="CJ139">
        <v>2084843</v>
      </c>
      <c r="CK139">
        <v>1965694</v>
      </c>
      <c r="CL139">
        <v>759110</v>
      </c>
      <c r="CM139">
        <v>284700</v>
      </c>
      <c r="CN139">
        <v>43572</v>
      </c>
      <c r="CO139">
        <v>549454</v>
      </c>
      <c r="CP139">
        <v>1776232</v>
      </c>
      <c r="CQ139">
        <v>1164261</v>
      </c>
      <c r="CR139">
        <v>10927445</v>
      </c>
      <c r="CS139">
        <v>908183</v>
      </c>
      <c r="CT139">
        <v>951901</v>
      </c>
      <c r="CU139">
        <v>16243991</v>
      </c>
      <c r="CV139">
        <v>2188810</v>
      </c>
      <c r="CW139">
        <v>3718572</v>
      </c>
      <c r="CX139">
        <v>1516998</v>
      </c>
      <c r="CY139">
        <v>1011989</v>
      </c>
      <c r="CZ139">
        <v>418290</v>
      </c>
    </row>
    <row r="140" spans="1:104" x14ac:dyDescent="0.25">
      <c r="A140">
        <v>381</v>
      </c>
      <c r="B140">
        <v>381</v>
      </c>
      <c r="C140" t="s">
        <v>109</v>
      </c>
      <c r="D140" t="s">
        <v>469</v>
      </c>
      <c r="E140">
        <v>0</v>
      </c>
      <c r="F140">
        <v>21344649</v>
      </c>
      <c r="G140">
        <v>0</v>
      </c>
      <c r="H140">
        <v>37352752</v>
      </c>
      <c r="I140">
        <v>0</v>
      </c>
      <c r="J140">
        <v>0</v>
      </c>
      <c r="K140">
        <v>68315548</v>
      </c>
      <c r="L140">
        <v>33792629</v>
      </c>
      <c r="M140">
        <v>25376972</v>
      </c>
      <c r="N140">
        <v>453967011</v>
      </c>
      <c r="O140">
        <v>0</v>
      </c>
      <c r="P140">
        <v>15198537</v>
      </c>
      <c r="Q140">
        <v>0</v>
      </c>
      <c r="R140">
        <v>13627576</v>
      </c>
      <c r="S140">
        <v>27012841</v>
      </c>
      <c r="T140">
        <v>7969698</v>
      </c>
      <c r="U140">
        <v>0</v>
      </c>
      <c r="V140">
        <v>0</v>
      </c>
      <c r="W140">
        <v>75007724</v>
      </c>
      <c r="X140">
        <v>0</v>
      </c>
      <c r="Y140">
        <v>6367548</v>
      </c>
      <c r="Z140">
        <v>6186961</v>
      </c>
      <c r="AA140">
        <v>0</v>
      </c>
      <c r="AB140">
        <v>37286125</v>
      </c>
      <c r="AC140">
        <v>56500189</v>
      </c>
      <c r="AD140">
        <v>13737007</v>
      </c>
      <c r="AE140">
        <v>71470711</v>
      </c>
      <c r="AF140">
        <v>106422061</v>
      </c>
      <c r="AG140">
        <v>15544809</v>
      </c>
      <c r="AH140">
        <v>35568671</v>
      </c>
      <c r="AI140">
        <v>52205801</v>
      </c>
      <c r="AJ140">
        <v>109672358</v>
      </c>
      <c r="AK140">
        <v>56418706</v>
      </c>
      <c r="AL140">
        <v>0</v>
      </c>
      <c r="AM140">
        <v>40891255</v>
      </c>
      <c r="AN140">
        <v>0</v>
      </c>
      <c r="AO140">
        <v>9333153</v>
      </c>
      <c r="AP140">
        <v>0</v>
      </c>
      <c r="AQ140">
        <v>0</v>
      </c>
      <c r="AR140">
        <v>52946124</v>
      </c>
      <c r="AS140">
        <v>0</v>
      </c>
      <c r="AT140">
        <v>36105716</v>
      </c>
      <c r="AU140">
        <v>392435142</v>
      </c>
      <c r="AV140">
        <v>0</v>
      </c>
      <c r="AW140">
        <v>21322805</v>
      </c>
      <c r="AX140">
        <v>15313785</v>
      </c>
      <c r="AY140">
        <v>78480007</v>
      </c>
      <c r="AZ140">
        <v>11982312</v>
      </c>
      <c r="BA140">
        <v>0</v>
      </c>
      <c r="BB140">
        <v>0</v>
      </c>
      <c r="BC140">
        <v>299184047</v>
      </c>
      <c r="BD140">
        <v>11131676</v>
      </c>
      <c r="BE140">
        <v>0</v>
      </c>
      <c r="BF140">
        <v>0</v>
      </c>
      <c r="BG140">
        <v>94425601</v>
      </c>
      <c r="BH140">
        <v>0</v>
      </c>
      <c r="BI140">
        <v>0</v>
      </c>
      <c r="BJ140">
        <v>16091268</v>
      </c>
      <c r="BK140">
        <v>5028971</v>
      </c>
      <c r="BL140">
        <v>0</v>
      </c>
      <c r="BM140">
        <v>0</v>
      </c>
      <c r="BN140">
        <v>31647058</v>
      </c>
      <c r="BO140">
        <v>94340556</v>
      </c>
      <c r="BP140">
        <v>33791003</v>
      </c>
      <c r="BQ140">
        <v>0</v>
      </c>
      <c r="BR140">
        <v>23829471</v>
      </c>
      <c r="BS140">
        <v>0</v>
      </c>
      <c r="BT140">
        <v>2372955</v>
      </c>
      <c r="BU140">
        <v>16708709</v>
      </c>
      <c r="BV140">
        <v>36320143</v>
      </c>
      <c r="BW140">
        <v>116048554</v>
      </c>
      <c r="BX140">
        <v>11223123</v>
      </c>
      <c r="BY140">
        <v>0</v>
      </c>
      <c r="BZ140">
        <v>0</v>
      </c>
      <c r="CA140">
        <v>0</v>
      </c>
      <c r="CB140">
        <v>0</v>
      </c>
      <c r="CC140">
        <v>50787169</v>
      </c>
      <c r="CD140">
        <v>46750498</v>
      </c>
      <c r="CE140">
        <v>21119963</v>
      </c>
      <c r="CF140">
        <v>0</v>
      </c>
      <c r="CG140">
        <v>0</v>
      </c>
      <c r="CH140">
        <v>28723020</v>
      </c>
      <c r="CI140">
        <v>9165083</v>
      </c>
      <c r="CJ140">
        <v>26119274</v>
      </c>
      <c r="CK140">
        <v>5977855</v>
      </c>
      <c r="CL140">
        <v>12566993</v>
      </c>
      <c r="CM140">
        <v>0</v>
      </c>
      <c r="CN140">
        <v>0</v>
      </c>
      <c r="CO140">
        <v>20447323</v>
      </c>
      <c r="CP140">
        <v>455027635</v>
      </c>
      <c r="CQ140">
        <v>16805390</v>
      </c>
      <c r="CR140">
        <v>0</v>
      </c>
      <c r="CS140">
        <v>36696445</v>
      </c>
      <c r="CT140">
        <v>7716721</v>
      </c>
      <c r="CU140">
        <v>0</v>
      </c>
      <c r="CV140">
        <v>4409163</v>
      </c>
      <c r="CW140">
        <v>0</v>
      </c>
      <c r="CX140">
        <v>21670176</v>
      </c>
      <c r="CY140">
        <v>11388558</v>
      </c>
      <c r="CZ140">
        <v>6802471</v>
      </c>
    </row>
    <row r="141" spans="1:104" x14ac:dyDescent="0.25">
      <c r="B141">
        <v>382</v>
      </c>
      <c r="C141" t="s">
        <v>1162</v>
      </c>
      <c r="D141" t="s">
        <v>470</v>
      </c>
    </row>
    <row r="142" spans="1:104" x14ac:dyDescent="0.25">
      <c r="A142">
        <v>383</v>
      </c>
      <c r="B142">
        <v>383</v>
      </c>
      <c r="C142" t="s">
        <v>1163</v>
      </c>
      <c r="D142" t="s">
        <v>471</v>
      </c>
      <c r="E142">
        <v>0</v>
      </c>
      <c r="F142">
        <v>0</v>
      </c>
      <c r="G142">
        <v>0</v>
      </c>
      <c r="H142">
        <v>0</v>
      </c>
      <c r="I142">
        <v>0</v>
      </c>
      <c r="J142">
        <v>0</v>
      </c>
      <c r="K142">
        <v>0</v>
      </c>
      <c r="L142">
        <v>0</v>
      </c>
      <c r="M142">
        <v>0</v>
      </c>
      <c r="N142">
        <v>0</v>
      </c>
      <c r="O142">
        <v>0</v>
      </c>
      <c r="P142">
        <v>0</v>
      </c>
      <c r="Q142">
        <v>0</v>
      </c>
      <c r="R142">
        <v>0</v>
      </c>
      <c r="S142">
        <v>0</v>
      </c>
      <c r="T142">
        <v>103800</v>
      </c>
      <c r="U142">
        <v>0</v>
      </c>
      <c r="V142">
        <v>0</v>
      </c>
      <c r="W142">
        <v>0</v>
      </c>
      <c r="X142">
        <v>0</v>
      </c>
      <c r="Y142">
        <v>0</v>
      </c>
      <c r="Z142">
        <v>0</v>
      </c>
      <c r="AA142">
        <v>0</v>
      </c>
      <c r="AB142">
        <v>0</v>
      </c>
      <c r="AC142">
        <v>0</v>
      </c>
      <c r="AD142">
        <v>0</v>
      </c>
      <c r="AE142">
        <v>0</v>
      </c>
      <c r="AF142">
        <v>26271</v>
      </c>
      <c r="AG142">
        <v>0</v>
      </c>
      <c r="AH142">
        <v>0</v>
      </c>
      <c r="AI142">
        <v>0</v>
      </c>
      <c r="AJ142">
        <v>0</v>
      </c>
      <c r="AK142">
        <v>0</v>
      </c>
      <c r="AL142">
        <v>0</v>
      </c>
      <c r="AM142">
        <v>0</v>
      </c>
      <c r="AN142">
        <v>0</v>
      </c>
      <c r="AO142">
        <v>0</v>
      </c>
      <c r="AP142">
        <v>0</v>
      </c>
      <c r="AQ142">
        <v>0</v>
      </c>
      <c r="AR142">
        <v>0</v>
      </c>
      <c r="AS142">
        <v>0</v>
      </c>
      <c r="AT142">
        <v>0</v>
      </c>
      <c r="AU142">
        <v>129536</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231356</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row>
    <row r="143" spans="1:104" x14ac:dyDescent="0.25">
      <c r="B143">
        <v>384</v>
      </c>
      <c r="C143" t="s">
        <v>119</v>
      </c>
      <c r="D143" t="s">
        <v>472</v>
      </c>
    </row>
    <row r="144" spans="1:104" x14ac:dyDescent="0.25">
      <c r="A144">
        <v>385</v>
      </c>
      <c r="B144">
        <v>385</v>
      </c>
      <c r="C144" t="s">
        <v>110</v>
      </c>
      <c r="D144" t="s">
        <v>473</v>
      </c>
      <c r="E144">
        <v>126801622</v>
      </c>
      <c r="F144">
        <v>49276073</v>
      </c>
      <c r="G144">
        <v>27904063</v>
      </c>
      <c r="H144">
        <v>47168954</v>
      </c>
      <c r="I144">
        <v>65445362</v>
      </c>
      <c r="J144">
        <v>47525624</v>
      </c>
      <c r="K144">
        <v>56866417</v>
      </c>
      <c r="L144">
        <v>43928389</v>
      </c>
      <c r="M144">
        <v>72654173</v>
      </c>
      <c r="N144">
        <v>344599343</v>
      </c>
      <c r="O144">
        <v>518788849</v>
      </c>
      <c r="P144">
        <v>126279556</v>
      </c>
      <c r="Q144">
        <v>481320813</v>
      </c>
      <c r="R144">
        <v>64377406</v>
      </c>
      <c r="S144">
        <v>28119933</v>
      </c>
      <c r="T144">
        <v>110273647</v>
      </c>
      <c r="U144">
        <v>33013570</v>
      </c>
      <c r="V144">
        <v>335607984</v>
      </c>
      <c r="W144">
        <v>213686989</v>
      </c>
      <c r="X144">
        <v>68591205</v>
      </c>
      <c r="Y144">
        <v>43077351</v>
      </c>
      <c r="Z144">
        <v>28029459</v>
      </c>
      <c r="AA144">
        <v>197618514</v>
      </c>
      <c r="AB144">
        <v>83818064</v>
      </c>
      <c r="AC144">
        <v>126116307</v>
      </c>
      <c r="AD144">
        <v>411369478</v>
      </c>
      <c r="AE144">
        <v>183037159</v>
      </c>
      <c r="AF144">
        <v>274464125</v>
      </c>
      <c r="AG144">
        <v>179645247</v>
      </c>
      <c r="AH144">
        <v>47691412</v>
      </c>
      <c r="AI144">
        <v>65754759</v>
      </c>
      <c r="AJ144">
        <v>793317901</v>
      </c>
      <c r="AK144">
        <v>62374413</v>
      </c>
      <c r="AL144">
        <v>530101298</v>
      </c>
      <c r="AM144">
        <v>105798473</v>
      </c>
      <c r="AN144">
        <v>286327500</v>
      </c>
      <c r="AO144">
        <v>12673398</v>
      </c>
      <c r="AP144">
        <v>28314981</v>
      </c>
      <c r="AQ144">
        <v>114824515</v>
      </c>
      <c r="AR144">
        <v>30945326</v>
      </c>
      <c r="AS144">
        <v>595675463</v>
      </c>
      <c r="AT144">
        <v>66115661</v>
      </c>
      <c r="AU144">
        <v>208954385</v>
      </c>
      <c r="AV144">
        <v>137069859</v>
      </c>
      <c r="AW144">
        <v>213702028</v>
      </c>
      <c r="AX144">
        <v>37662787</v>
      </c>
      <c r="AY144">
        <v>58723962</v>
      </c>
      <c r="AZ144">
        <v>35532093</v>
      </c>
      <c r="BA144">
        <v>557772902</v>
      </c>
      <c r="BB144">
        <v>121681174</v>
      </c>
      <c r="BC144">
        <v>180514400</v>
      </c>
      <c r="BD144">
        <v>43022677</v>
      </c>
      <c r="BE144">
        <v>89628170</v>
      </c>
      <c r="BF144">
        <v>78614825</v>
      </c>
      <c r="BG144">
        <v>139427829</v>
      </c>
      <c r="BH144">
        <v>67789242</v>
      </c>
      <c r="BI144">
        <v>23879019</v>
      </c>
      <c r="BJ144">
        <v>56286125</v>
      </c>
      <c r="BK144">
        <v>53720699</v>
      </c>
      <c r="BL144">
        <v>2562210307</v>
      </c>
      <c r="BM144">
        <v>21344287</v>
      </c>
      <c r="BN144">
        <v>144441595</v>
      </c>
      <c r="BO144">
        <v>179631319</v>
      </c>
      <c r="BP144">
        <v>130300898</v>
      </c>
      <c r="BQ144">
        <v>462073148</v>
      </c>
      <c r="BR144">
        <v>43546442</v>
      </c>
      <c r="BS144">
        <v>270235135</v>
      </c>
      <c r="BT144">
        <v>260194504</v>
      </c>
      <c r="BU144">
        <v>25244433</v>
      </c>
      <c r="BV144">
        <v>63365667</v>
      </c>
      <c r="BW144">
        <v>107950710</v>
      </c>
      <c r="BX144">
        <v>19401532</v>
      </c>
      <c r="BY144">
        <v>92491351</v>
      </c>
      <c r="BZ144">
        <v>273906575</v>
      </c>
      <c r="CA144">
        <v>50711094</v>
      </c>
      <c r="CB144">
        <v>167350223</v>
      </c>
      <c r="CC144">
        <v>61818782</v>
      </c>
      <c r="CD144">
        <v>101713169</v>
      </c>
      <c r="CE144">
        <v>119005156</v>
      </c>
      <c r="CF144">
        <v>171847797</v>
      </c>
      <c r="CG144">
        <v>113197679</v>
      </c>
      <c r="CH144">
        <v>178435561</v>
      </c>
      <c r="CI144">
        <v>44560380</v>
      </c>
      <c r="CJ144">
        <v>65947709</v>
      </c>
      <c r="CK144">
        <v>90568631</v>
      </c>
      <c r="CL144">
        <v>127397121</v>
      </c>
      <c r="CM144">
        <v>86020982</v>
      </c>
      <c r="CN144">
        <v>77957971</v>
      </c>
      <c r="CO144">
        <v>6536843</v>
      </c>
      <c r="CP144">
        <v>365657169</v>
      </c>
      <c r="CQ144">
        <v>45145901</v>
      </c>
      <c r="CR144">
        <v>1763712418</v>
      </c>
      <c r="CS144">
        <v>39176760</v>
      </c>
      <c r="CT144">
        <v>24863929</v>
      </c>
      <c r="CU144">
        <v>181150854</v>
      </c>
      <c r="CV144">
        <v>228182747</v>
      </c>
      <c r="CW144">
        <v>82315440</v>
      </c>
      <c r="CX144">
        <v>95632065</v>
      </c>
      <c r="CY144">
        <v>74312411</v>
      </c>
      <c r="CZ144">
        <v>33339296</v>
      </c>
    </row>
    <row r="145" spans="1:104" x14ac:dyDescent="0.25">
      <c r="A145">
        <v>386</v>
      </c>
      <c r="B145">
        <v>386</v>
      </c>
      <c r="C145" t="s">
        <v>1164</v>
      </c>
      <c r="D145" t="s">
        <v>474</v>
      </c>
      <c r="E145">
        <v>0</v>
      </c>
      <c r="F145">
        <v>3794795</v>
      </c>
      <c r="G145">
        <v>0</v>
      </c>
      <c r="H145">
        <v>0</v>
      </c>
      <c r="I145">
        <v>0</v>
      </c>
      <c r="J145">
        <v>0</v>
      </c>
      <c r="K145">
        <v>0</v>
      </c>
      <c r="L145">
        <v>0</v>
      </c>
      <c r="M145">
        <v>0</v>
      </c>
      <c r="N145">
        <v>0</v>
      </c>
      <c r="O145">
        <v>0</v>
      </c>
      <c r="P145">
        <v>0</v>
      </c>
      <c r="Q145">
        <v>0</v>
      </c>
      <c r="R145">
        <v>15725</v>
      </c>
      <c r="S145">
        <v>0</v>
      </c>
      <c r="T145">
        <v>0</v>
      </c>
      <c r="U145">
        <v>0</v>
      </c>
      <c r="V145">
        <v>0</v>
      </c>
      <c r="W145">
        <v>0</v>
      </c>
      <c r="X145">
        <v>0</v>
      </c>
      <c r="Y145">
        <v>0</v>
      </c>
      <c r="Z145">
        <v>0</v>
      </c>
      <c r="AA145">
        <v>515335</v>
      </c>
      <c r="AB145">
        <v>0</v>
      </c>
      <c r="AC145">
        <v>313222</v>
      </c>
      <c r="AD145">
        <v>0</v>
      </c>
      <c r="AE145">
        <v>0</v>
      </c>
      <c r="AF145">
        <v>0</v>
      </c>
      <c r="AG145">
        <v>0</v>
      </c>
      <c r="AH145">
        <v>689300</v>
      </c>
      <c r="AI145">
        <v>0</v>
      </c>
      <c r="AJ145">
        <v>0</v>
      </c>
      <c r="AK145">
        <v>0</v>
      </c>
      <c r="AL145">
        <v>0</v>
      </c>
      <c r="AM145">
        <v>0</v>
      </c>
      <c r="AN145">
        <v>45580119</v>
      </c>
      <c r="AO145">
        <v>0</v>
      </c>
      <c r="AP145">
        <v>0</v>
      </c>
      <c r="AQ145">
        <v>0</v>
      </c>
      <c r="AR145">
        <v>36200</v>
      </c>
      <c r="AS145">
        <v>0</v>
      </c>
      <c r="AT145">
        <v>24255</v>
      </c>
      <c r="AU145">
        <v>397814</v>
      </c>
      <c r="AV145">
        <v>0</v>
      </c>
      <c r="AW145">
        <v>0</v>
      </c>
      <c r="AX145">
        <v>0</v>
      </c>
      <c r="AY145">
        <v>0</v>
      </c>
      <c r="AZ145">
        <v>281571</v>
      </c>
      <c r="BA145">
        <v>122707</v>
      </c>
      <c r="BB145">
        <v>0</v>
      </c>
      <c r="BC145">
        <v>0</v>
      </c>
      <c r="BD145">
        <v>135000</v>
      </c>
      <c r="BE145">
        <v>0</v>
      </c>
      <c r="BF145">
        <v>0</v>
      </c>
      <c r="BG145">
        <v>0</v>
      </c>
      <c r="BH145">
        <v>0</v>
      </c>
      <c r="BI145">
        <v>0</v>
      </c>
      <c r="BJ145">
        <v>0</v>
      </c>
      <c r="BK145">
        <v>0</v>
      </c>
      <c r="BL145">
        <v>133297448</v>
      </c>
      <c r="BM145">
        <v>0</v>
      </c>
      <c r="BN145">
        <v>0</v>
      </c>
      <c r="BO145">
        <v>0</v>
      </c>
      <c r="BP145">
        <v>0</v>
      </c>
      <c r="BQ145">
        <v>0</v>
      </c>
      <c r="BR145">
        <v>0</v>
      </c>
      <c r="BS145">
        <v>928534</v>
      </c>
      <c r="BT145">
        <v>0</v>
      </c>
      <c r="BU145">
        <v>117000</v>
      </c>
      <c r="BV145">
        <v>100000</v>
      </c>
      <c r="BW145">
        <v>0</v>
      </c>
      <c r="BX145">
        <v>0</v>
      </c>
      <c r="BY145">
        <v>0</v>
      </c>
      <c r="BZ145">
        <v>0</v>
      </c>
      <c r="CA145">
        <v>0</v>
      </c>
      <c r="CB145">
        <v>0</v>
      </c>
      <c r="CC145">
        <v>1544694</v>
      </c>
      <c r="CD145">
        <v>0</v>
      </c>
      <c r="CE145">
        <v>12221894</v>
      </c>
      <c r="CF145">
        <v>0</v>
      </c>
      <c r="CG145">
        <v>0</v>
      </c>
      <c r="CH145">
        <v>0</v>
      </c>
      <c r="CI145">
        <v>0</v>
      </c>
      <c r="CJ145">
        <v>0</v>
      </c>
      <c r="CK145">
        <v>0</v>
      </c>
      <c r="CL145">
        <v>0</v>
      </c>
      <c r="CM145">
        <v>0</v>
      </c>
      <c r="CN145">
        <v>0</v>
      </c>
      <c r="CO145">
        <v>0</v>
      </c>
      <c r="CP145">
        <v>0</v>
      </c>
      <c r="CQ145">
        <v>0</v>
      </c>
      <c r="CR145">
        <v>333113962</v>
      </c>
      <c r="CS145">
        <v>0</v>
      </c>
      <c r="CT145">
        <v>0</v>
      </c>
      <c r="CU145">
        <v>0</v>
      </c>
      <c r="CV145">
        <v>6568120</v>
      </c>
      <c r="CW145">
        <v>0</v>
      </c>
      <c r="CX145">
        <v>0</v>
      </c>
      <c r="CY145">
        <v>0</v>
      </c>
      <c r="CZ145">
        <v>0</v>
      </c>
    </row>
    <row r="146" spans="1:104" x14ac:dyDescent="0.25">
      <c r="A146">
        <v>387</v>
      </c>
      <c r="B146">
        <v>387</v>
      </c>
      <c r="C146" t="s">
        <v>1165</v>
      </c>
      <c r="D146" t="s">
        <v>475</v>
      </c>
      <c r="E146">
        <v>0</v>
      </c>
      <c r="F146">
        <v>5069708</v>
      </c>
      <c r="G146">
        <v>0</v>
      </c>
      <c r="H146">
        <v>0</v>
      </c>
      <c r="I146">
        <v>0</v>
      </c>
      <c r="J146">
        <v>0</v>
      </c>
      <c r="K146">
        <v>0</v>
      </c>
      <c r="L146">
        <v>0</v>
      </c>
      <c r="M146">
        <v>0</v>
      </c>
      <c r="N146">
        <v>0</v>
      </c>
      <c r="O146">
        <v>0</v>
      </c>
      <c r="P146">
        <v>95518</v>
      </c>
      <c r="Q146">
        <v>0</v>
      </c>
      <c r="R146">
        <v>0</v>
      </c>
      <c r="S146">
        <v>62941</v>
      </c>
      <c r="T146">
        <v>433600</v>
      </c>
      <c r="U146">
        <v>0</v>
      </c>
      <c r="V146">
        <v>1653489</v>
      </c>
      <c r="W146">
        <v>12455</v>
      </c>
      <c r="X146">
        <v>39668</v>
      </c>
      <c r="Y146">
        <v>539497</v>
      </c>
      <c r="Z146">
        <v>0</v>
      </c>
      <c r="AA146">
        <v>0</v>
      </c>
      <c r="AB146">
        <v>0</v>
      </c>
      <c r="AC146">
        <v>0</v>
      </c>
      <c r="AD146">
        <v>5784863</v>
      </c>
      <c r="AE146">
        <v>1818270</v>
      </c>
      <c r="AF146">
        <v>0</v>
      </c>
      <c r="AG146">
        <v>891032</v>
      </c>
      <c r="AH146">
        <v>985957</v>
      </c>
      <c r="AI146">
        <v>99006</v>
      </c>
      <c r="AJ146">
        <v>0</v>
      </c>
      <c r="AK146">
        <v>0</v>
      </c>
      <c r="AL146">
        <v>0</v>
      </c>
      <c r="AM146">
        <v>300000</v>
      </c>
      <c r="AN146">
        <v>46042817</v>
      </c>
      <c r="AO146">
        <v>1227480</v>
      </c>
      <c r="AP146">
        <v>0</v>
      </c>
      <c r="AQ146">
        <v>1000000</v>
      </c>
      <c r="AR146">
        <v>0</v>
      </c>
      <c r="AS146">
        <v>0</v>
      </c>
      <c r="AT146">
        <v>0</v>
      </c>
      <c r="AU146">
        <v>0</v>
      </c>
      <c r="AV146">
        <v>0</v>
      </c>
      <c r="AW146">
        <v>54000</v>
      </c>
      <c r="AX146">
        <v>0</v>
      </c>
      <c r="AY146">
        <v>0</v>
      </c>
      <c r="AZ146">
        <v>0</v>
      </c>
      <c r="BA146">
        <v>0</v>
      </c>
      <c r="BB146">
        <v>178461</v>
      </c>
      <c r="BC146">
        <v>973770</v>
      </c>
      <c r="BD146">
        <v>0</v>
      </c>
      <c r="BE146">
        <v>0</v>
      </c>
      <c r="BF146">
        <v>0</v>
      </c>
      <c r="BG146">
        <v>0</v>
      </c>
      <c r="BH146">
        <v>0</v>
      </c>
      <c r="BI146">
        <v>0</v>
      </c>
      <c r="BJ146">
        <v>0</v>
      </c>
      <c r="BK146">
        <v>481336</v>
      </c>
      <c r="BL146">
        <v>133290758</v>
      </c>
      <c r="BM146">
        <v>0</v>
      </c>
      <c r="BN146">
        <v>15636</v>
      </c>
      <c r="BO146">
        <v>0</v>
      </c>
      <c r="BP146">
        <v>175900</v>
      </c>
      <c r="BQ146">
        <v>0</v>
      </c>
      <c r="BR146">
        <v>0</v>
      </c>
      <c r="BS146">
        <v>0</v>
      </c>
      <c r="BT146">
        <v>1739866</v>
      </c>
      <c r="BU146">
        <v>0</v>
      </c>
      <c r="BV146">
        <v>0</v>
      </c>
      <c r="BW146">
        <v>8401164</v>
      </c>
      <c r="BX146">
        <v>15000</v>
      </c>
      <c r="BY146">
        <v>0</v>
      </c>
      <c r="BZ146">
        <v>1323725</v>
      </c>
      <c r="CA146">
        <v>95000</v>
      </c>
      <c r="CB146">
        <v>1826500</v>
      </c>
      <c r="CC146">
        <v>0</v>
      </c>
      <c r="CD146">
        <v>0</v>
      </c>
      <c r="CE146">
        <v>13183132</v>
      </c>
      <c r="CF146">
        <v>260300</v>
      </c>
      <c r="CG146">
        <v>100000</v>
      </c>
      <c r="CH146">
        <v>38750</v>
      </c>
      <c r="CI146">
        <v>0</v>
      </c>
      <c r="CJ146">
        <v>410502</v>
      </c>
      <c r="CK146">
        <v>64999</v>
      </c>
      <c r="CL146">
        <v>427358</v>
      </c>
      <c r="CM146">
        <v>99732</v>
      </c>
      <c r="CN146">
        <v>624722</v>
      </c>
      <c r="CO146">
        <v>0</v>
      </c>
      <c r="CP146">
        <v>0</v>
      </c>
      <c r="CQ146">
        <v>392558</v>
      </c>
      <c r="CR146">
        <v>332663962</v>
      </c>
      <c r="CS146">
        <v>0</v>
      </c>
      <c r="CT146">
        <v>275627</v>
      </c>
      <c r="CU146">
        <v>0</v>
      </c>
      <c r="CV146">
        <v>18955957</v>
      </c>
      <c r="CW146">
        <v>0</v>
      </c>
      <c r="CX146">
        <v>0</v>
      </c>
      <c r="CY146">
        <v>64533</v>
      </c>
      <c r="CZ146">
        <v>102000</v>
      </c>
    </row>
    <row r="147" spans="1:104" x14ac:dyDescent="0.25">
      <c r="A147">
        <v>388</v>
      </c>
      <c r="B147">
        <v>388</v>
      </c>
      <c r="C147" t="s">
        <v>1166</v>
      </c>
      <c r="D147" t="s">
        <v>476</v>
      </c>
      <c r="E147">
        <v>158079930</v>
      </c>
      <c r="F147">
        <v>36837610</v>
      </c>
      <c r="G147">
        <v>16981877</v>
      </c>
      <c r="H147">
        <v>29487448</v>
      </c>
      <c r="I147">
        <v>32972342</v>
      </c>
      <c r="J147">
        <v>28869849</v>
      </c>
      <c r="K147">
        <v>58421177</v>
      </c>
      <c r="L147">
        <v>25433645</v>
      </c>
      <c r="M147">
        <v>43646161</v>
      </c>
      <c r="N147">
        <v>185512736</v>
      </c>
      <c r="O147">
        <v>422606718</v>
      </c>
      <c r="P147">
        <v>96599628</v>
      </c>
      <c r="Q147">
        <v>280951398</v>
      </c>
      <c r="R147">
        <v>79441824</v>
      </c>
      <c r="S147">
        <v>13529985</v>
      </c>
      <c r="T147">
        <v>91603464</v>
      </c>
      <c r="U147">
        <v>26396363</v>
      </c>
      <c r="V147">
        <v>188105599</v>
      </c>
      <c r="W147">
        <v>108743656</v>
      </c>
      <c r="X147">
        <v>38670410</v>
      </c>
      <c r="Y147">
        <v>17261871</v>
      </c>
      <c r="Z147">
        <v>17476240</v>
      </c>
      <c r="AA147">
        <v>131029521</v>
      </c>
      <c r="AB147">
        <v>59285748</v>
      </c>
      <c r="AC147">
        <v>100740812</v>
      </c>
      <c r="AD147">
        <v>330214346</v>
      </c>
      <c r="AE147">
        <v>59347907</v>
      </c>
      <c r="AF147">
        <v>121307249</v>
      </c>
      <c r="AG147">
        <v>140548063</v>
      </c>
      <c r="AH147">
        <v>64651274</v>
      </c>
      <c r="AI147">
        <v>76072691</v>
      </c>
      <c r="AJ147">
        <v>442572721</v>
      </c>
      <c r="AK147">
        <v>54769493</v>
      </c>
      <c r="AL147">
        <v>407571401</v>
      </c>
      <c r="AM147">
        <v>81358859</v>
      </c>
      <c r="AN147">
        <v>253269437</v>
      </c>
      <c r="AO147">
        <v>10811519</v>
      </c>
      <c r="AP147">
        <v>13490254</v>
      </c>
      <c r="AQ147">
        <v>53078465</v>
      </c>
      <c r="AR147">
        <v>19425430</v>
      </c>
      <c r="AS147">
        <v>584460968</v>
      </c>
      <c r="AT147">
        <v>71171364</v>
      </c>
      <c r="AU147">
        <v>144597711</v>
      </c>
      <c r="AV147">
        <v>91272813</v>
      </c>
      <c r="AW147">
        <v>139691621</v>
      </c>
      <c r="AX147">
        <v>26049201</v>
      </c>
      <c r="AY147">
        <v>42585301</v>
      </c>
      <c r="AZ147">
        <v>14394828</v>
      </c>
      <c r="BA147">
        <v>193919659</v>
      </c>
      <c r="BB147">
        <v>56326247</v>
      </c>
      <c r="BC147">
        <v>228476880</v>
      </c>
      <c r="BD147">
        <v>13680912</v>
      </c>
      <c r="BE147">
        <v>83212725</v>
      </c>
      <c r="BF147">
        <v>64458919</v>
      </c>
      <c r="BG147">
        <v>95647095</v>
      </c>
      <c r="BH147">
        <v>57439952</v>
      </c>
      <c r="BI147">
        <v>25310575</v>
      </c>
      <c r="BJ147">
        <v>29663847</v>
      </c>
      <c r="BK147">
        <v>46441635</v>
      </c>
      <c r="BL147">
        <v>1578351832</v>
      </c>
      <c r="BM147">
        <v>21309901</v>
      </c>
      <c r="BN147">
        <v>28505681</v>
      </c>
      <c r="BO147">
        <v>107586945</v>
      </c>
      <c r="BP147">
        <v>92259334</v>
      </c>
      <c r="BQ147">
        <v>343601596</v>
      </c>
      <c r="BR147">
        <v>33151677</v>
      </c>
      <c r="BS147">
        <v>200115485</v>
      </c>
      <c r="BT147">
        <v>232658021</v>
      </c>
      <c r="BU147">
        <v>20208817</v>
      </c>
      <c r="BV147">
        <v>48091242</v>
      </c>
      <c r="BW147">
        <v>119471596</v>
      </c>
      <c r="BX147">
        <v>14971244</v>
      </c>
      <c r="BY147">
        <v>53951085</v>
      </c>
      <c r="BZ147">
        <v>175301168</v>
      </c>
      <c r="CA147">
        <v>24089375</v>
      </c>
      <c r="CB147">
        <v>119491782</v>
      </c>
      <c r="CC147">
        <v>50947314</v>
      </c>
      <c r="CD147">
        <v>126012812</v>
      </c>
      <c r="CE147">
        <v>87781076</v>
      </c>
      <c r="CF147">
        <v>153786017</v>
      </c>
      <c r="CG147">
        <v>74124723</v>
      </c>
      <c r="CH147">
        <v>72596420</v>
      </c>
      <c r="CI147">
        <v>49789264</v>
      </c>
      <c r="CJ147">
        <v>62409800</v>
      </c>
      <c r="CK147">
        <v>51593730</v>
      </c>
      <c r="CL147">
        <v>73847855</v>
      </c>
      <c r="CM147">
        <v>20436202</v>
      </c>
      <c r="CN147">
        <v>51957305</v>
      </c>
      <c r="CO147">
        <v>7392108</v>
      </c>
      <c r="CP147">
        <v>259375044</v>
      </c>
      <c r="CQ147">
        <v>48852142</v>
      </c>
      <c r="CR147">
        <v>1457474660</v>
      </c>
      <c r="CS147">
        <v>29536525</v>
      </c>
      <c r="CT147">
        <v>15790572</v>
      </c>
      <c r="CU147">
        <v>51903889</v>
      </c>
      <c r="CV147">
        <v>108144440</v>
      </c>
      <c r="CW147">
        <v>72301185</v>
      </c>
      <c r="CX147">
        <v>100113296</v>
      </c>
      <c r="CY147">
        <v>34590321</v>
      </c>
      <c r="CZ147">
        <v>26702780</v>
      </c>
    </row>
    <row r="148" spans="1:104" x14ac:dyDescent="0.25">
      <c r="A148">
        <v>389</v>
      </c>
      <c r="B148">
        <v>389</v>
      </c>
      <c r="C148" t="s">
        <v>1167</v>
      </c>
      <c r="D148" t="s">
        <v>477</v>
      </c>
      <c r="E148">
        <v>0</v>
      </c>
      <c r="F148">
        <v>0</v>
      </c>
      <c r="G148">
        <v>0</v>
      </c>
      <c r="H148">
        <v>0</v>
      </c>
      <c r="I148">
        <v>0</v>
      </c>
      <c r="J148">
        <v>0</v>
      </c>
      <c r="K148">
        <v>0</v>
      </c>
      <c r="L148">
        <v>0</v>
      </c>
      <c r="M148">
        <v>-900000</v>
      </c>
      <c r="N148">
        <v>0</v>
      </c>
      <c r="O148">
        <v>0</v>
      </c>
      <c r="P148">
        <v>0</v>
      </c>
      <c r="Q148">
        <v>0</v>
      </c>
      <c r="R148">
        <v>0</v>
      </c>
      <c r="S148">
        <v>0</v>
      </c>
      <c r="T148">
        <v>0</v>
      </c>
      <c r="U148">
        <v>0</v>
      </c>
      <c r="V148">
        <v>0</v>
      </c>
      <c r="W148">
        <v>0</v>
      </c>
      <c r="X148">
        <v>0</v>
      </c>
      <c r="Y148">
        <v>0</v>
      </c>
      <c r="Z148">
        <v>0</v>
      </c>
      <c r="AA148">
        <v>0</v>
      </c>
      <c r="AB148">
        <v>285202</v>
      </c>
      <c r="AC148">
        <v>0</v>
      </c>
      <c r="AD148">
        <v>0</v>
      </c>
      <c r="AE148">
        <v>0</v>
      </c>
      <c r="AF148">
        <v>0</v>
      </c>
      <c r="AG148">
        <v>0</v>
      </c>
      <c r="AH148">
        <v>0</v>
      </c>
      <c r="AI148">
        <v>0</v>
      </c>
      <c r="AJ148">
        <v>0</v>
      </c>
      <c r="AK148">
        <v>-7775070</v>
      </c>
      <c r="AL148">
        <v>0</v>
      </c>
      <c r="AM148">
        <v>-12160071</v>
      </c>
      <c r="AN148">
        <v>0</v>
      </c>
      <c r="AO148">
        <v>0</v>
      </c>
      <c r="AP148">
        <v>0</v>
      </c>
      <c r="AQ148">
        <v>0</v>
      </c>
      <c r="AR148">
        <v>0</v>
      </c>
      <c r="AS148">
        <v>0</v>
      </c>
      <c r="AT148">
        <v>0</v>
      </c>
      <c r="AU148">
        <v>0</v>
      </c>
      <c r="AV148">
        <v>1116200</v>
      </c>
      <c r="AW148">
        <v>0</v>
      </c>
      <c r="AX148">
        <v>205587</v>
      </c>
      <c r="AY148">
        <v>0</v>
      </c>
      <c r="AZ148">
        <v>0</v>
      </c>
      <c r="BA148">
        <v>0</v>
      </c>
      <c r="BB148">
        <v>0</v>
      </c>
      <c r="BC148">
        <v>0</v>
      </c>
      <c r="BD148">
        <v>0</v>
      </c>
      <c r="BE148">
        <v>0</v>
      </c>
      <c r="BF148">
        <v>0</v>
      </c>
      <c r="BG148">
        <v>0</v>
      </c>
      <c r="BH148">
        <v>0</v>
      </c>
      <c r="BI148">
        <v>0</v>
      </c>
      <c r="BJ148">
        <v>0</v>
      </c>
      <c r="BK148">
        <v>0</v>
      </c>
      <c r="BL148">
        <v>0</v>
      </c>
      <c r="BM148">
        <v>0</v>
      </c>
      <c r="BN148">
        <v>34638</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-3454333</v>
      </c>
      <c r="CM148">
        <v>39200000</v>
      </c>
      <c r="CN148">
        <v>0</v>
      </c>
      <c r="CO148">
        <v>0</v>
      </c>
      <c r="CP148">
        <v>0</v>
      </c>
      <c r="CQ148">
        <v>0</v>
      </c>
      <c r="CR148">
        <v>0</v>
      </c>
      <c r="CS148">
        <v>0</v>
      </c>
      <c r="CT148">
        <v>0</v>
      </c>
      <c r="CU148">
        <v>-7698452</v>
      </c>
      <c r="CV148">
        <v>0</v>
      </c>
      <c r="CW148">
        <v>0</v>
      </c>
      <c r="CX148">
        <v>0</v>
      </c>
      <c r="CY148">
        <v>0</v>
      </c>
      <c r="CZ148">
        <v>0</v>
      </c>
    </row>
    <row r="149" spans="1:104" x14ac:dyDescent="0.25">
      <c r="A149">
        <v>391</v>
      </c>
      <c r="B149">
        <v>391</v>
      </c>
      <c r="C149" t="s">
        <v>1168</v>
      </c>
      <c r="D149" t="s">
        <v>478</v>
      </c>
      <c r="E149">
        <v>11455111</v>
      </c>
      <c r="F149">
        <v>3784685</v>
      </c>
      <c r="G149">
        <v>568284</v>
      </c>
      <c r="H149">
        <v>2996163</v>
      </c>
      <c r="I149">
        <v>2053884</v>
      </c>
      <c r="J149">
        <v>2334355</v>
      </c>
      <c r="K149">
        <v>4307595</v>
      </c>
      <c r="L149">
        <v>2290715</v>
      </c>
      <c r="M149">
        <v>4174149</v>
      </c>
      <c r="N149">
        <v>8466506</v>
      </c>
      <c r="O149">
        <v>16981104</v>
      </c>
      <c r="P149">
        <v>4617019</v>
      </c>
      <c r="Q149">
        <v>16339945</v>
      </c>
      <c r="R149">
        <v>4066080</v>
      </c>
      <c r="S149">
        <v>397734</v>
      </c>
      <c r="T149">
        <v>7170172</v>
      </c>
      <c r="U149">
        <v>1686275</v>
      </c>
      <c r="V149">
        <v>16277027</v>
      </c>
      <c r="W149">
        <v>6143553</v>
      </c>
      <c r="X149">
        <v>4085561</v>
      </c>
      <c r="Y149">
        <v>1327391</v>
      </c>
      <c r="Z149">
        <v>1314937</v>
      </c>
      <c r="AA149">
        <v>8185106</v>
      </c>
      <c r="AB149">
        <v>5720095</v>
      </c>
      <c r="AC149">
        <v>7681300</v>
      </c>
      <c r="AD149">
        <v>32308498</v>
      </c>
      <c r="AE149">
        <v>3130079</v>
      </c>
      <c r="AF149">
        <v>11174583</v>
      </c>
      <c r="AG149">
        <v>13858554</v>
      </c>
      <c r="AH149">
        <v>4191870</v>
      </c>
      <c r="AI149">
        <v>3939454</v>
      </c>
      <c r="AJ149">
        <v>40349401</v>
      </c>
      <c r="AK149">
        <v>5450266</v>
      </c>
      <c r="AL149">
        <v>30553191</v>
      </c>
      <c r="AM149">
        <v>7715793</v>
      </c>
      <c r="AN149">
        <v>17043983</v>
      </c>
      <c r="AO149">
        <v>1174133</v>
      </c>
      <c r="AP149">
        <v>1208985</v>
      </c>
      <c r="AQ149">
        <v>4006440</v>
      </c>
      <c r="AR149">
        <v>2226693</v>
      </c>
      <c r="AS149">
        <v>47208282</v>
      </c>
      <c r="AT149">
        <v>10945997</v>
      </c>
      <c r="AU149">
        <v>10337775</v>
      </c>
      <c r="AV149">
        <v>7663655</v>
      </c>
      <c r="AW149">
        <v>10622402</v>
      </c>
      <c r="AX149">
        <v>2396653</v>
      </c>
      <c r="AY149">
        <v>3094997</v>
      </c>
      <c r="AZ149">
        <v>952120</v>
      </c>
      <c r="BA149">
        <v>25476787</v>
      </c>
      <c r="BB149">
        <v>4404025</v>
      </c>
      <c r="BC149">
        <v>19059890</v>
      </c>
      <c r="BD149">
        <v>1216610</v>
      </c>
      <c r="BE149">
        <v>5921174</v>
      </c>
      <c r="BF149">
        <v>4105004</v>
      </c>
      <c r="BG149">
        <v>6432887</v>
      </c>
      <c r="BH149">
        <v>3547378</v>
      </c>
      <c r="BI149">
        <v>1864519</v>
      </c>
      <c r="BJ149">
        <v>1732609</v>
      </c>
      <c r="BK149">
        <v>3909493</v>
      </c>
      <c r="BL149">
        <v>128902500</v>
      </c>
      <c r="BM149">
        <v>1325394</v>
      </c>
      <c r="BN149">
        <v>2486920</v>
      </c>
      <c r="BO149">
        <v>7581778</v>
      </c>
      <c r="BP149">
        <v>6119518</v>
      </c>
      <c r="BQ149">
        <v>27479682</v>
      </c>
      <c r="BR149">
        <v>1647987</v>
      </c>
      <c r="BS149">
        <v>18282907</v>
      </c>
      <c r="BT149">
        <v>12576115</v>
      </c>
      <c r="BU149">
        <v>1257038</v>
      </c>
      <c r="BV149">
        <v>4726769</v>
      </c>
      <c r="BW149">
        <v>5879931</v>
      </c>
      <c r="BX149">
        <v>691781</v>
      </c>
      <c r="BY149">
        <v>6197539</v>
      </c>
      <c r="BZ149">
        <v>9680991</v>
      </c>
      <c r="CA149">
        <v>2005617</v>
      </c>
      <c r="CB149">
        <v>12861498</v>
      </c>
      <c r="CC149">
        <v>4917335</v>
      </c>
      <c r="CD149">
        <v>9058202</v>
      </c>
      <c r="CE149">
        <v>3964597</v>
      </c>
      <c r="CF149">
        <v>13162181</v>
      </c>
      <c r="CG149">
        <v>7386107</v>
      </c>
      <c r="CH149">
        <v>8673573</v>
      </c>
      <c r="CI149">
        <v>2283458</v>
      </c>
      <c r="CJ149">
        <v>6708555</v>
      </c>
      <c r="CK149">
        <v>2674827</v>
      </c>
      <c r="CL149">
        <v>6519552</v>
      </c>
      <c r="CM149">
        <v>1833866</v>
      </c>
      <c r="CN149">
        <v>3809638</v>
      </c>
      <c r="CO149">
        <v>276991</v>
      </c>
      <c r="CP149">
        <v>23728459</v>
      </c>
      <c r="CQ149">
        <v>3074494</v>
      </c>
      <c r="CR149">
        <v>77084432</v>
      </c>
      <c r="CS149">
        <v>1622818</v>
      </c>
      <c r="CT149">
        <v>1234320</v>
      </c>
      <c r="CU149">
        <v>5649573</v>
      </c>
      <c r="CV149">
        <v>6465996</v>
      </c>
      <c r="CW149">
        <v>4577112</v>
      </c>
      <c r="CX149">
        <v>8026957</v>
      </c>
      <c r="CY149">
        <v>2197445</v>
      </c>
      <c r="CZ149">
        <v>1550011</v>
      </c>
    </row>
    <row r="150" spans="1:104" x14ac:dyDescent="0.25">
      <c r="A150">
        <v>500</v>
      </c>
      <c r="B150">
        <v>500</v>
      </c>
      <c r="C150" t="s">
        <v>211</v>
      </c>
      <c r="D150" t="s">
        <v>479</v>
      </c>
      <c r="E150">
        <v>3691277</v>
      </c>
      <c r="F150">
        <v>1161281</v>
      </c>
      <c r="G150">
        <v>791923</v>
      </c>
      <c r="H150">
        <v>3752714</v>
      </c>
      <c r="I150">
        <v>2760368</v>
      </c>
      <c r="J150">
        <v>23207</v>
      </c>
      <c r="K150">
        <v>195242</v>
      </c>
      <c r="L150">
        <v>1328655</v>
      </c>
      <c r="M150">
        <v>1989418</v>
      </c>
      <c r="N150">
        <v>51993255</v>
      </c>
      <c r="O150">
        <v>38888264</v>
      </c>
      <c r="P150">
        <v>26408027</v>
      </c>
      <c r="Q150">
        <v>116390200</v>
      </c>
      <c r="R150">
        <v>783741</v>
      </c>
      <c r="S150">
        <v>283553</v>
      </c>
      <c r="T150">
        <v>3167337</v>
      </c>
      <c r="U150">
        <v>915383</v>
      </c>
      <c r="V150">
        <v>67376170</v>
      </c>
      <c r="W150">
        <v>945174</v>
      </c>
      <c r="X150">
        <v>2701416</v>
      </c>
      <c r="Y150">
        <v>156167</v>
      </c>
      <c r="Z150">
        <v>0</v>
      </c>
      <c r="AA150">
        <v>7648242</v>
      </c>
      <c r="AB150">
        <v>434146</v>
      </c>
      <c r="AC150">
        <v>30581</v>
      </c>
      <c r="AD150">
        <v>17870888</v>
      </c>
      <c r="AE150">
        <v>1409448</v>
      </c>
      <c r="AF150">
        <v>1619622</v>
      </c>
      <c r="AG150">
        <v>13879159</v>
      </c>
      <c r="AH150">
        <v>3433964</v>
      </c>
      <c r="AI150">
        <v>3186389</v>
      </c>
      <c r="AJ150">
        <v>10551340</v>
      </c>
      <c r="AK150">
        <v>741920</v>
      </c>
      <c r="AL150">
        <v>88732853</v>
      </c>
      <c r="AM150">
        <v>10117763</v>
      </c>
      <c r="AN150">
        <v>8807744</v>
      </c>
      <c r="AO150">
        <v>171015</v>
      </c>
      <c r="AP150">
        <v>3166492</v>
      </c>
      <c r="AQ150">
        <v>20995063</v>
      </c>
      <c r="AR150">
        <v>1079872</v>
      </c>
      <c r="AS150">
        <v>0</v>
      </c>
      <c r="AT150">
        <v>2316768</v>
      </c>
      <c r="AU150">
        <v>12495152</v>
      </c>
      <c r="AV150">
        <v>1240269</v>
      </c>
      <c r="AW150">
        <v>5537336</v>
      </c>
      <c r="AX150">
        <v>1839091</v>
      </c>
      <c r="AY150">
        <v>346007</v>
      </c>
      <c r="AZ150">
        <v>331604</v>
      </c>
      <c r="BA150">
        <v>13717084</v>
      </c>
      <c r="BB150">
        <v>3354714</v>
      </c>
      <c r="BC150">
        <v>13018563</v>
      </c>
      <c r="BD150">
        <v>11843221</v>
      </c>
      <c r="BE150">
        <v>35739632</v>
      </c>
      <c r="BF150">
        <v>303985</v>
      </c>
      <c r="BG150">
        <v>3542345</v>
      </c>
      <c r="BH150">
        <v>52937</v>
      </c>
      <c r="BI150">
        <v>3113656</v>
      </c>
      <c r="BJ150">
        <v>6648242</v>
      </c>
      <c r="BK150">
        <v>6166479</v>
      </c>
      <c r="BL150">
        <v>163137245</v>
      </c>
      <c r="BM150">
        <v>80544</v>
      </c>
      <c r="BN150">
        <v>66910445</v>
      </c>
      <c r="BO150">
        <v>31110000</v>
      </c>
      <c r="BP150">
        <v>2643089</v>
      </c>
      <c r="BQ150">
        <v>19812219</v>
      </c>
      <c r="BR150">
        <v>556999</v>
      </c>
      <c r="BS150">
        <v>14213026</v>
      </c>
      <c r="BT150">
        <v>53041769</v>
      </c>
      <c r="BU150">
        <v>247207</v>
      </c>
      <c r="BV150">
        <v>624742</v>
      </c>
      <c r="BW150">
        <v>12319330</v>
      </c>
      <c r="BX150">
        <v>116838</v>
      </c>
      <c r="BY150">
        <v>4449814</v>
      </c>
      <c r="BZ150">
        <v>4711434</v>
      </c>
      <c r="CA150">
        <v>3626652</v>
      </c>
      <c r="CB150">
        <v>2446620</v>
      </c>
      <c r="CC150">
        <v>194839</v>
      </c>
      <c r="CD150">
        <v>3065720</v>
      </c>
      <c r="CE150">
        <v>784497</v>
      </c>
      <c r="CF150">
        <v>16066094</v>
      </c>
      <c r="CG150">
        <v>11170301</v>
      </c>
      <c r="CH150">
        <v>4778649</v>
      </c>
      <c r="CI150">
        <v>9573912</v>
      </c>
      <c r="CJ150">
        <v>18998</v>
      </c>
      <c r="CK150">
        <v>8829649</v>
      </c>
      <c r="CL150">
        <v>9366043</v>
      </c>
      <c r="CM150">
        <v>52980575</v>
      </c>
      <c r="CN150">
        <v>130492</v>
      </c>
      <c r="CO150">
        <v>520409</v>
      </c>
      <c r="CP150">
        <v>55375342</v>
      </c>
      <c r="CQ150">
        <v>1815610</v>
      </c>
      <c r="CR150">
        <v>97864712</v>
      </c>
      <c r="CS150">
        <v>2971213</v>
      </c>
      <c r="CT150">
        <v>220975</v>
      </c>
      <c r="CU150">
        <v>633596</v>
      </c>
      <c r="CV150">
        <v>16839300</v>
      </c>
      <c r="CW150">
        <v>0</v>
      </c>
      <c r="CX150">
        <v>1013199</v>
      </c>
      <c r="CY150">
        <v>109700</v>
      </c>
      <c r="CZ150">
        <v>10511372</v>
      </c>
    </row>
    <row r="151" spans="1:104" x14ac:dyDescent="0.25">
      <c r="B151">
        <v>501</v>
      </c>
      <c r="C151" t="s">
        <v>213</v>
      </c>
      <c r="D151" t="s">
        <v>480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row>
    <row r="152" spans="1:104" x14ac:dyDescent="0.25">
      <c r="A152">
        <v>502</v>
      </c>
      <c r="B152">
        <v>502</v>
      </c>
      <c r="C152" t="s">
        <v>214</v>
      </c>
      <c r="D152" t="s">
        <v>481</v>
      </c>
      <c r="E152">
        <v>21530215</v>
      </c>
      <c r="F152">
        <v>5701715</v>
      </c>
      <c r="G152">
        <v>102112</v>
      </c>
      <c r="H152">
        <v>5644488</v>
      </c>
      <c r="I152">
        <v>3991533</v>
      </c>
      <c r="J152">
        <v>0</v>
      </c>
      <c r="K152">
        <v>8232270</v>
      </c>
      <c r="L152">
        <v>1430453</v>
      </c>
      <c r="M152">
        <v>3134404</v>
      </c>
      <c r="N152">
        <v>55918126</v>
      </c>
      <c r="O152">
        <v>19902168</v>
      </c>
      <c r="P152">
        <v>2147795</v>
      </c>
      <c r="Q152">
        <v>5470371</v>
      </c>
      <c r="R152">
        <v>7399735</v>
      </c>
      <c r="S152">
        <v>4918387</v>
      </c>
      <c r="T152">
        <v>980626</v>
      </c>
      <c r="U152">
        <v>918407</v>
      </c>
      <c r="V152">
        <v>56215645</v>
      </c>
      <c r="W152">
        <v>27041840</v>
      </c>
      <c r="X152">
        <v>231</v>
      </c>
      <c r="Y152">
        <v>2482300</v>
      </c>
      <c r="Z152">
        <v>194703</v>
      </c>
      <c r="AA152">
        <v>2384472</v>
      </c>
      <c r="AB152">
        <v>9877109</v>
      </c>
      <c r="AC152">
        <v>12022982</v>
      </c>
      <c r="AD152">
        <v>49657744</v>
      </c>
      <c r="AE152">
        <v>14007054</v>
      </c>
      <c r="AF152">
        <v>8257739</v>
      </c>
      <c r="AG152">
        <v>20594759</v>
      </c>
      <c r="AH152">
        <v>10784662</v>
      </c>
      <c r="AI152">
        <v>10533777</v>
      </c>
      <c r="AJ152">
        <v>36283156</v>
      </c>
      <c r="AK152">
        <v>1346650</v>
      </c>
      <c r="AL152">
        <v>0</v>
      </c>
      <c r="AM152">
        <v>6714858</v>
      </c>
      <c r="AN152">
        <v>11560430</v>
      </c>
      <c r="AO152">
        <v>2692694</v>
      </c>
      <c r="AP152">
        <v>0</v>
      </c>
      <c r="AQ152">
        <v>3067252</v>
      </c>
      <c r="AR152">
        <v>2975223</v>
      </c>
      <c r="AS152">
        <v>0</v>
      </c>
      <c r="AT152">
        <v>9476493</v>
      </c>
      <c r="AU152">
        <v>54607778</v>
      </c>
      <c r="AV152">
        <v>0</v>
      </c>
      <c r="AW152">
        <v>3319102</v>
      </c>
      <c r="AX152">
        <v>3667768</v>
      </c>
      <c r="AY152">
        <v>13305268</v>
      </c>
      <c r="AZ152">
        <v>953242</v>
      </c>
      <c r="BA152">
        <v>24385351</v>
      </c>
      <c r="BB152">
        <v>868753</v>
      </c>
      <c r="BC152">
        <v>57918352</v>
      </c>
      <c r="BD152">
        <v>3010414</v>
      </c>
      <c r="BE152">
        <v>1032163</v>
      </c>
      <c r="BF152">
        <v>3404175</v>
      </c>
      <c r="BG152">
        <v>24771895</v>
      </c>
      <c r="BH152">
        <v>11632025</v>
      </c>
      <c r="BI152">
        <v>1727045</v>
      </c>
      <c r="BJ152">
        <v>15334</v>
      </c>
      <c r="BK152">
        <v>528024</v>
      </c>
      <c r="BL152">
        <v>32596285</v>
      </c>
      <c r="BM152">
        <v>0</v>
      </c>
      <c r="BN152">
        <v>5495463</v>
      </c>
      <c r="BO152">
        <v>14335904</v>
      </c>
      <c r="BP152">
        <v>6887880</v>
      </c>
      <c r="BQ152">
        <v>19998357</v>
      </c>
      <c r="BR152">
        <v>606067</v>
      </c>
      <c r="BS152">
        <v>21892439</v>
      </c>
      <c r="BT152">
        <v>15843847</v>
      </c>
      <c r="BU152">
        <v>4282456</v>
      </c>
      <c r="BV152">
        <v>12120099</v>
      </c>
      <c r="BW152">
        <v>8500661</v>
      </c>
      <c r="BX152">
        <v>1907431</v>
      </c>
      <c r="BY152">
        <v>380384</v>
      </c>
      <c r="BZ152">
        <v>1826074</v>
      </c>
      <c r="CA152">
        <v>1352793</v>
      </c>
      <c r="CB152">
        <v>565830</v>
      </c>
      <c r="CC152">
        <v>9361167</v>
      </c>
      <c r="CD152">
        <v>9555240</v>
      </c>
      <c r="CE152">
        <v>26441389</v>
      </c>
      <c r="CF152">
        <v>20322346</v>
      </c>
      <c r="CG152">
        <v>5232915</v>
      </c>
      <c r="CH152">
        <v>3285192</v>
      </c>
      <c r="CI152">
        <v>1741317</v>
      </c>
      <c r="CJ152">
        <v>2160930</v>
      </c>
      <c r="CK152">
        <v>514433</v>
      </c>
      <c r="CL152">
        <v>2106611</v>
      </c>
      <c r="CM152">
        <v>0</v>
      </c>
      <c r="CN152">
        <v>5028439</v>
      </c>
      <c r="CO152">
        <v>832531</v>
      </c>
      <c r="CP152">
        <v>114389242</v>
      </c>
      <c r="CQ152">
        <v>1574134</v>
      </c>
      <c r="CR152">
        <v>54823194</v>
      </c>
      <c r="CS152">
        <v>4790445</v>
      </c>
      <c r="CT152">
        <v>1313600</v>
      </c>
      <c r="CU152">
        <v>7060638</v>
      </c>
      <c r="CV152">
        <v>11870828</v>
      </c>
      <c r="CW152">
        <v>2570281</v>
      </c>
      <c r="CX152">
        <v>20841371</v>
      </c>
      <c r="CY152">
        <v>880298</v>
      </c>
      <c r="CZ152">
        <v>163279</v>
      </c>
    </row>
    <row r="153" spans="1:104" x14ac:dyDescent="0.25">
      <c r="A153">
        <v>503</v>
      </c>
      <c r="B153">
        <v>503</v>
      </c>
      <c r="C153" t="s">
        <v>215</v>
      </c>
      <c r="D153" t="s">
        <v>482</v>
      </c>
      <c r="E153">
        <v>0</v>
      </c>
      <c r="F153">
        <v>0</v>
      </c>
      <c r="G153">
        <v>0</v>
      </c>
      <c r="H153">
        <v>3073016</v>
      </c>
      <c r="I153">
        <v>0</v>
      </c>
      <c r="J153">
        <v>0</v>
      </c>
      <c r="K153">
        <v>90225</v>
      </c>
      <c r="L153">
        <v>236653</v>
      </c>
      <c r="M153">
        <v>212379</v>
      </c>
      <c r="N153">
        <v>4959642</v>
      </c>
      <c r="O153">
        <v>0</v>
      </c>
      <c r="P153">
        <v>99582</v>
      </c>
      <c r="Q153">
        <v>0</v>
      </c>
      <c r="R153">
        <v>96630</v>
      </c>
      <c r="S153">
        <v>0</v>
      </c>
      <c r="T153">
        <v>43932</v>
      </c>
      <c r="U153">
        <v>0</v>
      </c>
      <c r="V153">
        <v>0</v>
      </c>
      <c r="W153">
        <v>412001</v>
      </c>
      <c r="X153">
        <v>1730</v>
      </c>
      <c r="Y153">
        <v>30780</v>
      </c>
      <c r="Z153">
        <v>92300</v>
      </c>
      <c r="AA153">
        <v>0</v>
      </c>
      <c r="AB153">
        <v>340644</v>
      </c>
      <c r="AC153">
        <v>0</v>
      </c>
      <c r="AD153">
        <v>3759889</v>
      </c>
      <c r="AE153">
        <v>5528805</v>
      </c>
      <c r="AF153">
        <v>18686694</v>
      </c>
      <c r="AG153">
        <v>0</v>
      </c>
      <c r="AH153">
        <v>210740</v>
      </c>
      <c r="AI153">
        <v>1553958</v>
      </c>
      <c r="AJ153">
        <v>688047</v>
      </c>
      <c r="AK153">
        <v>822137</v>
      </c>
      <c r="AL153">
        <v>0</v>
      </c>
      <c r="AM153">
        <v>0</v>
      </c>
      <c r="AN153">
        <v>0</v>
      </c>
      <c r="AO153">
        <v>0</v>
      </c>
      <c r="AP153">
        <v>0</v>
      </c>
      <c r="AQ153">
        <v>0</v>
      </c>
      <c r="AR153">
        <v>6923275</v>
      </c>
      <c r="AS153">
        <v>0</v>
      </c>
      <c r="AT153">
        <v>97850</v>
      </c>
      <c r="AU153">
        <v>2106766</v>
      </c>
      <c r="AV153">
        <v>0</v>
      </c>
      <c r="AW153">
        <v>0</v>
      </c>
      <c r="AX153">
        <v>105105</v>
      </c>
      <c r="AY153">
        <v>1778150</v>
      </c>
      <c r="AZ153">
        <v>186502</v>
      </c>
      <c r="BA153">
        <v>8904050</v>
      </c>
      <c r="BB153">
        <v>0</v>
      </c>
      <c r="BC153">
        <v>1872324</v>
      </c>
      <c r="BD153">
        <v>157933</v>
      </c>
      <c r="BE153">
        <v>0</v>
      </c>
      <c r="BF153">
        <v>0</v>
      </c>
      <c r="BG153">
        <v>112365</v>
      </c>
      <c r="BH153">
        <v>980939</v>
      </c>
      <c r="BI153">
        <v>0</v>
      </c>
      <c r="BJ153">
        <v>0</v>
      </c>
      <c r="BK153">
        <v>43563</v>
      </c>
      <c r="BL153">
        <v>280460</v>
      </c>
      <c r="BM153">
        <v>0</v>
      </c>
      <c r="BN153">
        <v>0</v>
      </c>
      <c r="BO153">
        <v>675449</v>
      </c>
      <c r="BP153">
        <v>308128</v>
      </c>
      <c r="BQ153">
        <v>414041</v>
      </c>
      <c r="BR153">
        <v>384211</v>
      </c>
      <c r="BS153">
        <v>0</v>
      </c>
      <c r="BT153">
        <v>0</v>
      </c>
      <c r="BU153">
        <v>58700</v>
      </c>
      <c r="BV153">
        <v>1597657</v>
      </c>
      <c r="BW153">
        <v>1506414</v>
      </c>
      <c r="BX153">
        <v>73469</v>
      </c>
      <c r="BY153">
        <v>0</v>
      </c>
      <c r="BZ153">
        <v>0</v>
      </c>
      <c r="CA153">
        <v>0</v>
      </c>
      <c r="CB153">
        <v>0</v>
      </c>
      <c r="CC153">
        <v>163733</v>
      </c>
      <c r="CD153">
        <v>0</v>
      </c>
      <c r="CE153">
        <v>246521</v>
      </c>
      <c r="CF153">
        <v>0</v>
      </c>
      <c r="CG153">
        <v>0</v>
      </c>
      <c r="CH153">
        <v>0</v>
      </c>
      <c r="CI153">
        <v>0</v>
      </c>
      <c r="CJ153">
        <v>139353</v>
      </c>
      <c r="CK153">
        <v>1978</v>
      </c>
      <c r="CL153">
        <v>6850</v>
      </c>
      <c r="CM153">
        <v>0</v>
      </c>
      <c r="CN153">
        <v>3320984</v>
      </c>
      <c r="CO153">
        <v>103811</v>
      </c>
      <c r="CP153">
        <v>18756725</v>
      </c>
      <c r="CQ153">
        <v>505386</v>
      </c>
      <c r="CR153">
        <v>0</v>
      </c>
      <c r="CS153">
        <v>36608</v>
      </c>
      <c r="CT153">
        <v>0</v>
      </c>
      <c r="CU153">
        <v>0</v>
      </c>
      <c r="CV153">
        <v>1635408</v>
      </c>
      <c r="CW153">
        <v>4202915</v>
      </c>
      <c r="CX153">
        <v>235604</v>
      </c>
      <c r="CY153">
        <v>0</v>
      </c>
      <c r="CZ153">
        <v>0</v>
      </c>
    </row>
    <row r="154" spans="1:104" x14ac:dyDescent="0.25">
      <c r="A154">
        <v>504</v>
      </c>
      <c r="B154">
        <v>504</v>
      </c>
      <c r="C154" t="s">
        <v>219</v>
      </c>
      <c r="D154" t="s">
        <v>483</v>
      </c>
      <c r="E154">
        <v>18390020</v>
      </c>
      <c r="F154">
        <v>4159607</v>
      </c>
      <c r="G154">
        <v>2375600</v>
      </c>
      <c r="H154">
        <v>5114943</v>
      </c>
      <c r="I154">
        <v>5401420</v>
      </c>
      <c r="J154">
        <v>2755615</v>
      </c>
      <c r="K154">
        <v>10039782</v>
      </c>
      <c r="L154">
        <v>4342663</v>
      </c>
      <c r="M154">
        <v>8072585</v>
      </c>
      <c r="N154">
        <v>20211481</v>
      </c>
      <c r="O154">
        <v>48691985</v>
      </c>
      <c r="P154">
        <v>12185007</v>
      </c>
      <c r="Q154">
        <v>23162695</v>
      </c>
      <c r="R154">
        <v>13436087</v>
      </c>
      <c r="S154">
        <v>1154757</v>
      </c>
      <c r="T154">
        <v>12549708</v>
      </c>
      <c r="U154">
        <v>6032515</v>
      </c>
      <c r="V154">
        <v>29180562</v>
      </c>
      <c r="W154">
        <v>12312014</v>
      </c>
      <c r="X154">
        <v>5246907</v>
      </c>
      <c r="Y154">
        <v>2735640</v>
      </c>
      <c r="Z154">
        <v>3223815</v>
      </c>
      <c r="AA154">
        <v>21904953</v>
      </c>
      <c r="AB154">
        <v>12712399</v>
      </c>
      <c r="AC154">
        <v>18822793</v>
      </c>
      <c r="AD154">
        <v>59598392</v>
      </c>
      <c r="AE154">
        <v>2816257</v>
      </c>
      <c r="AF154">
        <v>5946253</v>
      </c>
      <c r="AG154">
        <v>20804373</v>
      </c>
      <c r="AH154">
        <v>8027570</v>
      </c>
      <c r="AI154">
        <v>6496102</v>
      </c>
      <c r="AJ154">
        <v>46909595</v>
      </c>
      <c r="AK154">
        <v>13433156</v>
      </c>
      <c r="AL154">
        <v>43128754</v>
      </c>
      <c r="AM154">
        <v>11399118</v>
      </c>
      <c r="AN154">
        <v>19679828</v>
      </c>
      <c r="AO154">
        <v>1767110</v>
      </c>
      <c r="AP154">
        <v>2795699</v>
      </c>
      <c r="AQ154">
        <v>8228801</v>
      </c>
      <c r="AR154">
        <v>3696940</v>
      </c>
      <c r="AS154">
        <v>61690059</v>
      </c>
      <c r="AT154">
        <v>16755893</v>
      </c>
      <c r="AU154">
        <v>19958635</v>
      </c>
      <c r="AV154">
        <v>20963379</v>
      </c>
      <c r="AW154">
        <v>18231359</v>
      </c>
      <c r="AX154">
        <v>3737708</v>
      </c>
      <c r="AY154">
        <v>7453591</v>
      </c>
      <c r="AZ154">
        <v>3063285</v>
      </c>
      <c r="BA154">
        <v>14767388</v>
      </c>
      <c r="BB154">
        <v>6750155</v>
      </c>
      <c r="BC154">
        <v>29209025</v>
      </c>
      <c r="BD154">
        <v>3249346</v>
      </c>
      <c r="BE154">
        <v>7077467</v>
      </c>
      <c r="BF154">
        <v>13734640</v>
      </c>
      <c r="BG154">
        <v>12033946</v>
      </c>
      <c r="BH154">
        <v>10206890</v>
      </c>
      <c r="BI154">
        <v>5959372</v>
      </c>
      <c r="BJ154">
        <v>5468838</v>
      </c>
      <c r="BK154">
        <v>7687442</v>
      </c>
      <c r="BL154">
        <v>147073689</v>
      </c>
      <c r="BM154">
        <v>5260809</v>
      </c>
      <c r="BN154">
        <v>5283595</v>
      </c>
      <c r="BO154">
        <v>10534376</v>
      </c>
      <c r="BP154">
        <v>17255569</v>
      </c>
      <c r="BQ154">
        <v>43863583</v>
      </c>
      <c r="BR154">
        <v>8790227</v>
      </c>
      <c r="BS154">
        <v>30728469</v>
      </c>
      <c r="BT154">
        <v>24212789</v>
      </c>
      <c r="BU154">
        <v>3850349</v>
      </c>
      <c r="BV154">
        <v>7423181</v>
      </c>
      <c r="BW154">
        <v>11161312</v>
      </c>
      <c r="BX154">
        <v>2011044</v>
      </c>
      <c r="BY154">
        <v>8864294</v>
      </c>
      <c r="BZ154">
        <v>24552722</v>
      </c>
      <c r="CA154">
        <v>3428648</v>
      </c>
      <c r="CB154">
        <v>16541003</v>
      </c>
      <c r="CC154">
        <v>13467661</v>
      </c>
      <c r="CD154">
        <v>33780377</v>
      </c>
      <c r="CE154">
        <v>13763044</v>
      </c>
      <c r="CF154">
        <v>20121783</v>
      </c>
      <c r="CG154">
        <v>9380573</v>
      </c>
      <c r="CH154">
        <v>12245326</v>
      </c>
      <c r="CI154">
        <v>7941728</v>
      </c>
      <c r="CJ154">
        <v>8842208</v>
      </c>
      <c r="CK154">
        <v>6822489</v>
      </c>
      <c r="CL154">
        <v>10458802</v>
      </c>
      <c r="CM154">
        <v>4643228</v>
      </c>
      <c r="CN154">
        <v>6747182</v>
      </c>
      <c r="CO154">
        <v>1258441</v>
      </c>
      <c r="CP154">
        <v>33843227</v>
      </c>
      <c r="CQ154">
        <v>7731717</v>
      </c>
      <c r="CR154">
        <v>104380081</v>
      </c>
      <c r="CS154">
        <v>4665272</v>
      </c>
      <c r="CT154">
        <v>3456426</v>
      </c>
      <c r="CU154">
        <v>4386375</v>
      </c>
      <c r="CV154">
        <v>18726600</v>
      </c>
      <c r="CW154">
        <v>10053727</v>
      </c>
      <c r="CX154">
        <v>17378250</v>
      </c>
      <c r="CY154">
        <v>4685376</v>
      </c>
      <c r="CZ154">
        <v>3583685</v>
      </c>
    </row>
    <row r="155" spans="1:104" x14ac:dyDescent="0.25">
      <c r="A155">
        <v>505</v>
      </c>
      <c r="B155">
        <v>505</v>
      </c>
      <c r="C155" t="s">
        <v>220</v>
      </c>
      <c r="D155" t="s">
        <v>484</v>
      </c>
      <c r="E155">
        <v>3055991</v>
      </c>
      <c r="F155">
        <v>647067</v>
      </c>
      <c r="G155">
        <v>0</v>
      </c>
      <c r="H155">
        <v>33855</v>
      </c>
      <c r="I155">
        <v>690681</v>
      </c>
      <c r="J155">
        <v>172959</v>
      </c>
      <c r="K155">
        <v>1215428</v>
      </c>
      <c r="L155">
        <v>49318</v>
      </c>
      <c r="M155">
        <v>200000</v>
      </c>
      <c r="N155">
        <v>2799107</v>
      </c>
      <c r="O155">
        <v>3420608</v>
      </c>
      <c r="P155">
        <v>3880964</v>
      </c>
      <c r="Q155">
        <v>2192089</v>
      </c>
      <c r="R155">
        <v>2626358</v>
      </c>
      <c r="S155">
        <v>0</v>
      </c>
      <c r="T155">
        <v>356952</v>
      </c>
      <c r="U155">
        <v>530000</v>
      </c>
      <c r="V155">
        <v>246568</v>
      </c>
      <c r="W155">
        <v>0</v>
      </c>
      <c r="X155">
        <v>609509</v>
      </c>
      <c r="Y155">
        <v>0</v>
      </c>
      <c r="Z155">
        <v>66315</v>
      </c>
      <c r="AA155">
        <v>5224198</v>
      </c>
      <c r="AB155">
        <v>2019806</v>
      </c>
      <c r="AC155">
        <v>653417</v>
      </c>
      <c r="AD155">
        <v>4435762</v>
      </c>
      <c r="AE155">
        <v>1083311</v>
      </c>
      <c r="AF155">
        <v>10366018</v>
      </c>
      <c r="AG155">
        <v>3485556</v>
      </c>
      <c r="AH155">
        <v>1047808</v>
      </c>
      <c r="AI155">
        <v>4746206</v>
      </c>
      <c r="AJ155">
        <v>2535388</v>
      </c>
      <c r="AK155">
        <v>0</v>
      </c>
      <c r="AL155">
        <v>12233423</v>
      </c>
      <c r="AM155">
        <v>1720118</v>
      </c>
      <c r="AN155">
        <v>8054004</v>
      </c>
      <c r="AO155">
        <v>371345</v>
      </c>
      <c r="AP155">
        <v>1674201</v>
      </c>
      <c r="AQ155">
        <v>770</v>
      </c>
      <c r="AR155">
        <v>565680</v>
      </c>
      <c r="AS155">
        <v>863600</v>
      </c>
      <c r="AT155">
        <v>903585</v>
      </c>
      <c r="AU155">
        <v>146228</v>
      </c>
      <c r="AV155">
        <v>1158719</v>
      </c>
      <c r="AW155">
        <v>0</v>
      </c>
      <c r="AX155">
        <v>0</v>
      </c>
      <c r="AY155">
        <v>0</v>
      </c>
      <c r="AZ155">
        <v>161153</v>
      </c>
      <c r="BA155">
        <v>3597333</v>
      </c>
      <c r="BB155">
        <v>410080</v>
      </c>
      <c r="BC155">
        <v>2357500</v>
      </c>
      <c r="BD155">
        <v>253004</v>
      </c>
      <c r="BE155">
        <v>0</v>
      </c>
      <c r="BF155">
        <v>0</v>
      </c>
      <c r="BG155">
        <v>961153</v>
      </c>
      <c r="BH155">
        <v>1469947</v>
      </c>
      <c r="BI155">
        <v>0</v>
      </c>
      <c r="BJ155">
        <v>3400720</v>
      </c>
      <c r="BK155">
        <v>492787</v>
      </c>
      <c r="BL155">
        <v>82496</v>
      </c>
      <c r="BM155">
        <v>9436</v>
      </c>
      <c r="BN155">
        <v>37342</v>
      </c>
      <c r="BO155">
        <v>1128555</v>
      </c>
      <c r="BP155">
        <v>1759337</v>
      </c>
      <c r="BQ155">
        <v>3350799</v>
      </c>
      <c r="BR155">
        <v>142000</v>
      </c>
      <c r="BS155">
        <v>6465381</v>
      </c>
      <c r="BT155">
        <v>1620344</v>
      </c>
      <c r="BU155">
        <v>0</v>
      </c>
      <c r="BV155">
        <v>40000</v>
      </c>
      <c r="BW155">
        <v>0</v>
      </c>
      <c r="BX155">
        <v>92153</v>
      </c>
      <c r="BY155">
        <v>6973298</v>
      </c>
      <c r="BZ155">
        <v>6823840</v>
      </c>
      <c r="CA155">
        <v>145705</v>
      </c>
      <c r="CB155">
        <v>0</v>
      </c>
      <c r="CC155">
        <v>4738578</v>
      </c>
      <c r="CD155">
        <v>0</v>
      </c>
      <c r="CE155">
        <v>636155</v>
      </c>
      <c r="CF155">
        <v>4256311</v>
      </c>
      <c r="CG155">
        <v>4462108</v>
      </c>
      <c r="CH155">
        <v>93131</v>
      </c>
      <c r="CI155">
        <v>341276</v>
      </c>
      <c r="CJ155">
        <v>749000</v>
      </c>
      <c r="CK155">
        <v>0</v>
      </c>
      <c r="CL155">
        <v>1293755</v>
      </c>
      <c r="CM155">
        <v>0</v>
      </c>
      <c r="CN155">
        <v>0</v>
      </c>
      <c r="CO155">
        <v>115132</v>
      </c>
      <c r="CP155">
        <v>0</v>
      </c>
      <c r="CQ155">
        <v>1733073</v>
      </c>
      <c r="CR155">
        <v>0</v>
      </c>
      <c r="CS155">
        <v>10390</v>
      </c>
      <c r="CT155">
        <v>1044435</v>
      </c>
      <c r="CU155">
        <v>468801</v>
      </c>
      <c r="CV155">
        <v>0</v>
      </c>
      <c r="CW155">
        <v>852286</v>
      </c>
      <c r="CX155">
        <v>112957</v>
      </c>
      <c r="CY155">
        <v>433750</v>
      </c>
      <c r="CZ155">
        <v>1113469</v>
      </c>
    </row>
    <row r="156" spans="1:104" x14ac:dyDescent="0.25">
      <c r="A156">
        <v>506</v>
      </c>
      <c r="B156">
        <v>506</v>
      </c>
      <c r="C156" t="s">
        <v>226</v>
      </c>
      <c r="D156" t="s">
        <v>485</v>
      </c>
      <c r="E156">
        <v>35766203</v>
      </c>
      <c r="F156">
        <v>12840903</v>
      </c>
      <c r="G156">
        <v>3199567</v>
      </c>
      <c r="H156">
        <v>13041008</v>
      </c>
      <c r="I156">
        <v>12332826</v>
      </c>
      <c r="J156">
        <v>16392303</v>
      </c>
      <c r="K156">
        <v>20057288</v>
      </c>
      <c r="L156">
        <v>4250912</v>
      </c>
      <c r="M156">
        <v>23402169</v>
      </c>
      <c r="N156">
        <v>74854997</v>
      </c>
      <c r="O156">
        <v>78982074</v>
      </c>
      <c r="P156">
        <v>26983966</v>
      </c>
      <c r="Q156">
        <v>71175569</v>
      </c>
      <c r="R156">
        <v>11142419</v>
      </c>
      <c r="S156">
        <v>10200715</v>
      </c>
      <c r="T156">
        <v>56297777</v>
      </c>
      <c r="U156">
        <v>5074729</v>
      </c>
      <c r="V156">
        <v>59979153</v>
      </c>
      <c r="W156">
        <v>42314749</v>
      </c>
      <c r="X156">
        <v>18001315</v>
      </c>
      <c r="Y156">
        <v>8021624</v>
      </c>
      <c r="Z156">
        <v>3469880</v>
      </c>
      <c r="AA156">
        <v>35439569</v>
      </c>
      <c r="AB156">
        <v>36031294</v>
      </c>
      <c r="AC156">
        <v>33906905</v>
      </c>
      <c r="AD156">
        <v>119152237</v>
      </c>
      <c r="AE156">
        <v>19137214</v>
      </c>
      <c r="AF156">
        <v>31217417</v>
      </c>
      <c r="AG156">
        <v>60410299</v>
      </c>
      <c r="AH156">
        <v>13213209</v>
      </c>
      <c r="AI156">
        <v>13223998</v>
      </c>
      <c r="AJ156">
        <v>184519168</v>
      </c>
      <c r="AK156">
        <v>18305649</v>
      </c>
      <c r="AL156">
        <v>136619412</v>
      </c>
      <c r="AM156">
        <v>29832522</v>
      </c>
      <c r="AN156">
        <v>71086103</v>
      </c>
      <c r="AO156">
        <v>2642352</v>
      </c>
      <c r="AP156">
        <v>7534864</v>
      </c>
      <c r="AQ156">
        <v>36127037</v>
      </c>
      <c r="AR156">
        <v>8217818</v>
      </c>
      <c r="AS156">
        <v>156500326</v>
      </c>
      <c r="AT156">
        <v>19676686</v>
      </c>
      <c r="AU156">
        <v>37029744</v>
      </c>
      <c r="AV156">
        <v>31290261</v>
      </c>
      <c r="AW156">
        <v>53578349</v>
      </c>
      <c r="AX156">
        <v>5955958</v>
      </c>
      <c r="AY156">
        <v>25156717</v>
      </c>
      <c r="AZ156">
        <v>6441923</v>
      </c>
      <c r="BA156">
        <v>86472607</v>
      </c>
      <c r="BB156">
        <v>30079709</v>
      </c>
      <c r="BC156">
        <v>58113214</v>
      </c>
      <c r="BD156">
        <v>6279441</v>
      </c>
      <c r="BE156">
        <v>16340100</v>
      </c>
      <c r="BF156">
        <v>26387573</v>
      </c>
      <c r="BG156">
        <v>34152039</v>
      </c>
      <c r="BH156">
        <v>26771683</v>
      </c>
      <c r="BI156">
        <v>3289076</v>
      </c>
      <c r="BJ156">
        <v>8890982</v>
      </c>
      <c r="BK156">
        <v>8099538</v>
      </c>
      <c r="BL156">
        <v>556822896</v>
      </c>
      <c r="BM156">
        <v>6513734</v>
      </c>
      <c r="BN156">
        <v>14743742</v>
      </c>
      <c r="BO156">
        <v>27535105</v>
      </c>
      <c r="BP156">
        <v>38821675</v>
      </c>
      <c r="BQ156">
        <v>96105120</v>
      </c>
      <c r="BR156">
        <v>15050032</v>
      </c>
      <c r="BS156">
        <v>62047628</v>
      </c>
      <c r="BT156">
        <v>60245130</v>
      </c>
      <c r="BU156">
        <v>9815498</v>
      </c>
      <c r="BV156">
        <v>12298886</v>
      </c>
      <c r="BW156">
        <v>38840045</v>
      </c>
      <c r="BX156">
        <v>5610241</v>
      </c>
      <c r="BY156">
        <v>22798140</v>
      </c>
      <c r="BZ156">
        <v>33929842</v>
      </c>
      <c r="CA156">
        <v>8186076</v>
      </c>
      <c r="CB156">
        <v>39863192</v>
      </c>
      <c r="CC156">
        <v>8442247</v>
      </c>
      <c r="CD156">
        <v>28521180</v>
      </c>
      <c r="CE156">
        <v>29825109</v>
      </c>
      <c r="CF156">
        <v>45576942</v>
      </c>
      <c r="CG156">
        <v>26847726</v>
      </c>
      <c r="CH156">
        <v>21360867</v>
      </c>
      <c r="CI156">
        <v>12186509</v>
      </c>
      <c r="CJ156">
        <v>21048430</v>
      </c>
      <c r="CK156">
        <v>19294485</v>
      </c>
      <c r="CL156">
        <v>28392577</v>
      </c>
      <c r="CM156">
        <v>5432587</v>
      </c>
      <c r="CN156">
        <v>24982402</v>
      </c>
      <c r="CO156">
        <v>1380099</v>
      </c>
      <c r="CP156">
        <v>95281526</v>
      </c>
      <c r="CQ156">
        <v>20001415</v>
      </c>
      <c r="CR156">
        <v>291877448</v>
      </c>
      <c r="CS156">
        <v>11271389</v>
      </c>
      <c r="CT156">
        <v>7026070</v>
      </c>
      <c r="CU156">
        <v>23448425</v>
      </c>
      <c r="CV156">
        <v>30193324</v>
      </c>
      <c r="CW156">
        <v>33012876</v>
      </c>
      <c r="CX156">
        <v>39030587</v>
      </c>
      <c r="CY156">
        <v>12123488</v>
      </c>
      <c r="CZ156">
        <v>5274303</v>
      </c>
    </row>
    <row r="157" spans="1:104" x14ac:dyDescent="0.25">
      <c r="A157">
        <v>507</v>
      </c>
      <c r="B157">
        <v>507</v>
      </c>
      <c r="C157" t="s">
        <v>244</v>
      </c>
      <c r="D157" t="s">
        <v>486</v>
      </c>
      <c r="E157">
        <v>0</v>
      </c>
      <c r="F157">
        <v>0</v>
      </c>
      <c r="G157">
        <v>0</v>
      </c>
      <c r="H157">
        <v>758240</v>
      </c>
      <c r="I157">
        <v>0</v>
      </c>
      <c r="J157">
        <v>0</v>
      </c>
      <c r="K157">
        <v>0</v>
      </c>
      <c r="L157">
        <v>0</v>
      </c>
      <c r="M157">
        <v>-20932</v>
      </c>
      <c r="N157">
        <v>0</v>
      </c>
      <c r="O157">
        <v>0</v>
      </c>
      <c r="P157">
        <v>-117780</v>
      </c>
      <c r="Q157">
        <v>0</v>
      </c>
      <c r="R157">
        <v>0</v>
      </c>
      <c r="S157">
        <v>0</v>
      </c>
      <c r="T157">
        <v>0</v>
      </c>
      <c r="U157">
        <v>0</v>
      </c>
      <c r="V157">
        <v>0</v>
      </c>
      <c r="W157">
        <v>0</v>
      </c>
      <c r="X157">
        <v>-938</v>
      </c>
      <c r="Y157">
        <v>0</v>
      </c>
      <c r="Z157">
        <v>0</v>
      </c>
      <c r="AA157">
        <v>0</v>
      </c>
      <c r="AB157">
        <v>553838</v>
      </c>
      <c r="AC157">
        <v>0</v>
      </c>
      <c r="AD157">
        <v>-80891</v>
      </c>
      <c r="AE157">
        <v>0</v>
      </c>
      <c r="AF157">
        <v>0</v>
      </c>
      <c r="AG157">
        <v>0</v>
      </c>
      <c r="AH157">
        <v>0</v>
      </c>
      <c r="AI157">
        <v>14700</v>
      </c>
      <c r="AJ157">
        <v>0</v>
      </c>
      <c r="AK157">
        <v>-403254</v>
      </c>
      <c r="AL157">
        <v>0</v>
      </c>
      <c r="AM157">
        <v>2084</v>
      </c>
      <c r="AN157">
        <v>0</v>
      </c>
      <c r="AO157">
        <v>-285232</v>
      </c>
      <c r="AP157">
        <v>-573</v>
      </c>
      <c r="AQ157">
        <v>0</v>
      </c>
      <c r="AR157">
        <v>0</v>
      </c>
      <c r="AS157">
        <v>0</v>
      </c>
      <c r="AT157">
        <v>1588728</v>
      </c>
      <c r="AU157">
        <v>0</v>
      </c>
      <c r="AV157">
        <v>0</v>
      </c>
      <c r="AW157">
        <v>0</v>
      </c>
      <c r="AX157">
        <v>1</v>
      </c>
      <c r="AY157">
        <v>0</v>
      </c>
      <c r="AZ157">
        <v>0</v>
      </c>
      <c r="BA157">
        <v>0</v>
      </c>
      <c r="BB157">
        <v>0</v>
      </c>
      <c r="BC157">
        <v>1056204</v>
      </c>
      <c r="BD157">
        <v>0</v>
      </c>
      <c r="BE157">
        <v>0</v>
      </c>
      <c r="BF157">
        <v>0</v>
      </c>
      <c r="BG157">
        <v>0</v>
      </c>
      <c r="BH157">
        <v>0</v>
      </c>
      <c r="BI157">
        <v>-207230</v>
      </c>
      <c r="BJ157">
        <v>0</v>
      </c>
      <c r="BK157">
        <v>0</v>
      </c>
      <c r="BL157">
        <v>0</v>
      </c>
      <c r="BM157">
        <v>0</v>
      </c>
      <c r="BN157">
        <v>0</v>
      </c>
      <c r="BO157">
        <v>0</v>
      </c>
      <c r="BP157">
        <v>0</v>
      </c>
      <c r="BQ157">
        <v>0</v>
      </c>
      <c r="BR157">
        <v>12573081</v>
      </c>
      <c r="BS157">
        <v>0</v>
      </c>
      <c r="BT157">
        <v>0</v>
      </c>
      <c r="BU157">
        <v>0</v>
      </c>
      <c r="BV157">
        <v>-1182</v>
      </c>
      <c r="BW157">
        <v>0</v>
      </c>
      <c r="BX157">
        <v>0</v>
      </c>
      <c r="BY157">
        <v>0</v>
      </c>
      <c r="BZ157">
        <v>0</v>
      </c>
      <c r="CA157">
        <v>0</v>
      </c>
      <c r="CB157">
        <v>0</v>
      </c>
      <c r="CC157">
        <v>0</v>
      </c>
      <c r="CD157">
        <v>0</v>
      </c>
      <c r="CE157">
        <v>0</v>
      </c>
      <c r="CF157">
        <v>-9580</v>
      </c>
      <c r="CG157">
        <v>0</v>
      </c>
      <c r="CH157">
        <v>0</v>
      </c>
      <c r="CI157">
        <v>-1</v>
      </c>
      <c r="CJ157">
        <v>0</v>
      </c>
      <c r="CK157">
        <v>0</v>
      </c>
      <c r="CL157">
        <v>1732834</v>
      </c>
      <c r="CM157">
        <v>101705</v>
      </c>
      <c r="CN157">
        <v>0</v>
      </c>
      <c r="CO157">
        <v>0</v>
      </c>
      <c r="CP157">
        <v>0</v>
      </c>
      <c r="CQ157">
        <v>0</v>
      </c>
      <c r="CR157">
        <v>0</v>
      </c>
      <c r="CS157">
        <v>0</v>
      </c>
      <c r="CT157">
        <v>-55706</v>
      </c>
      <c r="CU157">
        <v>1294141</v>
      </c>
      <c r="CV157">
        <v>-4</v>
      </c>
      <c r="CW157">
        <v>0</v>
      </c>
      <c r="CX157">
        <v>0</v>
      </c>
      <c r="CY157">
        <v>0</v>
      </c>
      <c r="CZ157">
        <v>0</v>
      </c>
    </row>
    <row r="158" spans="1:104" x14ac:dyDescent="0.25">
      <c r="A158">
        <v>508</v>
      </c>
      <c r="B158">
        <v>508</v>
      </c>
      <c r="C158" t="s">
        <v>241</v>
      </c>
      <c r="D158" t="s">
        <v>487</v>
      </c>
      <c r="E158">
        <v>0</v>
      </c>
      <c r="F158">
        <v>0</v>
      </c>
      <c r="G158">
        <v>3909</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299308</v>
      </c>
      <c r="AE158">
        <v>0</v>
      </c>
      <c r="AF158">
        <v>0</v>
      </c>
      <c r="AG158">
        <v>0</v>
      </c>
      <c r="AH158">
        <v>0</v>
      </c>
      <c r="AI158">
        <v>0</v>
      </c>
      <c r="AJ158">
        <v>0</v>
      </c>
      <c r="AK158">
        <v>0</v>
      </c>
      <c r="AL158">
        <v>0</v>
      </c>
      <c r="AM158">
        <v>95416</v>
      </c>
      <c r="AN158">
        <v>0</v>
      </c>
      <c r="AO158">
        <v>0</v>
      </c>
      <c r="AP158">
        <v>0</v>
      </c>
      <c r="AQ158">
        <v>75807</v>
      </c>
      <c r="AR158">
        <v>0</v>
      </c>
      <c r="AS158">
        <v>1396839</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764978</v>
      </c>
      <c r="BU158">
        <v>0</v>
      </c>
      <c r="BV158">
        <v>0</v>
      </c>
      <c r="BW158">
        <v>0</v>
      </c>
      <c r="BX158">
        <v>0</v>
      </c>
      <c r="BY158">
        <v>0</v>
      </c>
      <c r="BZ158">
        <v>0</v>
      </c>
      <c r="CA158">
        <v>0</v>
      </c>
      <c r="CB158">
        <v>0</v>
      </c>
      <c r="CC158">
        <v>0</v>
      </c>
      <c r="CD158">
        <v>0</v>
      </c>
      <c r="CE158">
        <v>0</v>
      </c>
      <c r="CF158">
        <v>0</v>
      </c>
      <c r="CG158">
        <v>0</v>
      </c>
      <c r="CH158">
        <v>1201762</v>
      </c>
      <c r="CI158">
        <v>0</v>
      </c>
      <c r="CJ158">
        <v>0</v>
      </c>
      <c r="CK158">
        <v>0</v>
      </c>
      <c r="CL158">
        <v>0</v>
      </c>
      <c r="CM158">
        <v>0</v>
      </c>
      <c r="CN158">
        <v>0</v>
      </c>
      <c r="CO158">
        <v>0</v>
      </c>
      <c r="CP158">
        <v>0</v>
      </c>
      <c r="CQ158">
        <v>0</v>
      </c>
      <c r="CR158">
        <v>0</v>
      </c>
      <c r="CS158">
        <v>0</v>
      </c>
      <c r="CT158">
        <v>0</v>
      </c>
      <c r="CU158">
        <v>0</v>
      </c>
      <c r="CV158">
        <v>0</v>
      </c>
      <c r="CW158">
        <v>0</v>
      </c>
      <c r="CX158">
        <v>0</v>
      </c>
      <c r="CY158">
        <v>0</v>
      </c>
      <c r="CZ158">
        <v>0</v>
      </c>
    </row>
    <row r="159" spans="1:104" x14ac:dyDescent="0.25">
      <c r="A159">
        <v>509</v>
      </c>
      <c r="B159">
        <v>509</v>
      </c>
      <c r="C159" t="s">
        <v>242</v>
      </c>
      <c r="D159" t="s">
        <v>488</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420000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row>
    <row r="160" spans="1:104" x14ac:dyDescent="0.25">
      <c r="A160">
        <v>510</v>
      </c>
      <c r="B160">
        <v>510</v>
      </c>
      <c r="C160" t="s">
        <v>248</v>
      </c>
      <c r="D160" t="s">
        <v>489</v>
      </c>
      <c r="E160">
        <v>0</v>
      </c>
      <c r="F160">
        <v>0</v>
      </c>
      <c r="G160">
        <v>0</v>
      </c>
      <c r="H160">
        <v>372017</v>
      </c>
      <c r="I160">
        <v>0</v>
      </c>
      <c r="J160">
        <v>0</v>
      </c>
      <c r="K160">
        <v>0</v>
      </c>
      <c r="L160">
        <v>0</v>
      </c>
      <c r="M160">
        <v>0</v>
      </c>
      <c r="N160">
        <v>2127552</v>
      </c>
      <c r="O160">
        <v>0</v>
      </c>
      <c r="P160">
        <v>0</v>
      </c>
      <c r="Q160">
        <v>0</v>
      </c>
      <c r="R160">
        <v>138564</v>
      </c>
      <c r="S160">
        <v>0</v>
      </c>
      <c r="T160">
        <v>0</v>
      </c>
      <c r="U160">
        <v>0</v>
      </c>
      <c r="V160">
        <v>0</v>
      </c>
      <c r="W160">
        <v>0</v>
      </c>
      <c r="X160">
        <v>0</v>
      </c>
      <c r="Y160">
        <v>102895</v>
      </c>
      <c r="Z160">
        <v>0</v>
      </c>
      <c r="AA160">
        <v>0</v>
      </c>
      <c r="AB160">
        <v>0</v>
      </c>
      <c r="AC160">
        <v>43462</v>
      </c>
      <c r="AD160">
        <v>0</v>
      </c>
      <c r="AE160">
        <v>0</v>
      </c>
      <c r="AF160">
        <v>666814</v>
      </c>
      <c r="AG160">
        <v>0</v>
      </c>
      <c r="AH160">
        <v>238771</v>
      </c>
      <c r="AI160">
        <v>35039</v>
      </c>
      <c r="AJ160">
        <v>8401</v>
      </c>
      <c r="AK160">
        <v>0</v>
      </c>
      <c r="AL160">
        <v>0</v>
      </c>
      <c r="AM160">
        <v>0</v>
      </c>
      <c r="AN160">
        <v>0</v>
      </c>
      <c r="AO160">
        <v>30935</v>
      </c>
      <c r="AP160">
        <v>0</v>
      </c>
      <c r="AQ160">
        <v>0</v>
      </c>
      <c r="AR160">
        <v>15527</v>
      </c>
      <c r="AS160">
        <v>0</v>
      </c>
      <c r="AT160">
        <v>57656</v>
      </c>
      <c r="AU160">
        <v>624477</v>
      </c>
      <c r="AV160">
        <v>0</v>
      </c>
      <c r="AW160">
        <v>0</v>
      </c>
      <c r="AX160">
        <v>24744</v>
      </c>
      <c r="AY160">
        <v>343088</v>
      </c>
      <c r="AZ160">
        <v>0</v>
      </c>
      <c r="BA160">
        <v>0</v>
      </c>
      <c r="BB160">
        <v>0</v>
      </c>
      <c r="BC160">
        <v>0</v>
      </c>
      <c r="BD160">
        <v>77305</v>
      </c>
      <c r="BE160">
        <v>0</v>
      </c>
      <c r="BF160">
        <v>0</v>
      </c>
      <c r="BG160">
        <v>1445</v>
      </c>
      <c r="BH160">
        <v>0</v>
      </c>
      <c r="BI160">
        <v>0</v>
      </c>
      <c r="BJ160">
        <v>2648</v>
      </c>
      <c r="BK160">
        <v>0</v>
      </c>
      <c r="BL160">
        <v>0</v>
      </c>
      <c r="BM160">
        <v>0</v>
      </c>
      <c r="BN160">
        <v>273582</v>
      </c>
      <c r="BO160">
        <v>659210</v>
      </c>
      <c r="BP160">
        <v>0</v>
      </c>
      <c r="BQ160">
        <v>0</v>
      </c>
      <c r="BR160">
        <v>0</v>
      </c>
      <c r="BS160">
        <v>0</v>
      </c>
      <c r="BT160">
        <v>0</v>
      </c>
      <c r="BU160">
        <v>32168</v>
      </c>
      <c r="BV160">
        <v>21963</v>
      </c>
      <c r="BW160">
        <v>0</v>
      </c>
      <c r="BX160">
        <v>74092</v>
      </c>
      <c r="BY160">
        <v>0</v>
      </c>
      <c r="BZ160">
        <v>0</v>
      </c>
      <c r="CA160">
        <v>0</v>
      </c>
      <c r="CB160">
        <v>0</v>
      </c>
      <c r="CC160">
        <v>45833</v>
      </c>
      <c r="CD160">
        <v>0</v>
      </c>
      <c r="CE160">
        <v>0</v>
      </c>
      <c r="CF160">
        <v>0</v>
      </c>
      <c r="CG160">
        <v>0</v>
      </c>
      <c r="CH160">
        <v>268362</v>
      </c>
      <c r="CI160">
        <v>3440</v>
      </c>
      <c r="CJ160">
        <v>60529</v>
      </c>
      <c r="CK160">
        <v>0</v>
      </c>
      <c r="CL160">
        <v>0</v>
      </c>
      <c r="CM160">
        <v>0</v>
      </c>
      <c r="CN160">
        <v>0</v>
      </c>
      <c r="CO160">
        <v>60628</v>
      </c>
      <c r="CP160">
        <v>516778</v>
      </c>
      <c r="CQ160">
        <v>0</v>
      </c>
      <c r="CR160">
        <v>0</v>
      </c>
      <c r="CS160">
        <v>0</v>
      </c>
      <c r="CT160">
        <v>13169</v>
      </c>
      <c r="CU160">
        <v>0</v>
      </c>
      <c r="CV160">
        <v>0</v>
      </c>
      <c r="CW160">
        <v>0</v>
      </c>
      <c r="CX160">
        <v>0</v>
      </c>
      <c r="CY160">
        <v>21466</v>
      </c>
      <c r="CZ160">
        <v>0</v>
      </c>
    </row>
    <row r="161" spans="1:104" x14ac:dyDescent="0.25">
      <c r="B161">
        <v>511</v>
      </c>
      <c r="C161" t="s">
        <v>253</v>
      </c>
      <c r="D161" t="s">
        <v>490</v>
      </c>
    </row>
    <row r="162" spans="1:104" x14ac:dyDescent="0.25">
      <c r="A162">
        <v>512</v>
      </c>
      <c r="B162">
        <v>512</v>
      </c>
      <c r="C162" t="s">
        <v>280</v>
      </c>
      <c r="D162" t="s">
        <v>491</v>
      </c>
      <c r="E162">
        <v>711254</v>
      </c>
      <c r="F162">
        <v>31827</v>
      </c>
      <c r="G162">
        <v>65358</v>
      </c>
      <c r="H162">
        <v>71538</v>
      </c>
      <c r="I162">
        <v>912629</v>
      </c>
      <c r="J162">
        <v>173463</v>
      </c>
      <c r="K162">
        <v>298538</v>
      </c>
      <c r="L162">
        <v>11077</v>
      </c>
      <c r="M162">
        <v>167103</v>
      </c>
      <c r="N162">
        <v>1675959</v>
      </c>
      <c r="O162">
        <v>24709518</v>
      </c>
      <c r="P162">
        <v>179734</v>
      </c>
      <c r="Q162">
        <v>495439</v>
      </c>
      <c r="R162">
        <v>89146</v>
      </c>
      <c r="S162">
        <v>23343</v>
      </c>
      <c r="T162">
        <v>120858</v>
      </c>
      <c r="U162">
        <v>30394</v>
      </c>
      <c r="V162">
        <v>309635</v>
      </c>
      <c r="W162">
        <v>222721</v>
      </c>
      <c r="X162">
        <v>149822</v>
      </c>
      <c r="Y162">
        <v>13427</v>
      </c>
      <c r="Z162">
        <v>11200</v>
      </c>
      <c r="AA162">
        <v>308199</v>
      </c>
      <c r="AB162">
        <v>359710</v>
      </c>
      <c r="AC162">
        <v>87810</v>
      </c>
      <c r="AD162">
        <v>925776</v>
      </c>
      <c r="AE162">
        <v>1690506</v>
      </c>
      <c r="AF162">
        <v>3929165</v>
      </c>
      <c r="AG162">
        <v>413362</v>
      </c>
      <c r="AH162">
        <v>27617</v>
      </c>
      <c r="AI162">
        <v>236159</v>
      </c>
      <c r="AJ162">
        <v>1451643</v>
      </c>
      <c r="AK162">
        <v>551528</v>
      </c>
      <c r="AL162">
        <v>27301421</v>
      </c>
      <c r="AM162">
        <v>155319</v>
      </c>
      <c r="AN162">
        <v>475737</v>
      </c>
      <c r="AO162">
        <v>3532</v>
      </c>
      <c r="AP162">
        <v>30894</v>
      </c>
      <c r="AQ162">
        <v>308190</v>
      </c>
      <c r="AR162">
        <v>193884</v>
      </c>
      <c r="AS162">
        <v>17916200</v>
      </c>
      <c r="AT162">
        <v>100122</v>
      </c>
      <c r="AU162">
        <v>180589</v>
      </c>
      <c r="AV162">
        <v>272569</v>
      </c>
      <c r="AW162">
        <v>1058998</v>
      </c>
      <c r="AX162">
        <v>34654</v>
      </c>
      <c r="AY162">
        <v>42959</v>
      </c>
      <c r="AZ162">
        <v>46711</v>
      </c>
      <c r="BA162">
        <v>411794</v>
      </c>
      <c r="BB162">
        <v>228974</v>
      </c>
      <c r="BC162">
        <v>335252</v>
      </c>
      <c r="BD162">
        <v>211010</v>
      </c>
      <c r="BE162">
        <v>109198</v>
      </c>
      <c r="BF162">
        <v>8261</v>
      </c>
      <c r="BG162">
        <v>458716</v>
      </c>
      <c r="BH162">
        <v>129281</v>
      </c>
      <c r="BI162">
        <v>128141</v>
      </c>
      <c r="BJ162">
        <v>517371</v>
      </c>
      <c r="BK162">
        <v>111434</v>
      </c>
      <c r="BL162">
        <v>215859999</v>
      </c>
      <c r="BM162">
        <v>0</v>
      </c>
      <c r="BN162">
        <v>111569</v>
      </c>
      <c r="BO162">
        <v>238790</v>
      </c>
      <c r="BP162">
        <v>61242</v>
      </c>
      <c r="BQ162">
        <v>10510689</v>
      </c>
      <c r="BR162">
        <v>190099</v>
      </c>
      <c r="BS162">
        <v>711353</v>
      </c>
      <c r="BT162">
        <v>1386941</v>
      </c>
      <c r="BU162">
        <v>122102</v>
      </c>
      <c r="BV162">
        <v>73542</v>
      </c>
      <c r="BW162">
        <v>30115</v>
      </c>
      <c r="BX162">
        <v>69224</v>
      </c>
      <c r="BY162">
        <v>359146</v>
      </c>
      <c r="BZ162">
        <v>430347</v>
      </c>
      <c r="CA162">
        <v>240195</v>
      </c>
      <c r="CB162">
        <v>679814</v>
      </c>
      <c r="CC162">
        <v>155550</v>
      </c>
      <c r="CD162">
        <v>153334</v>
      </c>
      <c r="CE162">
        <v>214912</v>
      </c>
      <c r="CF162">
        <v>485889</v>
      </c>
      <c r="CG162">
        <v>198637</v>
      </c>
      <c r="CH162">
        <v>181355</v>
      </c>
      <c r="CI162">
        <v>364457</v>
      </c>
      <c r="CJ162">
        <v>208255</v>
      </c>
      <c r="CK162">
        <v>45726</v>
      </c>
      <c r="CL162">
        <v>166933</v>
      </c>
      <c r="CM162">
        <v>62825</v>
      </c>
      <c r="CN162">
        <v>74902</v>
      </c>
      <c r="CO162">
        <v>533</v>
      </c>
      <c r="CP162">
        <v>35440622</v>
      </c>
      <c r="CQ162">
        <v>222363</v>
      </c>
      <c r="CR162">
        <v>549787</v>
      </c>
      <c r="CS162">
        <v>159781</v>
      </c>
      <c r="CT162">
        <v>413537</v>
      </c>
      <c r="CU162">
        <v>2303098</v>
      </c>
      <c r="CV162">
        <v>190267</v>
      </c>
      <c r="CW162">
        <v>188857</v>
      </c>
      <c r="CX162">
        <v>79666</v>
      </c>
      <c r="CY162">
        <v>172111</v>
      </c>
      <c r="CZ162">
        <v>78315</v>
      </c>
    </row>
    <row r="163" spans="1:104" x14ac:dyDescent="0.25">
      <c r="B163">
        <v>513</v>
      </c>
      <c r="C163" t="s">
        <v>287</v>
      </c>
      <c r="D163" t="s">
        <v>492</v>
      </c>
    </row>
    <row r="164" spans="1:104" x14ac:dyDescent="0.25">
      <c r="B164">
        <v>514</v>
      </c>
      <c r="C164" t="s">
        <v>288</v>
      </c>
      <c r="D164" t="s">
        <v>493</v>
      </c>
    </row>
    <row r="165" spans="1:104" x14ac:dyDescent="0.25">
      <c r="A165">
        <v>515</v>
      </c>
      <c r="B165">
        <v>515</v>
      </c>
      <c r="C165" t="s">
        <v>301</v>
      </c>
      <c r="D165" t="s">
        <v>494</v>
      </c>
      <c r="E165">
        <v>0</v>
      </c>
      <c r="F165">
        <v>0</v>
      </c>
      <c r="G165">
        <v>0</v>
      </c>
      <c r="H165">
        <v>6381215</v>
      </c>
      <c r="I165">
        <v>0</v>
      </c>
      <c r="J165">
        <v>0</v>
      </c>
      <c r="K165">
        <v>0</v>
      </c>
      <c r="L165">
        <v>0</v>
      </c>
      <c r="M165">
        <v>0</v>
      </c>
      <c r="N165">
        <v>214111421</v>
      </c>
      <c r="O165">
        <v>0</v>
      </c>
      <c r="P165">
        <v>0</v>
      </c>
      <c r="Q165">
        <v>0</v>
      </c>
      <c r="R165">
        <v>113456</v>
      </c>
      <c r="S165">
        <v>0</v>
      </c>
      <c r="T165">
        <v>2119264</v>
      </c>
      <c r="U165">
        <v>0</v>
      </c>
      <c r="V165">
        <v>0</v>
      </c>
      <c r="W165">
        <v>5478618</v>
      </c>
      <c r="X165">
        <v>0</v>
      </c>
      <c r="Y165">
        <v>1512335</v>
      </c>
      <c r="Z165">
        <v>0</v>
      </c>
      <c r="AA165">
        <v>0</v>
      </c>
      <c r="AB165">
        <v>0</v>
      </c>
      <c r="AC165">
        <v>60722203</v>
      </c>
      <c r="AD165">
        <v>0</v>
      </c>
      <c r="AE165">
        <v>48969026</v>
      </c>
      <c r="AF165">
        <v>56815317</v>
      </c>
      <c r="AG165">
        <v>0</v>
      </c>
      <c r="AH165">
        <v>15857283</v>
      </c>
      <c r="AI165">
        <v>0</v>
      </c>
      <c r="AJ165">
        <v>56854766</v>
      </c>
      <c r="AK165">
        <v>1166880</v>
      </c>
      <c r="AL165">
        <v>0</v>
      </c>
      <c r="AM165">
        <v>0</v>
      </c>
      <c r="AN165">
        <v>0</v>
      </c>
      <c r="AO165">
        <v>0</v>
      </c>
      <c r="AP165">
        <v>0</v>
      </c>
      <c r="AQ165">
        <v>0</v>
      </c>
      <c r="AR165">
        <v>0</v>
      </c>
      <c r="AS165">
        <v>0</v>
      </c>
      <c r="AT165">
        <v>0</v>
      </c>
      <c r="AU165">
        <v>14774441</v>
      </c>
      <c r="AV165">
        <v>0</v>
      </c>
      <c r="AW165">
        <v>0</v>
      </c>
      <c r="AX165">
        <v>211250</v>
      </c>
      <c r="AY165">
        <v>124620</v>
      </c>
      <c r="AZ165">
        <v>0</v>
      </c>
      <c r="BA165">
        <v>0</v>
      </c>
      <c r="BB165">
        <v>0</v>
      </c>
      <c r="BC165">
        <v>0</v>
      </c>
      <c r="BD165">
        <v>0</v>
      </c>
      <c r="BE165">
        <v>0</v>
      </c>
      <c r="BF165">
        <v>0</v>
      </c>
      <c r="BG165">
        <v>41696419</v>
      </c>
      <c r="BH165">
        <v>0</v>
      </c>
      <c r="BI165">
        <v>0</v>
      </c>
      <c r="BJ165">
        <v>0</v>
      </c>
      <c r="BK165">
        <v>0</v>
      </c>
      <c r="BL165">
        <v>0</v>
      </c>
      <c r="BM165">
        <v>0</v>
      </c>
      <c r="BN165">
        <v>5568132</v>
      </c>
      <c r="BO165">
        <v>19367953</v>
      </c>
      <c r="BP165">
        <v>0</v>
      </c>
      <c r="BQ165">
        <v>0</v>
      </c>
      <c r="BR165">
        <v>0</v>
      </c>
      <c r="BS165">
        <v>0</v>
      </c>
      <c r="BT165">
        <v>0</v>
      </c>
      <c r="BU165">
        <v>7155435</v>
      </c>
      <c r="BV165">
        <v>14881284</v>
      </c>
      <c r="BW165">
        <v>0</v>
      </c>
      <c r="BX165">
        <v>0</v>
      </c>
      <c r="BY165">
        <v>0</v>
      </c>
      <c r="BZ165">
        <v>0</v>
      </c>
      <c r="CA165">
        <v>0</v>
      </c>
      <c r="CB165">
        <v>0</v>
      </c>
      <c r="CC165">
        <v>653587</v>
      </c>
      <c r="CD165">
        <v>1379921</v>
      </c>
      <c r="CE165">
        <v>19354068</v>
      </c>
      <c r="CF165">
        <v>0</v>
      </c>
      <c r="CG165">
        <v>0</v>
      </c>
      <c r="CH165">
        <v>0</v>
      </c>
      <c r="CI165">
        <v>0</v>
      </c>
      <c r="CJ165">
        <v>0</v>
      </c>
      <c r="CK165">
        <v>0</v>
      </c>
      <c r="CL165">
        <v>0</v>
      </c>
      <c r="CM165">
        <v>0</v>
      </c>
      <c r="CN165">
        <v>0</v>
      </c>
      <c r="CO165">
        <v>16225</v>
      </c>
      <c r="CP165">
        <v>10789758</v>
      </c>
      <c r="CQ165">
        <v>0</v>
      </c>
      <c r="CR165">
        <v>0</v>
      </c>
      <c r="CS165">
        <v>0</v>
      </c>
      <c r="CT165">
        <v>0</v>
      </c>
      <c r="CU165">
        <v>0</v>
      </c>
      <c r="CV165">
        <v>150762</v>
      </c>
      <c r="CW165">
        <v>0</v>
      </c>
      <c r="CX165">
        <v>0</v>
      </c>
      <c r="CY165">
        <v>0</v>
      </c>
      <c r="CZ165">
        <v>0</v>
      </c>
    </row>
    <row r="166" spans="1:104" x14ac:dyDescent="0.25">
      <c r="A166">
        <v>516</v>
      </c>
      <c r="B166">
        <v>516</v>
      </c>
      <c r="C166" t="s">
        <v>302</v>
      </c>
      <c r="D166" t="s">
        <v>495</v>
      </c>
      <c r="E166">
        <v>0</v>
      </c>
      <c r="F166">
        <v>0</v>
      </c>
      <c r="G166">
        <v>0</v>
      </c>
      <c r="H166">
        <v>24321999</v>
      </c>
      <c r="I166">
        <v>0</v>
      </c>
      <c r="J166">
        <v>0</v>
      </c>
      <c r="K166">
        <v>78504913</v>
      </c>
      <c r="L166">
        <v>40062818</v>
      </c>
      <c r="M166">
        <v>32014256</v>
      </c>
      <c r="N166">
        <v>272098403</v>
      </c>
      <c r="O166">
        <v>0</v>
      </c>
      <c r="P166">
        <v>25769709</v>
      </c>
      <c r="Q166">
        <v>0</v>
      </c>
      <c r="R166">
        <v>19580706</v>
      </c>
      <c r="S166">
        <v>26198364</v>
      </c>
      <c r="T166">
        <v>0</v>
      </c>
      <c r="U166">
        <v>0</v>
      </c>
      <c r="V166">
        <v>0</v>
      </c>
      <c r="W166">
        <v>53320676</v>
      </c>
      <c r="X166">
        <v>0</v>
      </c>
      <c r="Y166">
        <v>10579812</v>
      </c>
      <c r="Z166">
        <v>11737484</v>
      </c>
      <c r="AA166">
        <v>0</v>
      </c>
      <c r="AB166">
        <v>45330624</v>
      </c>
      <c r="AC166">
        <v>0</v>
      </c>
      <c r="AD166">
        <v>12671854</v>
      </c>
      <c r="AE166">
        <v>11771961</v>
      </c>
      <c r="AF166">
        <v>52442260</v>
      </c>
      <c r="AG166">
        <v>16850903</v>
      </c>
      <c r="AH166">
        <v>20509414</v>
      </c>
      <c r="AI166">
        <v>61915343</v>
      </c>
      <c r="AJ166">
        <v>28179774</v>
      </c>
      <c r="AK166">
        <v>59562229</v>
      </c>
      <c r="AL166">
        <v>0</v>
      </c>
      <c r="AM166">
        <v>44564525</v>
      </c>
      <c r="AN166">
        <v>0</v>
      </c>
      <c r="AO166">
        <v>9467874</v>
      </c>
      <c r="AP166">
        <v>0</v>
      </c>
      <c r="AQ166">
        <v>0</v>
      </c>
      <c r="AR166">
        <v>54541004</v>
      </c>
      <c r="AS166">
        <v>0</v>
      </c>
      <c r="AT166">
        <v>55180228</v>
      </c>
      <c r="AU166">
        <v>397593526</v>
      </c>
      <c r="AV166">
        <v>0</v>
      </c>
      <c r="AW166">
        <v>24261682</v>
      </c>
      <c r="AX166">
        <v>16736638</v>
      </c>
      <c r="AY166">
        <v>79442283</v>
      </c>
      <c r="AZ166">
        <v>17967168</v>
      </c>
      <c r="BA166">
        <v>0</v>
      </c>
      <c r="BB166">
        <v>0</v>
      </c>
      <c r="BC166">
        <v>266375233</v>
      </c>
      <c r="BD166">
        <v>12892708</v>
      </c>
      <c r="BE166">
        <v>0</v>
      </c>
      <c r="BF166">
        <v>0</v>
      </c>
      <c r="BG166">
        <v>61167178</v>
      </c>
      <c r="BH166">
        <v>0</v>
      </c>
      <c r="BI166">
        <v>0</v>
      </c>
      <c r="BJ166">
        <v>19958354</v>
      </c>
      <c r="BK166">
        <v>5606905</v>
      </c>
      <c r="BL166">
        <v>0</v>
      </c>
      <c r="BM166">
        <v>0</v>
      </c>
      <c r="BN166">
        <v>0</v>
      </c>
      <c r="BO166">
        <v>95466508</v>
      </c>
      <c r="BP166">
        <v>0</v>
      </c>
      <c r="BQ166">
        <v>0</v>
      </c>
      <c r="BR166">
        <v>32130284</v>
      </c>
      <c r="BS166">
        <v>0</v>
      </c>
      <c r="BT166">
        <v>3707847</v>
      </c>
      <c r="BU166">
        <v>10508279</v>
      </c>
      <c r="BV166">
        <v>24794058</v>
      </c>
      <c r="BW166">
        <v>111103925</v>
      </c>
      <c r="BX166">
        <v>17813702</v>
      </c>
      <c r="BY166">
        <v>0</v>
      </c>
      <c r="BZ166">
        <v>0</v>
      </c>
      <c r="CA166">
        <v>0</v>
      </c>
      <c r="CB166">
        <v>0</v>
      </c>
      <c r="CC166">
        <v>73486069</v>
      </c>
      <c r="CD166">
        <v>83359604</v>
      </c>
      <c r="CE166">
        <v>0</v>
      </c>
      <c r="CF166">
        <v>0</v>
      </c>
      <c r="CG166">
        <v>0</v>
      </c>
      <c r="CH166">
        <v>35681600</v>
      </c>
      <c r="CI166">
        <v>12557852</v>
      </c>
      <c r="CJ166">
        <v>40775527</v>
      </c>
      <c r="CK166">
        <v>5483333</v>
      </c>
      <c r="CL166">
        <v>7383447</v>
      </c>
      <c r="CM166">
        <v>0</v>
      </c>
      <c r="CN166">
        <v>0</v>
      </c>
      <c r="CO166">
        <v>20445935</v>
      </c>
      <c r="CP166">
        <v>386777498</v>
      </c>
      <c r="CQ166">
        <v>14735776</v>
      </c>
      <c r="CR166">
        <v>0</v>
      </c>
      <c r="CS166">
        <v>45376027</v>
      </c>
      <c r="CT166">
        <v>11102839</v>
      </c>
      <c r="CU166">
        <v>0</v>
      </c>
      <c r="CV166">
        <v>0</v>
      </c>
      <c r="CW166">
        <v>0</v>
      </c>
      <c r="CX166">
        <v>26069316</v>
      </c>
      <c r="CY166">
        <v>9760041</v>
      </c>
      <c r="CZ166">
        <v>0</v>
      </c>
    </row>
    <row r="167" spans="1:104" x14ac:dyDescent="0.25">
      <c r="A167">
        <v>517</v>
      </c>
      <c r="B167">
        <v>517</v>
      </c>
      <c r="C167" t="s">
        <v>303</v>
      </c>
      <c r="D167" t="s">
        <v>496</v>
      </c>
      <c r="E167">
        <v>0</v>
      </c>
      <c r="F167">
        <v>23306440</v>
      </c>
      <c r="G167">
        <v>0</v>
      </c>
      <c r="H167">
        <v>30008159</v>
      </c>
      <c r="I167">
        <v>0</v>
      </c>
      <c r="J167">
        <v>0</v>
      </c>
      <c r="K167">
        <v>0</v>
      </c>
      <c r="L167">
        <v>0</v>
      </c>
      <c r="M167">
        <v>0</v>
      </c>
      <c r="N167">
        <v>0</v>
      </c>
      <c r="O167">
        <v>0</v>
      </c>
      <c r="P167">
        <v>0</v>
      </c>
      <c r="Q167">
        <v>0</v>
      </c>
      <c r="R167">
        <v>0</v>
      </c>
      <c r="S167">
        <v>0</v>
      </c>
      <c r="T167">
        <v>9618564</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938198</v>
      </c>
      <c r="BH167">
        <v>0</v>
      </c>
      <c r="BI167">
        <v>0</v>
      </c>
      <c r="BJ167">
        <v>0</v>
      </c>
      <c r="BK167">
        <v>0</v>
      </c>
      <c r="BL167">
        <v>0</v>
      </c>
      <c r="BM167">
        <v>0</v>
      </c>
      <c r="BN167">
        <v>35918814</v>
      </c>
      <c r="BO167">
        <v>0</v>
      </c>
      <c r="BP167">
        <v>37279041</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4697343</v>
      </c>
      <c r="CW167">
        <v>0</v>
      </c>
      <c r="CX167">
        <v>0</v>
      </c>
      <c r="CY167">
        <v>0</v>
      </c>
      <c r="CZ167">
        <v>0</v>
      </c>
    </row>
    <row r="168" spans="1:104" x14ac:dyDescent="0.25">
      <c r="A168">
        <v>518</v>
      </c>
      <c r="B168">
        <v>518</v>
      </c>
      <c r="C168" t="s">
        <v>304</v>
      </c>
      <c r="D168" t="s">
        <v>497</v>
      </c>
      <c r="E168">
        <v>0</v>
      </c>
      <c r="F168">
        <v>10103</v>
      </c>
      <c r="G168">
        <v>0</v>
      </c>
      <c r="H168">
        <v>1952978</v>
      </c>
      <c r="I168">
        <v>0</v>
      </c>
      <c r="J168">
        <v>0</v>
      </c>
      <c r="K168">
        <v>826623</v>
      </c>
      <c r="L168">
        <v>172825</v>
      </c>
      <c r="M168">
        <v>1253693</v>
      </c>
      <c r="N168">
        <v>23270897</v>
      </c>
      <c r="O168">
        <v>0</v>
      </c>
      <c r="P168">
        <v>1192537</v>
      </c>
      <c r="Q168">
        <v>0</v>
      </c>
      <c r="R168">
        <v>1494310</v>
      </c>
      <c r="S168">
        <v>717289</v>
      </c>
      <c r="T168">
        <v>215977</v>
      </c>
      <c r="U168">
        <v>0</v>
      </c>
      <c r="V168">
        <v>0</v>
      </c>
      <c r="W168">
        <v>2472268</v>
      </c>
      <c r="X168">
        <v>0</v>
      </c>
      <c r="Y168">
        <v>556600</v>
      </c>
      <c r="Z168">
        <v>172166</v>
      </c>
      <c r="AA168">
        <v>0</v>
      </c>
      <c r="AB168">
        <v>552866</v>
      </c>
      <c r="AC168">
        <v>434775</v>
      </c>
      <c r="AD168">
        <v>0</v>
      </c>
      <c r="AE168">
        <v>31963256</v>
      </c>
      <c r="AF168">
        <v>6117279</v>
      </c>
      <c r="AG168">
        <v>69195</v>
      </c>
      <c r="AH168">
        <v>2850613</v>
      </c>
      <c r="AI168">
        <v>358207</v>
      </c>
      <c r="AJ168">
        <v>1693837</v>
      </c>
      <c r="AK168">
        <v>1418983</v>
      </c>
      <c r="AL168">
        <v>0</v>
      </c>
      <c r="AM168">
        <v>2322518</v>
      </c>
      <c r="AN168">
        <v>0</v>
      </c>
      <c r="AO168">
        <v>674261</v>
      </c>
      <c r="AP168">
        <v>0</v>
      </c>
      <c r="AQ168">
        <v>0</v>
      </c>
      <c r="AR168">
        <v>682335</v>
      </c>
      <c r="AS168">
        <v>0</v>
      </c>
      <c r="AT168">
        <v>2342577</v>
      </c>
      <c r="AU168">
        <v>4427137</v>
      </c>
      <c r="AV168">
        <v>0</v>
      </c>
      <c r="AW168">
        <v>724636</v>
      </c>
      <c r="AX168">
        <v>291752</v>
      </c>
      <c r="AY168">
        <v>2318056</v>
      </c>
      <c r="AZ168">
        <v>569713</v>
      </c>
      <c r="BA168">
        <v>0</v>
      </c>
      <c r="BB168">
        <v>0</v>
      </c>
      <c r="BC168">
        <v>46182579</v>
      </c>
      <c r="BD168">
        <v>469339</v>
      </c>
      <c r="BE168">
        <v>0</v>
      </c>
      <c r="BF168">
        <v>0</v>
      </c>
      <c r="BG168">
        <v>5102548</v>
      </c>
      <c r="BH168">
        <v>0</v>
      </c>
      <c r="BI168">
        <v>0</v>
      </c>
      <c r="BJ168">
        <v>299377</v>
      </c>
      <c r="BK168">
        <v>1144</v>
      </c>
      <c r="BL168">
        <v>0</v>
      </c>
      <c r="BM168">
        <v>0</v>
      </c>
      <c r="BN168">
        <v>4620994</v>
      </c>
      <c r="BO168">
        <v>3737331</v>
      </c>
      <c r="BP168">
        <v>184579</v>
      </c>
      <c r="BQ168">
        <v>0</v>
      </c>
      <c r="BR168">
        <v>709674</v>
      </c>
      <c r="BS168">
        <v>0</v>
      </c>
      <c r="BT168">
        <v>0</v>
      </c>
      <c r="BU168">
        <v>2375081</v>
      </c>
      <c r="BV168">
        <v>1336790</v>
      </c>
      <c r="BW168">
        <v>4812979</v>
      </c>
      <c r="BX168">
        <v>670512</v>
      </c>
      <c r="BY168">
        <v>0</v>
      </c>
      <c r="BZ168">
        <v>0</v>
      </c>
      <c r="CA168">
        <v>0</v>
      </c>
      <c r="CB168">
        <v>0</v>
      </c>
      <c r="CC168">
        <v>2397678</v>
      </c>
      <c r="CD168">
        <v>6898914</v>
      </c>
      <c r="CE168">
        <v>364965</v>
      </c>
      <c r="CF168">
        <v>0</v>
      </c>
      <c r="CG168">
        <v>0</v>
      </c>
      <c r="CH168">
        <v>739519</v>
      </c>
      <c r="CI168">
        <v>8592</v>
      </c>
      <c r="CJ168">
        <v>939363</v>
      </c>
      <c r="CK168">
        <v>1575314</v>
      </c>
      <c r="CL168">
        <v>0</v>
      </c>
      <c r="CM168">
        <v>0</v>
      </c>
      <c r="CN168">
        <v>0</v>
      </c>
      <c r="CO168">
        <v>586752</v>
      </c>
      <c r="CP168">
        <v>6821608</v>
      </c>
      <c r="CQ168">
        <v>0</v>
      </c>
      <c r="CR168">
        <v>0</v>
      </c>
      <c r="CS168">
        <v>1535955</v>
      </c>
      <c r="CT168">
        <v>378984</v>
      </c>
      <c r="CU168">
        <v>0</v>
      </c>
      <c r="CV168">
        <v>538906</v>
      </c>
      <c r="CW168">
        <v>0</v>
      </c>
      <c r="CX168">
        <v>112636</v>
      </c>
      <c r="CY168">
        <v>0</v>
      </c>
      <c r="CZ168">
        <v>0</v>
      </c>
    </row>
    <row r="169" spans="1:104" x14ac:dyDescent="0.25">
      <c r="A169">
        <v>519</v>
      </c>
      <c r="B169">
        <v>519</v>
      </c>
      <c r="C169" t="s">
        <v>305</v>
      </c>
      <c r="D169" t="s">
        <v>498</v>
      </c>
      <c r="E169">
        <v>0</v>
      </c>
      <c r="F169">
        <v>0</v>
      </c>
      <c r="G169">
        <v>0</v>
      </c>
      <c r="H169">
        <v>109260</v>
      </c>
      <c r="I169">
        <v>0</v>
      </c>
      <c r="J169">
        <v>0</v>
      </c>
      <c r="K169">
        <v>0</v>
      </c>
      <c r="L169">
        <v>0</v>
      </c>
      <c r="M169">
        <v>0</v>
      </c>
      <c r="N169">
        <v>6415812</v>
      </c>
      <c r="O169">
        <v>0</v>
      </c>
      <c r="P169">
        <v>0</v>
      </c>
      <c r="Q169">
        <v>0</v>
      </c>
      <c r="R169">
        <v>2836</v>
      </c>
      <c r="S169">
        <v>0</v>
      </c>
      <c r="T169">
        <v>70642</v>
      </c>
      <c r="U169">
        <v>0</v>
      </c>
      <c r="V169">
        <v>0</v>
      </c>
      <c r="W169">
        <v>51473</v>
      </c>
      <c r="X169">
        <v>0</v>
      </c>
      <c r="Y169">
        <v>35676</v>
      </c>
      <c r="Z169">
        <v>0</v>
      </c>
      <c r="AA169">
        <v>0</v>
      </c>
      <c r="AB169">
        <v>0</v>
      </c>
      <c r="AC169">
        <v>958309</v>
      </c>
      <c r="AD169">
        <v>0</v>
      </c>
      <c r="AE169">
        <v>1601221</v>
      </c>
      <c r="AF169">
        <v>1304592</v>
      </c>
      <c r="AG169">
        <v>0</v>
      </c>
      <c r="AH169">
        <v>311224</v>
      </c>
      <c r="AI169">
        <v>0</v>
      </c>
      <c r="AJ169">
        <v>2372434</v>
      </c>
      <c r="AK169">
        <v>18384</v>
      </c>
      <c r="AL169">
        <v>0</v>
      </c>
      <c r="AM169">
        <v>0</v>
      </c>
      <c r="AN169">
        <v>0</v>
      </c>
      <c r="AO169">
        <v>0</v>
      </c>
      <c r="AP169">
        <v>0</v>
      </c>
      <c r="AQ169">
        <v>0</v>
      </c>
      <c r="AR169">
        <v>0</v>
      </c>
      <c r="AS169">
        <v>0</v>
      </c>
      <c r="AT169">
        <v>0</v>
      </c>
      <c r="AU169">
        <v>295596</v>
      </c>
      <c r="AV169">
        <v>0</v>
      </c>
      <c r="AW169">
        <v>0</v>
      </c>
      <c r="AX169">
        <v>7410</v>
      </c>
      <c r="AY169">
        <v>2492</v>
      </c>
      <c r="AZ169">
        <v>0</v>
      </c>
      <c r="BA169">
        <v>0</v>
      </c>
      <c r="BB169">
        <v>0</v>
      </c>
      <c r="BC169">
        <v>0</v>
      </c>
      <c r="BD169">
        <v>0</v>
      </c>
      <c r="BE169">
        <v>0</v>
      </c>
      <c r="BF169">
        <v>0</v>
      </c>
      <c r="BG169">
        <v>1706687</v>
      </c>
      <c r="BH169">
        <v>0</v>
      </c>
      <c r="BI169">
        <v>0</v>
      </c>
      <c r="BJ169">
        <v>0</v>
      </c>
      <c r="BK169">
        <v>0</v>
      </c>
      <c r="BL169">
        <v>0</v>
      </c>
      <c r="BM169">
        <v>0</v>
      </c>
      <c r="BN169">
        <v>137841</v>
      </c>
      <c r="BO169">
        <v>963404</v>
      </c>
      <c r="BP169">
        <v>0</v>
      </c>
      <c r="BQ169">
        <v>0</v>
      </c>
      <c r="BR169">
        <v>0</v>
      </c>
      <c r="BS169">
        <v>0</v>
      </c>
      <c r="BT169">
        <v>0</v>
      </c>
      <c r="BU169">
        <v>281119</v>
      </c>
      <c r="BV169">
        <v>449552</v>
      </c>
      <c r="BW169">
        <v>0</v>
      </c>
      <c r="BX169">
        <v>0</v>
      </c>
      <c r="BY169">
        <v>0</v>
      </c>
      <c r="BZ169">
        <v>0</v>
      </c>
      <c r="CA169">
        <v>0</v>
      </c>
      <c r="CB169">
        <v>0</v>
      </c>
      <c r="CC169">
        <v>8098</v>
      </c>
      <c r="CD169">
        <v>0</v>
      </c>
      <c r="CE169">
        <v>484141</v>
      </c>
      <c r="CF169">
        <v>0</v>
      </c>
      <c r="CG169">
        <v>0</v>
      </c>
      <c r="CH169">
        <v>0</v>
      </c>
      <c r="CI169">
        <v>0</v>
      </c>
      <c r="CJ169">
        <v>0</v>
      </c>
      <c r="CK169">
        <v>0</v>
      </c>
      <c r="CL169">
        <v>0</v>
      </c>
      <c r="CM169">
        <v>0</v>
      </c>
      <c r="CN169">
        <v>0</v>
      </c>
      <c r="CO169">
        <v>1623</v>
      </c>
      <c r="CP169">
        <v>290762</v>
      </c>
      <c r="CQ169">
        <v>0</v>
      </c>
      <c r="CR169">
        <v>0</v>
      </c>
      <c r="CS169">
        <v>0</v>
      </c>
      <c r="CT169">
        <v>0</v>
      </c>
      <c r="CU169">
        <v>0</v>
      </c>
      <c r="CV169">
        <v>5296</v>
      </c>
      <c r="CW169">
        <v>0</v>
      </c>
      <c r="CX169">
        <v>0</v>
      </c>
      <c r="CY169">
        <v>0</v>
      </c>
      <c r="CZ169">
        <v>0</v>
      </c>
    </row>
    <row r="170" spans="1:104" x14ac:dyDescent="0.25">
      <c r="A170">
        <v>520</v>
      </c>
      <c r="B170">
        <v>520</v>
      </c>
      <c r="C170" t="s">
        <v>306</v>
      </c>
      <c r="D170" t="s">
        <v>499</v>
      </c>
      <c r="E170">
        <v>0</v>
      </c>
      <c r="F170">
        <v>0</v>
      </c>
      <c r="G170">
        <v>0</v>
      </c>
      <c r="H170">
        <v>591973</v>
      </c>
      <c r="I170">
        <v>0</v>
      </c>
      <c r="J170">
        <v>0</v>
      </c>
      <c r="K170">
        <v>2075635</v>
      </c>
      <c r="L170">
        <v>761003</v>
      </c>
      <c r="M170">
        <v>672322</v>
      </c>
      <c r="N170">
        <v>5291203</v>
      </c>
      <c r="O170">
        <v>0</v>
      </c>
      <c r="P170">
        <v>643052</v>
      </c>
      <c r="Q170">
        <v>0</v>
      </c>
      <c r="R170">
        <v>197539</v>
      </c>
      <c r="S170">
        <v>539879</v>
      </c>
      <c r="T170">
        <v>0</v>
      </c>
      <c r="U170">
        <v>0</v>
      </c>
      <c r="V170">
        <v>0</v>
      </c>
      <c r="W170">
        <v>1132801</v>
      </c>
      <c r="X170">
        <v>0</v>
      </c>
      <c r="Y170">
        <v>280327</v>
      </c>
      <c r="Z170">
        <v>529159</v>
      </c>
      <c r="AA170">
        <v>0</v>
      </c>
      <c r="AB170">
        <v>1359305</v>
      </c>
      <c r="AC170">
        <v>0</v>
      </c>
      <c r="AD170">
        <v>306449</v>
      </c>
      <c r="AE170">
        <v>337598</v>
      </c>
      <c r="AF170">
        <v>2288849</v>
      </c>
      <c r="AG170">
        <v>336816</v>
      </c>
      <c r="AH170">
        <v>340254</v>
      </c>
      <c r="AI170">
        <v>1214597</v>
      </c>
      <c r="AJ170">
        <v>537461</v>
      </c>
      <c r="AK170">
        <v>1196932</v>
      </c>
      <c r="AL170">
        <v>0</v>
      </c>
      <c r="AM170">
        <v>1236976</v>
      </c>
      <c r="AN170">
        <v>0</v>
      </c>
      <c r="AO170">
        <v>185371</v>
      </c>
      <c r="AP170">
        <v>0</v>
      </c>
      <c r="AQ170">
        <v>0</v>
      </c>
      <c r="AR170">
        <v>1068057</v>
      </c>
      <c r="AS170">
        <v>0</v>
      </c>
      <c r="AT170">
        <v>1551550</v>
      </c>
      <c r="AU170">
        <v>8907256</v>
      </c>
      <c r="AV170">
        <v>0</v>
      </c>
      <c r="AW170">
        <v>521363</v>
      </c>
      <c r="AX170">
        <v>339106</v>
      </c>
      <c r="AY170">
        <v>1379771</v>
      </c>
      <c r="AZ170">
        <v>386161</v>
      </c>
      <c r="BA170">
        <v>0</v>
      </c>
      <c r="BB170">
        <v>0</v>
      </c>
      <c r="BC170">
        <v>7243201</v>
      </c>
      <c r="BD170">
        <v>421315</v>
      </c>
      <c r="BE170">
        <v>0</v>
      </c>
      <c r="BF170">
        <v>0</v>
      </c>
      <c r="BG170">
        <v>1520811</v>
      </c>
      <c r="BH170">
        <v>0</v>
      </c>
      <c r="BI170">
        <v>0</v>
      </c>
      <c r="BJ170">
        <v>399384</v>
      </c>
      <c r="BK170">
        <v>112362</v>
      </c>
      <c r="BL170">
        <v>0</v>
      </c>
      <c r="BM170">
        <v>0</v>
      </c>
      <c r="BN170">
        <v>0</v>
      </c>
      <c r="BO170">
        <v>3610397</v>
      </c>
      <c r="BP170">
        <v>2</v>
      </c>
      <c r="BQ170">
        <v>0</v>
      </c>
      <c r="BR170">
        <v>643303</v>
      </c>
      <c r="BS170">
        <v>0</v>
      </c>
      <c r="BT170">
        <v>87133</v>
      </c>
      <c r="BU170">
        <v>256138</v>
      </c>
      <c r="BV170">
        <v>735089</v>
      </c>
      <c r="BW170">
        <v>2339496</v>
      </c>
      <c r="BX170">
        <v>334823</v>
      </c>
      <c r="BY170">
        <v>0</v>
      </c>
      <c r="BZ170">
        <v>0</v>
      </c>
      <c r="CA170">
        <v>0</v>
      </c>
      <c r="CB170">
        <v>0</v>
      </c>
      <c r="CC170">
        <v>1798033</v>
      </c>
      <c r="CD170">
        <v>3133916</v>
      </c>
      <c r="CE170">
        <v>0</v>
      </c>
      <c r="CF170">
        <v>0</v>
      </c>
      <c r="CG170">
        <v>0</v>
      </c>
      <c r="CH170">
        <v>892041</v>
      </c>
      <c r="CI170">
        <v>323404</v>
      </c>
      <c r="CJ170">
        <v>918139</v>
      </c>
      <c r="CK170">
        <v>172686</v>
      </c>
      <c r="CL170">
        <v>184587</v>
      </c>
      <c r="CM170">
        <v>0</v>
      </c>
      <c r="CN170">
        <v>0</v>
      </c>
      <c r="CO170">
        <v>403417</v>
      </c>
      <c r="CP170">
        <v>13857654</v>
      </c>
      <c r="CQ170">
        <v>368394</v>
      </c>
      <c r="CR170">
        <v>0</v>
      </c>
      <c r="CS170">
        <v>1193081</v>
      </c>
      <c r="CT170">
        <v>241075</v>
      </c>
      <c r="CU170">
        <v>0</v>
      </c>
      <c r="CV170">
        <v>0</v>
      </c>
      <c r="CW170">
        <v>0</v>
      </c>
      <c r="CX170">
        <v>621528</v>
      </c>
      <c r="CY170">
        <v>293671</v>
      </c>
      <c r="CZ170">
        <v>0</v>
      </c>
    </row>
    <row r="171" spans="1:104" x14ac:dyDescent="0.25">
      <c r="A171">
        <v>521</v>
      </c>
      <c r="B171">
        <v>521</v>
      </c>
      <c r="C171" t="s">
        <v>307</v>
      </c>
      <c r="D171" t="s">
        <v>500</v>
      </c>
      <c r="E171">
        <v>0</v>
      </c>
      <c r="F171">
        <v>836380</v>
      </c>
      <c r="G171">
        <v>0</v>
      </c>
      <c r="H171">
        <v>750226</v>
      </c>
      <c r="I171">
        <v>0</v>
      </c>
      <c r="J171">
        <v>0</v>
      </c>
      <c r="K171">
        <v>0</v>
      </c>
      <c r="L171">
        <v>0</v>
      </c>
      <c r="M171">
        <v>0</v>
      </c>
      <c r="N171">
        <v>0</v>
      </c>
      <c r="O171">
        <v>0</v>
      </c>
      <c r="P171">
        <v>0</v>
      </c>
      <c r="Q171">
        <v>0</v>
      </c>
      <c r="R171">
        <v>0</v>
      </c>
      <c r="S171">
        <v>0</v>
      </c>
      <c r="T171">
        <v>277548</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40898</v>
      </c>
      <c r="BH171">
        <v>0</v>
      </c>
      <c r="BI171">
        <v>0</v>
      </c>
      <c r="BJ171">
        <v>0</v>
      </c>
      <c r="BK171">
        <v>0</v>
      </c>
      <c r="BL171">
        <v>0</v>
      </c>
      <c r="BM171">
        <v>0</v>
      </c>
      <c r="BN171">
        <v>876046</v>
      </c>
      <c r="BO171">
        <v>0</v>
      </c>
      <c r="BP171">
        <v>881907</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60884</v>
      </c>
      <c r="CW171">
        <v>0</v>
      </c>
      <c r="CX171">
        <v>0</v>
      </c>
      <c r="CY171">
        <v>0</v>
      </c>
      <c r="CZ171">
        <v>0</v>
      </c>
    </row>
    <row r="172" spans="1:104" x14ac:dyDescent="0.25">
      <c r="A172">
        <v>522</v>
      </c>
      <c r="B172">
        <v>522</v>
      </c>
      <c r="C172" t="s">
        <v>308</v>
      </c>
      <c r="D172" t="s">
        <v>501</v>
      </c>
      <c r="E172">
        <v>0</v>
      </c>
      <c r="F172">
        <v>0</v>
      </c>
      <c r="G172">
        <v>0</v>
      </c>
      <c r="H172">
        <v>219104</v>
      </c>
      <c r="I172">
        <v>0</v>
      </c>
      <c r="J172">
        <v>0</v>
      </c>
      <c r="K172">
        <v>26381</v>
      </c>
      <c r="L172">
        <v>20915</v>
      </c>
      <c r="M172">
        <v>92135</v>
      </c>
      <c r="N172">
        <v>1580529</v>
      </c>
      <c r="O172">
        <v>0</v>
      </c>
      <c r="P172">
        <v>36527</v>
      </c>
      <c r="Q172">
        <v>0</v>
      </c>
      <c r="R172">
        <v>167085</v>
      </c>
      <c r="S172">
        <v>17468</v>
      </c>
      <c r="T172">
        <v>17996</v>
      </c>
      <c r="U172">
        <v>0</v>
      </c>
      <c r="V172">
        <v>0</v>
      </c>
      <c r="W172">
        <v>147939</v>
      </c>
      <c r="X172">
        <v>0</v>
      </c>
      <c r="Y172">
        <v>35509</v>
      </c>
      <c r="Z172">
        <v>6377</v>
      </c>
      <c r="AA172">
        <v>0</v>
      </c>
      <c r="AB172">
        <v>42941</v>
      </c>
      <c r="AC172">
        <v>32623</v>
      </c>
      <c r="AD172">
        <v>0</v>
      </c>
      <c r="AE172">
        <v>1748997</v>
      </c>
      <c r="AF172">
        <v>248058</v>
      </c>
      <c r="AG172">
        <v>0</v>
      </c>
      <c r="AH172">
        <v>280718</v>
      </c>
      <c r="AI172">
        <v>24208</v>
      </c>
      <c r="AJ172">
        <v>90663</v>
      </c>
      <c r="AK172">
        <v>104732</v>
      </c>
      <c r="AL172">
        <v>0</v>
      </c>
      <c r="AM172">
        <v>197693</v>
      </c>
      <c r="AN172">
        <v>0</v>
      </c>
      <c r="AO172">
        <v>16326</v>
      </c>
      <c r="AP172">
        <v>0</v>
      </c>
      <c r="AQ172">
        <v>0</v>
      </c>
      <c r="AR172">
        <v>43836</v>
      </c>
      <c r="AS172">
        <v>0</v>
      </c>
      <c r="AT172">
        <v>29574</v>
      </c>
      <c r="AU172">
        <v>547098</v>
      </c>
      <c r="AV172">
        <v>0</v>
      </c>
      <c r="AW172">
        <v>65366</v>
      </c>
      <c r="AX172">
        <v>33536</v>
      </c>
      <c r="AY172">
        <v>127012</v>
      </c>
      <c r="AZ172">
        <v>30291</v>
      </c>
      <c r="BA172">
        <v>0</v>
      </c>
      <c r="BB172">
        <v>0</v>
      </c>
      <c r="BC172">
        <v>1246479</v>
      </c>
      <c r="BD172">
        <v>37563</v>
      </c>
      <c r="BE172">
        <v>0</v>
      </c>
      <c r="BF172">
        <v>0</v>
      </c>
      <c r="BG172">
        <v>202990</v>
      </c>
      <c r="BH172">
        <v>0</v>
      </c>
      <c r="BI172">
        <v>0</v>
      </c>
      <c r="BJ172">
        <v>17041</v>
      </c>
      <c r="BK172">
        <v>0</v>
      </c>
      <c r="BL172">
        <v>0</v>
      </c>
      <c r="BM172">
        <v>0</v>
      </c>
      <c r="BN172">
        <v>154132</v>
      </c>
      <c r="BO172">
        <v>234688</v>
      </c>
      <c r="BP172">
        <v>25944</v>
      </c>
      <c r="BQ172">
        <v>0</v>
      </c>
      <c r="BR172">
        <v>30517</v>
      </c>
      <c r="BS172">
        <v>0</v>
      </c>
      <c r="BT172">
        <v>0</v>
      </c>
      <c r="BU172">
        <v>118372</v>
      </c>
      <c r="BV172">
        <v>39220</v>
      </c>
      <c r="BW172">
        <v>444784</v>
      </c>
      <c r="BX172">
        <v>34944</v>
      </c>
      <c r="BY172">
        <v>0</v>
      </c>
      <c r="BZ172">
        <v>0</v>
      </c>
      <c r="CA172">
        <v>0</v>
      </c>
      <c r="CB172">
        <v>0</v>
      </c>
      <c r="CC172">
        <v>140692</v>
      </c>
      <c r="CD172">
        <v>38725</v>
      </c>
      <c r="CE172">
        <v>16752</v>
      </c>
      <c r="CF172">
        <v>0</v>
      </c>
      <c r="CG172">
        <v>0</v>
      </c>
      <c r="CH172">
        <v>50904</v>
      </c>
      <c r="CI172">
        <v>859</v>
      </c>
      <c r="CJ172">
        <v>66899</v>
      </c>
      <c r="CK172">
        <v>48775</v>
      </c>
      <c r="CL172">
        <v>0</v>
      </c>
      <c r="CM172">
        <v>0</v>
      </c>
      <c r="CN172">
        <v>0</v>
      </c>
      <c r="CO172">
        <v>51310</v>
      </c>
      <c r="CP172">
        <v>518827</v>
      </c>
      <c r="CQ172">
        <v>0</v>
      </c>
      <c r="CR172">
        <v>0</v>
      </c>
      <c r="CS172">
        <v>74663</v>
      </c>
      <c r="CT172">
        <v>26406</v>
      </c>
      <c r="CU172">
        <v>0</v>
      </c>
      <c r="CV172">
        <v>31430</v>
      </c>
      <c r="CW172">
        <v>0</v>
      </c>
      <c r="CX172">
        <v>4218</v>
      </c>
      <c r="CY172">
        <v>0</v>
      </c>
      <c r="CZ172">
        <v>0</v>
      </c>
    </row>
    <row r="173" spans="1:104" x14ac:dyDescent="0.25">
      <c r="A173">
        <v>523</v>
      </c>
      <c r="B173">
        <v>523</v>
      </c>
      <c r="C173" t="s">
        <v>309</v>
      </c>
      <c r="D173" t="s">
        <v>502</v>
      </c>
      <c r="E173">
        <v>0</v>
      </c>
      <c r="F173">
        <v>0</v>
      </c>
      <c r="G173">
        <v>0</v>
      </c>
      <c r="H173">
        <v>3789072</v>
      </c>
      <c r="I173">
        <v>0</v>
      </c>
      <c r="J173">
        <v>0</v>
      </c>
      <c r="K173">
        <v>0</v>
      </c>
      <c r="L173">
        <v>0</v>
      </c>
      <c r="M173">
        <v>0</v>
      </c>
      <c r="N173">
        <v>62482477</v>
      </c>
      <c r="O173">
        <v>0</v>
      </c>
      <c r="P173">
        <v>0</v>
      </c>
      <c r="Q173">
        <v>0</v>
      </c>
      <c r="R173">
        <v>26942</v>
      </c>
      <c r="S173">
        <v>0</v>
      </c>
      <c r="T173">
        <v>1036084</v>
      </c>
      <c r="U173">
        <v>0</v>
      </c>
      <c r="V173">
        <v>0</v>
      </c>
      <c r="W173">
        <v>5122594</v>
      </c>
      <c r="X173">
        <v>0</v>
      </c>
      <c r="Y173">
        <v>1120314</v>
      </c>
      <c r="Z173">
        <v>0</v>
      </c>
      <c r="AA173">
        <v>0</v>
      </c>
      <c r="AB173">
        <v>0</v>
      </c>
      <c r="AC173">
        <v>18203208</v>
      </c>
      <c r="AD173">
        <v>0</v>
      </c>
      <c r="AE173">
        <v>16990089</v>
      </c>
      <c r="AF173">
        <v>26702161</v>
      </c>
      <c r="AG173">
        <v>0</v>
      </c>
      <c r="AH173">
        <v>7083521</v>
      </c>
      <c r="AI173">
        <v>0</v>
      </c>
      <c r="AJ173">
        <v>11467801</v>
      </c>
      <c r="AK173">
        <v>219602</v>
      </c>
      <c r="AL173">
        <v>0</v>
      </c>
      <c r="AM173">
        <v>0</v>
      </c>
      <c r="AN173">
        <v>0</v>
      </c>
      <c r="AO173">
        <v>0</v>
      </c>
      <c r="AP173">
        <v>0</v>
      </c>
      <c r="AQ173">
        <v>0</v>
      </c>
      <c r="AR173">
        <v>0</v>
      </c>
      <c r="AS173">
        <v>0</v>
      </c>
      <c r="AT173">
        <v>0</v>
      </c>
      <c r="AU173">
        <v>1834612</v>
      </c>
      <c r="AV173">
        <v>0</v>
      </c>
      <c r="AW173">
        <v>0</v>
      </c>
      <c r="AX173">
        <v>10314</v>
      </c>
      <c r="AY173">
        <v>23262</v>
      </c>
      <c r="AZ173">
        <v>0</v>
      </c>
      <c r="BA173">
        <v>0</v>
      </c>
      <c r="BB173">
        <v>0</v>
      </c>
      <c r="BC173">
        <v>0</v>
      </c>
      <c r="BD173">
        <v>0</v>
      </c>
      <c r="BE173">
        <v>0</v>
      </c>
      <c r="BF173">
        <v>0</v>
      </c>
      <c r="BG173">
        <v>11232029</v>
      </c>
      <c r="BH173">
        <v>0</v>
      </c>
      <c r="BI173">
        <v>0</v>
      </c>
      <c r="BJ173">
        <v>0</v>
      </c>
      <c r="BK173">
        <v>0</v>
      </c>
      <c r="BL173">
        <v>0</v>
      </c>
      <c r="BM173">
        <v>0</v>
      </c>
      <c r="BN173">
        <v>4650082</v>
      </c>
      <c r="BO173">
        <v>7887483</v>
      </c>
      <c r="BP173">
        <v>0</v>
      </c>
      <c r="BQ173">
        <v>0</v>
      </c>
      <c r="BR173">
        <v>0</v>
      </c>
      <c r="BS173">
        <v>0</v>
      </c>
      <c r="BT173">
        <v>0</v>
      </c>
      <c r="BU173">
        <v>3422041</v>
      </c>
      <c r="BV173">
        <v>4226600</v>
      </c>
      <c r="BW173">
        <v>0</v>
      </c>
      <c r="BX173">
        <v>0</v>
      </c>
      <c r="BY173">
        <v>0</v>
      </c>
      <c r="BZ173">
        <v>0</v>
      </c>
      <c r="CA173">
        <v>0</v>
      </c>
      <c r="CB173">
        <v>0</v>
      </c>
      <c r="CC173">
        <v>58564</v>
      </c>
      <c r="CD173">
        <v>1379921</v>
      </c>
      <c r="CE173">
        <v>13289721</v>
      </c>
      <c r="CF173">
        <v>0</v>
      </c>
      <c r="CG173">
        <v>0</v>
      </c>
      <c r="CH173">
        <v>0</v>
      </c>
      <c r="CI173">
        <v>0</v>
      </c>
      <c r="CJ173">
        <v>0</v>
      </c>
      <c r="CK173">
        <v>0</v>
      </c>
      <c r="CL173">
        <v>0</v>
      </c>
      <c r="CM173">
        <v>0</v>
      </c>
      <c r="CN173">
        <v>0</v>
      </c>
      <c r="CO173">
        <v>8570</v>
      </c>
      <c r="CP173">
        <v>967914</v>
      </c>
      <c r="CQ173">
        <v>0</v>
      </c>
      <c r="CR173">
        <v>0</v>
      </c>
      <c r="CS173">
        <v>0</v>
      </c>
      <c r="CT173">
        <v>0</v>
      </c>
      <c r="CU173">
        <v>0</v>
      </c>
      <c r="CV173">
        <v>27231</v>
      </c>
      <c r="CW173">
        <v>0</v>
      </c>
      <c r="CX173">
        <v>0</v>
      </c>
      <c r="CY173">
        <v>0</v>
      </c>
      <c r="CZ173">
        <v>0</v>
      </c>
    </row>
    <row r="174" spans="1:104" x14ac:dyDescent="0.25">
      <c r="A174">
        <v>524</v>
      </c>
      <c r="B174">
        <v>524</v>
      </c>
      <c r="C174" t="s">
        <v>310</v>
      </c>
      <c r="D174" t="s">
        <v>503</v>
      </c>
      <c r="E174">
        <v>0</v>
      </c>
      <c r="F174">
        <v>0</v>
      </c>
      <c r="G174">
        <v>0</v>
      </c>
      <c r="H174">
        <v>11419340</v>
      </c>
      <c r="I174">
        <v>0</v>
      </c>
      <c r="J174">
        <v>0</v>
      </c>
      <c r="K174">
        <v>20142979</v>
      </c>
      <c r="L174">
        <v>11271458</v>
      </c>
      <c r="M174">
        <v>10370568</v>
      </c>
      <c r="N174">
        <v>62619845</v>
      </c>
      <c r="O174">
        <v>0</v>
      </c>
      <c r="P174">
        <v>12514979</v>
      </c>
      <c r="Q174">
        <v>0</v>
      </c>
      <c r="R174">
        <v>14972524</v>
      </c>
      <c r="S174">
        <v>6444548</v>
      </c>
      <c r="T174">
        <v>0</v>
      </c>
      <c r="U174">
        <v>0</v>
      </c>
      <c r="V174">
        <v>0</v>
      </c>
      <c r="W174">
        <v>13157701</v>
      </c>
      <c r="X174">
        <v>0</v>
      </c>
      <c r="Y174">
        <v>7129061</v>
      </c>
      <c r="Z174">
        <v>6106361</v>
      </c>
      <c r="AA174">
        <v>0</v>
      </c>
      <c r="AB174">
        <v>14385535</v>
      </c>
      <c r="AC174">
        <v>0</v>
      </c>
      <c r="AD174">
        <v>4139070</v>
      </c>
      <c r="AE174">
        <v>4529216</v>
      </c>
      <c r="AF174">
        <v>19004888</v>
      </c>
      <c r="AG174">
        <v>3122143</v>
      </c>
      <c r="AH174">
        <v>10210766</v>
      </c>
      <c r="AI174">
        <v>19045875</v>
      </c>
      <c r="AJ174">
        <v>14705629</v>
      </c>
      <c r="AK174">
        <v>11286811</v>
      </c>
      <c r="AL174">
        <v>0</v>
      </c>
      <c r="AM174">
        <v>17310033</v>
      </c>
      <c r="AN174">
        <v>0</v>
      </c>
      <c r="AO174">
        <v>5666494</v>
      </c>
      <c r="AP174">
        <v>0</v>
      </c>
      <c r="AQ174">
        <v>0</v>
      </c>
      <c r="AR174">
        <v>12253220</v>
      </c>
      <c r="AS174">
        <v>0</v>
      </c>
      <c r="AT174">
        <v>24325854</v>
      </c>
      <c r="AU174">
        <v>91541532</v>
      </c>
      <c r="AV174">
        <v>0</v>
      </c>
      <c r="AW174">
        <v>6779269</v>
      </c>
      <c r="AX174">
        <v>5538799</v>
      </c>
      <c r="AY174">
        <v>14964284</v>
      </c>
      <c r="AZ174">
        <v>7512204</v>
      </c>
      <c r="BA174">
        <v>0</v>
      </c>
      <c r="BB174">
        <v>0</v>
      </c>
      <c r="BC174">
        <v>108660149</v>
      </c>
      <c r="BD174">
        <v>5716345</v>
      </c>
      <c r="BE174">
        <v>0</v>
      </c>
      <c r="BF174">
        <v>0</v>
      </c>
      <c r="BG174">
        <v>23444674</v>
      </c>
      <c r="BH174">
        <v>0</v>
      </c>
      <c r="BI174">
        <v>0</v>
      </c>
      <c r="BJ174">
        <v>4477002</v>
      </c>
      <c r="BK174">
        <v>842330</v>
      </c>
      <c r="BL174">
        <v>0</v>
      </c>
      <c r="BM174">
        <v>0</v>
      </c>
      <c r="BN174">
        <v>0</v>
      </c>
      <c r="BO174">
        <v>41126551</v>
      </c>
      <c r="BP174">
        <v>0</v>
      </c>
      <c r="BQ174">
        <v>0</v>
      </c>
      <c r="BR174">
        <v>10178692</v>
      </c>
      <c r="BS174">
        <v>0</v>
      </c>
      <c r="BT174">
        <v>1689396</v>
      </c>
      <c r="BU174">
        <v>3709124</v>
      </c>
      <c r="BV174">
        <v>12348704</v>
      </c>
      <c r="BW174">
        <v>10390474</v>
      </c>
      <c r="BX174">
        <v>9193952</v>
      </c>
      <c r="BY174">
        <v>0</v>
      </c>
      <c r="BZ174">
        <v>0</v>
      </c>
      <c r="CA174">
        <v>0</v>
      </c>
      <c r="CB174">
        <v>0</v>
      </c>
      <c r="CC174">
        <v>33102900</v>
      </c>
      <c r="CD174">
        <v>45190762</v>
      </c>
      <c r="CE174">
        <v>0</v>
      </c>
      <c r="CF174">
        <v>0</v>
      </c>
      <c r="CG174">
        <v>0</v>
      </c>
      <c r="CH174">
        <v>11797199</v>
      </c>
      <c r="CI174">
        <v>5006314</v>
      </c>
      <c r="CJ174">
        <v>23499495</v>
      </c>
      <c r="CK174">
        <v>1190487</v>
      </c>
      <c r="CL174">
        <v>1754649</v>
      </c>
      <c r="CM174">
        <v>0</v>
      </c>
      <c r="CN174">
        <v>0</v>
      </c>
      <c r="CO174">
        <v>4680206</v>
      </c>
      <c r="CP174">
        <v>169585716</v>
      </c>
      <c r="CQ174">
        <v>997759</v>
      </c>
      <c r="CR174">
        <v>0</v>
      </c>
      <c r="CS174">
        <v>14960201</v>
      </c>
      <c r="CT174">
        <v>4459798</v>
      </c>
      <c r="CU174">
        <v>0</v>
      </c>
      <c r="CV174">
        <v>0</v>
      </c>
      <c r="CW174">
        <v>0</v>
      </c>
      <c r="CX174">
        <v>7925642</v>
      </c>
      <c r="CY174">
        <v>3268870</v>
      </c>
      <c r="CZ174">
        <v>0</v>
      </c>
    </row>
    <row r="175" spans="1:104" x14ac:dyDescent="0.25">
      <c r="A175">
        <v>525</v>
      </c>
      <c r="B175">
        <v>525</v>
      </c>
      <c r="C175" t="s">
        <v>311</v>
      </c>
      <c r="D175" t="s">
        <v>504</v>
      </c>
      <c r="E175">
        <v>0</v>
      </c>
      <c r="F175">
        <v>9853138</v>
      </c>
      <c r="G175">
        <v>0</v>
      </c>
      <c r="H175">
        <v>19337555</v>
      </c>
      <c r="I175">
        <v>0</v>
      </c>
      <c r="J175">
        <v>0</v>
      </c>
      <c r="K175">
        <v>0</v>
      </c>
      <c r="L175">
        <v>0</v>
      </c>
      <c r="M175">
        <v>0</v>
      </c>
      <c r="N175">
        <v>0</v>
      </c>
      <c r="O175">
        <v>0</v>
      </c>
      <c r="P175">
        <v>0</v>
      </c>
      <c r="Q175">
        <v>0</v>
      </c>
      <c r="R175">
        <v>0</v>
      </c>
      <c r="S175">
        <v>0</v>
      </c>
      <c r="T175">
        <v>4133352</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380054</v>
      </c>
      <c r="BH175">
        <v>0</v>
      </c>
      <c r="BI175">
        <v>0</v>
      </c>
      <c r="BJ175">
        <v>0</v>
      </c>
      <c r="BK175">
        <v>0</v>
      </c>
      <c r="BL175">
        <v>0</v>
      </c>
      <c r="BM175">
        <v>0</v>
      </c>
      <c r="BN175">
        <v>15376680</v>
      </c>
      <c r="BO175">
        <v>0</v>
      </c>
      <c r="BP175">
        <v>5082455</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2326048</v>
      </c>
      <c r="CW175">
        <v>0</v>
      </c>
      <c r="CX175">
        <v>0</v>
      </c>
      <c r="CY175">
        <v>0</v>
      </c>
      <c r="CZ175">
        <v>0</v>
      </c>
    </row>
    <row r="176" spans="1:104" x14ac:dyDescent="0.25">
      <c r="A176">
        <v>526</v>
      </c>
      <c r="B176">
        <v>526</v>
      </c>
      <c r="C176" t="s">
        <v>312</v>
      </c>
      <c r="D176" t="s">
        <v>505</v>
      </c>
      <c r="E176">
        <v>0</v>
      </c>
      <c r="F176">
        <v>10103</v>
      </c>
      <c r="G176">
        <v>0</v>
      </c>
      <c r="H176">
        <v>1156069</v>
      </c>
      <c r="I176">
        <v>0</v>
      </c>
      <c r="J176">
        <v>0</v>
      </c>
      <c r="K176">
        <v>612522</v>
      </c>
      <c r="L176">
        <v>154665</v>
      </c>
      <c r="M176">
        <v>867618</v>
      </c>
      <c r="N176">
        <v>12581305</v>
      </c>
      <c r="O176">
        <v>0</v>
      </c>
      <c r="P176">
        <v>786628</v>
      </c>
      <c r="Q176">
        <v>0</v>
      </c>
      <c r="R176">
        <v>1015615</v>
      </c>
      <c r="S176">
        <v>201968</v>
      </c>
      <c r="T176">
        <v>170334</v>
      </c>
      <c r="U176">
        <v>0</v>
      </c>
      <c r="V176">
        <v>0</v>
      </c>
      <c r="W176">
        <v>1503376</v>
      </c>
      <c r="X176">
        <v>0</v>
      </c>
      <c r="Y176">
        <v>504578</v>
      </c>
      <c r="Z176">
        <v>161582</v>
      </c>
      <c r="AA176">
        <v>0</v>
      </c>
      <c r="AB176">
        <v>467209</v>
      </c>
      <c r="AC176">
        <v>330328</v>
      </c>
      <c r="AD176">
        <v>0</v>
      </c>
      <c r="AE176">
        <v>22539008</v>
      </c>
      <c r="AF176">
        <v>5263520</v>
      </c>
      <c r="AG176">
        <v>69194</v>
      </c>
      <c r="AH176">
        <v>2064338</v>
      </c>
      <c r="AI176">
        <v>282313</v>
      </c>
      <c r="AJ176">
        <v>1009355</v>
      </c>
      <c r="AK176">
        <v>877713</v>
      </c>
      <c r="AL176">
        <v>0</v>
      </c>
      <c r="AM176">
        <v>1653085</v>
      </c>
      <c r="AN176">
        <v>0</v>
      </c>
      <c r="AO176">
        <v>646643</v>
      </c>
      <c r="AP176">
        <v>0</v>
      </c>
      <c r="AQ176">
        <v>0</v>
      </c>
      <c r="AR176">
        <v>490662</v>
      </c>
      <c r="AS176">
        <v>0</v>
      </c>
      <c r="AT176">
        <v>2263786</v>
      </c>
      <c r="AU176">
        <v>2670089</v>
      </c>
      <c r="AV176">
        <v>0</v>
      </c>
      <c r="AW176">
        <v>526547</v>
      </c>
      <c r="AX176">
        <v>234257</v>
      </c>
      <c r="AY176">
        <v>1614217</v>
      </c>
      <c r="AZ176">
        <v>485823</v>
      </c>
      <c r="BA176">
        <v>0</v>
      </c>
      <c r="BB176">
        <v>0</v>
      </c>
      <c r="BC176">
        <v>19440486</v>
      </c>
      <c r="BD176">
        <v>338962</v>
      </c>
      <c r="BE176">
        <v>0</v>
      </c>
      <c r="BF176">
        <v>0</v>
      </c>
      <c r="BG176">
        <v>3790167</v>
      </c>
      <c r="BH176">
        <v>0</v>
      </c>
      <c r="BI176">
        <v>0</v>
      </c>
      <c r="BJ176">
        <v>211596</v>
      </c>
      <c r="BK176">
        <v>1144</v>
      </c>
      <c r="BL176">
        <v>0</v>
      </c>
      <c r="BM176">
        <v>0</v>
      </c>
      <c r="BN176">
        <v>1467257</v>
      </c>
      <c r="BO176">
        <v>2867684</v>
      </c>
      <c r="BP176">
        <v>152615</v>
      </c>
      <c r="BQ176">
        <v>0</v>
      </c>
      <c r="BR176">
        <v>572123</v>
      </c>
      <c r="BS176">
        <v>0</v>
      </c>
      <c r="BT176">
        <v>0</v>
      </c>
      <c r="BU176">
        <v>1342090</v>
      </c>
      <c r="BV176">
        <v>1347541</v>
      </c>
      <c r="BW176">
        <v>1515530</v>
      </c>
      <c r="BX176">
        <v>549580</v>
      </c>
      <c r="BY176">
        <v>0</v>
      </c>
      <c r="BZ176">
        <v>0</v>
      </c>
      <c r="CA176">
        <v>0</v>
      </c>
      <c r="CB176">
        <v>0</v>
      </c>
      <c r="CC176">
        <v>1963442</v>
      </c>
      <c r="CD176">
        <v>6898914</v>
      </c>
      <c r="CE176">
        <v>285609</v>
      </c>
      <c r="CF176">
        <v>0</v>
      </c>
      <c r="CG176">
        <v>0</v>
      </c>
      <c r="CH176">
        <v>383124</v>
      </c>
      <c r="CI176">
        <v>4224</v>
      </c>
      <c r="CJ176">
        <v>737125</v>
      </c>
      <c r="CK176">
        <v>420500</v>
      </c>
      <c r="CL176">
        <v>0</v>
      </c>
      <c r="CM176">
        <v>0</v>
      </c>
      <c r="CN176">
        <v>0</v>
      </c>
      <c r="CO176">
        <v>356896</v>
      </c>
      <c r="CP176">
        <v>4810130</v>
      </c>
      <c r="CQ176">
        <v>0</v>
      </c>
      <c r="CR176">
        <v>0</v>
      </c>
      <c r="CS176">
        <v>505068</v>
      </c>
      <c r="CT176">
        <v>308637</v>
      </c>
      <c r="CU176">
        <v>0</v>
      </c>
      <c r="CV176">
        <v>230814</v>
      </c>
      <c r="CW176">
        <v>0</v>
      </c>
      <c r="CX176">
        <v>104011</v>
      </c>
      <c r="CY176">
        <v>0</v>
      </c>
      <c r="CZ176">
        <v>0</v>
      </c>
    </row>
    <row r="177" spans="1:104" x14ac:dyDescent="0.25">
      <c r="B177">
        <v>527</v>
      </c>
      <c r="C177" t="s">
        <v>313</v>
      </c>
      <c r="D177" t="s">
        <v>506</v>
      </c>
    </row>
    <row r="178" spans="1:104" x14ac:dyDescent="0.25">
      <c r="A178">
        <v>528</v>
      </c>
      <c r="B178">
        <v>528</v>
      </c>
      <c r="C178" t="s">
        <v>295</v>
      </c>
      <c r="D178" t="s">
        <v>507</v>
      </c>
      <c r="E178">
        <v>71951767</v>
      </c>
      <c r="F178">
        <v>18263344</v>
      </c>
      <c r="G178">
        <v>7944932</v>
      </c>
      <c r="H178">
        <v>13752787</v>
      </c>
      <c r="I178">
        <v>16764507</v>
      </c>
      <c r="J178">
        <v>17141939</v>
      </c>
      <c r="K178">
        <v>30331090</v>
      </c>
      <c r="L178">
        <v>9669524</v>
      </c>
      <c r="M178">
        <v>20774664</v>
      </c>
      <c r="N178">
        <v>114633745</v>
      </c>
      <c r="O178">
        <v>183091845</v>
      </c>
      <c r="P178">
        <v>45361926</v>
      </c>
      <c r="Q178">
        <v>143639136</v>
      </c>
      <c r="R178">
        <v>38884373</v>
      </c>
      <c r="S178">
        <v>6947680</v>
      </c>
      <c r="T178">
        <v>43818449</v>
      </c>
      <c r="U178">
        <v>11015165</v>
      </c>
      <c r="V178">
        <v>87947283</v>
      </c>
      <c r="W178">
        <v>62347673</v>
      </c>
      <c r="X178">
        <v>15424555</v>
      </c>
      <c r="Y178">
        <v>9578497</v>
      </c>
      <c r="Z178">
        <v>7818887</v>
      </c>
      <c r="AA178">
        <v>55697867</v>
      </c>
      <c r="AB178">
        <v>27534391</v>
      </c>
      <c r="AC178">
        <v>45629092</v>
      </c>
      <c r="AD178">
        <v>164772755</v>
      </c>
      <c r="AE178">
        <v>28679390</v>
      </c>
      <c r="AF178">
        <v>60385514</v>
      </c>
      <c r="AG178">
        <v>67773379</v>
      </c>
      <c r="AH178">
        <v>32134500</v>
      </c>
      <c r="AI178">
        <v>26595861</v>
      </c>
      <c r="AJ178">
        <v>420392056</v>
      </c>
      <c r="AK178">
        <v>26842853</v>
      </c>
      <c r="AL178">
        <v>236400479</v>
      </c>
      <c r="AM178">
        <v>38028436</v>
      </c>
      <c r="AN178">
        <v>127972305</v>
      </c>
      <c r="AO178">
        <v>6294999</v>
      </c>
      <c r="AP178">
        <v>6280470</v>
      </c>
      <c r="AQ178">
        <v>36162806</v>
      </c>
      <c r="AR178">
        <v>7652431</v>
      </c>
      <c r="AS178">
        <v>339486993</v>
      </c>
      <c r="AT178">
        <v>24755064</v>
      </c>
      <c r="AU178">
        <v>55991342</v>
      </c>
      <c r="AV178">
        <v>40141089</v>
      </c>
      <c r="AW178">
        <v>71297504</v>
      </c>
      <c r="AX178">
        <v>12446970</v>
      </c>
      <c r="AY178">
        <v>23668567</v>
      </c>
      <c r="AZ178">
        <v>6594614</v>
      </c>
      <c r="BA178">
        <v>110429749</v>
      </c>
      <c r="BB178">
        <v>33001031</v>
      </c>
      <c r="BC178">
        <v>113836177</v>
      </c>
      <c r="BD178">
        <v>6510411</v>
      </c>
      <c r="BE178">
        <v>38366266</v>
      </c>
      <c r="BF178">
        <v>30498676</v>
      </c>
      <c r="BG178">
        <v>50864314</v>
      </c>
      <c r="BH178">
        <v>26898232</v>
      </c>
      <c r="BI178">
        <v>10384457</v>
      </c>
      <c r="BJ178">
        <v>14213846</v>
      </c>
      <c r="BK178">
        <v>18596184</v>
      </c>
      <c r="BL178">
        <v>955205974</v>
      </c>
      <c r="BM178">
        <v>9398663</v>
      </c>
      <c r="BN178">
        <v>17963887</v>
      </c>
      <c r="BO178">
        <v>53702403</v>
      </c>
      <c r="BP178">
        <v>43512977</v>
      </c>
      <c r="BQ178">
        <v>180778029</v>
      </c>
      <c r="BR178">
        <v>17558153</v>
      </c>
      <c r="BS178">
        <v>84639458</v>
      </c>
      <c r="BT178">
        <v>143665366</v>
      </c>
      <c r="BU178">
        <v>9806565</v>
      </c>
      <c r="BV178">
        <v>22935975</v>
      </c>
      <c r="BW178">
        <v>44088564</v>
      </c>
      <c r="BX178">
        <v>8345313</v>
      </c>
      <c r="BY178">
        <v>29515987</v>
      </c>
      <c r="BZ178">
        <v>77948031</v>
      </c>
      <c r="CA178">
        <v>14184493</v>
      </c>
      <c r="CB178">
        <v>62798867</v>
      </c>
      <c r="CC178">
        <v>23630816</v>
      </c>
      <c r="CD178">
        <v>44151622</v>
      </c>
      <c r="CE178">
        <v>46048595</v>
      </c>
      <c r="CF178">
        <v>74145254</v>
      </c>
      <c r="CG178">
        <v>37235564</v>
      </c>
      <c r="CH178">
        <v>34206953</v>
      </c>
      <c r="CI178">
        <v>20144593</v>
      </c>
      <c r="CJ178">
        <v>28691582</v>
      </c>
      <c r="CK178">
        <v>23258902</v>
      </c>
      <c r="CL178">
        <v>30326965</v>
      </c>
      <c r="CM178">
        <v>5663835</v>
      </c>
      <c r="CN178">
        <v>28087789</v>
      </c>
      <c r="CO178">
        <v>3667449</v>
      </c>
      <c r="CP178">
        <v>177970767</v>
      </c>
      <c r="CQ178">
        <v>21244610</v>
      </c>
      <c r="CR178">
        <v>845039681</v>
      </c>
      <c r="CS178">
        <v>17289734</v>
      </c>
      <c r="CT178">
        <v>7113956</v>
      </c>
      <c r="CU178">
        <v>30814477</v>
      </c>
      <c r="CV178">
        <v>48928075</v>
      </c>
      <c r="CW178">
        <v>32921159</v>
      </c>
      <c r="CX178">
        <v>45167740</v>
      </c>
      <c r="CY178">
        <v>17688287</v>
      </c>
      <c r="CZ178">
        <v>12600162</v>
      </c>
    </row>
    <row r="179" spans="1:104" x14ac:dyDescent="0.25">
      <c r="A179">
        <v>529</v>
      </c>
      <c r="B179">
        <v>529</v>
      </c>
      <c r="C179" t="s">
        <v>296</v>
      </c>
      <c r="D179" t="s">
        <v>508</v>
      </c>
      <c r="E179">
        <v>7941178</v>
      </c>
      <c r="F179">
        <v>2321304</v>
      </c>
      <c r="G179">
        <v>605833</v>
      </c>
      <c r="H179">
        <v>1393536</v>
      </c>
      <c r="I179">
        <v>1190936</v>
      </c>
      <c r="J179">
        <v>845256</v>
      </c>
      <c r="K179">
        <v>2451766</v>
      </c>
      <c r="L179">
        <v>1299618</v>
      </c>
      <c r="M179">
        <v>2233227</v>
      </c>
      <c r="N179">
        <v>7025045</v>
      </c>
      <c r="O179">
        <v>12508482</v>
      </c>
      <c r="P179">
        <v>4499989</v>
      </c>
      <c r="Q179">
        <v>13863390</v>
      </c>
      <c r="R179">
        <v>3955149</v>
      </c>
      <c r="S179">
        <v>731085</v>
      </c>
      <c r="T179">
        <v>2349672</v>
      </c>
      <c r="U179">
        <v>1254308</v>
      </c>
      <c r="V179">
        <v>8193139</v>
      </c>
      <c r="W179">
        <v>4858684</v>
      </c>
      <c r="X179">
        <v>1296386</v>
      </c>
      <c r="Y179">
        <v>1017571</v>
      </c>
      <c r="Z179">
        <v>414133</v>
      </c>
      <c r="AA179">
        <v>5322619</v>
      </c>
      <c r="AB179">
        <v>3318430</v>
      </c>
      <c r="AC179">
        <v>4713025</v>
      </c>
      <c r="AD179">
        <v>18848324</v>
      </c>
      <c r="AE179">
        <v>1463319</v>
      </c>
      <c r="AF179">
        <v>2088607</v>
      </c>
      <c r="AG179">
        <v>7588720</v>
      </c>
      <c r="AH179">
        <v>3480382</v>
      </c>
      <c r="AI179">
        <v>3078428</v>
      </c>
      <c r="AJ179">
        <v>29324888</v>
      </c>
      <c r="AK179">
        <v>3466397</v>
      </c>
      <c r="AL179">
        <v>22784385</v>
      </c>
      <c r="AM179">
        <v>5152310</v>
      </c>
      <c r="AN179">
        <v>15506557</v>
      </c>
      <c r="AO179">
        <v>758664</v>
      </c>
      <c r="AP179">
        <v>469761</v>
      </c>
      <c r="AQ179">
        <v>4332365</v>
      </c>
      <c r="AR179">
        <v>1174753</v>
      </c>
      <c r="AS179">
        <v>30957188</v>
      </c>
      <c r="AT179">
        <v>2962334</v>
      </c>
      <c r="AU179">
        <v>7220012</v>
      </c>
      <c r="AV179">
        <v>3581431</v>
      </c>
      <c r="AW179">
        <v>6235818</v>
      </c>
      <c r="AX179">
        <v>1382596</v>
      </c>
      <c r="AY179">
        <v>2929404</v>
      </c>
      <c r="AZ179">
        <v>273289</v>
      </c>
      <c r="BA179">
        <v>9696890</v>
      </c>
      <c r="BB179">
        <v>1296092</v>
      </c>
      <c r="BC179">
        <v>14320795</v>
      </c>
      <c r="BD179">
        <v>763172</v>
      </c>
      <c r="BE179">
        <v>3797961</v>
      </c>
      <c r="BF179">
        <v>3669316</v>
      </c>
      <c r="BG179">
        <v>5204541</v>
      </c>
      <c r="BH179">
        <v>1209369</v>
      </c>
      <c r="BI179">
        <v>912698</v>
      </c>
      <c r="BJ179">
        <v>1517905</v>
      </c>
      <c r="BK179">
        <v>2002482</v>
      </c>
      <c r="BL179">
        <v>79221311</v>
      </c>
      <c r="BM179">
        <v>782265</v>
      </c>
      <c r="BN179">
        <v>1534472</v>
      </c>
      <c r="BO179">
        <v>4623681</v>
      </c>
      <c r="BP179">
        <v>6148097</v>
      </c>
      <c r="BQ179">
        <v>12560615</v>
      </c>
      <c r="BR179">
        <v>1435535</v>
      </c>
      <c r="BS179">
        <v>10142288</v>
      </c>
      <c r="BT179">
        <v>9994633</v>
      </c>
      <c r="BU179">
        <v>782186</v>
      </c>
      <c r="BV179">
        <v>2436621</v>
      </c>
      <c r="BW179">
        <v>4047199</v>
      </c>
      <c r="BX179">
        <v>729452</v>
      </c>
      <c r="BY179">
        <v>2554717</v>
      </c>
      <c r="BZ179">
        <v>9081425</v>
      </c>
      <c r="CA179">
        <v>1098405</v>
      </c>
      <c r="CB179">
        <v>7632847</v>
      </c>
      <c r="CC179">
        <v>2579096</v>
      </c>
      <c r="CD179">
        <v>7516171</v>
      </c>
      <c r="CE179">
        <v>5431424</v>
      </c>
      <c r="CF179">
        <v>7864110</v>
      </c>
      <c r="CG179">
        <v>2926076</v>
      </c>
      <c r="CH179">
        <v>4631408</v>
      </c>
      <c r="CI179">
        <v>2344388</v>
      </c>
      <c r="CJ179">
        <v>3685304</v>
      </c>
      <c r="CK179">
        <v>2552138</v>
      </c>
      <c r="CL179">
        <v>3569092</v>
      </c>
      <c r="CM179">
        <v>334462</v>
      </c>
      <c r="CN179">
        <v>1642246</v>
      </c>
      <c r="CO179">
        <v>246790</v>
      </c>
      <c r="CP179">
        <v>20326608</v>
      </c>
      <c r="CQ179">
        <v>3606554</v>
      </c>
      <c r="CR179">
        <v>67657522</v>
      </c>
      <c r="CS179">
        <v>1108655</v>
      </c>
      <c r="CT179">
        <v>802454</v>
      </c>
      <c r="CU179">
        <v>1522035</v>
      </c>
      <c r="CV179">
        <v>6205225</v>
      </c>
      <c r="CW179">
        <v>4203017</v>
      </c>
      <c r="CX179">
        <v>5107363</v>
      </c>
      <c r="CY179">
        <v>2223870</v>
      </c>
      <c r="CZ179">
        <v>1024729</v>
      </c>
    </row>
    <row r="180" spans="1:104" x14ac:dyDescent="0.25">
      <c r="A180">
        <v>530</v>
      </c>
      <c r="B180">
        <v>530</v>
      </c>
      <c r="C180" t="s">
        <v>297</v>
      </c>
      <c r="D180" t="s">
        <v>509</v>
      </c>
      <c r="E180">
        <v>778263</v>
      </c>
      <c r="F180">
        <v>604530</v>
      </c>
      <c r="G180">
        <v>174198</v>
      </c>
      <c r="H180">
        <v>871705</v>
      </c>
      <c r="I180">
        <v>704909</v>
      </c>
      <c r="J180">
        <v>356293</v>
      </c>
      <c r="K180">
        <v>652037</v>
      </c>
      <c r="L180">
        <v>296993</v>
      </c>
      <c r="M180">
        <v>920604</v>
      </c>
      <c r="N180">
        <v>2123143</v>
      </c>
      <c r="O180">
        <v>211130</v>
      </c>
      <c r="P180">
        <v>707852</v>
      </c>
      <c r="Q180">
        <v>1704097</v>
      </c>
      <c r="R180">
        <v>1644621</v>
      </c>
      <c r="S180">
        <v>162306</v>
      </c>
      <c r="T180">
        <v>992725</v>
      </c>
      <c r="U180">
        <v>176738</v>
      </c>
      <c r="V180">
        <v>1568029</v>
      </c>
      <c r="W180">
        <v>786323</v>
      </c>
      <c r="X180">
        <v>382222</v>
      </c>
      <c r="Y180">
        <v>111816</v>
      </c>
      <c r="Z180">
        <v>193030</v>
      </c>
      <c r="AA180">
        <v>961213</v>
      </c>
      <c r="AB180">
        <v>619500</v>
      </c>
      <c r="AC180">
        <v>328467</v>
      </c>
      <c r="AD180">
        <v>1382489</v>
      </c>
      <c r="AE180">
        <v>275812</v>
      </c>
      <c r="AF180">
        <v>317128</v>
      </c>
      <c r="AG180">
        <v>2187497</v>
      </c>
      <c r="AH180">
        <v>405353</v>
      </c>
      <c r="AI180">
        <v>891453</v>
      </c>
      <c r="AJ180">
        <v>779451</v>
      </c>
      <c r="AK180">
        <v>1239837</v>
      </c>
      <c r="AL180">
        <v>2012481</v>
      </c>
      <c r="AM180">
        <v>524003</v>
      </c>
      <c r="AN180">
        <v>1519817</v>
      </c>
      <c r="AO180">
        <v>254082</v>
      </c>
      <c r="AP180">
        <v>175051</v>
      </c>
      <c r="AQ180">
        <v>427118</v>
      </c>
      <c r="AR180">
        <v>97171</v>
      </c>
      <c r="AS180">
        <v>2701993</v>
      </c>
      <c r="AT180">
        <v>543758</v>
      </c>
      <c r="AU180">
        <v>299532</v>
      </c>
      <c r="AV180">
        <v>1131234</v>
      </c>
      <c r="AW180">
        <v>670130</v>
      </c>
      <c r="AX180">
        <v>526697</v>
      </c>
      <c r="AY180">
        <v>817504</v>
      </c>
      <c r="AZ180">
        <v>439503</v>
      </c>
      <c r="BA180">
        <v>1306374</v>
      </c>
      <c r="BB180">
        <v>833861</v>
      </c>
      <c r="BC180">
        <v>119243</v>
      </c>
      <c r="BD180">
        <v>214569</v>
      </c>
      <c r="BE180">
        <v>334010</v>
      </c>
      <c r="BF180">
        <v>1106442</v>
      </c>
      <c r="BG180">
        <v>683233</v>
      </c>
      <c r="BH180">
        <v>450838</v>
      </c>
      <c r="BI180">
        <v>404833</v>
      </c>
      <c r="BJ180">
        <v>697090</v>
      </c>
      <c r="BK180">
        <v>145282</v>
      </c>
      <c r="BL180">
        <v>4658530</v>
      </c>
      <c r="BM180">
        <v>364057</v>
      </c>
      <c r="BN180">
        <v>629354</v>
      </c>
      <c r="BO180">
        <v>205620</v>
      </c>
      <c r="BP180">
        <v>628718</v>
      </c>
      <c r="BQ180">
        <v>1384013</v>
      </c>
      <c r="BR180">
        <v>856781</v>
      </c>
      <c r="BS180">
        <v>1125741</v>
      </c>
      <c r="BT180">
        <v>1358859</v>
      </c>
      <c r="BU180">
        <v>458373</v>
      </c>
      <c r="BV180">
        <v>803812</v>
      </c>
      <c r="BW180">
        <v>700493</v>
      </c>
      <c r="BX180">
        <v>231207</v>
      </c>
      <c r="BY180">
        <v>401865</v>
      </c>
      <c r="BZ180">
        <v>586831</v>
      </c>
      <c r="CA180">
        <v>375978</v>
      </c>
      <c r="CB180">
        <v>366852</v>
      </c>
      <c r="CC180">
        <v>809415</v>
      </c>
      <c r="CD180">
        <v>3153884</v>
      </c>
      <c r="CE180">
        <v>856164</v>
      </c>
      <c r="CF180">
        <v>1454245</v>
      </c>
      <c r="CG180">
        <v>933603</v>
      </c>
      <c r="CH180">
        <v>910026</v>
      </c>
      <c r="CI180">
        <v>859196</v>
      </c>
      <c r="CJ180">
        <v>779907</v>
      </c>
      <c r="CK180">
        <v>640625</v>
      </c>
      <c r="CL180">
        <v>392835</v>
      </c>
      <c r="CM180">
        <v>228330</v>
      </c>
      <c r="CN180">
        <v>39297</v>
      </c>
      <c r="CO180">
        <v>197554</v>
      </c>
      <c r="CP180">
        <v>304492</v>
      </c>
      <c r="CQ180">
        <v>664531</v>
      </c>
      <c r="CR180">
        <v>676325</v>
      </c>
      <c r="CS180">
        <v>431783</v>
      </c>
      <c r="CT180">
        <v>350145</v>
      </c>
      <c r="CU180">
        <v>368045</v>
      </c>
      <c r="CV180">
        <v>930880</v>
      </c>
      <c r="CW180">
        <v>1317143</v>
      </c>
      <c r="CX180">
        <v>834919</v>
      </c>
      <c r="CY180">
        <v>641071</v>
      </c>
      <c r="CZ180">
        <v>236510</v>
      </c>
    </row>
    <row r="181" spans="1:104" x14ac:dyDescent="0.25">
      <c r="A181">
        <v>531</v>
      </c>
      <c r="B181">
        <v>531</v>
      </c>
      <c r="C181" t="s">
        <v>298</v>
      </c>
      <c r="D181" t="s">
        <v>510</v>
      </c>
      <c r="E181">
        <v>0</v>
      </c>
      <c r="F181">
        <v>0</v>
      </c>
      <c r="G181">
        <v>0</v>
      </c>
      <c r="H181">
        <v>5941</v>
      </c>
      <c r="I181">
        <v>0</v>
      </c>
      <c r="J181">
        <v>0</v>
      </c>
      <c r="K181">
        <v>0</v>
      </c>
      <c r="L181">
        <v>38</v>
      </c>
      <c r="M181">
        <v>0</v>
      </c>
      <c r="N181">
        <v>64</v>
      </c>
      <c r="O181">
        <v>58712</v>
      </c>
      <c r="P181">
        <v>0</v>
      </c>
      <c r="Q181">
        <v>927</v>
      </c>
      <c r="R181">
        <v>0</v>
      </c>
      <c r="S181">
        <v>0</v>
      </c>
      <c r="T181">
        <v>0</v>
      </c>
      <c r="U181">
        <v>0</v>
      </c>
      <c r="V181">
        <v>472</v>
      </c>
      <c r="W181">
        <v>2131</v>
      </c>
      <c r="X181">
        <v>3185</v>
      </c>
      <c r="Y181">
        <v>0</v>
      </c>
      <c r="Z181">
        <v>2776</v>
      </c>
      <c r="AA181">
        <v>0</v>
      </c>
      <c r="AB181">
        <v>1299</v>
      </c>
      <c r="AC181">
        <v>0</v>
      </c>
      <c r="AD181">
        <v>111693</v>
      </c>
      <c r="AE181">
        <v>0</v>
      </c>
      <c r="AF181">
        <v>0</v>
      </c>
      <c r="AG181">
        <v>0</v>
      </c>
      <c r="AH181">
        <v>0</v>
      </c>
      <c r="AI181">
        <v>0</v>
      </c>
      <c r="AJ181">
        <v>0</v>
      </c>
      <c r="AK181">
        <v>0</v>
      </c>
      <c r="AL181">
        <v>130</v>
      </c>
      <c r="AM181">
        <v>8014</v>
      </c>
      <c r="AN181">
        <v>0</v>
      </c>
      <c r="AO181">
        <v>0</v>
      </c>
      <c r="AP181">
        <v>0</v>
      </c>
      <c r="AQ181">
        <v>4574</v>
      </c>
      <c r="AR181">
        <v>0</v>
      </c>
      <c r="AS181">
        <v>0</v>
      </c>
      <c r="AT181">
        <v>0</v>
      </c>
      <c r="AU181">
        <v>0</v>
      </c>
      <c r="AV181">
        <v>227</v>
      </c>
      <c r="AW181">
        <v>3801</v>
      </c>
      <c r="AX181">
        <v>0</v>
      </c>
      <c r="AY181">
        <v>189865</v>
      </c>
      <c r="AZ181">
        <v>0</v>
      </c>
      <c r="BA181">
        <v>0</v>
      </c>
      <c r="BB181">
        <v>3086</v>
      </c>
      <c r="BC181">
        <v>0</v>
      </c>
      <c r="BD181">
        <v>0</v>
      </c>
      <c r="BE181">
        <v>0</v>
      </c>
      <c r="BF181">
        <v>0</v>
      </c>
      <c r="BG181">
        <v>29</v>
      </c>
      <c r="BH181">
        <v>0</v>
      </c>
      <c r="BI181">
        <v>0</v>
      </c>
      <c r="BJ181">
        <v>0</v>
      </c>
      <c r="BK181">
        <v>2301</v>
      </c>
      <c r="BL181">
        <v>64</v>
      </c>
      <c r="BM181">
        <v>0</v>
      </c>
      <c r="BN181">
        <v>0</v>
      </c>
      <c r="BO181">
        <v>127222</v>
      </c>
      <c r="BP181">
        <v>0</v>
      </c>
      <c r="BQ181">
        <v>0</v>
      </c>
      <c r="BR181">
        <v>0</v>
      </c>
      <c r="BS181">
        <v>0</v>
      </c>
      <c r="BT181">
        <v>0</v>
      </c>
      <c r="BU181">
        <v>0</v>
      </c>
      <c r="BV181">
        <v>0</v>
      </c>
      <c r="BW181">
        <v>0</v>
      </c>
      <c r="BX181">
        <v>3850</v>
      </c>
      <c r="BY181">
        <v>2435</v>
      </c>
      <c r="BZ181">
        <v>0</v>
      </c>
      <c r="CA181">
        <v>0</v>
      </c>
      <c r="CB181">
        <v>136</v>
      </c>
      <c r="CC181">
        <v>9713</v>
      </c>
      <c r="CD181">
        <v>2695</v>
      </c>
      <c r="CE181">
        <v>29510</v>
      </c>
      <c r="CF181">
        <v>0</v>
      </c>
      <c r="CG181">
        <v>0</v>
      </c>
      <c r="CH181">
        <v>0</v>
      </c>
      <c r="CI181">
        <v>3879</v>
      </c>
      <c r="CJ181">
        <v>0</v>
      </c>
      <c r="CK181">
        <v>0</v>
      </c>
      <c r="CL181">
        <v>0</v>
      </c>
      <c r="CM181">
        <v>0</v>
      </c>
      <c r="CN181">
        <v>0</v>
      </c>
      <c r="CO181">
        <v>1342</v>
      </c>
      <c r="CP181">
        <v>0</v>
      </c>
      <c r="CQ181">
        <v>0</v>
      </c>
      <c r="CR181">
        <v>339042</v>
      </c>
      <c r="CS181">
        <v>1230</v>
      </c>
      <c r="CT181">
        <v>0</v>
      </c>
      <c r="CU181">
        <v>9984</v>
      </c>
      <c r="CV181">
        <v>0</v>
      </c>
      <c r="CW181">
        <v>0</v>
      </c>
      <c r="CX181">
        <v>0</v>
      </c>
      <c r="CY181">
        <v>0</v>
      </c>
      <c r="CZ181">
        <v>0</v>
      </c>
    </row>
    <row r="182" spans="1:104" x14ac:dyDescent="0.25">
      <c r="A182">
        <v>532</v>
      </c>
      <c r="B182">
        <v>532</v>
      </c>
      <c r="C182" t="s">
        <v>1169</v>
      </c>
      <c r="D182" t="s">
        <v>511</v>
      </c>
      <c r="E182">
        <v>149112393</v>
      </c>
      <c r="F182">
        <v>34415414</v>
      </c>
      <c r="G182">
        <v>15373433</v>
      </c>
      <c r="H182">
        <v>27898195</v>
      </c>
      <c r="I182">
        <v>30644096</v>
      </c>
      <c r="J182">
        <v>26218459</v>
      </c>
      <c r="K182">
        <v>55288019</v>
      </c>
      <c r="L182">
        <v>25390579</v>
      </c>
      <c r="M182">
        <v>42873565</v>
      </c>
      <c r="N182">
        <v>173327363</v>
      </c>
      <c r="O182">
        <v>297013984</v>
      </c>
      <c r="P182">
        <v>77513039</v>
      </c>
      <c r="Q182">
        <v>239867631</v>
      </c>
      <c r="R182">
        <v>72078498</v>
      </c>
      <c r="S182">
        <v>13961253</v>
      </c>
      <c r="T182">
        <v>78747881</v>
      </c>
      <c r="U182">
        <v>24756049</v>
      </c>
      <c r="V182">
        <v>166189517</v>
      </c>
      <c r="W182">
        <v>96804263</v>
      </c>
      <c r="X182">
        <v>37859436</v>
      </c>
      <c r="Y182">
        <v>15079472</v>
      </c>
      <c r="Z182">
        <v>17336966</v>
      </c>
      <c r="AA182">
        <v>108090118</v>
      </c>
      <c r="AB182">
        <v>52695677</v>
      </c>
      <c r="AC182">
        <v>95306282</v>
      </c>
      <c r="AD182">
        <v>312105755</v>
      </c>
      <c r="AE182">
        <v>48312996</v>
      </c>
      <c r="AF182">
        <v>105151268</v>
      </c>
      <c r="AG182">
        <v>125399548</v>
      </c>
      <c r="AH182">
        <v>56418828</v>
      </c>
      <c r="AI182">
        <v>52495872</v>
      </c>
      <c r="AJ182">
        <v>375365019</v>
      </c>
      <c r="AK182">
        <v>55383844</v>
      </c>
      <c r="AL182">
        <v>397652594</v>
      </c>
      <c r="AM182">
        <v>75956628</v>
      </c>
      <c r="AN182">
        <v>212415396</v>
      </c>
      <c r="AO182">
        <v>11014789</v>
      </c>
      <c r="AP182">
        <v>14182497</v>
      </c>
      <c r="AQ182">
        <v>56337886</v>
      </c>
      <c r="AR182">
        <v>17609720</v>
      </c>
      <c r="AS182">
        <v>579030057</v>
      </c>
      <c r="AT182">
        <v>57166825</v>
      </c>
      <c r="AU182">
        <v>126087294</v>
      </c>
      <c r="AV182">
        <v>86663095</v>
      </c>
      <c r="AW182">
        <v>125823508</v>
      </c>
      <c r="AX182">
        <v>26782438</v>
      </c>
      <c r="AY182">
        <v>40777812</v>
      </c>
      <c r="AZ182">
        <v>13106136</v>
      </c>
      <c r="BA182">
        <v>183382163</v>
      </c>
      <c r="BB182">
        <v>56721385</v>
      </c>
      <c r="BC182">
        <v>209372400</v>
      </c>
      <c r="BD182">
        <v>13512420</v>
      </c>
      <c r="BE182">
        <v>67662674</v>
      </c>
      <c r="BF182">
        <v>59336178</v>
      </c>
      <c r="BG182">
        <v>94501303</v>
      </c>
      <c r="BH182">
        <v>45142873</v>
      </c>
      <c r="BI182">
        <v>23506777</v>
      </c>
      <c r="BJ182">
        <v>28580534</v>
      </c>
      <c r="BK182">
        <v>40640054</v>
      </c>
      <c r="BL182">
        <v>1160033454</v>
      </c>
      <c r="BM182">
        <v>19970191</v>
      </c>
      <c r="BN182">
        <v>26446571</v>
      </c>
      <c r="BO182">
        <v>89597922</v>
      </c>
      <c r="BP182">
        <v>88401635</v>
      </c>
      <c r="BQ182">
        <v>259861321</v>
      </c>
      <c r="BR182">
        <v>30199376</v>
      </c>
      <c r="BS182">
        <v>197981073</v>
      </c>
      <c r="BT182">
        <v>212412586</v>
      </c>
      <c r="BU182">
        <v>19150173</v>
      </c>
      <c r="BV182">
        <v>49377781</v>
      </c>
      <c r="BW182">
        <v>58446714</v>
      </c>
      <c r="BX182">
        <v>14815246</v>
      </c>
      <c r="BY182">
        <v>50081434</v>
      </c>
      <c r="BZ182">
        <v>140040874</v>
      </c>
      <c r="CA182">
        <v>23299320</v>
      </c>
      <c r="CB182">
        <v>113457367</v>
      </c>
      <c r="CC182">
        <v>52397546</v>
      </c>
      <c r="CD182">
        <v>119771463</v>
      </c>
      <c r="CE182">
        <v>79213602</v>
      </c>
      <c r="CF182">
        <v>141301805</v>
      </c>
      <c r="CG182">
        <v>60001707</v>
      </c>
      <c r="CH182">
        <v>71469318</v>
      </c>
      <c r="CI182">
        <v>40340369</v>
      </c>
      <c r="CJ182">
        <v>61030531</v>
      </c>
      <c r="CK182">
        <v>50741828</v>
      </c>
      <c r="CL182">
        <v>72168685</v>
      </c>
      <c r="CM182">
        <v>19944218</v>
      </c>
      <c r="CN182">
        <v>46544131</v>
      </c>
      <c r="CO182">
        <v>6639740</v>
      </c>
      <c r="CP182">
        <v>264671047</v>
      </c>
      <c r="CQ182">
        <v>45706108</v>
      </c>
      <c r="CR182">
        <v>907335423</v>
      </c>
      <c r="CS182">
        <v>28727087</v>
      </c>
      <c r="CT182">
        <v>12219972</v>
      </c>
      <c r="CU182">
        <v>51162211</v>
      </c>
      <c r="CV182">
        <v>101074252</v>
      </c>
      <c r="CW182">
        <v>70365274</v>
      </c>
      <c r="CX182">
        <v>92712343</v>
      </c>
      <c r="CY182">
        <v>35606817</v>
      </c>
      <c r="CZ182">
        <v>20766065</v>
      </c>
    </row>
    <row r="183" spans="1:104" x14ac:dyDescent="0.25">
      <c r="A183">
        <v>533</v>
      </c>
      <c r="B183">
        <v>533</v>
      </c>
      <c r="C183" t="s">
        <v>1170</v>
      </c>
      <c r="D183" t="s">
        <v>512</v>
      </c>
      <c r="E183">
        <v>4258489</v>
      </c>
      <c r="F183">
        <v>0</v>
      </c>
      <c r="G183">
        <v>579647</v>
      </c>
      <c r="H183">
        <v>699162</v>
      </c>
      <c r="I183">
        <v>0</v>
      </c>
      <c r="J183">
        <v>0</v>
      </c>
      <c r="K183">
        <v>0</v>
      </c>
      <c r="L183">
        <v>0</v>
      </c>
      <c r="M183">
        <v>0</v>
      </c>
      <c r="N183">
        <v>505057</v>
      </c>
      <c r="O183">
        <v>0</v>
      </c>
      <c r="P183">
        <v>0</v>
      </c>
      <c r="Q183">
        <v>0</v>
      </c>
      <c r="R183">
        <v>1264000</v>
      </c>
      <c r="S183">
        <v>0</v>
      </c>
      <c r="T183">
        <v>0</v>
      </c>
      <c r="U183">
        <v>0</v>
      </c>
      <c r="V183">
        <v>378292</v>
      </c>
      <c r="W183">
        <v>0</v>
      </c>
      <c r="X183">
        <v>0</v>
      </c>
      <c r="Y183">
        <v>0</v>
      </c>
      <c r="Z183">
        <v>311618</v>
      </c>
      <c r="AA183">
        <v>0</v>
      </c>
      <c r="AB183">
        <v>0</v>
      </c>
      <c r="AC183">
        <v>0</v>
      </c>
      <c r="AD183">
        <v>0</v>
      </c>
      <c r="AE183">
        <v>0</v>
      </c>
      <c r="AF183">
        <v>1459336</v>
      </c>
      <c r="AG183">
        <v>0</v>
      </c>
      <c r="AH183">
        <v>884000</v>
      </c>
      <c r="AI183">
        <v>0</v>
      </c>
      <c r="AJ183">
        <v>0</v>
      </c>
      <c r="AK183">
        <v>1959118</v>
      </c>
      <c r="AL183">
        <v>0</v>
      </c>
      <c r="AM183">
        <v>0</v>
      </c>
      <c r="AN183">
        <v>3459164</v>
      </c>
      <c r="AO183">
        <v>0</v>
      </c>
      <c r="AP183">
        <v>35890</v>
      </c>
      <c r="AQ183">
        <v>5800000</v>
      </c>
      <c r="AR183">
        <v>0</v>
      </c>
      <c r="AS183">
        <v>0</v>
      </c>
      <c r="AT183">
        <v>397706</v>
      </c>
      <c r="AU183">
        <v>1902953</v>
      </c>
      <c r="AV183">
        <v>3350000</v>
      </c>
      <c r="AW183">
        <v>0</v>
      </c>
      <c r="AX183">
        <v>230533</v>
      </c>
      <c r="AY183">
        <v>0</v>
      </c>
      <c r="AZ183">
        <v>188903</v>
      </c>
      <c r="BA183">
        <v>831923</v>
      </c>
      <c r="BB183">
        <v>0</v>
      </c>
      <c r="BC183">
        <v>0</v>
      </c>
      <c r="BD183">
        <v>215852</v>
      </c>
      <c r="BE183">
        <v>0</v>
      </c>
      <c r="BF183">
        <v>0</v>
      </c>
      <c r="BG183">
        <v>343277</v>
      </c>
      <c r="BH183">
        <v>0</v>
      </c>
      <c r="BI183">
        <v>0</v>
      </c>
      <c r="BJ183">
        <v>0</v>
      </c>
      <c r="BK183">
        <v>768523</v>
      </c>
      <c r="BL183">
        <v>0</v>
      </c>
      <c r="BM183">
        <v>276506</v>
      </c>
      <c r="BN183">
        <v>0</v>
      </c>
      <c r="BO183">
        <v>0</v>
      </c>
      <c r="BP183">
        <v>0</v>
      </c>
      <c r="BQ183">
        <v>0</v>
      </c>
      <c r="BR183">
        <v>504504</v>
      </c>
      <c r="BS183">
        <v>0</v>
      </c>
      <c r="BT183">
        <v>0</v>
      </c>
      <c r="BU183">
        <v>0</v>
      </c>
      <c r="BV183">
        <v>790000</v>
      </c>
      <c r="BW183">
        <v>291667</v>
      </c>
      <c r="BX183">
        <v>0</v>
      </c>
      <c r="BY183">
        <v>0</v>
      </c>
      <c r="BZ183">
        <v>1730000</v>
      </c>
      <c r="CA183">
        <v>0</v>
      </c>
      <c r="CB183">
        <v>0</v>
      </c>
      <c r="CC183">
        <v>471770</v>
      </c>
      <c r="CD183">
        <v>0</v>
      </c>
      <c r="CE183">
        <v>0</v>
      </c>
      <c r="CF183">
        <v>1000000</v>
      </c>
      <c r="CG183">
        <v>1135931</v>
      </c>
      <c r="CH183">
        <v>0</v>
      </c>
      <c r="CI183">
        <v>0</v>
      </c>
      <c r="CJ183">
        <v>536143</v>
      </c>
      <c r="CK183">
        <v>6574822</v>
      </c>
      <c r="CL183">
        <v>238274</v>
      </c>
      <c r="CM183">
        <v>390000</v>
      </c>
      <c r="CN183">
        <v>0</v>
      </c>
      <c r="CO183">
        <v>0</v>
      </c>
      <c r="CP183">
        <v>270800</v>
      </c>
      <c r="CQ183">
        <v>280000</v>
      </c>
      <c r="CR183">
        <v>16821</v>
      </c>
      <c r="CS183">
        <v>261661</v>
      </c>
      <c r="CT183">
        <v>0</v>
      </c>
      <c r="CU183">
        <v>0</v>
      </c>
      <c r="CV183">
        <v>0</v>
      </c>
      <c r="CW183">
        <v>0</v>
      </c>
      <c r="CX183">
        <v>42838</v>
      </c>
      <c r="CY183">
        <v>0</v>
      </c>
      <c r="CZ183">
        <v>113926</v>
      </c>
    </row>
    <row r="184" spans="1:104" x14ac:dyDescent="0.25">
      <c r="B184">
        <v>534</v>
      </c>
      <c r="C184" t="s">
        <v>299</v>
      </c>
      <c r="D184" t="s">
        <v>513</v>
      </c>
    </row>
    <row r="185" spans="1:104" x14ac:dyDescent="0.25">
      <c r="A185">
        <v>535</v>
      </c>
      <c r="B185">
        <v>535</v>
      </c>
      <c r="C185" t="s">
        <v>281</v>
      </c>
      <c r="D185" t="s">
        <v>514</v>
      </c>
      <c r="E185">
        <v>56934</v>
      </c>
      <c r="F185">
        <v>122167</v>
      </c>
      <c r="G185">
        <v>566232</v>
      </c>
      <c r="H185">
        <v>0</v>
      </c>
      <c r="I185">
        <v>0</v>
      </c>
      <c r="J185">
        <v>0</v>
      </c>
      <c r="K185">
        <v>0</v>
      </c>
      <c r="L185">
        <v>0</v>
      </c>
      <c r="M185">
        <v>325379</v>
      </c>
      <c r="N185">
        <v>50249024</v>
      </c>
      <c r="O185">
        <v>38888264</v>
      </c>
      <c r="P185">
        <v>26408027</v>
      </c>
      <c r="Q185">
        <v>110876291</v>
      </c>
      <c r="R185">
        <v>529073</v>
      </c>
      <c r="S185">
        <v>0</v>
      </c>
      <c r="T185">
        <v>0</v>
      </c>
      <c r="U185">
        <v>13967</v>
      </c>
      <c r="V185">
        <v>52636766</v>
      </c>
      <c r="W185">
        <v>0</v>
      </c>
      <c r="X185">
        <v>0</v>
      </c>
      <c r="Y185">
        <v>0</v>
      </c>
      <c r="Z185">
        <v>0</v>
      </c>
      <c r="AA185">
        <v>1447218</v>
      </c>
      <c r="AB185">
        <v>0</v>
      </c>
      <c r="AC185">
        <v>30581</v>
      </c>
      <c r="AD185">
        <v>5913</v>
      </c>
      <c r="AE185">
        <v>5425660</v>
      </c>
      <c r="AF185">
        <v>1433337</v>
      </c>
      <c r="AG185">
        <v>5171457</v>
      </c>
      <c r="AH185">
        <v>0</v>
      </c>
      <c r="AI185">
        <v>166646</v>
      </c>
      <c r="AJ185">
        <v>4935958</v>
      </c>
      <c r="AK185">
        <v>719600</v>
      </c>
      <c r="AL185">
        <v>88732853</v>
      </c>
      <c r="AM185">
        <v>8970788</v>
      </c>
      <c r="AN185">
        <v>8559119</v>
      </c>
      <c r="AO185">
        <v>0</v>
      </c>
      <c r="AP185">
        <v>1525767</v>
      </c>
      <c r="AQ185">
        <v>17396155</v>
      </c>
      <c r="AR185">
        <v>0</v>
      </c>
      <c r="AS185">
        <v>28715973</v>
      </c>
      <c r="AT185">
        <v>0</v>
      </c>
      <c r="AU185">
        <v>12495152</v>
      </c>
      <c r="AV185">
        <v>777491</v>
      </c>
      <c r="AW185">
        <v>4933831</v>
      </c>
      <c r="AX185">
        <v>0</v>
      </c>
      <c r="AY185">
        <v>0</v>
      </c>
      <c r="AZ185">
        <v>0</v>
      </c>
      <c r="BA185">
        <v>11958815</v>
      </c>
      <c r="BB185">
        <v>0</v>
      </c>
      <c r="BC185">
        <v>0</v>
      </c>
      <c r="BD185">
        <v>10926249</v>
      </c>
      <c r="BE185">
        <v>35739632</v>
      </c>
      <c r="BF185">
        <v>0</v>
      </c>
      <c r="BG185">
        <v>2086789</v>
      </c>
      <c r="BH185">
        <v>1033876</v>
      </c>
      <c r="BI185">
        <v>781974</v>
      </c>
      <c r="BJ185">
        <v>0</v>
      </c>
      <c r="BK185">
        <v>6160140</v>
      </c>
      <c r="BL185">
        <v>4171844</v>
      </c>
      <c r="BM185">
        <v>0</v>
      </c>
      <c r="BN185">
        <v>66310648</v>
      </c>
      <c r="BO185">
        <v>29170381</v>
      </c>
      <c r="BP185">
        <v>2370345</v>
      </c>
      <c r="BQ185">
        <v>19752799</v>
      </c>
      <c r="BR185">
        <v>0</v>
      </c>
      <c r="BS185">
        <v>14213026</v>
      </c>
      <c r="BT185">
        <v>53041769</v>
      </c>
      <c r="BU185">
        <v>0</v>
      </c>
      <c r="BV185">
        <v>28521</v>
      </c>
      <c r="BW185">
        <v>12019260</v>
      </c>
      <c r="BX185">
        <v>10255</v>
      </c>
      <c r="BY185">
        <v>4158725</v>
      </c>
      <c r="BZ185">
        <v>4694124</v>
      </c>
      <c r="CA185">
        <v>1641349</v>
      </c>
      <c r="CB185">
        <v>0</v>
      </c>
      <c r="CC185">
        <v>0</v>
      </c>
      <c r="CD185">
        <v>0</v>
      </c>
      <c r="CE185">
        <v>446606</v>
      </c>
      <c r="CF185">
        <v>15960144</v>
      </c>
      <c r="CG185">
        <v>2935217</v>
      </c>
      <c r="CH185">
        <v>0</v>
      </c>
      <c r="CI185">
        <v>8413255</v>
      </c>
      <c r="CJ185">
        <v>18648</v>
      </c>
      <c r="CK185">
        <v>4280148</v>
      </c>
      <c r="CL185">
        <v>4863486</v>
      </c>
      <c r="CM185">
        <v>0</v>
      </c>
      <c r="CN185">
        <v>22125</v>
      </c>
      <c r="CO185">
        <v>0</v>
      </c>
      <c r="CP185">
        <v>71748232</v>
      </c>
      <c r="CQ185">
        <v>1519879</v>
      </c>
      <c r="CR185">
        <v>35156807</v>
      </c>
      <c r="CS185">
        <v>0</v>
      </c>
      <c r="CT185">
        <v>0</v>
      </c>
      <c r="CU185">
        <v>0</v>
      </c>
      <c r="CV185">
        <v>14792793</v>
      </c>
      <c r="CW185">
        <v>0</v>
      </c>
      <c r="CX185">
        <v>706741</v>
      </c>
      <c r="CY185">
        <v>0</v>
      </c>
      <c r="CZ185">
        <v>10431372</v>
      </c>
    </row>
    <row r="186" spans="1:104" x14ac:dyDescent="0.25">
      <c r="A186">
        <v>536</v>
      </c>
      <c r="B186">
        <v>536</v>
      </c>
      <c r="C186" t="s">
        <v>227</v>
      </c>
      <c r="D186" t="s">
        <v>515</v>
      </c>
      <c r="E186">
        <v>3648458</v>
      </c>
      <c r="F186">
        <v>676670</v>
      </c>
      <c r="G186">
        <v>423361</v>
      </c>
      <c r="H186">
        <v>3752714</v>
      </c>
      <c r="I186">
        <v>246576</v>
      </c>
      <c r="J186">
        <v>23207</v>
      </c>
      <c r="K186">
        <v>195242</v>
      </c>
      <c r="L186">
        <v>1328655</v>
      </c>
      <c r="M186">
        <v>940777</v>
      </c>
      <c r="N186">
        <v>1744231</v>
      </c>
      <c r="O186">
        <v>13357</v>
      </c>
      <c r="P186">
        <v>0</v>
      </c>
      <c r="Q186">
        <v>4814230</v>
      </c>
      <c r="R186">
        <v>783741</v>
      </c>
      <c r="S186">
        <v>0</v>
      </c>
      <c r="T186">
        <v>1476103</v>
      </c>
      <c r="U186">
        <v>901416</v>
      </c>
      <c r="V186">
        <v>14739404</v>
      </c>
      <c r="W186">
        <v>945174</v>
      </c>
      <c r="X186">
        <v>324834</v>
      </c>
      <c r="Y186">
        <v>156167</v>
      </c>
      <c r="Z186">
        <v>0</v>
      </c>
      <c r="AA186">
        <v>15426</v>
      </c>
      <c r="AB186">
        <v>434146</v>
      </c>
      <c r="AC186">
        <v>0</v>
      </c>
      <c r="AD186">
        <v>1773346</v>
      </c>
      <c r="AE186">
        <v>1203141</v>
      </c>
      <c r="AF186">
        <v>172722</v>
      </c>
      <c r="AG186">
        <v>6251842</v>
      </c>
      <c r="AH186">
        <v>3433964</v>
      </c>
      <c r="AI186">
        <v>0</v>
      </c>
      <c r="AJ186">
        <v>3010585</v>
      </c>
      <c r="AK186">
        <v>662490</v>
      </c>
      <c r="AL186">
        <v>0</v>
      </c>
      <c r="AM186">
        <v>1146975</v>
      </c>
      <c r="AN186">
        <v>0</v>
      </c>
      <c r="AO186">
        <v>171015</v>
      </c>
      <c r="AP186">
        <v>520841</v>
      </c>
      <c r="AQ186">
        <v>9078384</v>
      </c>
      <c r="AR186">
        <v>0</v>
      </c>
      <c r="AS186">
        <v>0</v>
      </c>
      <c r="AT186">
        <v>2316768</v>
      </c>
      <c r="AU186">
        <v>0</v>
      </c>
      <c r="AV186">
        <v>462778</v>
      </c>
      <c r="AW186">
        <v>0</v>
      </c>
      <c r="AX186">
        <v>1839091</v>
      </c>
      <c r="AY186">
        <v>231672</v>
      </c>
      <c r="AZ186">
        <v>331604</v>
      </c>
      <c r="BA186">
        <v>1758269</v>
      </c>
      <c r="BB186">
        <v>250058</v>
      </c>
      <c r="BC186">
        <v>175533</v>
      </c>
      <c r="BD186">
        <v>125087</v>
      </c>
      <c r="BE186">
        <v>0</v>
      </c>
      <c r="BF186">
        <v>0</v>
      </c>
      <c r="BG186">
        <v>1457159</v>
      </c>
      <c r="BH186">
        <v>2584</v>
      </c>
      <c r="BI186">
        <v>2331682</v>
      </c>
      <c r="BJ186">
        <v>82770</v>
      </c>
      <c r="BK186">
        <v>468950</v>
      </c>
      <c r="BL186">
        <v>0</v>
      </c>
      <c r="BM186">
        <v>80544</v>
      </c>
      <c r="BN186">
        <v>599797</v>
      </c>
      <c r="BO186">
        <v>1317147</v>
      </c>
      <c r="BP186">
        <v>272744</v>
      </c>
      <c r="BQ186">
        <v>0</v>
      </c>
      <c r="BR186">
        <v>454105</v>
      </c>
      <c r="BS186">
        <v>5345</v>
      </c>
      <c r="BT186">
        <v>0</v>
      </c>
      <c r="BU186">
        <v>0</v>
      </c>
      <c r="BV186">
        <v>624742</v>
      </c>
      <c r="BW186">
        <v>1448895</v>
      </c>
      <c r="BX186">
        <v>95595</v>
      </c>
      <c r="BY186">
        <v>81834</v>
      </c>
      <c r="BZ186">
        <v>0</v>
      </c>
      <c r="CA186">
        <v>507295</v>
      </c>
      <c r="CB186">
        <v>2446620</v>
      </c>
      <c r="CC186">
        <v>180049</v>
      </c>
      <c r="CD186">
        <v>504721</v>
      </c>
      <c r="CE186">
        <v>784497</v>
      </c>
      <c r="CF186">
        <v>345226</v>
      </c>
      <c r="CG186">
        <v>1041145</v>
      </c>
      <c r="CH186">
        <v>1092869</v>
      </c>
      <c r="CI186">
        <v>0</v>
      </c>
      <c r="CJ186">
        <v>350</v>
      </c>
      <c r="CK186">
        <v>4549501</v>
      </c>
      <c r="CL186">
        <v>4502557</v>
      </c>
      <c r="CM186">
        <v>980575</v>
      </c>
      <c r="CN186">
        <v>0</v>
      </c>
      <c r="CO186">
        <v>300093</v>
      </c>
      <c r="CP186">
        <v>1015759</v>
      </c>
      <c r="CQ186">
        <v>295731</v>
      </c>
      <c r="CR186">
        <v>6349320</v>
      </c>
      <c r="CS186">
        <v>98506</v>
      </c>
      <c r="CT186">
        <v>220975</v>
      </c>
      <c r="CU186">
        <v>273659</v>
      </c>
      <c r="CV186">
        <v>7189298</v>
      </c>
      <c r="CW186">
        <v>0</v>
      </c>
      <c r="CX186">
        <v>306458</v>
      </c>
      <c r="CY186">
        <v>109700</v>
      </c>
      <c r="CZ186">
        <v>80000</v>
      </c>
    </row>
    <row r="187" spans="1:104" x14ac:dyDescent="0.25">
      <c r="A187">
        <v>537</v>
      </c>
      <c r="B187">
        <v>537</v>
      </c>
      <c r="C187" t="s">
        <v>1171</v>
      </c>
      <c r="D187" t="s">
        <v>516</v>
      </c>
      <c r="E187">
        <v>2</v>
      </c>
      <c r="F187">
        <v>1</v>
      </c>
      <c r="G187">
        <v>0</v>
      </c>
      <c r="H187">
        <v>1</v>
      </c>
      <c r="I187">
        <v>2</v>
      </c>
      <c r="J187">
        <v>0</v>
      </c>
      <c r="K187">
        <v>2</v>
      </c>
      <c r="L187">
        <v>2</v>
      </c>
      <c r="M187">
        <v>2</v>
      </c>
      <c r="N187">
        <v>2</v>
      </c>
      <c r="O187">
        <v>0</v>
      </c>
      <c r="P187">
        <v>1</v>
      </c>
      <c r="Q187">
        <v>2</v>
      </c>
      <c r="R187">
        <v>2</v>
      </c>
      <c r="S187">
        <v>2</v>
      </c>
      <c r="T187">
        <v>1</v>
      </c>
      <c r="U187">
        <v>2</v>
      </c>
      <c r="V187">
        <v>2</v>
      </c>
      <c r="W187">
        <v>2</v>
      </c>
      <c r="X187">
        <v>0</v>
      </c>
      <c r="Y187">
        <v>2</v>
      </c>
      <c r="Z187">
        <v>2</v>
      </c>
      <c r="AA187">
        <v>2</v>
      </c>
      <c r="AB187">
        <v>2</v>
      </c>
      <c r="AC187">
        <v>2</v>
      </c>
      <c r="AD187">
        <v>1</v>
      </c>
      <c r="AE187">
        <v>1</v>
      </c>
      <c r="AF187">
        <v>1</v>
      </c>
      <c r="AG187">
        <v>1</v>
      </c>
      <c r="AH187">
        <v>0</v>
      </c>
      <c r="AI187">
        <v>2</v>
      </c>
      <c r="AJ187">
        <v>1</v>
      </c>
      <c r="AK187">
        <v>1</v>
      </c>
      <c r="AL187">
        <v>2</v>
      </c>
      <c r="AM187">
        <v>2</v>
      </c>
      <c r="AN187">
        <v>2</v>
      </c>
      <c r="AO187">
        <v>2</v>
      </c>
      <c r="AP187">
        <v>2</v>
      </c>
      <c r="AQ187">
        <v>0</v>
      </c>
      <c r="AR187">
        <v>1</v>
      </c>
      <c r="AS187">
        <v>2</v>
      </c>
      <c r="AT187">
        <v>2</v>
      </c>
      <c r="AU187">
        <v>2</v>
      </c>
      <c r="AV187">
        <v>0</v>
      </c>
      <c r="AW187">
        <v>2</v>
      </c>
      <c r="AX187">
        <v>2</v>
      </c>
      <c r="AY187">
        <v>2</v>
      </c>
      <c r="AZ187">
        <v>2</v>
      </c>
      <c r="BA187">
        <v>0</v>
      </c>
      <c r="BB187">
        <v>2</v>
      </c>
      <c r="BC187">
        <v>1</v>
      </c>
      <c r="BD187">
        <v>1</v>
      </c>
      <c r="BE187">
        <v>2</v>
      </c>
      <c r="BF187">
        <v>2</v>
      </c>
      <c r="BG187">
        <v>2</v>
      </c>
      <c r="BH187">
        <v>2</v>
      </c>
      <c r="BI187">
        <v>2</v>
      </c>
      <c r="BJ187">
        <v>1</v>
      </c>
      <c r="BK187">
        <v>2</v>
      </c>
      <c r="BL187">
        <v>0</v>
      </c>
      <c r="BM187">
        <v>0</v>
      </c>
      <c r="BN187">
        <v>2</v>
      </c>
      <c r="BO187">
        <v>1</v>
      </c>
      <c r="BP187">
        <v>2</v>
      </c>
      <c r="BQ187">
        <v>2</v>
      </c>
      <c r="BR187">
        <v>2</v>
      </c>
      <c r="BS187">
        <v>2</v>
      </c>
      <c r="BT187">
        <v>2</v>
      </c>
      <c r="BU187">
        <v>1</v>
      </c>
      <c r="BV187">
        <v>2</v>
      </c>
      <c r="BW187">
        <v>2</v>
      </c>
      <c r="BX187">
        <v>2</v>
      </c>
      <c r="BY187">
        <v>0</v>
      </c>
      <c r="BZ187">
        <v>2</v>
      </c>
      <c r="CA187">
        <v>2</v>
      </c>
      <c r="CB187">
        <v>2</v>
      </c>
      <c r="CC187">
        <v>1</v>
      </c>
      <c r="CD187">
        <v>2</v>
      </c>
      <c r="CE187">
        <v>1</v>
      </c>
      <c r="CF187">
        <v>2</v>
      </c>
      <c r="CG187">
        <v>0</v>
      </c>
      <c r="CH187">
        <v>2</v>
      </c>
      <c r="CI187">
        <v>2</v>
      </c>
      <c r="CJ187">
        <v>2</v>
      </c>
      <c r="CK187">
        <v>1</v>
      </c>
      <c r="CL187">
        <v>1</v>
      </c>
      <c r="CM187">
        <v>2</v>
      </c>
      <c r="CN187">
        <v>2</v>
      </c>
      <c r="CO187">
        <v>1</v>
      </c>
      <c r="CP187">
        <v>0</v>
      </c>
      <c r="CQ187">
        <v>2</v>
      </c>
      <c r="CR187">
        <v>0</v>
      </c>
      <c r="CS187">
        <v>1</v>
      </c>
      <c r="CT187">
        <v>2</v>
      </c>
      <c r="CU187">
        <v>0</v>
      </c>
      <c r="CV187">
        <v>2</v>
      </c>
      <c r="CW187">
        <v>2</v>
      </c>
      <c r="CX187">
        <v>2</v>
      </c>
      <c r="CY187">
        <v>2</v>
      </c>
      <c r="CZ187">
        <v>2</v>
      </c>
    </row>
    <row r="188" spans="1:104" x14ac:dyDescent="0.25">
      <c r="A188">
        <v>538</v>
      </c>
      <c r="B188">
        <v>538</v>
      </c>
      <c r="C188" t="s">
        <v>1172</v>
      </c>
      <c r="D188" t="s">
        <v>517</v>
      </c>
      <c r="E188">
        <v>2</v>
      </c>
      <c r="F188">
        <v>1</v>
      </c>
      <c r="G188">
        <v>0</v>
      </c>
      <c r="H188">
        <v>2</v>
      </c>
      <c r="I188">
        <v>2</v>
      </c>
      <c r="J188">
        <v>0</v>
      </c>
      <c r="K188">
        <v>1</v>
      </c>
      <c r="L188">
        <v>2</v>
      </c>
      <c r="M188">
        <v>2</v>
      </c>
      <c r="N188">
        <v>1</v>
      </c>
      <c r="O188">
        <v>0</v>
      </c>
      <c r="P188">
        <v>1</v>
      </c>
      <c r="Q188">
        <v>2</v>
      </c>
      <c r="R188">
        <v>2</v>
      </c>
      <c r="S188">
        <v>2</v>
      </c>
      <c r="T188">
        <v>2</v>
      </c>
      <c r="U188">
        <v>2</v>
      </c>
      <c r="V188">
        <v>2</v>
      </c>
      <c r="W188">
        <v>2</v>
      </c>
      <c r="X188">
        <v>0</v>
      </c>
      <c r="Y188">
        <v>2</v>
      </c>
      <c r="Z188">
        <v>2</v>
      </c>
      <c r="AA188">
        <v>2</v>
      </c>
      <c r="AB188">
        <v>2</v>
      </c>
      <c r="AC188">
        <v>2</v>
      </c>
      <c r="AD188">
        <v>2</v>
      </c>
      <c r="AE188">
        <v>1</v>
      </c>
      <c r="AF188">
        <v>1</v>
      </c>
      <c r="AG188">
        <v>1</v>
      </c>
      <c r="AH188">
        <v>0</v>
      </c>
      <c r="AI188">
        <v>2</v>
      </c>
      <c r="AJ188">
        <v>1</v>
      </c>
      <c r="AK188">
        <v>2</v>
      </c>
      <c r="AL188">
        <v>2</v>
      </c>
      <c r="AM188">
        <v>2</v>
      </c>
      <c r="AN188">
        <v>2</v>
      </c>
      <c r="AO188">
        <v>2</v>
      </c>
      <c r="AP188">
        <v>2</v>
      </c>
      <c r="AQ188">
        <v>0</v>
      </c>
      <c r="AR188">
        <v>1</v>
      </c>
      <c r="AS188">
        <v>2</v>
      </c>
      <c r="AT188">
        <v>2</v>
      </c>
      <c r="AU188">
        <v>2</v>
      </c>
      <c r="AV188">
        <v>0</v>
      </c>
      <c r="AW188">
        <v>2</v>
      </c>
      <c r="AX188">
        <v>2</v>
      </c>
      <c r="AY188">
        <v>2</v>
      </c>
      <c r="AZ188">
        <v>2</v>
      </c>
      <c r="BA188">
        <v>2</v>
      </c>
      <c r="BB188">
        <v>2</v>
      </c>
      <c r="BC188">
        <v>2</v>
      </c>
      <c r="BD188">
        <v>1</v>
      </c>
      <c r="BE188">
        <v>2</v>
      </c>
      <c r="BF188">
        <v>2</v>
      </c>
      <c r="BG188">
        <v>1</v>
      </c>
      <c r="BH188">
        <v>2</v>
      </c>
      <c r="BI188">
        <v>2</v>
      </c>
      <c r="BJ188">
        <v>1</v>
      </c>
      <c r="BK188">
        <v>2</v>
      </c>
      <c r="BL188">
        <v>0</v>
      </c>
      <c r="BM188">
        <v>0</v>
      </c>
      <c r="BN188">
        <v>2</v>
      </c>
      <c r="BO188">
        <v>1</v>
      </c>
      <c r="BP188">
        <v>1</v>
      </c>
      <c r="BQ188">
        <v>2</v>
      </c>
      <c r="BR188">
        <v>2</v>
      </c>
      <c r="BS188">
        <v>2</v>
      </c>
      <c r="BT188">
        <v>2</v>
      </c>
      <c r="BU188">
        <v>1</v>
      </c>
      <c r="BV188">
        <v>2</v>
      </c>
      <c r="BW188">
        <v>1</v>
      </c>
      <c r="BX188">
        <v>2</v>
      </c>
      <c r="BY188">
        <v>0</v>
      </c>
      <c r="BZ188">
        <v>2</v>
      </c>
      <c r="CA188">
        <v>2</v>
      </c>
      <c r="CB188">
        <v>2</v>
      </c>
      <c r="CC188">
        <v>2</v>
      </c>
      <c r="CD188">
        <v>2</v>
      </c>
      <c r="CE188">
        <v>2</v>
      </c>
      <c r="CF188">
        <v>2</v>
      </c>
      <c r="CG188">
        <v>0</v>
      </c>
      <c r="CH188">
        <v>2</v>
      </c>
      <c r="CI188">
        <v>2</v>
      </c>
      <c r="CJ188">
        <v>1</v>
      </c>
      <c r="CK188">
        <v>1</v>
      </c>
      <c r="CL188">
        <v>1</v>
      </c>
      <c r="CM188">
        <v>2</v>
      </c>
      <c r="CN188">
        <v>2</v>
      </c>
      <c r="CO188">
        <v>2</v>
      </c>
      <c r="CP188">
        <v>0</v>
      </c>
      <c r="CQ188">
        <v>2</v>
      </c>
      <c r="CR188">
        <v>0</v>
      </c>
      <c r="CS188">
        <v>2</v>
      </c>
      <c r="CT188">
        <v>2</v>
      </c>
      <c r="CU188">
        <v>0</v>
      </c>
      <c r="CV188">
        <v>2</v>
      </c>
      <c r="CW188">
        <v>2</v>
      </c>
      <c r="CX188">
        <v>2</v>
      </c>
      <c r="CY188">
        <v>2</v>
      </c>
      <c r="CZ188">
        <v>2</v>
      </c>
    </row>
    <row r="189" spans="1:104" x14ac:dyDescent="0.25">
      <c r="A189">
        <v>540</v>
      </c>
      <c r="B189">
        <v>539</v>
      </c>
      <c r="C189" t="s">
        <v>1173</v>
      </c>
      <c r="D189" t="s">
        <v>518</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row>
    <row r="190" spans="1:104" x14ac:dyDescent="0.25">
      <c r="B190">
        <v>540</v>
      </c>
      <c r="C190" t="s">
        <v>1174</v>
      </c>
      <c r="D190" t="s">
        <v>519</v>
      </c>
      <c r="E190">
        <v>6844044</v>
      </c>
      <c r="F190">
        <v>2608627</v>
      </c>
      <c r="G190">
        <v>852418</v>
      </c>
      <c r="H190">
        <v>0</v>
      </c>
      <c r="I190">
        <v>3100019</v>
      </c>
      <c r="J190">
        <v>0</v>
      </c>
      <c r="K190">
        <v>612324</v>
      </c>
      <c r="L190">
        <v>1902304</v>
      </c>
      <c r="M190">
        <v>3468649</v>
      </c>
      <c r="N190">
        <v>2522556</v>
      </c>
      <c r="O190">
        <v>9042094</v>
      </c>
      <c r="P190">
        <v>2213911</v>
      </c>
      <c r="Q190">
        <v>0</v>
      </c>
      <c r="R190">
        <v>5221742</v>
      </c>
      <c r="S190">
        <v>0</v>
      </c>
      <c r="T190">
        <v>5324430</v>
      </c>
      <c r="U190">
        <v>395328</v>
      </c>
      <c r="V190">
        <v>6809722</v>
      </c>
      <c r="W190">
        <v>7963031</v>
      </c>
      <c r="X190">
        <v>0</v>
      </c>
      <c r="Y190">
        <v>0</v>
      </c>
      <c r="Z190">
        <v>0</v>
      </c>
      <c r="AA190">
        <v>5204151</v>
      </c>
      <c r="AB190">
        <v>1679896</v>
      </c>
      <c r="AC190">
        <v>0</v>
      </c>
      <c r="AD190">
        <v>7447195</v>
      </c>
      <c r="AE190">
        <v>2762123</v>
      </c>
      <c r="AF190">
        <v>3117346</v>
      </c>
      <c r="AG190">
        <v>3052506</v>
      </c>
      <c r="AH190">
        <v>4378030</v>
      </c>
      <c r="AI190">
        <v>2695266</v>
      </c>
      <c r="AJ190">
        <v>19497586</v>
      </c>
      <c r="AK190">
        <v>4863690</v>
      </c>
      <c r="AL190">
        <v>9687012</v>
      </c>
      <c r="AM190">
        <v>2753961</v>
      </c>
      <c r="AN190">
        <v>21995992</v>
      </c>
      <c r="AO190">
        <v>191220</v>
      </c>
      <c r="AP190">
        <v>577951</v>
      </c>
      <c r="AQ190">
        <v>418603</v>
      </c>
      <c r="AR190">
        <v>90000</v>
      </c>
      <c r="AS190">
        <v>31010287</v>
      </c>
      <c r="AT190">
        <v>1554604</v>
      </c>
      <c r="AU190">
        <v>422916</v>
      </c>
      <c r="AV190">
        <v>1789500</v>
      </c>
      <c r="AW190">
        <v>14792344</v>
      </c>
      <c r="AX190">
        <v>1374877</v>
      </c>
      <c r="AY190">
        <v>585875</v>
      </c>
      <c r="AZ190">
        <v>10000</v>
      </c>
      <c r="BA190">
        <v>0</v>
      </c>
      <c r="BB190">
        <v>0</v>
      </c>
      <c r="BC190">
        <v>5002566</v>
      </c>
      <c r="BD190">
        <v>715241</v>
      </c>
      <c r="BE190">
        <v>1943085</v>
      </c>
      <c r="BF190">
        <v>11203176</v>
      </c>
      <c r="BG190">
        <v>3346021</v>
      </c>
      <c r="BH190">
        <v>1050000</v>
      </c>
      <c r="BI190">
        <v>50000</v>
      </c>
      <c r="BJ190">
        <v>0</v>
      </c>
      <c r="BK190">
        <v>360000</v>
      </c>
      <c r="BL190">
        <v>57936285</v>
      </c>
      <c r="BM190">
        <v>326616</v>
      </c>
      <c r="BN190">
        <v>0</v>
      </c>
      <c r="BO190">
        <v>0</v>
      </c>
      <c r="BP190">
        <v>4833062</v>
      </c>
      <c r="BQ190">
        <v>7543023</v>
      </c>
      <c r="BR190">
        <v>1995714</v>
      </c>
      <c r="BS190">
        <v>16927244</v>
      </c>
      <c r="BT190">
        <v>8820099</v>
      </c>
      <c r="BU190">
        <v>1302253</v>
      </c>
      <c r="BV190">
        <v>563860</v>
      </c>
      <c r="BW190">
        <v>400000</v>
      </c>
      <c r="BX190">
        <v>990000</v>
      </c>
      <c r="BY190">
        <v>2594047</v>
      </c>
      <c r="BZ190">
        <v>4234581</v>
      </c>
      <c r="CA190">
        <v>408240</v>
      </c>
      <c r="CB190">
        <v>851230</v>
      </c>
      <c r="CC190">
        <v>888780</v>
      </c>
      <c r="CD190">
        <v>2348464</v>
      </c>
      <c r="CE190">
        <v>5117831</v>
      </c>
      <c r="CF190">
        <v>11150795</v>
      </c>
      <c r="CG190">
        <v>2026013</v>
      </c>
      <c r="CH190">
        <v>2378005</v>
      </c>
      <c r="CI190">
        <v>603500</v>
      </c>
      <c r="CJ190">
        <v>2212987</v>
      </c>
      <c r="CK190">
        <v>2961656</v>
      </c>
      <c r="CL190">
        <v>5952275</v>
      </c>
      <c r="CM190">
        <v>0</v>
      </c>
      <c r="CN190">
        <v>827236</v>
      </c>
      <c r="CO190">
        <v>1027309</v>
      </c>
      <c r="CP190">
        <v>9053252</v>
      </c>
      <c r="CQ190">
        <v>1535008</v>
      </c>
      <c r="CR190">
        <v>8938000</v>
      </c>
      <c r="CS190">
        <v>400000</v>
      </c>
      <c r="CT190">
        <v>0</v>
      </c>
      <c r="CU190">
        <v>325000</v>
      </c>
      <c r="CV190">
        <v>310198</v>
      </c>
      <c r="CW190">
        <v>3823599</v>
      </c>
      <c r="CX190">
        <v>6995801</v>
      </c>
      <c r="CY190">
        <v>1632458</v>
      </c>
      <c r="CZ190">
        <v>0</v>
      </c>
    </row>
    <row r="191" spans="1:104" x14ac:dyDescent="0.25">
      <c r="A191">
        <v>541</v>
      </c>
      <c r="B191">
        <v>541</v>
      </c>
      <c r="C191" t="s">
        <v>1175</v>
      </c>
      <c r="D191" t="s">
        <v>520</v>
      </c>
      <c r="E191">
        <v>0</v>
      </c>
      <c r="F191">
        <v>711235</v>
      </c>
      <c r="G191">
        <v>0</v>
      </c>
      <c r="H191">
        <v>1921881</v>
      </c>
      <c r="I191">
        <v>0</v>
      </c>
      <c r="J191">
        <v>0</v>
      </c>
      <c r="K191">
        <v>723581</v>
      </c>
      <c r="L191">
        <v>-7793</v>
      </c>
      <c r="M191">
        <v>16396</v>
      </c>
      <c r="N191">
        <v>10031812</v>
      </c>
      <c r="O191">
        <v>0</v>
      </c>
      <c r="P191">
        <v>89260</v>
      </c>
      <c r="Q191">
        <v>0</v>
      </c>
      <c r="R191">
        <v>674015</v>
      </c>
      <c r="S191">
        <v>-647046</v>
      </c>
      <c r="T191">
        <v>-431967</v>
      </c>
      <c r="U191">
        <v>0</v>
      </c>
      <c r="V191">
        <v>0</v>
      </c>
      <c r="W191">
        <v>520242</v>
      </c>
      <c r="X191">
        <v>0</v>
      </c>
      <c r="Y191">
        <v>330577</v>
      </c>
      <c r="Z191">
        <v>40885</v>
      </c>
      <c r="AA191">
        <v>0</v>
      </c>
      <c r="AB191">
        <v>-213389</v>
      </c>
      <c r="AC191">
        <v>838704</v>
      </c>
      <c r="AD191">
        <v>4969</v>
      </c>
      <c r="AE191">
        <v>3356106</v>
      </c>
      <c r="AF191">
        <v>2021974</v>
      </c>
      <c r="AG191">
        <v>-822067</v>
      </c>
      <c r="AH191">
        <v>1346147</v>
      </c>
      <c r="AI191">
        <v>714051</v>
      </c>
      <c r="AJ191">
        <v>2938911</v>
      </c>
      <c r="AK191">
        <v>317933</v>
      </c>
      <c r="AL191">
        <v>0</v>
      </c>
      <c r="AM191">
        <v>2031468</v>
      </c>
      <c r="AN191">
        <v>0</v>
      </c>
      <c r="AO191">
        <v>392694</v>
      </c>
      <c r="AP191">
        <v>0</v>
      </c>
      <c r="AQ191">
        <v>0</v>
      </c>
      <c r="AR191">
        <v>963217</v>
      </c>
      <c r="AS191">
        <v>0</v>
      </c>
      <c r="AT191">
        <v>576368</v>
      </c>
      <c r="AU191">
        <v>11399045</v>
      </c>
      <c r="AV191">
        <v>0</v>
      </c>
      <c r="AW191">
        <v>-102892</v>
      </c>
      <c r="AX191">
        <v>563589</v>
      </c>
      <c r="AY191">
        <v>737582</v>
      </c>
      <c r="AZ191">
        <v>170692</v>
      </c>
      <c r="BA191">
        <v>0</v>
      </c>
      <c r="BB191">
        <v>0</v>
      </c>
      <c r="BC191">
        <v>12686924</v>
      </c>
      <c r="BD191">
        <v>389554</v>
      </c>
      <c r="BE191">
        <v>0</v>
      </c>
      <c r="BF191">
        <v>0</v>
      </c>
      <c r="BG191">
        <v>4716118</v>
      </c>
      <c r="BH191">
        <v>0</v>
      </c>
      <c r="BI191">
        <v>0</v>
      </c>
      <c r="BJ191">
        <v>-96594</v>
      </c>
      <c r="BK191">
        <v>40768</v>
      </c>
      <c r="BL191">
        <v>0</v>
      </c>
      <c r="BM191">
        <v>0</v>
      </c>
      <c r="BN191">
        <v>811801</v>
      </c>
      <c r="BO191">
        <v>3035673</v>
      </c>
      <c r="BP191">
        <v>58561</v>
      </c>
      <c r="BQ191">
        <v>0</v>
      </c>
      <c r="BR191">
        <v>17667</v>
      </c>
      <c r="BS191">
        <v>0</v>
      </c>
      <c r="BT191">
        <v>-144637</v>
      </c>
      <c r="BU191">
        <v>243253</v>
      </c>
      <c r="BV191">
        <v>1105135</v>
      </c>
      <c r="BW191">
        <v>-408682</v>
      </c>
      <c r="BX191">
        <v>-213878</v>
      </c>
      <c r="BY191">
        <v>0</v>
      </c>
      <c r="BZ191">
        <v>0</v>
      </c>
      <c r="CA191">
        <v>4500</v>
      </c>
      <c r="CB191">
        <v>0</v>
      </c>
      <c r="CC191">
        <v>691039</v>
      </c>
      <c r="CD191">
        <v>-2211826</v>
      </c>
      <c r="CE191">
        <v>-643671</v>
      </c>
      <c r="CF191">
        <v>0</v>
      </c>
      <c r="CG191">
        <v>0</v>
      </c>
      <c r="CH191">
        <v>248274</v>
      </c>
      <c r="CI191">
        <v>-226102</v>
      </c>
      <c r="CJ191">
        <v>364004</v>
      </c>
      <c r="CK191">
        <v>67524</v>
      </c>
      <c r="CL191">
        <v>-2170</v>
      </c>
      <c r="CM191">
        <v>0</v>
      </c>
      <c r="CN191">
        <v>0</v>
      </c>
      <c r="CO191">
        <v>111941</v>
      </c>
      <c r="CP191">
        <v>13974711</v>
      </c>
      <c r="CQ191">
        <v>-252724</v>
      </c>
      <c r="CR191">
        <v>0</v>
      </c>
      <c r="CS191">
        <v>763875</v>
      </c>
      <c r="CT191">
        <v>130215</v>
      </c>
      <c r="CU191">
        <v>0</v>
      </c>
      <c r="CV191">
        <v>855662</v>
      </c>
      <c r="CW191">
        <v>0</v>
      </c>
      <c r="CX191">
        <v>494148</v>
      </c>
      <c r="CY191">
        <v>74932</v>
      </c>
      <c r="CZ191">
        <v>0</v>
      </c>
    </row>
    <row r="192" spans="1:104" x14ac:dyDescent="0.25">
      <c r="A192">
        <v>542</v>
      </c>
      <c r="B192">
        <v>542</v>
      </c>
      <c r="C192" t="s">
        <v>1176</v>
      </c>
      <c r="D192" t="s">
        <v>521</v>
      </c>
      <c r="E192">
        <v>0</v>
      </c>
      <c r="F192">
        <v>0</v>
      </c>
      <c r="G192">
        <v>0</v>
      </c>
      <c r="H192">
        <v>0</v>
      </c>
      <c r="I192">
        <v>0</v>
      </c>
      <c r="J192">
        <v>0</v>
      </c>
      <c r="K192">
        <v>172092</v>
      </c>
      <c r="L192">
        <v>39376</v>
      </c>
      <c r="M192">
        <v>0</v>
      </c>
      <c r="N192">
        <v>0</v>
      </c>
      <c r="O192">
        <v>0</v>
      </c>
      <c r="P192">
        <v>0</v>
      </c>
      <c r="Q192">
        <v>0</v>
      </c>
      <c r="R192">
        <v>0</v>
      </c>
      <c r="S192">
        <v>0</v>
      </c>
      <c r="T192">
        <v>0</v>
      </c>
      <c r="U192">
        <v>0</v>
      </c>
      <c r="V192">
        <v>0</v>
      </c>
      <c r="W192">
        <v>1350531</v>
      </c>
      <c r="X192">
        <v>0</v>
      </c>
      <c r="Y192">
        <v>0</v>
      </c>
      <c r="Z192">
        <v>0</v>
      </c>
      <c r="AA192">
        <v>0</v>
      </c>
      <c r="AB192">
        <v>0</v>
      </c>
      <c r="AC192">
        <v>0</v>
      </c>
      <c r="AD192">
        <v>0</v>
      </c>
      <c r="AE192">
        <v>0</v>
      </c>
      <c r="AF192">
        <v>0</v>
      </c>
      <c r="AG192">
        <v>0</v>
      </c>
      <c r="AH192">
        <v>0</v>
      </c>
      <c r="AI192">
        <v>0</v>
      </c>
      <c r="AJ192">
        <v>0</v>
      </c>
      <c r="AK192">
        <v>0</v>
      </c>
      <c r="AL192">
        <v>0</v>
      </c>
      <c r="AM192">
        <v>1052590</v>
      </c>
      <c r="AN192">
        <v>0</v>
      </c>
      <c r="AO192">
        <v>0</v>
      </c>
      <c r="AP192">
        <v>0</v>
      </c>
      <c r="AQ192">
        <v>0</v>
      </c>
      <c r="AR192">
        <v>0</v>
      </c>
      <c r="AS192">
        <v>0</v>
      </c>
      <c r="AT192">
        <v>0</v>
      </c>
      <c r="AU192">
        <v>0</v>
      </c>
      <c r="AV192">
        <v>0</v>
      </c>
      <c r="AW192">
        <v>0</v>
      </c>
      <c r="AX192">
        <v>0</v>
      </c>
      <c r="AY192">
        <v>152094</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492244</v>
      </c>
      <c r="BY192">
        <v>0</v>
      </c>
      <c r="BZ192">
        <v>0</v>
      </c>
      <c r="CA192">
        <v>0</v>
      </c>
      <c r="CB192">
        <v>0</v>
      </c>
      <c r="CC192">
        <v>0</v>
      </c>
      <c r="CD192">
        <v>1000000</v>
      </c>
      <c r="CE192">
        <v>0</v>
      </c>
      <c r="CF192">
        <v>0</v>
      </c>
      <c r="CG192">
        <v>0</v>
      </c>
      <c r="CH192">
        <v>0</v>
      </c>
      <c r="CI192">
        <v>0</v>
      </c>
      <c r="CJ192">
        <v>41983</v>
      </c>
      <c r="CK192">
        <v>0</v>
      </c>
      <c r="CL192">
        <v>0</v>
      </c>
      <c r="CM192">
        <v>0</v>
      </c>
      <c r="CN192">
        <v>0</v>
      </c>
      <c r="CO192">
        <v>0</v>
      </c>
      <c r="CP192">
        <v>0</v>
      </c>
      <c r="CQ192">
        <v>0</v>
      </c>
      <c r="CR192">
        <v>0</v>
      </c>
      <c r="CS192">
        <v>0</v>
      </c>
      <c r="CT192">
        <v>0</v>
      </c>
      <c r="CU192">
        <v>0</v>
      </c>
      <c r="CV192">
        <v>0</v>
      </c>
      <c r="CW192">
        <v>0</v>
      </c>
      <c r="CX192">
        <v>326198</v>
      </c>
      <c r="CY192">
        <v>0</v>
      </c>
      <c r="CZ192">
        <v>0</v>
      </c>
    </row>
    <row r="193" spans="1:104" x14ac:dyDescent="0.25">
      <c r="B193">
        <v>543</v>
      </c>
      <c r="C193" t="s">
        <v>1177</v>
      </c>
      <c r="D193" t="s">
        <v>522</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row>
    <row r="194" spans="1:104" x14ac:dyDescent="0.25">
      <c r="A194">
        <v>544</v>
      </c>
      <c r="B194">
        <v>544</v>
      </c>
      <c r="C194" t="s">
        <v>56</v>
      </c>
      <c r="D194" t="s">
        <v>523</v>
      </c>
      <c r="E194">
        <v>0</v>
      </c>
      <c r="F194">
        <v>0</v>
      </c>
      <c r="G194">
        <v>0</v>
      </c>
      <c r="H194">
        <v>0</v>
      </c>
      <c r="I194">
        <v>0.01</v>
      </c>
      <c r="J194">
        <v>0.1</v>
      </c>
      <c r="K194">
        <v>0</v>
      </c>
      <c r="L194">
        <v>0</v>
      </c>
      <c r="M194">
        <v>0</v>
      </c>
      <c r="N194">
        <v>0</v>
      </c>
      <c r="O194">
        <v>0</v>
      </c>
      <c r="P194">
        <v>0.02</v>
      </c>
      <c r="Q194">
        <v>0</v>
      </c>
      <c r="R194">
        <v>0</v>
      </c>
      <c r="S194">
        <v>0</v>
      </c>
      <c r="T194">
        <v>0</v>
      </c>
      <c r="U194">
        <v>0.03</v>
      </c>
      <c r="V194">
        <v>0</v>
      </c>
      <c r="W194">
        <v>0</v>
      </c>
      <c r="X194">
        <v>0</v>
      </c>
      <c r="Y194">
        <v>0</v>
      </c>
      <c r="Z194">
        <v>0</v>
      </c>
      <c r="AA194">
        <v>0</v>
      </c>
      <c r="AB194">
        <v>0</v>
      </c>
      <c r="AC194">
        <v>0</v>
      </c>
      <c r="AD194">
        <v>0.06</v>
      </c>
      <c r="AE194">
        <v>0</v>
      </c>
      <c r="AF194">
        <v>0.04</v>
      </c>
      <c r="AG194">
        <v>0</v>
      </c>
      <c r="AH194">
        <v>0</v>
      </c>
      <c r="AI194">
        <v>0</v>
      </c>
      <c r="AJ194">
        <v>0.03</v>
      </c>
      <c r="AK194">
        <v>0</v>
      </c>
      <c r="AL194">
        <v>0</v>
      </c>
      <c r="AM194">
        <v>-0.03</v>
      </c>
      <c r="AN194">
        <v>0</v>
      </c>
      <c r="AO194">
        <v>0.08</v>
      </c>
      <c r="AP194">
        <v>0</v>
      </c>
      <c r="AQ194">
        <v>0</v>
      </c>
      <c r="AR194">
        <v>0</v>
      </c>
      <c r="AS194">
        <v>0</v>
      </c>
      <c r="AT194">
        <v>0</v>
      </c>
      <c r="AU194">
        <v>0</v>
      </c>
      <c r="AV194">
        <v>0</v>
      </c>
      <c r="AW194">
        <v>0</v>
      </c>
      <c r="AX194">
        <v>0</v>
      </c>
      <c r="AY194">
        <v>0</v>
      </c>
      <c r="AZ194">
        <v>0.09</v>
      </c>
      <c r="BA194">
        <v>0</v>
      </c>
      <c r="BB194">
        <v>0</v>
      </c>
      <c r="BC194">
        <v>0</v>
      </c>
      <c r="BD194">
        <v>0.05</v>
      </c>
      <c r="BE194">
        <v>0</v>
      </c>
      <c r="BF194">
        <v>0</v>
      </c>
      <c r="BG194">
        <v>0</v>
      </c>
      <c r="BH194">
        <v>0</v>
      </c>
      <c r="BI194">
        <v>0</v>
      </c>
      <c r="BJ194">
        <v>0.06</v>
      </c>
      <c r="BK194">
        <v>0</v>
      </c>
      <c r="BL194">
        <v>0</v>
      </c>
      <c r="BM194">
        <v>0.05</v>
      </c>
      <c r="BN194">
        <v>0</v>
      </c>
      <c r="BO194">
        <v>0</v>
      </c>
      <c r="BP194">
        <v>0</v>
      </c>
      <c r="BQ194">
        <v>0</v>
      </c>
      <c r="BR194">
        <v>0</v>
      </c>
      <c r="BS194">
        <v>0</v>
      </c>
      <c r="BT194">
        <v>0</v>
      </c>
      <c r="BU194">
        <v>0</v>
      </c>
      <c r="BV194">
        <v>0.01</v>
      </c>
      <c r="BW194">
        <v>0</v>
      </c>
      <c r="BX194">
        <v>0</v>
      </c>
      <c r="BY194">
        <v>0</v>
      </c>
      <c r="BZ194">
        <v>0.01</v>
      </c>
      <c r="CA194">
        <v>0</v>
      </c>
      <c r="CB194">
        <v>0</v>
      </c>
      <c r="CC194">
        <v>0</v>
      </c>
      <c r="CD194">
        <v>0</v>
      </c>
      <c r="CE194">
        <v>0</v>
      </c>
      <c r="CF194">
        <v>0</v>
      </c>
      <c r="CG194">
        <v>0</v>
      </c>
      <c r="CH194">
        <v>0</v>
      </c>
      <c r="CI194">
        <v>0</v>
      </c>
      <c r="CJ194">
        <v>0</v>
      </c>
      <c r="CK194">
        <v>0</v>
      </c>
      <c r="CL194">
        <v>0</v>
      </c>
      <c r="CM194">
        <v>0</v>
      </c>
      <c r="CN194">
        <v>0</v>
      </c>
      <c r="CO194">
        <v>0.14000000000000001</v>
      </c>
      <c r="CP194">
        <v>0.01</v>
      </c>
      <c r="CQ194">
        <v>0</v>
      </c>
      <c r="CR194">
        <v>0.01</v>
      </c>
      <c r="CS194">
        <v>0.05</v>
      </c>
      <c r="CT194">
        <v>0.03</v>
      </c>
      <c r="CU194">
        <v>0.04</v>
      </c>
      <c r="CV194">
        <v>0</v>
      </c>
      <c r="CW194">
        <v>0</v>
      </c>
      <c r="CX194">
        <v>0</v>
      </c>
      <c r="CY194">
        <v>0</v>
      </c>
      <c r="CZ194">
        <v>0</v>
      </c>
    </row>
    <row r="195" spans="1:104" x14ac:dyDescent="0.25">
      <c r="A195">
        <v>545</v>
      </c>
      <c r="B195">
        <v>545</v>
      </c>
      <c r="C195" t="s">
        <v>57</v>
      </c>
      <c r="D195" t="s">
        <v>524</v>
      </c>
      <c r="E195">
        <v>0.01</v>
      </c>
      <c r="F195">
        <v>0</v>
      </c>
      <c r="G195">
        <v>0.04</v>
      </c>
      <c r="H195">
        <v>-0.02</v>
      </c>
      <c r="I195">
        <v>0</v>
      </c>
      <c r="J195">
        <v>0</v>
      </c>
      <c r="K195">
        <v>0</v>
      </c>
      <c r="L195">
        <v>0</v>
      </c>
      <c r="M195">
        <v>0</v>
      </c>
      <c r="N195">
        <v>0</v>
      </c>
      <c r="O195">
        <v>0</v>
      </c>
      <c r="P195">
        <v>0</v>
      </c>
      <c r="Q195">
        <v>0.02</v>
      </c>
      <c r="R195">
        <v>0</v>
      </c>
      <c r="S195">
        <v>0</v>
      </c>
      <c r="T195">
        <v>0</v>
      </c>
      <c r="U195">
        <v>0</v>
      </c>
      <c r="V195">
        <v>0</v>
      </c>
      <c r="W195">
        <v>0</v>
      </c>
      <c r="X195">
        <v>0</v>
      </c>
      <c r="Y195">
        <v>0</v>
      </c>
      <c r="Z195">
        <v>0</v>
      </c>
      <c r="AA195">
        <v>0</v>
      </c>
      <c r="AB195">
        <v>0</v>
      </c>
      <c r="AC195">
        <v>0</v>
      </c>
      <c r="AD195">
        <v>0</v>
      </c>
      <c r="AE195">
        <v>0</v>
      </c>
      <c r="AF195">
        <v>0</v>
      </c>
      <c r="AG195">
        <v>0</v>
      </c>
      <c r="AH195">
        <v>0</v>
      </c>
      <c r="AI195">
        <v>0</v>
      </c>
      <c r="AJ195">
        <v>0.01</v>
      </c>
      <c r="AK195">
        <v>0</v>
      </c>
      <c r="AL195">
        <v>0</v>
      </c>
      <c r="AM195">
        <v>-0.09</v>
      </c>
      <c r="AN195">
        <v>0</v>
      </c>
      <c r="AO195">
        <v>0</v>
      </c>
      <c r="AP195">
        <v>0</v>
      </c>
      <c r="AQ195">
        <v>0</v>
      </c>
      <c r="AR195">
        <v>0</v>
      </c>
      <c r="AS195">
        <v>0</v>
      </c>
      <c r="AT195">
        <v>0</v>
      </c>
      <c r="AU195">
        <v>0</v>
      </c>
      <c r="AV195">
        <v>0</v>
      </c>
      <c r="AW195">
        <v>0</v>
      </c>
      <c r="AX195">
        <v>0</v>
      </c>
      <c r="AY195">
        <v>0</v>
      </c>
      <c r="AZ195">
        <v>0.04</v>
      </c>
      <c r="BA195">
        <v>0</v>
      </c>
      <c r="BB195">
        <v>0</v>
      </c>
      <c r="BC195">
        <v>0</v>
      </c>
      <c r="BD195">
        <v>0</v>
      </c>
      <c r="BE195">
        <v>0</v>
      </c>
      <c r="BF195">
        <v>0</v>
      </c>
      <c r="BG195">
        <v>0</v>
      </c>
      <c r="BH195">
        <v>0</v>
      </c>
      <c r="BI195">
        <v>0</v>
      </c>
      <c r="BJ195">
        <v>0</v>
      </c>
      <c r="BK195">
        <v>0.04</v>
      </c>
      <c r="BL195">
        <v>0.75</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0.04</v>
      </c>
      <c r="CS195">
        <v>0.03</v>
      </c>
      <c r="CT195">
        <v>0</v>
      </c>
      <c r="CU195">
        <v>0</v>
      </c>
      <c r="CV195">
        <v>0</v>
      </c>
      <c r="CW195">
        <v>0</v>
      </c>
      <c r="CX195">
        <v>0</v>
      </c>
      <c r="CY195">
        <v>0</v>
      </c>
      <c r="CZ195">
        <v>0</v>
      </c>
    </row>
    <row r="196" spans="1:104" x14ac:dyDescent="0.25">
      <c r="A196">
        <v>546</v>
      </c>
      <c r="B196">
        <v>546</v>
      </c>
      <c r="C196" t="s">
        <v>1178</v>
      </c>
      <c r="D196" t="s">
        <v>525</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11759544</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4881515</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row>
    <row r="197" spans="1:104" x14ac:dyDescent="0.25">
      <c r="A197">
        <v>547</v>
      </c>
      <c r="B197">
        <v>547</v>
      </c>
      <c r="C197" t="s">
        <v>1179</v>
      </c>
      <c r="D197" t="s">
        <v>526</v>
      </c>
      <c r="E197">
        <v>3</v>
      </c>
      <c r="F197">
        <v>3</v>
      </c>
      <c r="G197">
        <v>3</v>
      </c>
      <c r="H197">
        <v>3</v>
      </c>
      <c r="I197">
        <v>3</v>
      </c>
      <c r="J197">
        <v>3</v>
      </c>
      <c r="K197">
        <v>3</v>
      </c>
      <c r="L197">
        <v>3</v>
      </c>
      <c r="M197">
        <v>4</v>
      </c>
      <c r="N197">
        <v>3</v>
      </c>
      <c r="O197">
        <v>3</v>
      </c>
      <c r="P197">
        <v>3</v>
      </c>
      <c r="Q197">
        <v>3</v>
      </c>
      <c r="R197">
        <v>3</v>
      </c>
      <c r="S197">
        <v>3</v>
      </c>
      <c r="T197">
        <v>3</v>
      </c>
      <c r="U197">
        <v>3</v>
      </c>
      <c r="V197">
        <v>3</v>
      </c>
      <c r="W197">
        <v>3</v>
      </c>
      <c r="X197">
        <v>3</v>
      </c>
      <c r="Y197">
        <v>3</v>
      </c>
      <c r="Z197">
        <v>3</v>
      </c>
      <c r="AA197">
        <v>3</v>
      </c>
      <c r="AB197">
        <v>3</v>
      </c>
      <c r="AC197">
        <v>3</v>
      </c>
      <c r="AD197">
        <v>1</v>
      </c>
      <c r="AE197">
        <v>3</v>
      </c>
      <c r="AF197">
        <v>3</v>
      </c>
      <c r="AG197">
        <v>3</v>
      </c>
      <c r="AH197">
        <v>3</v>
      </c>
      <c r="AI197">
        <v>3</v>
      </c>
      <c r="AJ197">
        <v>3</v>
      </c>
      <c r="AK197">
        <v>3</v>
      </c>
      <c r="AL197">
        <v>1</v>
      </c>
      <c r="AM197">
        <v>3</v>
      </c>
      <c r="AN197">
        <v>3</v>
      </c>
      <c r="AO197">
        <v>3</v>
      </c>
      <c r="AP197">
        <v>2</v>
      </c>
      <c r="AQ197">
        <v>3</v>
      </c>
      <c r="AR197">
        <v>3</v>
      </c>
      <c r="AS197">
        <v>3</v>
      </c>
      <c r="AT197">
        <v>3</v>
      </c>
      <c r="AU197">
        <v>3</v>
      </c>
      <c r="AV197">
        <v>3</v>
      </c>
      <c r="AW197">
        <v>3</v>
      </c>
      <c r="AX197">
        <v>3</v>
      </c>
      <c r="AY197">
        <v>3</v>
      </c>
      <c r="AZ197">
        <v>3</v>
      </c>
      <c r="BA197">
        <v>1</v>
      </c>
      <c r="BB197">
        <v>3</v>
      </c>
      <c r="BC197">
        <v>3</v>
      </c>
      <c r="BD197">
        <v>2</v>
      </c>
      <c r="BE197">
        <v>3</v>
      </c>
      <c r="BF197">
        <v>3</v>
      </c>
      <c r="BG197">
        <v>3</v>
      </c>
      <c r="BH197">
        <v>3</v>
      </c>
      <c r="BI197">
        <v>2</v>
      </c>
      <c r="BJ197">
        <v>3</v>
      </c>
      <c r="BK197">
        <v>3</v>
      </c>
      <c r="BL197">
        <v>3</v>
      </c>
      <c r="BM197">
        <v>3</v>
      </c>
      <c r="BN197">
        <v>3</v>
      </c>
      <c r="BO197">
        <v>3</v>
      </c>
      <c r="BP197">
        <v>3</v>
      </c>
      <c r="BQ197">
        <v>3</v>
      </c>
      <c r="BR197">
        <v>3</v>
      </c>
      <c r="BS197">
        <v>3</v>
      </c>
      <c r="BT197">
        <v>3</v>
      </c>
      <c r="BU197">
        <v>3</v>
      </c>
      <c r="BV197">
        <v>3</v>
      </c>
      <c r="BW197">
        <v>3</v>
      </c>
      <c r="BX197">
        <v>3</v>
      </c>
      <c r="BY197">
        <v>3</v>
      </c>
      <c r="BZ197">
        <v>3</v>
      </c>
      <c r="CA197">
        <v>2</v>
      </c>
      <c r="CB197">
        <v>3</v>
      </c>
      <c r="CC197">
        <v>3</v>
      </c>
      <c r="CD197">
        <v>3</v>
      </c>
      <c r="CE197">
        <v>3</v>
      </c>
      <c r="CF197">
        <v>3</v>
      </c>
      <c r="CG197">
        <v>4</v>
      </c>
      <c r="CH197">
        <v>3</v>
      </c>
      <c r="CI197">
        <v>3</v>
      </c>
      <c r="CJ197">
        <v>3</v>
      </c>
      <c r="CK197">
        <v>3</v>
      </c>
      <c r="CL197">
        <v>3</v>
      </c>
      <c r="CM197">
        <v>1</v>
      </c>
      <c r="CN197">
        <v>3</v>
      </c>
      <c r="CO197">
        <v>3</v>
      </c>
      <c r="CP197">
        <v>3</v>
      </c>
      <c r="CQ197">
        <v>3</v>
      </c>
      <c r="CR197">
        <v>1</v>
      </c>
      <c r="CS197">
        <v>1</v>
      </c>
      <c r="CT197">
        <v>4</v>
      </c>
      <c r="CU197">
        <v>3</v>
      </c>
      <c r="CV197">
        <v>3</v>
      </c>
      <c r="CW197">
        <v>3</v>
      </c>
      <c r="CX197">
        <v>3</v>
      </c>
      <c r="CY197">
        <v>3</v>
      </c>
      <c r="CZ197">
        <v>3</v>
      </c>
    </row>
    <row r="198" spans="1:104" x14ac:dyDescent="0.25">
      <c r="B198">
        <v>548</v>
      </c>
      <c r="C198" t="s">
        <v>567</v>
      </c>
      <c r="D198" t="s">
        <v>599</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row>
    <row r="199" spans="1:104" x14ac:dyDescent="0.25">
      <c r="B199">
        <v>549</v>
      </c>
      <c r="C199" t="s">
        <v>563</v>
      </c>
      <c r="D199" t="s">
        <v>600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row>
    <row r="200" spans="1:104" x14ac:dyDescent="0.25">
      <c r="B200">
        <v>550</v>
      </c>
      <c r="C200" t="s">
        <v>601</v>
      </c>
      <c r="D200" t="s">
        <v>1180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row>
    <row r="201" spans="1:104" x14ac:dyDescent="0.25">
      <c r="B201">
        <v>551</v>
      </c>
      <c r="C201" t="s">
        <v>661</v>
      </c>
      <c r="D201" t="s">
        <v>602</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row>
    <row r="202" spans="1:104" x14ac:dyDescent="0.25">
      <c r="B202">
        <v>552</v>
      </c>
      <c r="C202" t="s">
        <v>569</v>
      </c>
      <c r="D202" t="s">
        <v>603</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row>
    <row r="203" spans="1:104" x14ac:dyDescent="0.25">
      <c r="B203">
        <v>553</v>
      </c>
      <c r="D203" t="s">
        <v>604</v>
      </c>
    </row>
    <row r="204" spans="1:104" x14ac:dyDescent="0.25">
      <c r="A204">
        <v>554</v>
      </c>
      <c r="B204">
        <v>554</v>
      </c>
      <c r="C204" t="s">
        <v>605</v>
      </c>
      <c r="D204" t="s">
        <v>606</v>
      </c>
      <c r="E204">
        <v>17102907</v>
      </c>
      <c r="F204">
        <v>3639695</v>
      </c>
      <c r="G204">
        <v>1597432</v>
      </c>
      <c r="H204">
        <v>3872474</v>
      </c>
      <c r="I204">
        <v>4042311</v>
      </c>
      <c r="J204">
        <v>2130541</v>
      </c>
      <c r="K204">
        <v>6600994</v>
      </c>
      <c r="L204">
        <v>6706240</v>
      </c>
      <c r="M204">
        <v>6854630</v>
      </c>
      <c r="N204">
        <v>11620105</v>
      </c>
      <c r="O204">
        <v>36102178</v>
      </c>
      <c r="P204">
        <v>8719032</v>
      </c>
      <c r="Q204">
        <v>14928721</v>
      </c>
      <c r="R204">
        <v>7996501</v>
      </c>
      <c r="S204">
        <v>0</v>
      </c>
      <c r="T204">
        <v>7248590</v>
      </c>
      <c r="U204">
        <v>3732008</v>
      </c>
      <c r="V204">
        <v>17918237</v>
      </c>
      <c r="W204">
        <v>2412176</v>
      </c>
      <c r="X204">
        <v>3610575</v>
      </c>
      <c r="Y204">
        <v>1589284</v>
      </c>
      <c r="Z204">
        <v>1626551</v>
      </c>
      <c r="AA204">
        <v>11096746</v>
      </c>
      <c r="AB204">
        <v>9604620</v>
      </c>
      <c r="AC204">
        <v>10012535</v>
      </c>
      <c r="AD204">
        <v>47812423</v>
      </c>
      <c r="AE204">
        <v>0</v>
      </c>
      <c r="AF204">
        <v>4282480</v>
      </c>
      <c r="AG204">
        <v>14254388</v>
      </c>
      <c r="AH204">
        <v>3202849</v>
      </c>
      <c r="AI204">
        <v>7008268</v>
      </c>
      <c r="AJ204">
        <v>27096911</v>
      </c>
      <c r="AK204">
        <v>12034139</v>
      </c>
      <c r="AL204">
        <v>0</v>
      </c>
      <c r="AM204">
        <v>6042604</v>
      </c>
      <c r="AN204">
        <v>23069712</v>
      </c>
      <c r="AO204">
        <v>1638915</v>
      </c>
      <c r="AP204">
        <v>0</v>
      </c>
      <c r="AQ204">
        <v>4431325</v>
      </c>
      <c r="AR204">
        <v>3334149</v>
      </c>
      <c r="AS204">
        <v>0</v>
      </c>
      <c r="AT204">
        <v>9320134</v>
      </c>
      <c r="AU204">
        <v>13106735</v>
      </c>
      <c r="AV204">
        <v>7180370</v>
      </c>
      <c r="AW204">
        <v>10405444</v>
      </c>
      <c r="AX204">
        <v>2837268</v>
      </c>
      <c r="AY204">
        <v>4906467</v>
      </c>
      <c r="AZ204">
        <v>1181090</v>
      </c>
      <c r="BA204">
        <v>10590106</v>
      </c>
      <c r="BB204">
        <v>4660977</v>
      </c>
      <c r="BC204">
        <v>22875355</v>
      </c>
      <c r="BD204">
        <v>2048531</v>
      </c>
      <c r="BE204">
        <v>5481908</v>
      </c>
      <c r="BF204">
        <v>7902841</v>
      </c>
      <c r="BG204">
        <v>7136499</v>
      </c>
      <c r="BH204">
        <v>5982024</v>
      </c>
      <c r="BI204">
        <v>3327415</v>
      </c>
      <c r="BJ204">
        <v>3788162</v>
      </c>
      <c r="BK204">
        <v>5528238</v>
      </c>
      <c r="BL204">
        <v>106169224</v>
      </c>
      <c r="BM204">
        <v>2329962</v>
      </c>
      <c r="BN204">
        <v>2759546</v>
      </c>
      <c r="BO204">
        <v>6351426</v>
      </c>
      <c r="BP204">
        <v>9866126</v>
      </c>
      <c r="BQ204">
        <v>19052415</v>
      </c>
      <c r="BR204">
        <v>4326829</v>
      </c>
      <c r="BS204">
        <v>0</v>
      </c>
      <c r="BT204">
        <v>16825953</v>
      </c>
      <c r="BU204">
        <v>2004864</v>
      </c>
      <c r="BV204">
        <v>4080067</v>
      </c>
      <c r="BW204">
        <v>10888471</v>
      </c>
      <c r="BX204">
        <v>1403171</v>
      </c>
      <c r="BY204">
        <v>4846082</v>
      </c>
      <c r="BZ204">
        <v>21276169</v>
      </c>
      <c r="CA204">
        <v>2267028</v>
      </c>
      <c r="CB204">
        <v>8928665</v>
      </c>
      <c r="CC204">
        <v>7161716</v>
      </c>
      <c r="CD204">
        <v>18609627</v>
      </c>
      <c r="CE204">
        <v>11490132</v>
      </c>
      <c r="CF204">
        <v>12479209</v>
      </c>
      <c r="CG204">
        <v>10113046</v>
      </c>
      <c r="CH204">
        <v>7296681</v>
      </c>
      <c r="CI204">
        <v>5679680</v>
      </c>
      <c r="CJ204">
        <v>6081465</v>
      </c>
      <c r="CK204">
        <v>5108891</v>
      </c>
      <c r="CL204">
        <v>7671915</v>
      </c>
      <c r="CM204">
        <v>2488859</v>
      </c>
      <c r="CN204">
        <v>3675528</v>
      </c>
      <c r="CO204">
        <v>3002333</v>
      </c>
      <c r="CP204">
        <v>16291029</v>
      </c>
      <c r="CQ204">
        <v>4958705</v>
      </c>
      <c r="CR204">
        <v>74008000</v>
      </c>
      <c r="CS204">
        <v>3138822</v>
      </c>
      <c r="CT204">
        <v>2200436</v>
      </c>
      <c r="CU204">
        <v>2988216</v>
      </c>
      <c r="CV204">
        <v>12711062</v>
      </c>
      <c r="CW204">
        <v>6421813</v>
      </c>
      <c r="CX204">
        <v>13849714</v>
      </c>
      <c r="CY204">
        <v>5429907</v>
      </c>
      <c r="CZ204">
        <v>0</v>
      </c>
    </row>
    <row r="205" spans="1:104" x14ac:dyDescent="0.25">
      <c r="A205">
        <v>555</v>
      </c>
      <c r="B205">
        <v>555</v>
      </c>
      <c r="C205" t="s">
        <v>607</v>
      </c>
      <c r="D205" t="s">
        <v>608</v>
      </c>
      <c r="E205">
        <v>7803999</v>
      </c>
      <c r="F205">
        <v>1503825</v>
      </c>
      <c r="G205">
        <v>688471</v>
      </c>
      <c r="H205">
        <v>1868643</v>
      </c>
      <c r="I205">
        <v>1519149</v>
      </c>
      <c r="J205">
        <v>832379</v>
      </c>
      <c r="K205">
        <v>2178043</v>
      </c>
      <c r="L205">
        <v>4726825</v>
      </c>
      <c r="M205">
        <v>3074886</v>
      </c>
      <c r="N205">
        <v>8683274</v>
      </c>
      <c r="O205">
        <v>21347858</v>
      </c>
      <c r="P205">
        <v>5381560</v>
      </c>
      <c r="Q205">
        <v>9826091</v>
      </c>
      <c r="R205">
        <v>5006062</v>
      </c>
      <c r="S205">
        <v>0</v>
      </c>
      <c r="T205">
        <v>3483792</v>
      </c>
      <c r="U205">
        <v>1578245</v>
      </c>
      <c r="V205">
        <v>12644637</v>
      </c>
      <c r="W205">
        <v>1101386</v>
      </c>
      <c r="X205">
        <v>1035620</v>
      </c>
      <c r="Y205">
        <v>579533</v>
      </c>
      <c r="Z205">
        <v>690193</v>
      </c>
      <c r="AA205">
        <v>9413475</v>
      </c>
      <c r="AB205">
        <v>4884368</v>
      </c>
      <c r="AC205">
        <v>9741655</v>
      </c>
      <c r="AD205">
        <v>27202510</v>
      </c>
      <c r="AE205">
        <v>0</v>
      </c>
      <c r="AF205">
        <v>2541946</v>
      </c>
      <c r="AG205">
        <v>11034395</v>
      </c>
      <c r="AH205">
        <v>1385011</v>
      </c>
      <c r="AI205">
        <v>2941894</v>
      </c>
      <c r="AJ205">
        <v>16595938</v>
      </c>
      <c r="AK205">
        <v>7258515</v>
      </c>
      <c r="AL205">
        <v>0</v>
      </c>
      <c r="AM205">
        <v>2972405</v>
      </c>
      <c r="AN205">
        <v>11817131</v>
      </c>
      <c r="AO205">
        <v>731409</v>
      </c>
      <c r="AP205">
        <v>0</v>
      </c>
      <c r="AQ205">
        <v>2098469</v>
      </c>
      <c r="AR205">
        <v>1495418</v>
      </c>
      <c r="AS205">
        <v>0</v>
      </c>
      <c r="AT205">
        <v>6339137</v>
      </c>
      <c r="AU205">
        <v>8174971</v>
      </c>
      <c r="AV205">
        <v>3901417</v>
      </c>
      <c r="AW205">
        <v>5658714</v>
      </c>
      <c r="AX205">
        <v>1532259</v>
      </c>
      <c r="AY205">
        <v>2133131</v>
      </c>
      <c r="AZ205">
        <v>560921</v>
      </c>
      <c r="BA205">
        <v>7759312</v>
      </c>
      <c r="BB205">
        <v>2322053</v>
      </c>
      <c r="BC205">
        <v>13992640</v>
      </c>
      <c r="BD205">
        <v>958252</v>
      </c>
      <c r="BE205">
        <v>1491616</v>
      </c>
      <c r="BF205">
        <v>3588540</v>
      </c>
      <c r="BG205">
        <v>3259803</v>
      </c>
      <c r="BH205">
        <v>2514815</v>
      </c>
      <c r="BI205">
        <v>1601801</v>
      </c>
      <c r="BJ205">
        <v>914029</v>
      </c>
      <c r="BK205">
        <v>2935096</v>
      </c>
      <c r="BL205">
        <v>46028721</v>
      </c>
      <c r="BM205">
        <v>1346280</v>
      </c>
      <c r="BN205">
        <v>1120101</v>
      </c>
      <c r="BO205">
        <v>2635522</v>
      </c>
      <c r="BP205">
        <v>7457507</v>
      </c>
      <c r="BQ205">
        <v>6099250</v>
      </c>
      <c r="BR205">
        <v>2214059</v>
      </c>
      <c r="BS205">
        <v>0</v>
      </c>
      <c r="BT205">
        <v>13440459</v>
      </c>
      <c r="BU205">
        <v>998271</v>
      </c>
      <c r="BV205">
        <v>2057300</v>
      </c>
      <c r="BW205">
        <v>6515311</v>
      </c>
      <c r="BX205">
        <v>1113215</v>
      </c>
      <c r="BY205">
        <v>2141815</v>
      </c>
      <c r="BZ205">
        <v>16687830</v>
      </c>
      <c r="CA205">
        <v>1168059</v>
      </c>
      <c r="CB205">
        <v>2828291</v>
      </c>
      <c r="CC205">
        <v>3063266</v>
      </c>
      <c r="CD205">
        <v>9972790</v>
      </c>
      <c r="CE205">
        <v>6746627</v>
      </c>
      <c r="CF205">
        <v>8199857</v>
      </c>
      <c r="CG205">
        <v>5285569</v>
      </c>
      <c r="CH205">
        <v>3701391</v>
      </c>
      <c r="CI205">
        <v>1137763</v>
      </c>
      <c r="CJ205">
        <v>1319042</v>
      </c>
      <c r="CK205">
        <v>2344684</v>
      </c>
      <c r="CL205">
        <v>2361821</v>
      </c>
      <c r="CM205">
        <v>1293766</v>
      </c>
      <c r="CN205">
        <v>1677418</v>
      </c>
      <c r="CO205">
        <v>2136402</v>
      </c>
      <c r="CP205">
        <v>11514595</v>
      </c>
      <c r="CQ205">
        <v>2016973</v>
      </c>
      <c r="CR205">
        <v>40537262</v>
      </c>
      <c r="CS205">
        <v>1474054</v>
      </c>
      <c r="CT205">
        <v>930782</v>
      </c>
      <c r="CU205">
        <v>1188274</v>
      </c>
      <c r="CV205">
        <v>6219189</v>
      </c>
      <c r="CW205">
        <v>2837425</v>
      </c>
      <c r="CX205">
        <v>8604990</v>
      </c>
      <c r="CY205">
        <v>3130056</v>
      </c>
      <c r="CZ205">
        <v>0</v>
      </c>
    </row>
    <row r="206" spans="1:104" x14ac:dyDescent="0.25">
      <c r="A206">
        <v>556</v>
      </c>
      <c r="B206">
        <v>556</v>
      </c>
      <c r="C206" t="s">
        <v>609</v>
      </c>
      <c r="D206" t="s">
        <v>610</v>
      </c>
      <c r="E206">
        <v>8955360</v>
      </c>
      <c r="F206">
        <v>1982133</v>
      </c>
      <c r="G206">
        <v>18276</v>
      </c>
      <c r="H206">
        <v>964617</v>
      </c>
      <c r="I206">
        <v>1142418</v>
      </c>
      <c r="J206">
        <v>608003</v>
      </c>
      <c r="K206">
        <v>2181825</v>
      </c>
      <c r="L206">
        <v>439308</v>
      </c>
      <c r="M206">
        <v>2118825</v>
      </c>
      <c r="N206">
        <v>5257740</v>
      </c>
      <c r="O206">
        <v>8679947</v>
      </c>
      <c r="P206">
        <v>4720909</v>
      </c>
      <c r="Q206">
        <v>3839225</v>
      </c>
      <c r="R206">
        <v>4683633</v>
      </c>
      <c r="S206">
        <v>0</v>
      </c>
      <c r="T206">
        <v>2405173</v>
      </c>
      <c r="U206">
        <v>1250562</v>
      </c>
      <c r="V206">
        <v>5869337</v>
      </c>
      <c r="W206">
        <v>2362396</v>
      </c>
      <c r="X206">
        <v>1382348</v>
      </c>
      <c r="Y206">
        <v>337194</v>
      </c>
      <c r="Z206">
        <v>614567</v>
      </c>
      <c r="AA206">
        <v>4180712</v>
      </c>
      <c r="AB206">
        <v>3445542</v>
      </c>
      <c r="AC206">
        <v>3748386</v>
      </c>
      <c r="AD206">
        <v>7042169</v>
      </c>
      <c r="AE206">
        <v>0</v>
      </c>
      <c r="AF206">
        <v>1339622</v>
      </c>
      <c r="AG206">
        <v>1649460</v>
      </c>
      <c r="AH206">
        <v>3198734</v>
      </c>
      <c r="AI206">
        <v>3521351</v>
      </c>
      <c r="AJ206">
        <v>5117073</v>
      </c>
      <c r="AK206">
        <v>1445953</v>
      </c>
      <c r="AL206">
        <v>0</v>
      </c>
      <c r="AM206">
        <v>6034507</v>
      </c>
      <c r="AN206">
        <v>6485443</v>
      </c>
      <c r="AO206">
        <v>288511</v>
      </c>
      <c r="AP206">
        <v>0</v>
      </c>
      <c r="AQ206">
        <v>1596705</v>
      </c>
      <c r="AR206">
        <v>1225833</v>
      </c>
      <c r="AS206">
        <v>0</v>
      </c>
      <c r="AT206">
        <v>2739336</v>
      </c>
      <c r="AU206">
        <v>3109295</v>
      </c>
      <c r="AV206">
        <v>2550330</v>
      </c>
      <c r="AW206">
        <v>3787425</v>
      </c>
      <c r="AX206">
        <v>500404</v>
      </c>
      <c r="AY206">
        <v>1215692</v>
      </c>
      <c r="AZ206">
        <v>823224</v>
      </c>
      <c r="BA206">
        <v>2344442</v>
      </c>
      <c r="BB206">
        <v>2063175</v>
      </c>
      <c r="BC206">
        <v>5714976</v>
      </c>
      <c r="BD206">
        <v>12525689</v>
      </c>
      <c r="BE206">
        <v>1492354</v>
      </c>
      <c r="BF206">
        <v>3658027</v>
      </c>
      <c r="BG206">
        <v>3109574</v>
      </c>
      <c r="BH206">
        <v>2180779</v>
      </c>
      <c r="BI206">
        <v>1584801</v>
      </c>
      <c r="BJ206">
        <v>1452942</v>
      </c>
      <c r="BK206">
        <v>1620179</v>
      </c>
      <c r="BL206">
        <v>28526918</v>
      </c>
      <c r="BM206">
        <v>864303</v>
      </c>
      <c r="BN206">
        <v>1308130</v>
      </c>
      <c r="BO206">
        <v>2952783</v>
      </c>
      <c r="BP206">
        <v>3427497</v>
      </c>
      <c r="BQ206">
        <v>5718905</v>
      </c>
      <c r="BR206">
        <v>1064643</v>
      </c>
      <c r="BS206">
        <v>0</v>
      </c>
      <c r="BT206">
        <v>3893112</v>
      </c>
      <c r="BU206">
        <v>985410</v>
      </c>
      <c r="BV206">
        <v>893942</v>
      </c>
      <c r="BW206">
        <v>2387840</v>
      </c>
      <c r="BX206">
        <v>381480</v>
      </c>
      <c r="BY206">
        <v>2931075</v>
      </c>
      <c r="BZ206">
        <v>7200656</v>
      </c>
      <c r="CA206">
        <v>719331</v>
      </c>
      <c r="CB206">
        <v>5154744</v>
      </c>
      <c r="CC206">
        <v>9510975</v>
      </c>
      <c r="CD206">
        <v>4068658</v>
      </c>
      <c r="CE206">
        <v>2714069</v>
      </c>
      <c r="CF206">
        <v>5886227</v>
      </c>
      <c r="CG206">
        <v>2800585</v>
      </c>
      <c r="CH206">
        <v>1754840</v>
      </c>
      <c r="CI206">
        <v>1538762</v>
      </c>
      <c r="CJ206">
        <v>2669046</v>
      </c>
      <c r="CK206">
        <v>1747680</v>
      </c>
      <c r="CL206">
        <v>6149825</v>
      </c>
      <c r="CM206">
        <v>759625</v>
      </c>
      <c r="CN206">
        <v>1647206</v>
      </c>
      <c r="CO206">
        <v>498043</v>
      </c>
      <c r="CP206">
        <v>5967243</v>
      </c>
      <c r="CQ206">
        <v>1832234</v>
      </c>
      <c r="CR206">
        <v>19974941</v>
      </c>
      <c r="CS206">
        <v>928365</v>
      </c>
      <c r="CT206">
        <v>883632</v>
      </c>
      <c r="CU206">
        <v>1071746</v>
      </c>
      <c r="CV206">
        <v>5518106</v>
      </c>
      <c r="CW206">
        <v>2697066</v>
      </c>
      <c r="CX206">
        <v>2225026</v>
      </c>
      <c r="CY206">
        <v>1342025</v>
      </c>
      <c r="CZ206">
        <v>0</v>
      </c>
    </row>
    <row r="207" spans="1:104" x14ac:dyDescent="0.25">
      <c r="A207">
        <v>557</v>
      </c>
      <c r="B207">
        <v>557</v>
      </c>
      <c r="C207" t="s">
        <v>611</v>
      </c>
      <c r="D207" t="s">
        <v>612</v>
      </c>
      <c r="E207">
        <v>3934233</v>
      </c>
      <c r="F207">
        <v>933527</v>
      </c>
      <c r="G207">
        <v>0</v>
      </c>
      <c r="H207">
        <v>416873</v>
      </c>
      <c r="I207">
        <v>474226</v>
      </c>
      <c r="J207">
        <v>291292</v>
      </c>
      <c r="K207">
        <v>894587</v>
      </c>
      <c r="L207">
        <v>0</v>
      </c>
      <c r="M207">
        <v>879896</v>
      </c>
      <c r="N207">
        <v>3453848</v>
      </c>
      <c r="O207">
        <v>5287291</v>
      </c>
      <c r="P207">
        <v>2982252</v>
      </c>
      <c r="Q207">
        <v>2073891</v>
      </c>
      <c r="R207">
        <v>3639379</v>
      </c>
      <c r="S207">
        <v>0</v>
      </c>
      <c r="T207">
        <v>1001882</v>
      </c>
      <c r="U207">
        <v>517231</v>
      </c>
      <c r="V207">
        <v>2993559</v>
      </c>
      <c r="W207">
        <v>1003740</v>
      </c>
      <c r="X207">
        <v>588956</v>
      </c>
      <c r="Y207">
        <v>2579</v>
      </c>
      <c r="Z207">
        <v>286456</v>
      </c>
      <c r="AA207">
        <v>1845432</v>
      </c>
      <c r="AB207">
        <v>1428213</v>
      </c>
      <c r="AC207">
        <v>1820000</v>
      </c>
      <c r="AD207">
        <v>5939329</v>
      </c>
      <c r="AE207">
        <v>0</v>
      </c>
      <c r="AF207">
        <v>547234</v>
      </c>
      <c r="AG207">
        <v>1099148</v>
      </c>
      <c r="AH207">
        <v>1389211</v>
      </c>
      <c r="AI207">
        <v>1621391</v>
      </c>
      <c r="AJ207">
        <v>2451343</v>
      </c>
      <c r="AK207">
        <v>480403</v>
      </c>
      <c r="AL207">
        <v>0</v>
      </c>
      <c r="AM207">
        <v>3632089</v>
      </c>
      <c r="AN207">
        <v>2647039</v>
      </c>
      <c r="AO207">
        <v>0</v>
      </c>
      <c r="AP207">
        <v>0</v>
      </c>
      <c r="AQ207">
        <v>648436</v>
      </c>
      <c r="AR207">
        <v>680748</v>
      </c>
      <c r="AS207">
        <v>0</v>
      </c>
      <c r="AT207">
        <v>1153028</v>
      </c>
      <c r="AU207">
        <v>1243760</v>
      </c>
      <c r="AV207">
        <v>1199567</v>
      </c>
      <c r="AW207">
        <v>1580219</v>
      </c>
      <c r="AX207">
        <v>200184</v>
      </c>
      <c r="AY207">
        <v>494441</v>
      </c>
      <c r="AZ207">
        <v>451070</v>
      </c>
      <c r="BA207">
        <v>1051734</v>
      </c>
      <c r="BB207">
        <v>840685</v>
      </c>
      <c r="BC207">
        <v>2380866</v>
      </c>
      <c r="BD207">
        <v>11474477</v>
      </c>
      <c r="BE207">
        <v>687187</v>
      </c>
      <c r="BF207">
        <v>2325360</v>
      </c>
      <c r="BG207">
        <v>1314289</v>
      </c>
      <c r="BH207">
        <v>961103</v>
      </c>
      <c r="BI207">
        <v>744198</v>
      </c>
      <c r="BJ207">
        <v>712110</v>
      </c>
      <c r="BK207">
        <v>744689</v>
      </c>
      <c r="BL207">
        <v>15480917</v>
      </c>
      <c r="BM207">
        <v>141771</v>
      </c>
      <c r="BN207">
        <v>562015</v>
      </c>
      <c r="BO207">
        <v>1484128</v>
      </c>
      <c r="BP207">
        <v>1431896</v>
      </c>
      <c r="BQ207">
        <v>3255552</v>
      </c>
      <c r="BR207">
        <v>470336</v>
      </c>
      <c r="BS207">
        <v>0</v>
      </c>
      <c r="BT207">
        <v>1630344</v>
      </c>
      <c r="BU207">
        <v>411940</v>
      </c>
      <c r="BV207">
        <v>393139</v>
      </c>
      <c r="BW207">
        <v>976937</v>
      </c>
      <c r="BX207">
        <v>0</v>
      </c>
      <c r="BY207">
        <v>1347984</v>
      </c>
      <c r="BZ207">
        <v>2758294</v>
      </c>
      <c r="CA207">
        <v>346549</v>
      </c>
      <c r="CB207">
        <v>2415315</v>
      </c>
      <c r="CC207">
        <v>7650289</v>
      </c>
      <c r="CD207">
        <v>1639208</v>
      </c>
      <c r="CE207">
        <v>1141057</v>
      </c>
      <c r="CF207">
        <v>2858272</v>
      </c>
      <c r="CG207">
        <v>1283307</v>
      </c>
      <c r="CH207">
        <v>720186</v>
      </c>
      <c r="CI207">
        <v>626587</v>
      </c>
      <c r="CJ207">
        <v>1559770</v>
      </c>
      <c r="CK207">
        <v>823980</v>
      </c>
      <c r="CL207">
        <v>4942172</v>
      </c>
      <c r="CM207">
        <v>361091</v>
      </c>
      <c r="CN207">
        <v>703207</v>
      </c>
      <c r="CO207">
        <v>250019</v>
      </c>
      <c r="CP207">
        <v>2874445</v>
      </c>
      <c r="CQ207">
        <v>869057</v>
      </c>
      <c r="CR207">
        <v>14080225</v>
      </c>
      <c r="CS207">
        <v>412569</v>
      </c>
      <c r="CT207">
        <v>434677</v>
      </c>
      <c r="CU207">
        <v>526789</v>
      </c>
      <c r="CV207">
        <v>1844928</v>
      </c>
      <c r="CW207">
        <v>1112415</v>
      </c>
      <c r="CX207">
        <v>898189</v>
      </c>
      <c r="CY207">
        <v>544665</v>
      </c>
      <c r="CZ207">
        <v>0</v>
      </c>
    </row>
    <row r="208" spans="1:104" x14ac:dyDescent="0.25">
      <c r="B208">
        <v>558</v>
      </c>
      <c r="C208" t="s">
        <v>1181</v>
      </c>
      <c r="D208" t="s">
        <v>613</v>
      </c>
    </row>
    <row r="209" spans="2:4" x14ac:dyDescent="0.25">
      <c r="B209">
        <v>559</v>
      </c>
      <c r="C209" t="s">
        <v>1182</v>
      </c>
      <c r="D209" t="s">
        <v>614</v>
      </c>
    </row>
    <row r="210" spans="2:4" x14ac:dyDescent="0.25">
      <c r="B210">
        <v>560</v>
      </c>
      <c r="C210" t="s">
        <v>1183</v>
      </c>
      <c r="D210" t="s">
        <v>615</v>
      </c>
    </row>
    <row r="211" spans="2:4" x14ac:dyDescent="0.25">
      <c r="B211">
        <v>561</v>
      </c>
      <c r="C211" t="s">
        <v>1184</v>
      </c>
      <c r="D211" t="s">
        <v>616</v>
      </c>
    </row>
    <row r="212" spans="2:4" x14ac:dyDescent="0.25">
      <c r="B212">
        <v>562</v>
      </c>
      <c r="C212" t="s">
        <v>1185</v>
      </c>
      <c r="D212" t="s">
        <v>617</v>
      </c>
    </row>
    <row r="213" spans="2:4" x14ac:dyDescent="0.25">
      <c r="B213">
        <v>563</v>
      </c>
      <c r="C213" t="s">
        <v>1186</v>
      </c>
      <c r="D213" t="s">
        <v>618</v>
      </c>
    </row>
    <row r="214" spans="2:4" x14ac:dyDescent="0.25">
      <c r="B214">
        <v>564</v>
      </c>
      <c r="C214" t="s">
        <v>1187</v>
      </c>
      <c r="D214" t="s">
        <v>619</v>
      </c>
    </row>
    <row r="215" spans="2:4" x14ac:dyDescent="0.25">
      <c r="B215">
        <v>565</v>
      </c>
      <c r="C215" t="s">
        <v>1188</v>
      </c>
      <c r="D215" t="s">
        <v>620</v>
      </c>
    </row>
    <row r="216" spans="2:4" x14ac:dyDescent="0.25">
      <c r="B216">
        <v>566</v>
      </c>
      <c r="C216" t="s">
        <v>1189</v>
      </c>
      <c r="D216" t="s">
        <v>621</v>
      </c>
    </row>
    <row r="217" spans="2:4" x14ac:dyDescent="0.25">
      <c r="B217">
        <v>567</v>
      </c>
      <c r="C217" t="s">
        <v>1190</v>
      </c>
      <c r="D217" t="s">
        <v>622</v>
      </c>
    </row>
    <row r="218" spans="2:4" x14ac:dyDescent="0.25">
      <c r="B218">
        <v>568</v>
      </c>
      <c r="C218" t="s">
        <v>1191</v>
      </c>
      <c r="D218" t="s">
        <v>623</v>
      </c>
    </row>
    <row r="219" spans="2:4" x14ac:dyDescent="0.25">
      <c r="B219">
        <v>569</v>
      </c>
      <c r="C219" t="s">
        <v>1192</v>
      </c>
      <c r="D219" t="s">
        <v>624</v>
      </c>
    </row>
    <row r="220" spans="2:4" x14ac:dyDescent="0.25">
      <c r="B220">
        <v>570</v>
      </c>
      <c r="C220" t="s">
        <v>1193</v>
      </c>
      <c r="D220" t="s">
        <v>625</v>
      </c>
    </row>
    <row r="221" spans="2:4" x14ac:dyDescent="0.25">
      <c r="B221">
        <v>571</v>
      </c>
      <c r="C221" t="s">
        <v>1194</v>
      </c>
      <c r="D221" t="s">
        <v>626</v>
      </c>
    </row>
    <row r="222" spans="2:4" x14ac:dyDescent="0.25">
      <c r="B222">
        <v>572</v>
      </c>
      <c r="C222" t="s">
        <v>1195</v>
      </c>
      <c r="D222" t="s">
        <v>627</v>
      </c>
    </row>
    <row r="223" spans="2:4" x14ac:dyDescent="0.25">
      <c r="B223">
        <v>573</v>
      </c>
      <c r="C223" t="s">
        <v>1196</v>
      </c>
      <c r="D223" t="s">
        <v>628</v>
      </c>
    </row>
    <row r="224" spans="2:4" x14ac:dyDescent="0.25">
      <c r="B224">
        <v>574</v>
      </c>
      <c r="C224" t="s">
        <v>1197</v>
      </c>
      <c r="D224" t="s">
        <v>629</v>
      </c>
    </row>
    <row r="225" spans="1:104" x14ac:dyDescent="0.25">
      <c r="B225">
        <v>992</v>
      </c>
      <c r="C225" t="s">
        <v>1198</v>
      </c>
      <c r="D225" t="s">
        <v>630</v>
      </c>
    </row>
    <row r="226" spans="1:104" x14ac:dyDescent="0.25">
      <c r="B226">
        <v>993</v>
      </c>
      <c r="C226" t="s">
        <v>527</v>
      </c>
      <c r="D226" t="s">
        <v>528</v>
      </c>
    </row>
    <row r="227" spans="1:104" x14ac:dyDescent="0.25">
      <c r="B227">
        <v>994</v>
      </c>
      <c r="C227" t="s">
        <v>529</v>
      </c>
      <c r="D227" t="s">
        <v>530</v>
      </c>
    </row>
    <row r="228" spans="1:104" x14ac:dyDescent="0.25">
      <c r="B228">
        <v>995</v>
      </c>
      <c r="C228" t="s">
        <v>1199</v>
      </c>
      <c r="D228" t="s">
        <v>531</v>
      </c>
    </row>
    <row r="229" spans="1:104" x14ac:dyDescent="0.25">
      <c r="A229">
        <v>996</v>
      </c>
      <c r="B229">
        <v>996</v>
      </c>
      <c r="C229" t="s">
        <v>532</v>
      </c>
      <c r="D229" t="s">
        <v>533</v>
      </c>
      <c r="E229">
        <v>0</v>
      </c>
      <c r="F229">
        <v>0.01</v>
      </c>
      <c r="G229">
        <v>0</v>
      </c>
      <c r="H229">
        <v>0.01</v>
      </c>
      <c r="I229">
        <v>0</v>
      </c>
      <c r="J229">
        <v>0</v>
      </c>
      <c r="K229">
        <v>0.01</v>
      </c>
      <c r="L229">
        <v>0.01</v>
      </c>
      <c r="M229">
        <v>0.01</v>
      </c>
      <c r="N229">
        <v>0.01</v>
      </c>
      <c r="O229">
        <v>0</v>
      </c>
      <c r="P229">
        <v>0.01</v>
      </c>
      <c r="Q229">
        <v>0</v>
      </c>
      <c r="R229">
        <v>0.01</v>
      </c>
      <c r="S229">
        <v>0.01</v>
      </c>
      <c r="T229">
        <v>0.01</v>
      </c>
      <c r="U229">
        <v>0</v>
      </c>
      <c r="V229">
        <v>0</v>
      </c>
      <c r="W229">
        <v>0.01</v>
      </c>
      <c r="X229">
        <v>0</v>
      </c>
      <c r="Y229">
        <v>0.01</v>
      </c>
      <c r="Z229">
        <v>0.01</v>
      </c>
      <c r="AA229">
        <v>0</v>
      </c>
      <c r="AB229">
        <v>0.01</v>
      </c>
      <c r="AC229">
        <v>0.01</v>
      </c>
      <c r="AD229">
        <v>0.01</v>
      </c>
      <c r="AE229">
        <v>0.01</v>
      </c>
      <c r="AF229">
        <v>0.01</v>
      </c>
      <c r="AG229">
        <v>0.01</v>
      </c>
      <c r="AH229">
        <v>0.01</v>
      </c>
      <c r="AI229">
        <v>0.01</v>
      </c>
      <c r="AJ229">
        <v>0.01</v>
      </c>
      <c r="AK229">
        <v>0.01</v>
      </c>
      <c r="AL229">
        <v>0</v>
      </c>
      <c r="AM229">
        <v>0.01</v>
      </c>
      <c r="AN229">
        <v>0</v>
      </c>
      <c r="AO229">
        <v>0.01</v>
      </c>
      <c r="AP229">
        <v>0</v>
      </c>
      <c r="AQ229">
        <v>0</v>
      </c>
      <c r="AR229">
        <v>0.01</v>
      </c>
      <c r="AS229">
        <v>0</v>
      </c>
      <c r="AT229">
        <v>0.01</v>
      </c>
      <c r="AU229">
        <v>0.01</v>
      </c>
      <c r="AV229">
        <v>0</v>
      </c>
      <c r="AW229">
        <v>0.01</v>
      </c>
      <c r="AX229">
        <v>0.01</v>
      </c>
      <c r="AY229">
        <v>0.01</v>
      </c>
      <c r="AZ229">
        <v>0.01</v>
      </c>
      <c r="BA229">
        <v>0</v>
      </c>
      <c r="BB229">
        <v>0</v>
      </c>
      <c r="BC229">
        <v>0.01</v>
      </c>
      <c r="BD229">
        <v>0.01</v>
      </c>
      <c r="BE229">
        <v>0</v>
      </c>
      <c r="BF229">
        <v>0</v>
      </c>
      <c r="BG229">
        <v>0.01</v>
      </c>
      <c r="BH229">
        <v>0</v>
      </c>
      <c r="BI229">
        <v>0</v>
      </c>
      <c r="BJ229">
        <v>0.01</v>
      </c>
      <c r="BK229">
        <v>0.01</v>
      </c>
      <c r="BL229">
        <v>0</v>
      </c>
      <c r="BM229">
        <v>0</v>
      </c>
      <c r="BN229">
        <v>0.01</v>
      </c>
      <c r="BO229">
        <v>0.01</v>
      </c>
      <c r="BP229">
        <v>0.01</v>
      </c>
      <c r="BQ229">
        <v>0</v>
      </c>
      <c r="BR229">
        <v>0.01</v>
      </c>
      <c r="BS229">
        <v>0</v>
      </c>
      <c r="BT229">
        <v>0</v>
      </c>
      <c r="BU229">
        <v>0.01</v>
      </c>
      <c r="BV229">
        <v>0.01</v>
      </c>
      <c r="BW229">
        <v>0.01</v>
      </c>
      <c r="BX229">
        <v>0.01</v>
      </c>
      <c r="BY229">
        <v>0</v>
      </c>
      <c r="BZ229">
        <v>0</v>
      </c>
      <c r="CA229">
        <v>0.01</v>
      </c>
      <c r="CB229">
        <v>0</v>
      </c>
      <c r="CC229">
        <v>0.01</v>
      </c>
      <c r="CD229">
        <v>0.01</v>
      </c>
      <c r="CE229">
        <v>0.01</v>
      </c>
      <c r="CF229">
        <v>0</v>
      </c>
      <c r="CG229">
        <v>0</v>
      </c>
      <c r="CH229">
        <v>0.01</v>
      </c>
      <c r="CI229">
        <v>0.01</v>
      </c>
      <c r="CJ229">
        <v>0.01</v>
      </c>
      <c r="CK229">
        <v>0.01</v>
      </c>
      <c r="CL229">
        <v>0.01</v>
      </c>
      <c r="CM229">
        <v>0</v>
      </c>
      <c r="CN229">
        <v>0</v>
      </c>
      <c r="CO229">
        <v>0.01</v>
      </c>
      <c r="CP229">
        <v>0.01</v>
      </c>
      <c r="CQ229">
        <v>0.01</v>
      </c>
      <c r="CR229">
        <v>0</v>
      </c>
      <c r="CS229">
        <v>0.01</v>
      </c>
      <c r="CT229">
        <v>0.01</v>
      </c>
      <c r="CU229">
        <v>0</v>
      </c>
      <c r="CV229">
        <v>0.01</v>
      </c>
      <c r="CW229">
        <v>0</v>
      </c>
      <c r="CX229">
        <v>0.01</v>
      </c>
      <c r="CY229">
        <v>0.01</v>
      </c>
      <c r="CZ229">
        <v>0</v>
      </c>
    </row>
    <row r="230" spans="1:104" x14ac:dyDescent="0.25">
      <c r="A230">
        <v>998</v>
      </c>
      <c r="B230">
        <v>998</v>
      </c>
      <c r="C230" t="s">
        <v>315</v>
      </c>
      <c r="D230" t="s">
        <v>534</v>
      </c>
      <c r="E230">
        <v>51</v>
      </c>
      <c r="F230">
        <v>51</v>
      </c>
      <c r="G230">
        <v>51</v>
      </c>
      <c r="H230">
        <v>51</v>
      </c>
      <c r="I230">
        <v>51</v>
      </c>
      <c r="J230">
        <v>51</v>
      </c>
      <c r="K230">
        <v>51</v>
      </c>
      <c r="L230">
        <v>51</v>
      </c>
      <c r="M230">
        <v>51</v>
      </c>
      <c r="N230">
        <v>51</v>
      </c>
      <c r="O230">
        <v>51</v>
      </c>
      <c r="P230">
        <v>51</v>
      </c>
      <c r="Q230">
        <v>51</v>
      </c>
      <c r="R230">
        <v>51</v>
      </c>
      <c r="S230">
        <v>51</v>
      </c>
      <c r="T230">
        <v>51</v>
      </c>
      <c r="U230">
        <v>51</v>
      </c>
      <c r="V230">
        <v>51</v>
      </c>
      <c r="W230">
        <v>51</v>
      </c>
      <c r="X230">
        <v>51</v>
      </c>
      <c r="Y230">
        <v>51</v>
      </c>
      <c r="Z230">
        <v>51</v>
      </c>
      <c r="AA230">
        <v>51</v>
      </c>
      <c r="AB230">
        <v>51</v>
      </c>
      <c r="AC230">
        <v>51</v>
      </c>
      <c r="AD230">
        <v>51</v>
      </c>
      <c r="AE230">
        <v>51</v>
      </c>
      <c r="AF230">
        <v>51</v>
      </c>
      <c r="AG230">
        <v>51</v>
      </c>
      <c r="AH230">
        <v>51</v>
      </c>
      <c r="AI230">
        <v>51</v>
      </c>
      <c r="AJ230">
        <v>51</v>
      </c>
      <c r="AK230">
        <v>51</v>
      </c>
      <c r="AL230">
        <v>51</v>
      </c>
      <c r="AM230">
        <v>51</v>
      </c>
      <c r="AN230">
        <v>51</v>
      </c>
      <c r="AO230">
        <v>51</v>
      </c>
      <c r="AP230">
        <v>51</v>
      </c>
      <c r="AQ230">
        <v>51</v>
      </c>
      <c r="AR230">
        <v>51</v>
      </c>
      <c r="AS230">
        <v>51</v>
      </c>
      <c r="AT230">
        <v>51</v>
      </c>
      <c r="AU230">
        <v>51</v>
      </c>
      <c r="AV230">
        <v>51</v>
      </c>
      <c r="AW230">
        <v>51</v>
      </c>
      <c r="AX230">
        <v>51</v>
      </c>
      <c r="AY230">
        <v>51</v>
      </c>
      <c r="AZ230">
        <v>51</v>
      </c>
      <c r="BA230">
        <v>51</v>
      </c>
      <c r="BB230">
        <v>51</v>
      </c>
      <c r="BC230">
        <v>51</v>
      </c>
      <c r="BD230">
        <v>51</v>
      </c>
      <c r="BE230">
        <v>51</v>
      </c>
      <c r="BF230">
        <v>51</v>
      </c>
      <c r="BG230">
        <v>51</v>
      </c>
      <c r="BH230">
        <v>51</v>
      </c>
      <c r="BI230">
        <v>51</v>
      </c>
      <c r="BJ230">
        <v>51</v>
      </c>
      <c r="BK230">
        <v>51</v>
      </c>
      <c r="BL230">
        <v>51</v>
      </c>
      <c r="BM230">
        <v>51</v>
      </c>
      <c r="BN230">
        <v>51</v>
      </c>
      <c r="BO230">
        <v>51</v>
      </c>
      <c r="BP230">
        <v>51</v>
      </c>
      <c r="BQ230">
        <v>51</v>
      </c>
      <c r="BR230">
        <v>51</v>
      </c>
      <c r="BS230">
        <v>51</v>
      </c>
      <c r="BT230">
        <v>51</v>
      </c>
      <c r="BU230">
        <v>51</v>
      </c>
      <c r="BV230">
        <v>51</v>
      </c>
      <c r="BW230">
        <v>51</v>
      </c>
      <c r="BX230">
        <v>51</v>
      </c>
      <c r="BY230">
        <v>51</v>
      </c>
      <c r="BZ230">
        <v>51</v>
      </c>
      <c r="CA230">
        <v>51</v>
      </c>
      <c r="CB230">
        <v>51</v>
      </c>
      <c r="CC230">
        <v>51</v>
      </c>
      <c r="CD230">
        <v>51</v>
      </c>
      <c r="CE230">
        <v>51</v>
      </c>
      <c r="CF230">
        <v>51</v>
      </c>
      <c r="CG230">
        <v>51</v>
      </c>
      <c r="CH230">
        <v>51</v>
      </c>
      <c r="CI230">
        <v>51</v>
      </c>
      <c r="CJ230">
        <v>51</v>
      </c>
      <c r="CK230">
        <v>51</v>
      </c>
      <c r="CL230">
        <v>51</v>
      </c>
      <c r="CM230">
        <v>51</v>
      </c>
      <c r="CN230">
        <v>51</v>
      </c>
      <c r="CO230">
        <v>51</v>
      </c>
      <c r="CP230">
        <v>51</v>
      </c>
      <c r="CQ230">
        <v>51</v>
      </c>
      <c r="CR230">
        <v>51</v>
      </c>
      <c r="CS230">
        <v>51</v>
      </c>
      <c r="CT230">
        <v>51</v>
      </c>
      <c r="CU230">
        <v>51</v>
      </c>
      <c r="CV230">
        <v>51</v>
      </c>
      <c r="CW230">
        <v>51</v>
      </c>
      <c r="CX230">
        <v>51</v>
      </c>
      <c r="CY230">
        <v>51</v>
      </c>
      <c r="CZ230">
        <v>51</v>
      </c>
    </row>
    <row r="231" spans="1:104" x14ac:dyDescent="0.25">
      <c r="A231">
        <v>999</v>
      </c>
      <c r="B231">
        <v>999</v>
      </c>
      <c r="C231" t="s">
        <v>316</v>
      </c>
      <c r="D231" t="s">
        <v>535</v>
      </c>
      <c r="E231">
        <v>5100</v>
      </c>
      <c r="F231">
        <v>5101</v>
      </c>
      <c r="G231">
        <v>5102</v>
      </c>
      <c r="H231">
        <v>5103</v>
      </c>
      <c r="I231">
        <v>5104</v>
      </c>
      <c r="J231">
        <v>5105</v>
      </c>
      <c r="K231">
        <v>5106</v>
      </c>
      <c r="L231">
        <v>5107</v>
      </c>
      <c r="M231">
        <v>5108</v>
      </c>
      <c r="N231">
        <v>5109</v>
      </c>
      <c r="O231">
        <v>5110</v>
      </c>
      <c r="P231">
        <v>5111</v>
      </c>
      <c r="Q231">
        <v>5112</v>
      </c>
      <c r="R231">
        <v>5113</v>
      </c>
      <c r="S231">
        <v>5114</v>
      </c>
      <c r="T231">
        <v>5115</v>
      </c>
      <c r="U231">
        <v>5116</v>
      </c>
      <c r="V231">
        <v>5117</v>
      </c>
      <c r="W231">
        <v>5118</v>
      </c>
      <c r="X231">
        <v>5119</v>
      </c>
      <c r="Y231">
        <v>5120</v>
      </c>
      <c r="Z231">
        <v>5121</v>
      </c>
      <c r="AA231">
        <v>5122</v>
      </c>
      <c r="AB231">
        <v>5123</v>
      </c>
      <c r="AC231">
        <v>5124</v>
      </c>
      <c r="AD231">
        <v>5125</v>
      </c>
      <c r="AE231">
        <v>5126</v>
      </c>
      <c r="AF231">
        <v>5127</v>
      </c>
      <c r="AG231">
        <v>5128</v>
      </c>
      <c r="AH231">
        <v>5129</v>
      </c>
      <c r="AI231">
        <v>5130</v>
      </c>
      <c r="AJ231">
        <v>5131</v>
      </c>
      <c r="AK231">
        <v>5132</v>
      </c>
      <c r="AL231">
        <v>5133</v>
      </c>
      <c r="AM231">
        <v>5134</v>
      </c>
      <c r="AN231">
        <v>5135</v>
      </c>
      <c r="AO231">
        <v>5136</v>
      </c>
      <c r="AP231">
        <v>5137</v>
      </c>
      <c r="AQ231">
        <v>5138</v>
      </c>
      <c r="AR231">
        <v>5139</v>
      </c>
      <c r="AS231">
        <v>5140</v>
      </c>
      <c r="AT231">
        <v>5141</v>
      </c>
      <c r="AU231">
        <v>5142</v>
      </c>
      <c r="AV231">
        <v>5143</v>
      </c>
      <c r="AW231">
        <v>5144</v>
      </c>
      <c r="AX231">
        <v>5145</v>
      </c>
      <c r="AY231">
        <v>5146</v>
      </c>
      <c r="AZ231">
        <v>5147</v>
      </c>
      <c r="BA231">
        <v>5148</v>
      </c>
      <c r="BB231">
        <v>5149</v>
      </c>
      <c r="BC231">
        <v>5150</v>
      </c>
      <c r="BD231">
        <v>5151</v>
      </c>
      <c r="BE231">
        <v>5152</v>
      </c>
      <c r="BF231">
        <v>5153</v>
      </c>
      <c r="BG231">
        <v>5154</v>
      </c>
      <c r="BH231">
        <v>5155</v>
      </c>
      <c r="BI231">
        <v>5156</v>
      </c>
      <c r="BJ231">
        <v>5157</v>
      </c>
      <c r="BK231">
        <v>5158</v>
      </c>
      <c r="BL231">
        <v>5159</v>
      </c>
      <c r="BM231">
        <v>5160</v>
      </c>
      <c r="BN231">
        <v>5161</v>
      </c>
      <c r="BO231">
        <v>5162</v>
      </c>
      <c r="BP231">
        <v>5163</v>
      </c>
      <c r="BQ231">
        <v>5164</v>
      </c>
      <c r="BR231">
        <v>5165</v>
      </c>
      <c r="BS231">
        <v>5166</v>
      </c>
      <c r="BT231">
        <v>5167</v>
      </c>
      <c r="BU231">
        <v>5168</v>
      </c>
      <c r="BV231">
        <v>5169</v>
      </c>
      <c r="BW231">
        <v>5170</v>
      </c>
      <c r="BX231">
        <v>5171</v>
      </c>
      <c r="BY231">
        <v>5172</v>
      </c>
      <c r="BZ231">
        <v>5173</v>
      </c>
      <c r="CA231">
        <v>5174</v>
      </c>
      <c r="CB231">
        <v>5175</v>
      </c>
      <c r="CC231">
        <v>5176</v>
      </c>
      <c r="CD231">
        <v>5177</v>
      </c>
      <c r="CE231">
        <v>5178</v>
      </c>
      <c r="CF231">
        <v>5179</v>
      </c>
      <c r="CG231">
        <v>5180</v>
      </c>
      <c r="CH231">
        <v>5181</v>
      </c>
      <c r="CI231">
        <v>5182</v>
      </c>
      <c r="CJ231">
        <v>5183</v>
      </c>
      <c r="CK231">
        <v>5184</v>
      </c>
      <c r="CL231">
        <v>5185</v>
      </c>
      <c r="CM231">
        <v>5186</v>
      </c>
      <c r="CN231">
        <v>5187</v>
      </c>
      <c r="CO231">
        <v>5188</v>
      </c>
      <c r="CP231">
        <v>5189</v>
      </c>
      <c r="CQ231">
        <v>5190</v>
      </c>
      <c r="CR231">
        <v>5191</v>
      </c>
      <c r="CS231">
        <v>5192</v>
      </c>
      <c r="CT231">
        <v>5193</v>
      </c>
      <c r="CU231">
        <v>5194</v>
      </c>
      <c r="CV231">
        <v>5195</v>
      </c>
      <c r="CW231">
        <v>5196</v>
      </c>
      <c r="CX231">
        <v>5197</v>
      </c>
      <c r="CY231">
        <v>5198</v>
      </c>
      <c r="CZ231">
        <v>5199</v>
      </c>
    </row>
    <row r="232" spans="1:104" ht="120" x14ac:dyDescent="0.25">
      <c r="C232">
        <v>1000</v>
      </c>
      <c r="F232" s="617" t="s">
        <v>1200</v>
      </c>
      <c r="H232" s="617" t="s">
        <v>1200</v>
      </c>
      <c r="K232" s="617" t="s">
        <v>1200</v>
      </c>
      <c r="L232" s="617" t="s">
        <v>1200</v>
      </c>
      <c r="M232" s="617" t="s">
        <v>1200</v>
      </c>
      <c r="N232" s="617" t="s">
        <v>1200</v>
      </c>
      <c r="P232" s="617" t="s">
        <v>1200</v>
      </c>
      <c r="R232" s="617" t="s">
        <v>1200</v>
      </c>
      <c r="S232" s="617" t="s">
        <v>1200</v>
      </c>
      <c r="T232" s="617" t="s">
        <v>1200</v>
      </c>
      <c r="W232" s="617" t="s">
        <v>1200</v>
      </c>
      <c r="Y232" s="617" t="s">
        <v>1200</v>
      </c>
      <c r="Z232" s="617" t="s">
        <v>1200</v>
      </c>
      <c r="AB232" s="617" t="s">
        <v>1200</v>
      </c>
      <c r="AC232" s="617" t="s">
        <v>1200</v>
      </c>
      <c r="AD232" s="617" t="s">
        <v>1200</v>
      </c>
      <c r="AE232" s="617" t="s">
        <v>1200</v>
      </c>
      <c r="AF232" s="617" t="s">
        <v>1200</v>
      </c>
      <c r="AG232" s="617" t="s">
        <v>1200</v>
      </c>
      <c r="AH232" s="617" t="s">
        <v>1200</v>
      </c>
      <c r="AI232" s="617" t="s">
        <v>1200</v>
      </c>
      <c r="AJ232" s="617" t="s">
        <v>1200</v>
      </c>
      <c r="AK232" s="617" t="s">
        <v>1200</v>
      </c>
      <c r="AM232" s="617" t="s">
        <v>1200</v>
      </c>
      <c r="AO232" s="617" t="s">
        <v>1200</v>
      </c>
      <c r="AR232" s="617" t="s">
        <v>1200</v>
      </c>
      <c r="AT232" s="617" t="s">
        <v>1200</v>
      </c>
      <c r="AU232" s="617" t="s">
        <v>1200</v>
      </c>
      <c r="AW232" s="617" t="s">
        <v>1200</v>
      </c>
      <c r="AX232" s="617" t="s">
        <v>1200</v>
      </c>
      <c r="AY232" s="617" t="s">
        <v>1200</v>
      </c>
      <c r="AZ232" s="617" t="s">
        <v>1200</v>
      </c>
      <c r="BC232" s="617" t="s">
        <v>1200</v>
      </c>
      <c r="BD232" s="617" t="s">
        <v>1200</v>
      </c>
      <c r="BG232" s="617" t="s">
        <v>1200</v>
      </c>
      <c r="BJ232" s="617" t="s">
        <v>1200</v>
      </c>
      <c r="BK232" s="617" t="s">
        <v>1200</v>
      </c>
      <c r="BN232" s="617" t="s">
        <v>1200</v>
      </c>
      <c r="BO232" s="617" t="s">
        <v>1200</v>
      </c>
      <c r="BP232" s="617" t="s">
        <v>1200</v>
      </c>
      <c r="BR232" s="617" t="s">
        <v>1200</v>
      </c>
      <c r="BU232" s="617" t="s">
        <v>1200</v>
      </c>
      <c r="BV232" s="617" t="s">
        <v>1200</v>
      </c>
      <c r="BW232" s="617" t="s">
        <v>1200</v>
      </c>
      <c r="BX232" s="617" t="s">
        <v>1200</v>
      </c>
      <c r="CA232" s="617" t="s">
        <v>1200</v>
      </c>
      <c r="CC232" s="617" t="s">
        <v>1200</v>
      </c>
      <c r="CD232" s="617" t="s">
        <v>1200</v>
      </c>
      <c r="CE232" s="617" t="s">
        <v>1200</v>
      </c>
      <c r="CH232" s="617" t="s">
        <v>1200</v>
      </c>
      <c r="CI232" s="617" t="s">
        <v>1200</v>
      </c>
      <c r="CJ232" s="617" t="s">
        <v>1200</v>
      </c>
      <c r="CK232" s="617" t="s">
        <v>1200</v>
      </c>
      <c r="CL232" s="617" t="s">
        <v>1200</v>
      </c>
      <c r="CO232" s="617" t="s">
        <v>1200</v>
      </c>
      <c r="CP232" s="617" t="s">
        <v>1200</v>
      </c>
      <c r="CQ232" s="617" t="s">
        <v>1200</v>
      </c>
      <c r="CS232" s="617" t="s">
        <v>1200</v>
      </c>
      <c r="CT232" s="617" t="s">
        <v>1200</v>
      </c>
      <c r="CV232" s="617" t="s">
        <v>1200</v>
      </c>
      <c r="CX232" s="617" t="s">
        <v>1200</v>
      </c>
      <c r="CY232" s="617" t="s">
        <v>1200</v>
      </c>
    </row>
    <row r="233" spans="1:104" x14ac:dyDescent="0.25">
      <c r="C233">
        <v>537</v>
      </c>
      <c r="E233" t="s">
        <v>55</v>
      </c>
      <c r="F233" t="s">
        <v>54</v>
      </c>
      <c r="H233" t="s">
        <v>54</v>
      </c>
      <c r="I233" t="s">
        <v>55</v>
      </c>
      <c r="K233" t="s">
        <v>55</v>
      </c>
      <c r="L233" t="s">
        <v>55</v>
      </c>
      <c r="M233" t="s">
        <v>55</v>
      </c>
      <c r="N233" t="s">
        <v>55</v>
      </c>
      <c r="P233" t="s">
        <v>54</v>
      </c>
      <c r="Q233" t="s">
        <v>55</v>
      </c>
      <c r="R233" t="s">
        <v>55</v>
      </c>
      <c r="S233" t="s">
        <v>55</v>
      </c>
      <c r="T233" t="s">
        <v>54</v>
      </c>
      <c r="U233" t="s">
        <v>55</v>
      </c>
      <c r="V233" t="s">
        <v>55</v>
      </c>
      <c r="W233" t="s">
        <v>55</v>
      </c>
      <c r="Y233" t="s">
        <v>55</v>
      </c>
      <c r="Z233" t="s">
        <v>55</v>
      </c>
      <c r="AA233" t="s">
        <v>55</v>
      </c>
      <c r="AB233" t="s">
        <v>55</v>
      </c>
      <c r="AC233" t="s">
        <v>55</v>
      </c>
      <c r="AD233" t="s">
        <v>54</v>
      </c>
      <c r="AE233" t="s">
        <v>54</v>
      </c>
      <c r="AF233" t="s">
        <v>54</v>
      </c>
      <c r="AG233" t="s">
        <v>54</v>
      </c>
      <c r="AI233" t="s">
        <v>55</v>
      </c>
      <c r="AJ233" t="s">
        <v>54</v>
      </c>
      <c r="AK233" t="s">
        <v>54</v>
      </c>
      <c r="AL233" t="s">
        <v>55</v>
      </c>
      <c r="AM233" t="s">
        <v>55</v>
      </c>
      <c r="AN233" t="s">
        <v>55</v>
      </c>
      <c r="AO233" t="s">
        <v>55</v>
      </c>
      <c r="AP233" t="s">
        <v>55</v>
      </c>
      <c r="AR233" t="s">
        <v>54</v>
      </c>
      <c r="AS233" t="s">
        <v>55</v>
      </c>
      <c r="AT233" t="s">
        <v>55</v>
      </c>
      <c r="AU233" t="s">
        <v>55</v>
      </c>
      <c r="AW233" t="s">
        <v>55</v>
      </c>
      <c r="AX233" t="s">
        <v>55</v>
      </c>
      <c r="AY233" t="s">
        <v>55</v>
      </c>
      <c r="AZ233" t="s">
        <v>55</v>
      </c>
      <c r="BB233" t="s">
        <v>55</v>
      </c>
      <c r="BC233" t="s">
        <v>54</v>
      </c>
      <c r="BD233" t="s">
        <v>54</v>
      </c>
      <c r="BE233" t="s">
        <v>55</v>
      </c>
      <c r="BF233" t="s">
        <v>55</v>
      </c>
      <c r="BG233" t="s">
        <v>55</v>
      </c>
      <c r="BH233" t="s">
        <v>55</v>
      </c>
      <c r="BI233" t="s">
        <v>55</v>
      </c>
      <c r="BJ233" t="s">
        <v>54</v>
      </c>
      <c r="BK233" t="s">
        <v>55</v>
      </c>
      <c r="BN233" t="s">
        <v>55</v>
      </c>
      <c r="BO233" t="s">
        <v>54</v>
      </c>
      <c r="BP233" t="s">
        <v>55</v>
      </c>
      <c r="BQ233" t="s">
        <v>55</v>
      </c>
      <c r="BR233" t="s">
        <v>55</v>
      </c>
      <c r="BS233" t="s">
        <v>55</v>
      </c>
      <c r="BT233" t="s">
        <v>55</v>
      </c>
      <c r="BU233" t="s">
        <v>54</v>
      </c>
      <c r="BV233" t="s">
        <v>55</v>
      </c>
      <c r="BW233" t="s">
        <v>55</v>
      </c>
      <c r="BX233" t="s">
        <v>55</v>
      </c>
      <c r="BZ233" t="s">
        <v>55</v>
      </c>
      <c r="CA233" t="s">
        <v>55</v>
      </c>
      <c r="CB233" t="s">
        <v>55</v>
      </c>
      <c r="CC233" t="s">
        <v>54</v>
      </c>
      <c r="CD233" t="s">
        <v>55</v>
      </c>
      <c r="CE233" t="s">
        <v>54</v>
      </c>
      <c r="CF233" t="s">
        <v>55</v>
      </c>
      <c r="CH233" t="s">
        <v>55</v>
      </c>
      <c r="CI233" t="s">
        <v>55</v>
      </c>
      <c r="CJ233" t="s">
        <v>55</v>
      </c>
      <c r="CK233" t="s">
        <v>54</v>
      </c>
      <c r="CL233" t="s">
        <v>54</v>
      </c>
      <c r="CM233" t="s">
        <v>55</v>
      </c>
      <c r="CN233" t="s">
        <v>55</v>
      </c>
      <c r="CO233" t="s">
        <v>54</v>
      </c>
      <c r="CQ233" t="s">
        <v>55</v>
      </c>
      <c r="CS233" t="s">
        <v>54</v>
      </c>
      <c r="CT233" t="s">
        <v>55</v>
      </c>
      <c r="CV233" t="s">
        <v>55</v>
      </c>
      <c r="CW233" t="s">
        <v>55</v>
      </c>
      <c r="CX233" t="s">
        <v>55</v>
      </c>
      <c r="CY233" t="s">
        <v>55</v>
      </c>
      <c r="CZ233" t="s">
        <v>55</v>
      </c>
    </row>
    <row r="234" spans="1:104" x14ac:dyDescent="0.25">
      <c r="C234">
        <v>538</v>
      </c>
      <c r="E234" t="s">
        <v>55</v>
      </c>
      <c r="F234" t="s">
        <v>54</v>
      </c>
      <c r="H234" t="s">
        <v>55</v>
      </c>
      <c r="I234" t="s">
        <v>55</v>
      </c>
      <c r="K234" t="s">
        <v>54</v>
      </c>
      <c r="L234" t="s">
        <v>55</v>
      </c>
      <c r="M234" t="s">
        <v>55</v>
      </c>
      <c r="N234" t="s">
        <v>54</v>
      </c>
      <c r="P234" t="s">
        <v>54</v>
      </c>
      <c r="Q234" t="s">
        <v>55</v>
      </c>
      <c r="R234" t="s">
        <v>55</v>
      </c>
      <c r="S234" t="s">
        <v>55</v>
      </c>
      <c r="T234" t="s">
        <v>55</v>
      </c>
      <c r="U234" t="s">
        <v>55</v>
      </c>
      <c r="V234" t="s">
        <v>55</v>
      </c>
      <c r="W234" t="s">
        <v>55</v>
      </c>
      <c r="Y234" t="s">
        <v>55</v>
      </c>
      <c r="Z234" t="s">
        <v>55</v>
      </c>
      <c r="AA234" t="s">
        <v>55</v>
      </c>
      <c r="AB234" t="s">
        <v>55</v>
      </c>
      <c r="AC234" t="s">
        <v>55</v>
      </c>
      <c r="AD234" t="s">
        <v>55</v>
      </c>
      <c r="AE234" t="s">
        <v>54</v>
      </c>
      <c r="AF234" t="s">
        <v>54</v>
      </c>
      <c r="AG234" t="s">
        <v>54</v>
      </c>
      <c r="AI234" t="s">
        <v>55</v>
      </c>
      <c r="AJ234" t="s">
        <v>54</v>
      </c>
      <c r="AK234" t="s">
        <v>55</v>
      </c>
      <c r="AL234" t="s">
        <v>55</v>
      </c>
      <c r="AM234" t="s">
        <v>55</v>
      </c>
      <c r="AN234" t="s">
        <v>55</v>
      </c>
      <c r="AO234" t="s">
        <v>55</v>
      </c>
      <c r="AP234" t="s">
        <v>55</v>
      </c>
      <c r="AR234" t="s">
        <v>54</v>
      </c>
      <c r="AS234" t="s">
        <v>55</v>
      </c>
      <c r="AT234" t="s">
        <v>55</v>
      </c>
      <c r="AU234" t="s">
        <v>55</v>
      </c>
      <c r="AW234" t="s">
        <v>55</v>
      </c>
      <c r="AX234" t="s">
        <v>55</v>
      </c>
      <c r="AY234" t="s">
        <v>55</v>
      </c>
      <c r="AZ234" t="s">
        <v>55</v>
      </c>
      <c r="BA234" t="s">
        <v>55</v>
      </c>
      <c r="BB234" t="s">
        <v>55</v>
      </c>
      <c r="BC234" t="s">
        <v>55</v>
      </c>
      <c r="BD234" t="s">
        <v>54</v>
      </c>
      <c r="BE234" t="s">
        <v>55</v>
      </c>
      <c r="BF234" t="s">
        <v>55</v>
      </c>
      <c r="BG234" t="s">
        <v>54</v>
      </c>
      <c r="BH234" t="s">
        <v>55</v>
      </c>
      <c r="BI234" t="s">
        <v>55</v>
      </c>
      <c r="BJ234" t="s">
        <v>54</v>
      </c>
      <c r="BK234" t="s">
        <v>55</v>
      </c>
      <c r="BN234" t="s">
        <v>55</v>
      </c>
      <c r="BO234" t="s">
        <v>54</v>
      </c>
      <c r="BP234" t="s">
        <v>54</v>
      </c>
      <c r="BQ234" t="s">
        <v>55</v>
      </c>
      <c r="BR234" t="s">
        <v>55</v>
      </c>
      <c r="BS234" t="s">
        <v>55</v>
      </c>
      <c r="BT234" t="s">
        <v>55</v>
      </c>
      <c r="BU234" t="s">
        <v>54</v>
      </c>
      <c r="BV234" t="s">
        <v>55</v>
      </c>
      <c r="BW234" t="s">
        <v>54</v>
      </c>
      <c r="BX234" t="s">
        <v>55</v>
      </c>
      <c r="BZ234" t="s">
        <v>55</v>
      </c>
      <c r="CA234" t="s">
        <v>55</v>
      </c>
      <c r="CB234" t="s">
        <v>55</v>
      </c>
      <c r="CC234" t="s">
        <v>55</v>
      </c>
      <c r="CD234" t="s">
        <v>55</v>
      </c>
      <c r="CE234" t="s">
        <v>55</v>
      </c>
      <c r="CF234" t="s">
        <v>55</v>
      </c>
      <c r="CH234" t="s">
        <v>55</v>
      </c>
      <c r="CI234" t="s">
        <v>55</v>
      </c>
      <c r="CJ234" t="s">
        <v>54</v>
      </c>
      <c r="CK234" t="s">
        <v>54</v>
      </c>
      <c r="CL234" t="s">
        <v>54</v>
      </c>
      <c r="CM234" t="s">
        <v>55</v>
      </c>
      <c r="CN234" t="s">
        <v>55</v>
      </c>
      <c r="CO234" t="s">
        <v>55</v>
      </c>
      <c r="CQ234" t="s">
        <v>55</v>
      </c>
      <c r="CS234" t="s">
        <v>55</v>
      </c>
      <c r="CT234" t="s">
        <v>55</v>
      </c>
      <c r="CV234" t="s">
        <v>55</v>
      </c>
      <c r="CW234" t="s">
        <v>55</v>
      </c>
      <c r="CX234" t="s">
        <v>55</v>
      </c>
      <c r="CY234" t="s">
        <v>55</v>
      </c>
      <c r="CZ234" t="s">
        <v>55</v>
      </c>
    </row>
    <row r="235" spans="1:104" x14ac:dyDescent="0.25">
      <c r="A235">
        <v>575</v>
      </c>
      <c r="B235">
        <v>575</v>
      </c>
      <c r="C235" t="s">
        <v>578</v>
      </c>
      <c r="D235" t="s">
        <v>662</v>
      </c>
      <c r="E235">
        <v>0</v>
      </c>
      <c r="F235">
        <v>317082</v>
      </c>
      <c r="G235">
        <v>0</v>
      </c>
      <c r="H235">
        <v>0</v>
      </c>
      <c r="I235">
        <v>0</v>
      </c>
      <c r="J235">
        <v>0</v>
      </c>
      <c r="K235">
        <v>0</v>
      </c>
      <c r="L235">
        <v>0</v>
      </c>
      <c r="M235">
        <v>0</v>
      </c>
      <c r="N235">
        <v>0</v>
      </c>
      <c r="O235">
        <v>0</v>
      </c>
      <c r="P235">
        <v>0</v>
      </c>
      <c r="Q235">
        <v>0</v>
      </c>
      <c r="R235">
        <v>0</v>
      </c>
      <c r="S235">
        <v>0</v>
      </c>
      <c r="T235">
        <v>0</v>
      </c>
      <c r="U235">
        <v>0</v>
      </c>
      <c r="V235">
        <v>0</v>
      </c>
      <c r="W235">
        <v>0</v>
      </c>
      <c r="X235">
        <v>0</v>
      </c>
      <c r="Y235">
        <v>263613</v>
      </c>
      <c r="Z235">
        <v>0</v>
      </c>
      <c r="AA235">
        <v>0</v>
      </c>
      <c r="AB235">
        <v>199964</v>
      </c>
      <c r="AC235">
        <v>0</v>
      </c>
      <c r="AD235">
        <v>42211</v>
      </c>
      <c r="AE235">
        <v>51360</v>
      </c>
      <c r="AF235">
        <v>180221</v>
      </c>
      <c r="AG235">
        <v>0</v>
      </c>
      <c r="AH235">
        <v>0</v>
      </c>
      <c r="AI235">
        <v>0</v>
      </c>
      <c r="AJ235">
        <v>0</v>
      </c>
      <c r="AK235">
        <v>1680000</v>
      </c>
      <c r="AL235">
        <v>0</v>
      </c>
      <c r="AM235">
        <v>2182107</v>
      </c>
      <c r="AN235">
        <v>0</v>
      </c>
      <c r="AO235">
        <v>21107</v>
      </c>
      <c r="AP235">
        <v>0</v>
      </c>
      <c r="AQ235">
        <v>0</v>
      </c>
      <c r="AR235">
        <v>246761</v>
      </c>
      <c r="AS235">
        <v>0</v>
      </c>
      <c r="AT235">
        <v>142460</v>
      </c>
      <c r="AU235">
        <v>0</v>
      </c>
      <c r="AV235">
        <v>0</v>
      </c>
      <c r="AW235">
        <v>0</v>
      </c>
      <c r="AX235">
        <v>0</v>
      </c>
      <c r="AY235">
        <v>0</v>
      </c>
      <c r="AZ235">
        <v>0</v>
      </c>
      <c r="BA235">
        <v>0</v>
      </c>
      <c r="BB235">
        <v>0</v>
      </c>
      <c r="BC235">
        <v>70448</v>
      </c>
      <c r="BD235">
        <v>0</v>
      </c>
      <c r="BE235">
        <v>0</v>
      </c>
      <c r="BF235">
        <v>0</v>
      </c>
      <c r="BG235">
        <v>0</v>
      </c>
      <c r="BH235">
        <v>0</v>
      </c>
      <c r="BI235">
        <v>15545</v>
      </c>
      <c r="BJ235">
        <v>1237779</v>
      </c>
      <c r="BK235">
        <v>0</v>
      </c>
      <c r="BL235">
        <v>0</v>
      </c>
      <c r="BM235">
        <v>0</v>
      </c>
      <c r="BN235">
        <v>0</v>
      </c>
      <c r="BO235">
        <v>0</v>
      </c>
      <c r="BP235">
        <v>199000</v>
      </c>
      <c r="BQ235">
        <v>0</v>
      </c>
      <c r="BR235">
        <v>0</v>
      </c>
      <c r="BS235">
        <v>1636</v>
      </c>
      <c r="BT235">
        <v>136000</v>
      </c>
      <c r="BU235">
        <v>0</v>
      </c>
      <c r="BV235">
        <v>0</v>
      </c>
      <c r="BW235">
        <v>839892</v>
      </c>
      <c r="BX235">
        <v>0</v>
      </c>
      <c r="BY235">
        <v>0</v>
      </c>
      <c r="BZ235">
        <v>0</v>
      </c>
      <c r="CA235">
        <v>0</v>
      </c>
      <c r="CB235">
        <v>0</v>
      </c>
      <c r="CC235">
        <v>105594</v>
      </c>
      <c r="CD235">
        <v>0</v>
      </c>
      <c r="CE235">
        <v>0</v>
      </c>
      <c r="CF235">
        <v>879159</v>
      </c>
      <c r="CG235">
        <v>0</v>
      </c>
      <c r="CH235">
        <v>0</v>
      </c>
      <c r="CI235">
        <v>0</v>
      </c>
      <c r="CJ235">
        <v>1308757</v>
      </c>
      <c r="CK235">
        <v>64085</v>
      </c>
      <c r="CL235">
        <v>323647</v>
      </c>
      <c r="CM235">
        <v>287122</v>
      </c>
      <c r="CN235">
        <v>0</v>
      </c>
      <c r="CO235">
        <v>0</v>
      </c>
      <c r="CP235">
        <v>0</v>
      </c>
      <c r="CQ235">
        <v>0</v>
      </c>
      <c r="CR235">
        <v>27265</v>
      </c>
      <c r="CS235">
        <v>0</v>
      </c>
      <c r="CT235">
        <v>0</v>
      </c>
      <c r="CU235">
        <v>0</v>
      </c>
      <c r="CV235">
        <v>0</v>
      </c>
      <c r="CW235">
        <v>400000</v>
      </c>
      <c r="CX235">
        <v>0</v>
      </c>
      <c r="CY235">
        <v>8007</v>
      </c>
      <c r="CZ235">
        <v>0</v>
      </c>
    </row>
    <row r="236" spans="1:104" x14ac:dyDescent="0.25">
      <c r="A236">
        <v>576</v>
      </c>
      <c r="B236">
        <v>576</v>
      </c>
      <c r="C236" t="s">
        <v>579</v>
      </c>
      <c r="D236" t="s">
        <v>663</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9435</v>
      </c>
      <c r="AR236">
        <v>0</v>
      </c>
      <c r="AS236">
        <v>0</v>
      </c>
      <c r="AT236">
        <v>0</v>
      </c>
      <c r="AU236">
        <v>1184895</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624264</v>
      </c>
      <c r="CE236">
        <v>0</v>
      </c>
      <c r="CF236">
        <v>0</v>
      </c>
      <c r="CG236">
        <v>0</v>
      </c>
      <c r="CH236">
        <v>0</v>
      </c>
      <c r="CI236">
        <v>0</v>
      </c>
      <c r="CJ236">
        <v>0</v>
      </c>
      <c r="CK236">
        <v>0</v>
      </c>
      <c r="CL236">
        <v>0</v>
      </c>
      <c r="CM236">
        <v>0</v>
      </c>
      <c r="CN236">
        <v>0</v>
      </c>
      <c r="CO236">
        <v>40481</v>
      </c>
      <c r="CP236">
        <v>86647</v>
      </c>
      <c r="CQ236">
        <v>0</v>
      </c>
      <c r="CR236">
        <v>0</v>
      </c>
      <c r="CS236">
        <v>0</v>
      </c>
      <c r="CT236">
        <v>29792</v>
      </c>
      <c r="CU236">
        <v>0</v>
      </c>
      <c r="CV236">
        <v>0</v>
      </c>
      <c r="CW236">
        <v>0</v>
      </c>
      <c r="CX236">
        <v>149635</v>
      </c>
      <c r="CY236">
        <v>0</v>
      </c>
      <c r="CZ236">
        <v>0</v>
      </c>
    </row>
    <row r="237" spans="1:104" x14ac:dyDescent="0.25">
      <c r="A237">
        <v>577</v>
      </c>
      <c r="B237">
        <v>577</v>
      </c>
      <c r="C237" t="s">
        <v>664</v>
      </c>
      <c r="D237" t="s">
        <v>665</v>
      </c>
      <c r="E237">
        <v>2</v>
      </c>
      <c r="F237">
        <v>2</v>
      </c>
      <c r="G237">
        <v>2</v>
      </c>
      <c r="H237">
        <v>2</v>
      </c>
      <c r="I237">
        <v>2</v>
      </c>
      <c r="J237">
        <v>2</v>
      </c>
      <c r="K237">
        <v>2</v>
      </c>
      <c r="L237">
        <v>2</v>
      </c>
      <c r="M237">
        <v>2</v>
      </c>
      <c r="N237">
        <v>2</v>
      </c>
      <c r="O237">
        <v>0</v>
      </c>
      <c r="P237">
        <v>2</v>
      </c>
      <c r="Q237">
        <v>2</v>
      </c>
      <c r="R237">
        <v>2</v>
      </c>
      <c r="S237">
        <v>2</v>
      </c>
      <c r="T237">
        <v>2</v>
      </c>
      <c r="U237">
        <v>2</v>
      </c>
      <c r="V237">
        <v>2</v>
      </c>
      <c r="W237">
        <v>2</v>
      </c>
      <c r="X237">
        <v>2</v>
      </c>
      <c r="Y237">
        <v>2</v>
      </c>
      <c r="Z237">
        <v>2</v>
      </c>
      <c r="AA237">
        <v>2</v>
      </c>
      <c r="AB237">
        <v>2</v>
      </c>
      <c r="AC237">
        <v>2</v>
      </c>
      <c r="AD237">
        <v>2</v>
      </c>
      <c r="AE237">
        <v>2</v>
      </c>
      <c r="AF237">
        <v>2</v>
      </c>
      <c r="AG237">
        <v>1</v>
      </c>
      <c r="AH237">
        <v>0</v>
      </c>
      <c r="AI237">
        <v>2</v>
      </c>
      <c r="AJ237">
        <v>2</v>
      </c>
      <c r="AK237">
        <v>2</v>
      </c>
      <c r="AL237">
        <v>2</v>
      </c>
      <c r="AM237">
        <v>2</v>
      </c>
      <c r="AN237">
        <v>2</v>
      </c>
      <c r="AO237">
        <v>2</v>
      </c>
      <c r="AP237">
        <v>2</v>
      </c>
      <c r="AQ237">
        <v>2</v>
      </c>
      <c r="AR237">
        <v>2</v>
      </c>
      <c r="AS237">
        <v>2</v>
      </c>
      <c r="AT237">
        <v>2</v>
      </c>
      <c r="AU237">
        <v>2</v>
      </c>
      <c r="AV237">
        <v>0</v>
      </c>
      <c r="AW237">
        <v>2</v>
      </c>
      <c r="AX237">
        <v>2</v>
      </c>
      <c r="AY237">
        <v>2</v>
      </c>
      <c r="AZ237">
        <v>2</v>
      </c>
      <c r="BA237">
        <v>2</v>
      </c>
      <c r="BB237">
        <v>2</v>
      </c>
      <c r="BC237">
        <v>2</v>
      </c>
      <c r="BD237">
        <v>2</v>
      </c>
      <c r="BE237">
        <v>2</v>
      </c>
      <c r="BF237">
        <v>2</v>
      </c>
      <c r="BG237">
        <v>2</v>
      </c>
      <c r="BH237">
        <v>2</v>
      </c>
      <c r="BI237">
        <v>2</v>
      </c>
      <c r="BJ237">
        <v>2</v>
      </c>
      <c r="BK237">
        <v>2</v>
      </c>
      <c r="BL237">
        <v>2</v>
      </c>
      <c r="BM237">
        <v>2</v>
      </c>
      <c r="BN237">
        <v>0</v>
      </c>
      <c r="BO237">
        <v>2</v>
      </c>
      <c r="BP237">
        <v>2</v>
      </c>
      <c r="BQ237">
        <v>2</v>
      </c>
      <c r="BR237">
        <v>2</v>
      </c>
      <c r="BS237">
        <v>2</v>
      </c>
      <c r="BT237">
        <v>2</v>
      </c>
      <c r="BU237">
        <v>2</v>
      </c>
      <c r="BV237">
        <v>2</v>
      </c>
      <c r="BW237">
        <v>2</v>
      </c>
      <c r="BX237">
        <v>2</v>
      </c>
      <c r="BY237">
        <v>2</v>
      </c>
      <c r="BZ237">
        <v>2</v>
      </c>
      <c r="CA237">
        <v>2</v>
      </c>
      <c r="CB237">
        <v>2</v>
      </c>
      <c r="CC237">
        <v>2</v>
      </c>
      <c r="CD237">
        <v>2</v>
      </c>
      <c r="CE237">
        <v>2</v>
      </c>
      <c r="CF237">
        <v>2</v>
      </c>
      <c r="CG237">
        <v>2</v>
      </c>
      <c r="CH237">
        <v>2</v>
      </c>
      <c r="CI237">
        <v>2</v>
      </c>
      <c r="CJ237">
        <v>2</v>
      </c>
      <c r="CK237">
        <v>2</v>
      </c>
      <c r="CL237">
        <v>2</v>
      </c>
      <c r="CM237">
        <v>2</v>
      </c>
      <c r="CN237">
        <v>2</v>
      </c>
      <c r="CO237">
        <v>2</v>
      </c>
      <c r="CP237">
        <v>2</v>
      </c>
      <c r="CQ237">
        <v>2</v>
      </c>
      <c r="CR237">
        <v>0</v>
      </c>
      <c r="CS237">
        <v>2</v>
      </c>
      <c r="CT237">
        <v>1</v>
      </c>
      <c r="CU237">
        <v>2</v>
      </c>
      <c r="CV237">
        <v>2</v>
      </c>
      <c r="CW237">
        <v>2</v>
      </c>
      <c r="CX237">
        <v>2</v>
      </c>
      <c r="CY237">
        <v>2</v>
      </c>
      <c r="CZ237">
        <v>0</v>
      </c>
    </row>
    <row r="238" spans="1:104" x14ac:dyDescent="0.25">
      <c r="A238">
        <v>578</v>
      </c>
      <c r="B238">
        <v>578</v>
      </c>
      <c r="C238" t="s">
        <v>666</v>
      </c>
      <c r="D238" t="s">
        <v>667</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2210754</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1237779</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1285157</v>
      </c>
      <c r="CK238">
        <v>64085</v>
      </c>
      <c r="CL238">
        <v>0</v>
      </c>
      <c r="CM238">
        <v>0</v>
      </c>
      <c r="CN238">
        <v>0</v>
      </c>
      <c r="CO238">
        <v>0</v>
      </c>
      <c r="CP238">
        <v>0</v>
      </c>
      <c r="CQ238">
        <v>0</v>
      </c>
      <c r="CR238">
        <v>0</v>
      </c>
      <c r="CS238">
        <v>0</v>
      </c>
      <c r="CT238">
        <v>0</v>
      </c>
      <c r="CU238">
        <v>0</v>
      </c>
      <c r="CV238">
        <v>0</v>
      </c>
      <c r="CW238">
        <v>0</v>
      </c>
      <c r="CX238">
        <v>0</v>
      </c>
      <c r="CY238">
        <v>0</v>
      </c>
      <c r="CZ238">
        <v>0</v>
      </c>
    </row>
    <row r="239" spans="1:104" x14ac:dyDescent="0.25">
      <c r="A239">
        <v>579</v>
      </c>
      <c r="B239">
        <v>579</v>
      </c>
      <c r="C239" t="s">
        <v>668</v>
      </c>
      <c r="D239" t="s">
        <v>669</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8235000</v>
      </c>
      <c r="BP239">
        <v>89353</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row>
    <row r="240" spans="1:104" x14ac:dyDescent="0.25">
      <c r="B240">
        <v>580</v>
      </c>
      <c r="C240" t="s">
        <v>670</v>
      </c>
      <c r="D240" t="s">
        <v>671</v>
      </c>
    </row>
    <row r="241" spans="1:104" x14ac:dyDescent="0.25">
      <c r="B241">
        <v>581</v>
      </c>
      <c r="C241" t="s">
        <v>672</v>
      </c>
      <c r="D241" t="s">
        <v>673</v>
      </c>
    </row>
    <row r="242" spans="1:104" x14ac:dyDescent="0.25">
      <c r="B242">
        <v>582</v>
      </c>
      <c r="C242" t="s">
        <v>674</v>
      </c>
      <c r="D242" t="s">
        <v>675</v>
      </c>
    </row>
    <row r="243" spans="1:104" x14ac:dyDescent="0.25">
      <c r="B243">
        <v>583</v>
      </c>
      <c r="C243" t="s">
        <v>676</v>
      </c>
      <c r="D243" t="s">
        <v>677</v>
      </c>
    </row>
    <row r="244" spans="1:104" x14ac:dyDescent="0.25">
      <c r="B244">
        <v>584</v>
      </c>
      <c r="C244" t="s">
        <v>678</v>
      </c>
      <c r="D244" t="s">
        <v>679</v>
      </c>
    </row>
    <row r="245" spans="1:104" x14ac:dyDescent="0.25">
      <c r="A245">
        <v>585</v>
      </c>
      <c r="B245">
        <v>585</v>
      </c>
      <c r="C245" t="s">
        <v>680</v>
      </c>
      <c r="D245" t="s">
        <v>681</v>
      </c>
      <c r="E245">
        <v>0</v>
      </c>
      <c r="F245">
        <v>0</v>
      </c>
      <c r="G245">
        <v>0</v>
      </c>
      <c r="H245">
        <v>0</v>
      </c>
      <c r="I245">
        <v>5302</v>
      </c>
      <c r="J245">
        <v>0</v>
      </c>
      <c r="K245">
        <v>0</v>
      </c>
      <c r="L245">
        <v>0</v>
      </c>
      <c r="M245">
        <v>0</v>
      </c>
      <c r="N245">
        <v>0</v>
      </c>
      <c r="O245">
        <v>0</v>
      </c>
      <c r="P245">
        <v>9406</v>
      </c>
      <c r="Q245">
        <v>0</v>
      </c>
      <c r="R245">
        <v>0</v>
      </c>
      <c r="S245">
        <v>0</v>
      </c>
      <c r="T245">
        <v>0</v>
      </c>
      <c r="U245">
        <v>0</v>
      </c>
      <c r="V245">
        <v>0</v>
      </c>
      <c r="W245">
        <v>0</v>
      </c>
      <c r="X245">
        <v>140072</v>
      </c>
      <c r="Y245">
        <v>0</v>
      </c>
      <c r="Z245">
        <v>26121</v>
      </c>
      <c r="AA245">
        <v>0</v>
      </c>
      <c r="AB245">
        <v>0</v>
      </c>
      <c r="AC245">
        <v>0</v>
      </c>
      <c r="AD245">
        <v>0</v>
      </c>
      <c r="AE245">
        <v>0</v>
      </c>
      <c r="AF245">
        <v>0</v>
      </c>
      <c r="AG245">
        <v>3545</v>
      </c>
      <c r="AH245">
        <v>0</v>
      </c>
      <c r="AI245">
        <v>0</v>
      </c>
      <c r="AJ245">
        <v>0</v>
      </c>
      <c r="AK245">
        <v>0</v>
      </c>
      <c r="AL245">
        <v>0</v>
      </c>
      <c r="AM245">
        <v>0</v>
      </c>
      <c r="AN245">
        <v>0</v>
      </c>
      <c r="AO245">
        <v>0</v>
      </c>
      <c r="AP245">
        <v>44769</v>
      </c>
      <c r="AQ245">
        <v>0</v>
      </c>
      <c r="AR245">
        <v>0</v>
      </c>
      <c r="AS245">
        <v>0</v>
      </c>
      <c r="AT245">
        <v>0</v>
      </c>
      <c r="AU245">
        <v>0</v>
      </c>
      <c r="AV245">
        <v>0</v>
      </c>
      <c r="AW245">
        <v>0</v>
      </c>
      <c r="AX245">
        <v>0</v>
      </c>
      <c r="AY245">
        <v>0</v>
      </c>
      <c r="AZ245">
        <v>0</v>
      </c>
      <c r="BA245">
        <v>0</v>
      </c>
      <c r="BB245">
        <v>115872</v>
      </c>
      <c r="BC245">
        <v>0</v>
      </c>
      <c r="BD245">
        <v>23917</v>
      </c>
      <c r="BE245">
        <v>0</v>
      </c>
      <c r="BF245">
        <v>0</v>
      </c>
      <c r="BG245">
        <v>0</v>
      </c>
      <c r="BH245">
        <v>147017</v>
      </c>
      <c r="BI245">
        <v>0</v>
      </c>
      <c r="BJ245">
        <v>0</v>
      </c>
      <c r="BK245">
        <v>0</v>
      </c>
      <c r="BL245">
        <v>0</v>
      </c>
      <c r="BM245">
        <v>27389</v>
      </c>
      <c r="BN245">
        <v>59850</v>
      </c>
      <c r="BO245">
        <v>0</v>
      </c>
      <c r="BP245">
        <v>0</v>
      </c>
      <c r="BQ245">
        <v>0</v>
      </c>
      <c r="BR245">
        <v>0</v>
      </c>
      <c r="BS245">
        <v>0</v>
      </c>
      <c r="BT245">
        <v>0</v>
      </c>
      <c r="BU245">
        <v>0</v>
      </c>
      <c r="BV245">
        <v>0</v>
      </c>
      <c r="BW245">
        <v>0</v>
      </c>
      <c r="BX245">
        <v>0</v>
      </c>
      <c r="BY245">
        <v>0</v>
      </c>
      <c r="BZ245">
        <v>0</v>
      </c>
      <c r="CA245">
        <v>0</v>
      </c>
      <c r="CB245">
        <v>4748</v>
      </c>
      <c r="CC245">
        <v>0</v>
      </c>
      <c r="CD245">
        <v>0</v>
      </c>
      <c r="CE245">
        <v>0</v>
      </c>
      <c r="CF245">
        <v>0</v>
      </c>
      <c r="CG245">
        <v>0</v>
      </c>
      <c r="CH245">
        <v>0</v>
      </c>
      <c r="CI245">
        <v>0</v>
      </c>
      <c r="CJ245">
        <v>0</v>
      </c>
      <c r="CK245">
        <v>0</v>
      </c>
      <c r="CL245">
        <v>0</v>
      </c>
      <c r="CM245">
        <v>9024</v>
      </c>
      <c r="CN245">
        <v>0</v>
      </c>
      <c r="CO245">
        <v>0</v>
      </c>
      <c r="CP245">
        <v>0</v>
      </c>
      <c r="CQ245">
        <v>0</v>
      </c>
      <c r="CR245">
        <v>0</v>
      </c>
      <c r="CS245">
        <v>0</v>
      </c>
      <c r="CT245">
        <v>0</v>
      </c>
      <c r="CU245">
        <v>75</v>
      </c>
      <c r="CV245">
        <v>0</v>
      </c>
      <c r="CW245">
        <v>0</v>
      </c>
      <c r="CX245">
        <v>0</v>
      </c>
      <c r="CY245">
        <v>0</v>
      </c>
      <c r="CZ245">
        <v>55074</v>
      </c>
    </row>
    <row r="246" spans="1:104" x14ac:dyDescent="0.25">
      <c r="A246">
        <v>586</v>
      </c>
      <c r="B246">
        <v>586</v>
      </c>
      <c r="C246" t="s">
        <v>1201</v>
      </c>
      <c r="D246" t="s">
        <v>682</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1195485</v>
      </c>
      <c r="AE246">
        <v>0</v>
      </c>
      <c r="AF246">
        <v>0</v>
      </c>
      <c r="AG246">
        <v>0</v>
      </c>
      <c r="AH246">
        <v>0</v>
      </c>
      <c r="AI246">
        <v>0</v>
      </c>
      <c r="AJ246">
        <v>0</v>
      </c>
      <c r="AK246">
        <v>0</v>
      </c>
      <c r="AL246">
        <v>0</v>
      </c>
      <c r="AM246">
        <v>0</v>
      </c>
      <c r="AN246">
        <v>0</v>
      </c>
      <c r="AO246">
        <v>0</v>
      </c>
      <c r="AP246">
        <v>0</v>
      </c>
      <c r="AQ246">
        <v>0</v>
      </c>
      <c r="AR246">
        <v>0</v>
      </c>
      <c r="AS246">
        <v>0</v>
      </c>
      <c r="AT246">
        <v>342460</v>
      </c>
      <c r="AU246">
        <v>0</v>
      </c>
      <c r="AV246">
        <v>0</v>
      </c>
      <c r="AW246">
        <v>0</v>
      </c>
      <c r="AX246">
        <v>0</v>
      </c>
      <c r="AY246">
        <v>0</v>
      </c>
      <c r="AZ246">
        <v>0</v>
      </c>
      <c r="BA246">
        <v>0</v>
      </c>
      <c r="BB246">
        <v>0</v>
      </c>
      <c r="BC246">
        <v>0</v>
      </c>
      <c r="BD246">
        <v>0</v>
      </c>
      <c r="BE246">
        <v>0</v>
      </c>
      <c r="BF246">
        <v>0</v>
      </c>
      <c r="BG246">
        <v>0</v>
      </c>
      <c r="BH246">
        <v>0</v>
      </c>
      <c r="BI246">
        <v>0</v>
      </c>
      <c r="BJ246">
        <v>1740835</v>
      </c>
      <c r="BK246">
        <v>0</v>
      </c>
      <c r="BL246">
        <v>0</v>
      </c>
      <c r="BM246">
        <v>0</v>
      </c>
      <c r="BN246">
        <v>0</v>
      </c>
      <c r="BO246">
        <v>0</v>
      </c>
      <c r="BP246">
        <v>0</v>
      </c>
      <c r="BQ246">
        <v>0</v>
      </c>
      <c r="BR246">
        <v>0</v>
      </c>
      <c r="BS246">
        <v>0</v>
      </c>
      <c r="BT246">
        <v>136000</v>
      </c>
      <c r="BU246">
        <v>0</v>
      </c>
      <c r="BV246">
        <v>0</v>
      </c>
      <c r="BW246">
        <v>0</v>
      </c>
      <c r="BX246">
        <v>0</v>
      </c>
      <c r="BY246">
        <v>479244</v>
      </c>
      <c r="BZ246">
        <v>0</v>
      </c>
      <c r="CA246">
        <v>0</v>
      </c>
      <c r="CB246">
        <v>0</v>
      </c>
      <c r="CC246">
        <v>1423596</v>
      </c>
      <c r="CD246">
        <v>0</v>
      </c>
      <c r="CE246">
        <v>0</v>
      </c>
      <c r="CF246">
        <v>0</v>
      </c>
      <c r="CG246">
        <v>0</v>
      </c>
      <c r="CH246">
        <v>931574</v>
      </c>
      <c r="CI246">
        <v>0</v>
      </c>
      <c r="CJ246">
        <v>1308757</v>
      </c>
      <c r="CK246">
        <v>0</v>
      </c>
      <c r="CL246">
        <v>0</v>
      </c>
      <c r="CM246">
        <v>386442</v>
      </c>
      <c r="CN246">
        <v>0</v>
      </c>
      <c r="CO246">
        <v>0</v>
      </c>
      <c r="CP246">
        <v>0</v>
      </c>
      <c r="CQ246">
        <v>0</v>
      </c>
      <c r="CR246">
        <v>0</v>
      </c>
      <c r="CS246">
        <v>0</v>
      </c>
      <c r="CT246">
        <v>0</v>
      </c>
      <c r="CU246">
        <v>0</v>
      </c>
      <c r="CV246">
        <v>0</v>
      </c>
      <c r="CW246">
        <v>0</v>
      </c>
      <c r="CX246">
        <v>0</v>
      </c>
      <c r="CY246">
        <v>0</v>
      </c>
      <c r="CZ246">
        <v>0</v>
      </c>
    </row>
    <row r="247" spans="1:104" x14ac:dyDescent="0.25">
      <c r="B247">
        <v>587</v>
      </c>
      <c r="C247" t="s">
        <v>683</v>
      </c>
      <c r="D247" t="s">
        <v>684</v>
      </c>
    </row>
    <row r="248" spans="1:104" x14ac:dyDescent="0.25">
      <c r="B248">
        <v>588</v>
      </c>
      <c r="C248" t="s">
        <v>685</v>
      </c>
      <c r="D248" t="s">
        <v>686</v>
      </c>
    </row>
    <row r="249" spans="1:104" x14ac:dyDescent="0.25">
      <c r="B249">
        <v>589</v>
      </c>
      <c r="C249" t="s">
        <v>687</v>
      </c>
      <c r="D249" t="s">
        <v>688</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5584795</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row>
    <row r="250" spans="1:104" x14ac:dyDescent="0.25">
      <c r="A250">
        <v>589</v>
      </c>
      <c r="B250">
        <v>590</v>
      </c>
      <c r="C250" t="s">
        <v>689</v>
      </c>
      <c r="D250" t="s">
        <v>690</v>
      </c>
    </row>
    <row r="251" spans="1:104" x14ac:dyDescent="0.25">
      <c r="A251">
        <v>591</v>
      </c>
      <c r="C251" t="s">
        <v>638</v>
      </c>
      <c r="E251">
        <v>4118915</v>
      </c>
      <c r="F251">
        <v>4316304</v>
      </c>
      <c r="G251">
        <v>982487</v>
      </c>
      <c r="H251">
        <v>9029404</v>
      </c>
      <c r="I251">
        <v>2234399</v>
      </c>
      <c r="J251">
        <v>0</v>
      </c>
      <c r="K251">
        <v>10456966</v>
      </c>
      <c r="L251">
        <v>3059139</v>
      </c>
      <c r="M251">
        <v>4958871</v>
      </c>
      <c r="N251">
        <v>45614086</v>
      </c>
      <c r="O251">
        <v>12437156</v>
      </c>
      <c r="P251">
        <v>6442703</v>
      </c>
      <c r="Q251">
        <v>778768</v>
      </c>
      <c r="R251">
        <v>3080206</v>
      </c>
      <c r="S251">
        <v>1718203</v>
      </c>
      <c r="T251">
        <v>1259889</v>
      </c>
      <c r="U251">
        <v>1413061</v>
      </c>
      <c r="V251">
        <v>7929946</v>
      </c>
      <c r="W251">
        <v>10329965</v>
      </c>
      <c r="X251">
        <v>260908</v>
      </c>
      <c r="Y251">
        <v>4482679</v>
      </c>
      <c r="Z251">
        <v>1059144</v>
      </c>
      <c r="AA251">
        <v>7916155</v>
      </c>
      <c r="AB251">
        <v>9812638</v>
      </c>
      <c r="AC251">
        <v>3338714</v>
      </c>
      <c r="AD251">
        <v>19875046</v>
      </c>
      <c r="AE251">
        <v>14251529</v>
      </c>
      <c r="AF251">
        <v>13379548</v>
      </c>
      <c r="AG251">
        <v>4683511</v>
      </c>
      <c r="AH251">
        <v>7162525</v>
      </c>
      <c r="AI251">
        <v>9194075</v>
      </c>
      <c r="AJ251">
        <v>8302269</v>
      </c>
      <c r="AK251">
        <v>7219862</v>
      </c>
      <c r="AL251">
        <v>0</v>
      </c>
      <c r="AM251">
        <v>12816532</v>
      </c>
      <c r="AN251">
        <v>8371661</v>
      </c>
      <c r="AO251">
        <v>1784617</v>
      </c>
      <c r="AP251">
        <v>0</v>
      </c>
      <c r="AQ251">
        <v>3360843</v>
      </c>
      <c r="AR251">
        <v>5496016</v>
      </c>
      <c r="AS251">
        <v>0</v>
      </c>
      <c r="AT251">
        <v>10718730</v>
      </c>
      <c r="AU251">
        <v>39560671</v>
      </c>
      <c r="AV251">
        <v>0</v>
      </c>
      <c r="AW251">
        <v>8380366</v>
      </c>
      <c r="AX251">
        <v>2225885</v>
      </c>
      <c r="AY251">
        <v>9378640</v>
      </c>
      <c r="AZ251">
        <v>1856874</v>
      </c>
      <c r="BA251">
        <v>8117331</v>
      </c>
      <c r="BB251">
        <v>3548500</v>
      </c>
      <c r="BC251">
        <v>49829757</v>
      </c>
      <c r="BD251">
        <v>1280716</v>
      </c>
      <c r="BE251">
        <v>1711167</v>
      </c>
      <c r="BF251">
        <v>3368504</v>
      </c>
      <c r="BG251">
        <v>16229814</v>
      </c>
      <c r="BH251">
        <v>4103556</v>
      </c>
      <c r="BI251">
        <v>1941604</v>
      </c>
      <c r="BJ251">
        <v>1870730</v>
      </c>
      <c r="BK251">
        <v>3114046</v>
      </c>
      <c r="BL251">
        <v>20694776</v>
      </c>
      <c r="BM251">
        <v>0</v>
      </c>
      <c r="BN251">
        <v>3935379</v>
      </c>
      <c r="BO251">
        <v>18922437</v>
      </c>
      <c r="BP251">
        <v>5785237</v>
      </c>
      <c r="BQ251">
        <v>9931394</v>
      </c>
      <c r="BR251">
        <v>5439908</v>
      </c>
      <c r="BS251">
        <v>11699562</v>
      </c>
      <c r="BT251">
        <v>13617554</v>
      </c>
      <c r="BU251">
        <v>2261569</v>
      </c>
      <c r="BV251">
        <v>10076876</v>
      </c>
      <c r="BW251">
        <v>18383035</v>
      </c>
      <c r="BX251">
        <v>3224031</v>
      </c>
      <c r="BY251">
        <v>183136</v>
      </c>
      <c r="BZ251">
        <v>9567945</v>
      </c>
      <c r="CA251">
        <v>1721841</v>
      </c>
      <c r="CB251">
        <v>1366164</v>
      </c>
      <c r="CC251">
        <v>9604024</v>
      </c>
      <c r="CD251">
        <v>20050580</v>
      </c>
      <c r="CE251">
        <v>7087888</v>
      </c>
      <c r="CF251">
        <v>7563901</v>
      </c>
      <c r="CG251">
        <v>4090275</v>
      </c>
      <c r="CH251">
        <v>3213428</v>
      </c>
      <c r="CI251">
        <v>3554335</v>
      </c>
      <c r="CJ251">
        <v>7047679</v>
      </c>
      <c r="CK251">
        <v>473893</v>
      </c>
      <c r="CL251">
        <v>4394832</v>
      </c>
      <c r="CM251">
        <v>1034784</v>
      </c>
      <c r="CN251">
        <v>2480832</v>
      </c>
      <c r="CO251">
        <v>1434712</v>
      </c>
      <c r="CP251">
        <v>51322627</v>
      </c>
      <c r="CQ251">
        <v>3478598</v>
      </c>
      <c r="CR251">
        <v>28416519</v>
      </c>
      <c r="CS251">
        <v>5119129</v>
      </c>
      <c r="CT251">
        <v>2589859</v>
      </c>
      <c r="CU251">
        <v>4229372</v>
      </c>
      <c r="CV251">
        <v>20254075</v>
      </c>
      <c r="CW251">
        <v>4476466</v>
      </c>
      <c r="CX251">
        <v>4887514</v>
      </c>
      <c r="CY251">
        <v>2886574</v>
      </c>
      <c r="CZ251">
        <v>0</v>
      </c>
    </row>
    <row r="252" spans="1:104" x14ac:dyDescent="0.25">
      <c r="A252">
        <v>592</v>
      </c>
      <c r="C252" t="s">
        <v>639</v>
      </c>
      <c r="E252">
        <v>290459</v>
      </c>
      <c r="F252">
        <v>2692615</v>
      </c>
      <c r="G252">
        <v>-117168</v>
      </c>
      <c r="H252">
        <v>-1407322</v>
      </c>
      <c r="I252">
        <v>495317</v>
      </c>
      <c r="J252">
        <v>0</v>
      </c>
      <c r="K252">
        <v>199493</v>
      </c>
      <c r="L252">
        <v>871570</v>
      </c>
      <c r="M252">
        <v>-109311</v>
      </c>
      <c r="N252">
        <v>11809154</v>
      </c>
      <c r="O252">
        <v>-2726427</v>
      </c>
      <c r="P252">
        <v>458851</v>
      </c>
      <c r="Q252">
        <v>464128</v>
      </c>
      <c r="R252">
        <v>551653</v>
      </c>
      <c r="S252">
        <v>-223961</v>
      </c>
      <c r="T252">
        <v>-138007</v>
      </c>
      <c r="U252">
        <v>-350079</v>
      </c>
      <c r="V252">
        <v>4230113</v>
      </c>
      <c r="W252">
        <v>1809338</v>
      </c>
      <c r="X252">
        <v>-57661</v>
      </c>
      <c r="Y252">
        <v>-233394</v>
      </c>
      <c r="Z252">
        <v>-423636</v>
      </c>
      <c r="AA252">
        <v>-455246</v>
      </c>
      <c r="AB252">
        <v>332532</v>
      </c>
      <c r="AC252">
        <v>464429</v>
      </c>
      <c r="AD252">
        <v>2628216</v>
      </c>
      <c r="AE252">
        <v>1906134</v>
      </c>
      <c r="AF252">
        <v>96477</v>
      </c>
      <c r="AG252">
        <v>2372405</v>
      </c>
      <c r="AH252">
        <v>-276046</v>
      </c>
      <c r="AI252">
        <v>889473</v>
      </c>
      <c r="AJ252">
        <v>3169298</v>
      </c>
      <c r="AK252">
        <v>2309392</v>
      </c>
      <c r="AL252">
        <v>0</v>
      </c>
      <c r="AM252">
        <v>4351124</v>
      </c>
      <c r="AN252">
        <v>3329550</v>
      </c>
      <c r="AO252">
        <v>1541387</v>
      </c>
      <c r="AP252">
        <v>0</v>
      </c>
      <c r="AQ252">
        <v>1362620</v>
      </c>
      <c r="AR252">
        <v>990798</v>
      </c>
      <c r="AS252">
        <v>0</v>
      </c>
      <c r="AT252">
        <v>-254411</v>
      </c>
      <c r="AU252">
        <v>6105415</v>
      </c>
      <c r="AV252">
        <v>0</v>
      </c>
      <c r="AW252">
        <v>1122139</v>
      </c>
      <c r="AX252">
        <v>512912</v>
      </c>
      <c r="AY252">
        <v>540124</v>
      </c>
      <c r="AZ252">
        <v>-488443</v>
      </c>
      <c r="BA252">
        <v>3120459</v>
      </c>
      <c r="BB252">
        <v>127409</v>
      </c>
      <c r="BC252">
        <v>10920571</v>
      </c>
      <c r="BD252">
        <v>39247</v>
      </c>
      <c r="BE252">
        <v>-244923</v>
      </c>
      <c r="BF252">
        <v>-404529</v>
      </c>
      <c r="BG252">
        <v>5976238</v>
      </c>
      <c r="BH252">
        <v>508984</v>
      </c>
      <c r="BI252">
        <v>77934</v>
      </c>
      <c r="BJ252">
        <v>-125610</v>
      </c>
      <c r="BK252">
        <v>-546228</v>
      </c>
      <c r="BL252">
        <v>4244579</v>
      </c>
      <c r="BM252">
        <v>0</v>
      </c>
      <c r="BN252">
        <v>532084</v>
      </c>
      <c r="BO252">
        <v>1320941</v>
      </c>
      <c r="BP252">
        <v>-176826</v>
      </c>
      <c r="BQ252">
        <v>6850903</v>
      </c>
      <c r="BR252">
        <v>-34380</v>
      </c>
      <c r="BS252">
        <v>764618</v>
      </c>
      <c r="BT252">
        <v>1943686</v>
      </c>
      <c r="BU252">
        <v>172716</v>
      </c>
      <c r="BV252">
        <v>1139043</v>
      </c>
      <c r="BW252">
        <v>12125367</v>
      </c>
      <c r="BX252">
        <v>31324</v>
      </c>
      <c r="BY252">
        <v>93400</v>
      </c>
      <c r="BZ252">
        <v>970507</v>
      </c>
      <c r="CA252">
        <v>67252</v>
      </c>
      <c r="CB252">
        <v>463211</v>
      </c>
      <c r="CC252">
        <v>-370012</v>
      </c>
      <c r="CD252">
        <v>3370158</v>
      </c>
      <c r="CE252">
        <v>5206293</v>
      </c>
      <c r="CF252">
        <v>247568</v>
      </c>
      <c r="CG252">
        <v>513054</v>
      </c>
      <c r="CH252">
        <v>-30645</v>
      </c>
      <c r="CI252">
        <v>315111</v>
      </c>
      <c r="CJ252">
        <v>-790506</v>
      </c>
      <c r="CK252">
        <v>3329169</v>
      </c>
      <c r="CL252">
        <v>3751166</v>
      </c>
      <c r="CM252">
        <v>-57925</v>
      </c>
      <c r="CN252">
        <v>154911</v>
      </c>
      <c r="CO252">
        <v>2065776</v>
      </c>
      <c r="CP252">
        <v>14651326</v>
      </c>
      <c r="CQ252">
        <v>-135340</v>
      </c>
      <c r="CR252">
        <v>2922355</v>
      </c>
      <c r="CS252">
        <v>112523</v>
      </c>
      <c r="CT252">
        <v>327687</v>
      </c>
      <c r="CU252">
        <v>980045</v>
      </c>
      <c r="CV252">
        <v>8077979</v>
      </c>
      <c r="CW252">
        <v>-311486</v>
      </c>
      <c r="CX252">
        <v>1138584</v>
      </c>
      <c r="CY252">
        <v>-221195</v>
      </c>
      <c r="CZ252">
        <v>102000</v>
      </c>
    </row>
    <row r="253" spans="1:104" ht="105" x14ac:dyDescent="0.25">
      <c r="C253" s="617" t="s">
        <v>1202</v>
      </c>
    </row>
    <row r="254" spans="1:104" x14ac:dyDescent="0.25">
      <c r="A254">
        <v>596</v>
      </c>
      <c r="C254" t="s">
        <v>645</v>
      </c>
      <c r="E254">
        <v>52</v>
      </c>
      <c r="F254">
        <v>52</v>
      </c>
      <c r="G254">
        <v>52</v>
      </c>
      <c r="H254">
        <v>52</v>
      </c>
      <c r="I254">
        <v>0</v>
      </c>
      <c r="J254">
        <v>52</v>
      </c>
      <c r="K254">
        <v>52</v>
      </c>
      <c r="L254">
        <v>52</v>
      </c>
      <c r="M254">
        <v>52</v>
      </c>
      <c r="N254">
        <v>52</v>
      </c>
      <c r="O254">
        <v>0</v>
      </c>
      <c r="P254">
        <v>52</v>
      </c>
      <c r="Q254">
        <v>52</v>
      </c>
      <c r="R254">
        <v>52</v>
      </c>
      <c r="S254">
        <v>52</v>
      </c>
      <c r="T254">
        <v>52</v>
      </c>
      <c r="U254">
        <v>52</v>
      </c>
      <c r="V254">
        <v>52</v>
      </c>
      <c r="W254">
        <v>52</v>
      </c>
      <c r="X254">
        <v>52</v>
      </c>
      <c r="Y254">
        <v>52</v>
      </c>
      <c r="Z254">
        <v>52</v>
      </c>
      <c r="AA254">
        <v>52</v>
      </c>
      <c r="AB254">
        <v>52</v>
      </c>
      <c r="AC254">
        <v>52</v>
      </c>
      <c r="AD254">
        <v>52</v>
      </c>
      <c r="AE254">
        <v>52</v>
      </c>
      <c r="AF254">
        <v>52</v>
      </c>
      <c r="AG254">
        <v>52</v>
      </c>
      <c r="AH254">
        <v>52</v>
      </c>
      <c r="AI254">
        <v>52</v>
      </c>
      <c r="AJ254">
        <v>52</v>
      </c>
      <c r="AK254">
        <v>52</v>
      </c>
      <c r="AL254">
        <v>52</v>
      </c>
      <c r="AM254">
        <v>52</v>
      </c>
      <c r="AN254">
        <v>52</v>
      </c>
      <c r="AO254">
        <v>52</v>
      </c>
      <c r="AP254">
        <v>52</v>
      </c>
      <c r="AQ254">
        <v>0</v>
      </c>
      <c r="AR254">
        <v>52</v>
      </c>
      <c r="AS254">
        <v>52</v>
      </c>
      <c r="AT254">
        <v>52</v>
      </c>
      <c r="AU254">
        <v>52</v>
      </c>
      <c r="AV254">
        <v>52</v>
      </c>
      <c r="AW254">
        <v>52</v>
      </c>
      <c r="AX254">
        <v>52</v>
      </c>
      <c r="AY254">
        <v>52</v>
      </c>
      <c r="AZ254">
        <v>52</v>
      </c>
      <c r="BA254">
        <v>52</v>
      </c>
      <c r="BB254">
        <v>52</v>
      </c>
      <c r="BC254">
        <v>52</v>
      </c>
      <c r="BD254">
        <v>52</v>
      </c>
      <c r="BE254">
        <v>52</v>
      </c>
      <c r="BF254">
        <v>52</v>
      </c>
      <c r="BG254">
        <v>52</v>
      </c>
      <c r="BH254">
        <v>52</v>
      </c>
      <c r="BI254">
        <v>52</v>
      </c>
      <c r="BJ254">
        <v>52</v>
      </c>
      <c r="BK254">
        <v>52</v>
      </c>
      <c r="BL254">
        <v>0</v>
      </c>
      <c r="BM254">
        <v>0</v>
      </c>
      <c r="BN254">
        <v>52</v>
      </c>
      <c r="BO254">
        <v>52</v>
      </c>
      <c r="BP254">
        <v>52</v>
      </c>
      <c r="BQ254">
        <v>52</v>
      </c>
      <c r="BR254">
        <v>52</v>
      </c>
      <c r="BS254">
        <v>52</v>
      </c>
      <c r="BT254">
        <v>52</v>
      </c>
      <c r="BU254">
        <v>52</v>
      </c>
      <c r="BV254">
        <v>52</v>
      </c>
      <c r="BW254">
        <v>52</v>
      </c>
      <c r="BX254">
        <v>52</v>
      </c>
      <c r="BY254">
        <v>0</v>
      </c>
      <c r="BZ254">
        <v>52</v>
      </c>
      <c r="CA254">
        <v>52</v>
      </c>
      <c r="CB254">
        <v>52</v>
      </c>
      <c r="CC254">
        <v>52</v>
      </c>
      <c r="CD254">
        <v>52</v>
      </c>
      <c r="CE254">
        <v>52</v>
      </c>
      <c r="CF254">
        <v>52</v>
      </c>
      <c r="CG254">
        <v>52</v>
      </c>
      <c r="CH254">
        <v>52</v>
      </c>
      <c r="CI254">
        <v>52</v>
      </c>
      <c r="CJ254">
        <v>52</v>
      </c>
      <c r="CK254">
        <v>52</v>
      </c>
      <c r="CL254">
        <v>52</v>
      </c>
      <c r="CM254">
        <v>52</v>
      </c>
      <c r="CN254">
        <v>52</v>
      </c>
      <c r="CO254">
        <v>52</v>
      </c>
      <c r="CP254">
        <v>52</v>
      </c>
      <c r="CQ254">
        <v>52</v>
      </c>
      <c r="CR254">
        <v>0</v>
      </c>
      <c r="CS254">
        <v>52</v>
      </c>
      <c r="CT254">
        <v>52</v>
      </c>
      <c r="CU254">
        <v>52</v>
      </c>
      <c r="CV254">
        <v>52</v>
      </c>
      <c r="CW254">
        <v>52</v>
      </c>
      <c r="CX254">
        <v>52</v>
      </c>
      <c r="CY254">
        <v>52</v>
      </c>
      <c r="CZ254">
        <v>52</v>
      </c>
    </row>
    <row r="255" spans="1:104" x14ac:dyDescent="0.25">
      <c r="A255">
        <v>597</v>
      </c>
      <c r="C255" t="s">
        <v>697</v>
      </c>
      <c r="E255">
        <v>916955</v>
      </c>
      <c r="F255">
        <v>256919</v>
      </c>
      <c r="G255">
        <v>1310</v>
      </c>
      <c r="H255">
        <v>268718</v>
      </c>
      <c r="I255">
        <v>173913</v>
      </c>
      <c r="J255">
        <v>400979</v>
      </c>
      <c r="K255">
        <v>376346</v>
      </c>
      <c r="L255">
        <v>780099</v>
      </c>
      <c r="M255">
        <v>364823</v>
      </c>
      <c r="N255">
        <v>1028871</v>
      </c>
      <c r="O255">
        <v>2496132</v>
      </c>
      <c r="P255">
        <v>744656</v>
      </c>
      <c r="Q255">
        <v>2097178</v>
      </c>
      <c r="R255">
        <v>72561</v>
      </c>
      <c r="S255">
        <v>109474</v>
      </c>
      <c r="T255">
        <v>642796</v>
      </c>
      <c r="U255">
        <v>75053</v>
      </c>
      <c r="V255">
        <v>995575</v>
      </c>
      <c r="W255">
        <v>1453827</v>
      </c>
      <c r="X255">
        <v>114088</v>
      </c>
      <c r="Y255">
        <v>39496</v>
      </c>
      <c r="Z255">
        <v>64631</v>
      </c>
      <c r="AA255">
        <v>866655</v>
      </c>
      <c r="AB255">
        <v>382755</v>
      </c>
      <c r="AC255">
        <v>693620</v>
      </c>
      <c r="AD255">
        <v>1773641</v>
      </c>
      <c r="AE255">
        <v>609114</v>
      </c>
      <c r="AF255">
        <v>1416759</v>
      </c>
      <c r="AG255">
        <v>1249713</v>
      </c>
      <c r="AH255">
        <v>113686</v>
      </c>
      <c r="AI255">
        <v>466891</v>
      </c>
      <c r="AJ255">
        <v>7750403</v>
      </c>
      <c r="AK255">
        <v>247521</v>
      </c>
      <c r="AL255">
        <v>3688357</v>
      </c>
      <c r="AM255">
        <v>377404</v>
      </c>
      <c r="AN255">
        <v>1865903</v>
      </c>
      <c r="AO255">
        <v>25163</v>
      </c>
      <c r="AP255">
        <v>34962</v>
      </c>
      <c r="AQ255">
        <v>500674</v>
      </c>
      <c r="AR255">
        <v>135193</v>
      </c>
      <c r="AS255">
        <v>5190563</v>
      </c>
      <c r="AT255">
        <v>252955</v>
      </c>
      <c r="AU255">
        <v>980373</v>
      </c>
      <c r="AV255">
        <v>565268</v>
      </c>
      <c r="AW255">
        <v>1050391</v>
      </c>
      <c r="AX255">
        <v>98188</v>
      </c>
      <c r="AY255">
        <v>444975</v>
      </c>
      <c r="AZ255">
        <v>72868</v>
      </c>
      <c r="BA255">
        <v>2468059</v>
      </c>
      <c r="BB255">
        <v>286681</v>
      </c>
      <c r="BC255">
        <v>3562702</v>
      </c>
      <c r="BD255">
        <v>127684</v>
      </c>
      <c r="BE255">
        <v>622780</v>
      </c>
      <c r="BF255">
        <v>392531</v>
      </c>
      <c r="BG255">
        <v>797583</v>
      </c>
      <c r="BH255">
        <v>528971</v>
      </c>
      <c r="BI255">
        <v>80050</v>
      </c>
      <c r="BJ255">
        <v>158448</v>
      </c>
      <c r="BK255">
        <v>132328</v>
      </c>
      <c r="BL255">
        <v>10092956</v>
      </c>
      <c r="BM255">
        <v>95111</v>
      </c>
      <c r="BN255">
        <v>648387</v>
      </c>
      <c r="BO255">
        <v>1741829</v>
      </c>
      <c r="BP255">
        <v>842469</v>
      </c>
      <c r="BQ255">
        <v>2854341</v>
      </c>
      <c r="BR255">
        <v>117410</v>
      </c>
      <c r="BS255">
        <v>1442655</v>
      </c>
      <c r="BT255">
        <v>1531648</v>
      </c>
      <c r="BU255">
        <v>187439</v>
      </c>
      <c r="BV255">
        <v>315474</v>
      </c>
      <c r="BW255">
        <v>979957</v>
      </c>
      <c r="BX255">
        <v>49079</v>
      </c>
      <c r="BY255">
        <v>217877</v>
      </c>
      <c r="BZ255">
        <v>1275553</v>
      </c>
      <c r="CA255">
        <v>246235</v>
      </c>
      <c r="CB255">
        <v>853158</v>
      </c>
      <c r="CC255">
        <v>108291</v>
      </c>
      <c r="CD255">
        <v>2123547</v>
      </c>
      <c r="CE255">
        <v>684923</v>
      </c>
      <c r="CF255">
        <v>813093</v>
      </c>
      <c r="CG255">
        <v>210905</v>
      </c>
      <c r="CH255">
        <v>248016</v>
      </c>
      <c r="CI255">
        <v>337814</v>
      </c>
      <c r="CJ255">
        <v>372637</v>
      </c>
      <c r="CK255">
        <v>378730</v>
      </c>
      <c r="CL255">
        <v>559482</v>
      </c>
      <c r="CM255">
        <v>868138</v>
      </c>
      <c r="CN255">
        <v>403921</v>
      </c>
      <c r="CO255">
        <v>35213</v>
      </c>
      <c r="CP255">
        <v>3089698</v>
      </c>
      <c r="CQ255">
        <v>38978</v>
      </c>
      <c r="CR255">
        <v>10287519</v>
      </c>
      <c r="CS255">
        <v>192125</v>
      </c>
      <c r="CT255">
        <v>67987</v>
      </c>
      <c r="CU255">
        <v>629840</v>
      </c>
      <c r="CV255">
        <v>734396</v>
      </c>
      <c r="CW255">
        <v>354376</v>
      </c>
      <c r="CX255">
        <v>730431</v>
      </c>
      <c r="CY255">
        <v>855289</v>
      </c>
      <c r="CZ255">
        <v>13220</v>
      </c>
    </row>
    <row r="257" spans="1:104" ht="270" x14ac:dyDescent="0.25">
      <c r="D257" s="617" t="s">
        <v>1200</v>
      </c>
    </row>
    <row r="258" spans="1:104" x14ac:dyDescent="0.25">
      <c r="A258">
        <v>598</v>
      </c>
      <c r="B258">
        <v>598</v>
      </c>
      <c r="C258" t="s">
        <v>704</v>
      </c>
      <c r="E258">
        <v>169052</v>
      </c>
      <c r="F258">
        <v>26377</v>
      </c>
      <c r="G258">
        <v>27768</v>
      </c>
      <c r="H258">
        <v>15798</v>
      </c>
      <c r="I258">
        <v>28622</v>
      </c>
      <c r="J258">
        <v>13520</v>
      </c>
      <c r="K258">
        <v>75333</v>
      </c>
      <c r="L258">
        <v>14476</v>
      </c>
      <c r="M258">
        <v>67787</v>
      </c>
      <c r="N258">
        <v>57091</v>
      </c>
      <c r="O258">
        <v>346831</v>
      </c>
      <c r="P258">
        <v>127722</v>
      </c>
      <c r="Q258">
        <v>288758</v>
      </c>
      <c r="R258">
        <v>59742</v>
      </c>
      <c r="S258">
        <v>6958</v>
      </c>
      <c r="T258">
        <v>18392</v>
      </c>
      <c r="U258">
        <v>19336</v>
      </c>
      <c r="V258">
        <v>98461</v>
      </c>
      <c r="W258">
        <v>82325</v>
      </c>
      <c r="X258">
        <v>6391</v>
      </c>
      <c r="Y258">
        <v>27096</v>
      </c>
      <c r="Z258">
        <v>25400</v>
      </c>
      <c r="AA258">
        <v>169854</v>
      </c>
      <c r="AB258">
        <v>67790</v>
      </c>
      <c r="AC258">
        <v>123006</v>
      </c>
      <c r="AD258">
        <v>530301</v>
      </c>
      <c r="AE258">
        <v>15819</v>
      </c>
      <c r="AF258">
        <v>168777</v>
      </c>
      <c r="AG258">
        <v>143401</v>
      </c>
      <c r="AH258">
        <v>12793</v>
      </c>
      <c r="AI258">
        <v>44870</v>
      </c>
      <c r="AJ258">
        <v>394805</v>
      </c>
      <c r="AK258">
        <v>116999</v>
      </c>
      <c r="AL258">
        <v>676934</v>
      </c>
      <c r="AM258">
        <v>21307</v>
      </c>
      <c r="AN258">
        <v>680634</v>
      </c>
      <c r="AO258">
        <v>103077</v>
      </c>
      <c r="AP258">
        <v>0</v>
      </c>
      <c r="AQ258">
        <v>34052</v>
      </c>
      <c r="AR258">
        <v>0</v>
      </c>
      <c r="AS258">
        <v>853275</v>
      </c>
      <c r="AT258">
        <v>96181</v>
      </c>
      <c r="AU258">
        <v>129094</v>
      </c>
      <c r="AV258">
        <v>40832</v>
      </c>
      <c r="AW258">
        <v>320273</v>
      </c>
      <c r="AX258">
        <v>44763</v>
      </c>
      <c r="AY258">
        <v>4708</v>
      </c>
      <c r="AZ258">
        <v>0</v>
      </c>
      <c r="BA258">
        <v>300101</v>
      </c>
      <c r="BB258">
        <v>75918</v>
      </c>
      <c r="BC258">
        <v>178631</v>
      </c>
      <c r="BD258">
        <v>0</v>
      </c>
      <c r="BE258">
        <v>42610</v>
      </c>
      <c r="BF258">
        <v>170024</v>
      </c>
      <c r="BG258">
        <v>84311</v>
      </c>
      <c r="BH258">
        <v>39755</v>
      </c>
      <c r="BI258">
        <v>0</v>
      </c>
      <c r="BJ258">
        <v>7502</v>
      </c>
      <c r="BK258">
        <v>62325</v>
      </c>
      <c r="BL258">
        <v>1093108</v>
      </c>
      <c r="BM258">
        <v>24454</v>
      </c>
      <c r="BN258">
        <v>57995</v>
      </c>
      <c r="BO258">
        <v>282256</v>
      </c>
      <c r="BP258">
        <v>63267</v>
      </c>
      <c r="BQ258">
        <v>358619</v>
      </c>
      <c r="BR258">
        <v>10815</v>
      </c>
      <c r="BS258">
        <v>245095</v>
      </c>
      <c r="BT258">
        <v>182833</v>
      </c>
      <c r="BU258">
        <v>11808</v>
      </c>
      <c r="BV258">
        <v>33336</v>
      </c>
      <c r="BW258">
        <v>0</v>
      </c>
      <c r="BX258">
        <v>16626</v>
      </c>
      <c r="BY258">
        <v>186820</v>
      </c>
      <c r="BZ258">
        <v>284359</v>
      </c>
      <c r="CA258">
        <v>0</v>
      </c>
      <c r="CB258">
        <v>122245</v>
      </c>
      <c r="CC258">
        <v>63190</v>
      </c>
      <c r="CD258">
        <v>152688</v>
      </c>
      <c r="CE258">
        <v>212474</v>
      </c>
      <c r="CF258">
        <v>202503</v>
      </c>
      <c r="CG258">
        <v>117335</v>
      </c>
      <c r="CH258">
        <v>25084</v>
      </c>
      <c r="CI258">
        <v>59334</v>
      </c>
      <c r="CJ258">
        <v>37534</v>
      </c>
      <c r="CK258">
        <v>47304</v>
      </c>
      <c r="CL258">
        <v>113087</v>
      </c>
      <c r="CM258">
        <v>0</v>
      </c>
      <c r="CN258">
        <v>72202</v>
      </c>
      <c r="CO258">
        <v>631</v>
      </c>
      <c r="CP258">
        <v>1118031</v>
      </c>
      <c r="CQ258">
        <v>46140</v>
      </c>
      <c r="CR258">
        <v>1099111</v>
      </c>
      <c r="CS258">
        <v>9268</v>
      </c>
      <c r="CT258">
        <v>0</v>
      </c>
      <c r="CU258">
        <v>17399</v>
      </c>
      <c r="CV258">
        <v>54409</v>
      </c>
      <c r="CW258">
        <v>157286</v>
      </c>
      <c r="CX258">
        <v>176851</v>
      </c>
      <c r="CY258">
        <v>53387</v>
      </c>
      <c r="CZ258">
        <v>0</v>
      </c>
    </row>
    <row r="259" spans="1:104" x14ac:dyDescent="0.25">
      <c r="A259">
        <v>599</v>
      </c>
      <c r="B259">
        <v>599</v>
      </c>
      <c r="C259" t="s">
        <v>703</v>
      </c>
      <c r="E259">
        <v>3599354</v>
      </c>
      <c r="F259">
        <v>828599</v>
      </c>
      <c r="G259">
        <v>343028</v>
      </c>
      <c r="H259">
        <v>466300</v>
      </c>
      <c r="I259">
        <v>566036</v>
      </c>
      <c r="J259">
        <v>355311</v>
      </c>
      <c r="K259">
        <v>1118105</v>
      </c>
      <c r="L259">
        <v>462633</v>
      </c>
      <c r="M259">
        <v>1105320</v>
      </c>
      <c r="N259">
        <v>4424953</v>
      </c>
      <c r="O259">
        <v>7076534</v>
      </c>
      <c r="P259">
        <v>1978110</v>
      </c>
      <c r="Q259">
        <v>7160865</v>
      </c>
      <c r="R259">
        <v>1546222</v>
      </c>
      <c r="S259">
        <v>263319</v>
      </c>
      <c r="T259">
        <v>1108206</v>
      </c>
      <c r="U259">
        <v>863655</v>
      </c>
      <c r="V259">
        <v>3715011</v>
      </c>
      <c r="W259">
        <v>2049455</v>
      </c>
      <c r="X259">
        <v>372964</v>
      </c>
      <c r="Y259">
        <v>576693</v>
      </c>
      <c r="Z259">
        <v>151250</v>
      </c>
      <c r="AA259">
        <v>2725009</v>
      </c>
      <c r="AB259">
        <v>1487196</v>
      </c>
      <c r="AC259">
        <v>1699481</v>
      </c>
      <c r="AD259">
        <v>8662059</v>
      </c>
      <c r="AE259">
        <v>2247435</v>
      </c>
      <c r="AF259">
        <v>2405458</v>
      </c>
      <c r="AG259">
        <v>3510164</v>
      </c>
      <c r="AH259">
        <v>1177576</v>
      </c>
      <c r="AI259">
        <v>1632207</v>
      </c>
      <c r="AJ259">
        <v>6452405</v>
      </c>
      <c r="AK259">
        <v>1725677</v>
      </c>
      <c r="AL259">
        <v>8035066</v>
      </c>
      <c r="AM259">
        <v>1286827</v>
      </c>
      <c r="AN259">
        <v>11847267</v>
      </c>
      <c r="AO259">
        <v>186983</v>
      </c>
      <c r="AP259">
        <v>53279</v>
      </c>
      <c r="AQ259">
        <v>1669988</v>
      </c>
      <c r="AR259">
        <v>230581</v>
      </c>
      <c r="AS259">
        <v>10942765</v>
      </c>
      <c r="AT259">
        <v>1691384</v>
      </c>
      <c r="AU259">
        <v>2802164</v>
      </c>
      <c r="AV259">
        <v>1355115</v>
      </c>
      <c r="AW259">
        <v>4644992</v>
      </c>
      <c r="AX259">
        <v>663501</v>
      </c>
      <c r="AY259">
        <v>778869</v>
      </c>
      <c r="AZ259">
        <v>130553</v>
      </c>
      <c r="BA259">
        <v>5410494</v>
      </c>
      <c r="BB259">
        <v>1746345</v>
      </c>
      <c r="BC259">
        <v>3582285</v>
      </c>
      <c r="BD259">
        <v>190378</v>
      </c>
      <c r="BE259">
        <v>1229784</v>
      </c>
      <c r="BF259">
        <v>2015880</v>
      </c>
      <c r="BG259">
        <v>2320148</v>
      </c>
      <c r="BH259">
        <v>1107728</v>
      </c>
      <c r="BI259">
        <v>299936</v>
      </c>
      <c r="BJ259">
        <v>751336</v>
      </c>
      <c r="BK259">
        <v>921127</v>
      </c>
      <c r="BL259">
        <v>16851252</v>
      </c>
      <c r="BM259">
        <v>332924</v>
      </c>
      <c r="BN259">
        <v>679920</v>
      </c>
      <c r="BO259">
        <v>2996389</v>
      </c>
      <c r="BP259">
        <v>2341157</v>
      </c>
      <c r="BQ259">
        <v>10390651</v>
      </c>
      <c r="BR259">
        <v>371520</v>
      </c>
      <c r="BS259">
        <v>3509954</v>
      </c>
      <c r="BT259">
        <v>4016727</v>
      </c>
      <c r="BU259">
        <v>361492</v>
      </c>
      <c r="BV259">
        <v>1204649</v>
      </c>
      <c r="BW259">
        <v>1364566</v>
      </c>
      <c r="BX259">
        <v>231899</v>
      </c>
      <c r="BY259">
        <v>1526510</v>
      </c>
      <c r="BZ259">
        <v>5430361</v>
      </c>
      <c r="CA259">
        <v>437922</v>
      </c>
      <c r="CB259">
        <v>3013237</v>
      </c>
      <c r="CC259">
        <v>1834240</v>
      </c>
      <c r="CD259">
        <v>3243633</v>
      </c>
      <c r="CE259">
        <v>3028549</v>
      </c>
      <c r="CF259">
        <v>3481413</v>
      </c>
      <c r="CG259">
        <v>2221797</v>
      </c>
      <c r="CH259">
        <v>1581086</v>
      </c>
      <c r="CI259">
        <v>679413</v>
      </c>
      <c r="CJ259">
        <v>1033196</v>
      </c>
      <c r="CK259">
        <v>869998</v>
      </c>
      <c r="CL259">
        <v>1794418</v>
      </c>
      <c r="CM259">
        <v>216197</v>
      </c>
      <c r="CN259">
        <v>2066762</v>
      </c>
      <c r="CO259">
        <v>117738</v>
      </c>
      <c r="CP259">
        <v>14015645</v>
      </c>
      <c r="CQ259">
        <v>860596</v>
      </c>
      <c r="CR259">
        <v>17179631</v>
      </c>
      <c r="CS259">
        <v>395883</v>
      </c>
      <c r="CT259">
        <v>241776</v>
      </c>
      <c r="CU259">
        <v>690594</v>
      </c>
      <c r="CV259">
        <v>2448783</v>
      </c>
      <c r="CW259">
        <v>1919108</v>
      </c>
      <c r="CX259">
        <v>2762776</v>
      </c>
      <c r="CY259">
        <v>639467</v>
      </c>
      <c r="CZ259">
        <v>583774</v>
      </c>
    </row>
    <row r="260" spans="1:104" ht="105" x14ac:dyDescent="0.25">
      <c r="B260">
        <v>600</v>
      </c>
      <c r="C260" s="617" t="s">
        <v>1203</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row>
    <row r="261" spans="1:104" ht="165" x14ac:dyDescent="0.25">
      <c r="B261">
        <v>601</v>
      </c>
      <c r="C261" s="617" t="s">
        <v>1204</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row>
    <row r="262" spans="1:104" x14ac:dyDescent="0.25">
      <c r="A262">
        <v>602</v>
      </c>
      <c r="B262">
        <v>602</v>
      </c>
      <c r="C262" t="s">
        <v>705</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2340144</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3185872</v>
      </c>
      <c r="CQ262">
        <v>0</v>
      </c>
      <c r="CR262">
        <v>0</v>
      </c>
      <c r="CS262">
        <v>0</v>
      </c>
      <c r="CT262">
        <v>0</v>
      </c>
      <c r="CU262">
        <v>399608</v>
      </c>
      <c r="CV262">
        <v>0</v>
      </c>
      <c r="CW262">
        <v>0</v>
      </c>
      <c r="CX262">
        <v>0</v>
      </c>
      <c r="CY262">
        <v>0</v>
      </c>
      <c r="CZ262">
        <v>0</v>
      </c>
    </row>
    <row r="263" spans="1:104" ht="165" x14ac:dyDescent="0.25">
      <c r="A263">
        <v>603</v>
      </c>
      <c r="B263">
        <v>603</v>
      </c>
      <c r="C263" s="617" t="s">
        <v>716</v>
      </c>
      <c r="E263">
        <v>1</v>
      </c>
      <c r="F263">
        <v>1</v>
      </c>
      <c r="G263">
        <v>2</v>
      </c>
      <c r="H263">
        <v>4</v>
      </c>
      <c r="I263">
        <v>1</v>
      </c>
      <c r="J263">
        <v>2</v>
      </c>
      <c r="K263">
        <v>1</v>
      </c>
      <c r="L263">
        <v>1</v>
      </c>
      <c r="M263">
        <v>2</v>
      </c>
      <c r="N263">
        <v>1</v>
      </c>
      <c r="O263">
        <v>5</v>
      </c>
      <c r="P263">
        <v>1</v>
      </c>
      <c r="Q263">
        <v>1</v>
      </c>
      <c r="R263">
        <v>1</v>
      </c>
      <c r="S263">
        <v>1</v>
      </c>
      <c r="T263">
        <v>2</v>
      </c>
      <c r="U263">
        <v>2</v>
      </c>
      <c r="V263">
        <v>2</v>
      </c>
      <c r="W263">
        <v>1</v>
      </c>
      <c r="X263">
        <v>1</v>
      </c>
      <c r="Y263">
        <v>2</v>
      </c>
      <c r="Z263">
        <v>2</v>
      </c>
      <c r="AA263">
        <v>3</v>
      </c>
      <c r="AB263">
        <v>3</v>
      </c>
      <c r="AC263">
        <v>2</v>
      </c>
      <c r="AD263">
        <v>1</v>
      </c>
      <c r="AE263">
        <v>2</v>
      </c>
      <c r="AF263">
        <v>1</v>
      </c>
      <c r="AG263">
        <v>4</v>
      </c>
      <c r="AH263">
        <v>1</v>
      </c>
      <c r="AI263">
        <v>1</v>
      </c>
      <c r="AJ263">
        <v>1</v>
      </c>
      <c r="AK263">
        <v>4</v>
      </c>
      <c r="AL263">
        <v>1</v>
      </c>
      <c r="AM263">
        <v>1</v>
      </c>
      <c r="AN263">
        <v>4</v>
      </c>
      <c r="AO263">
        <v>5</v>
      </c>
      <c r="AP263">
        <v>2</v>
      </c>
      <c r="AQ263">
        <v>2</v>
      </c>
      <c r="AR263">
        <v>5</v>
      </c>
      <c r="AS263">
        <v>1</v>
      </c>
      <c r="AT263">
        <v>4</v>
      </c>
      <c r="AU263">
        <v>2</v>
      </c>
      <c r="AV263">
        <v>1</v>
      </c>
      <c r="AW263">
        <v>2</v>
      </c>
      <c r="AX263">
        <v>5</v>
      </c>
      <c r="AY263">
        <v>5</v>
      </c>
      <c r="AZ263">
        <v>5</v>
      </c>
      <c r="BA263">
        <v>1</v>
      </c>
      <c r="BB263">
        <v>1</v>
      </c>
      <c r="BC263">
        <v>2</v>
      </c>
      <c r="BD263">
        <v>2</v>
      </c>
      <c r="BE263">
        <v>1</v>
      </c>
      <c r="BF263">
        <v>1</v>
      </c>
      <c r="BG263">
        <v>2</v>
      </c>
      <c r="BH263">
        <v>4</v>
      </c>
      <c r="BI263">
        <v>4</v>
      </c>
      <c r="BJ263">
        <v>1</v>
      </c>
      <c r="BK263">
        <v>2</v>
      </c>
      <c r="BL263">
        <v>2</v>
      </c>
      <c r="BM263">
        <v>1</v>
      </c>
      <c r="BN263">
        <v>2</v>
      </c>
      <c r="BO263">
        <v>2</v>
      </c>
      <c r="BP263">
        <v>1</v>
      </c>
      <c r="BQ263">
        <v>1</v>
      </c>
      <c r="BR263">
        <v>5</v>
      </c>
      <c r="BS263">
        <v>2</v>
      </c>
      <c r="BT263">
        <v>6</v>
      </c>
      <c r="BU263">
        <v>1</v>
      </c>
      <c r="BV263">
        <v>1</v>
      </c>
      <c r="BW263">
        <v>5</v>
      </c>
      <c r="BX263">
        <v>2</v>
      </c>
      <c r="BY263">
        <v>4</v>
      </c>
      <c r="BZ263">
        <v>1</v>
      </c>
      <c r="CA263">
        <v>1</v>
      </c>
      <c r="CB263">
        <v>2</v>
      </c>
      <c r="CC263">
        <v>2</v>
      </c>
      <c r="CD263">
        <v>5</v>
      </c>
      <c r="CE263">
        <v>4</v>
      </c>
      <c r="CF263">
        <v>1</v>
      </c>
      <c r="CG263">
        <v>2</v>
      </c>
      <c r="CH263">
        <v>1</v>
      </c>
      <c r="CI263">
        <v>4</v>
      </c>
      <c r="CJ263">
        <v>6</v>
      </c>
      <c r="CK263">
        <v>1</v>
      </c>
      <c r="CL263">
        <v>2</v>
      </c>
      <c r="CM263">
        <v>2</v>
      </c>
      <c r="CN263">
        <v>2</v>
      </c>
      <c r="CO263">
        <v>1</v>
      </c>
      <c r="CP263">
        <v>1</v>
      </c>
      <c r="CQ263">
        <v>5</v>
      </c>
      <c r="CR263">
        <v>2</v>
      </c>
      <c r="CS263">
        <v>5</v>
      </c>
      <c r="CT263">
        <v>5</v>
      </c>
      <c r="CU263">
        <v>2</v>
      </c>
      <c r="CV263">
        <v>1</v>
      </c>
      <c r="CW263">
        <v>1</v>
      </c>
      <c r="CX263">
        <v>2</v>
      </c>
      <c r="CY263">
        <v>1</v>
      </c>
      <c r="CZ263">
        <v>2</v>
      </c>
    </row>
    <row r="264" spans="1:104" ht="120" x14ac:dyDescent="0.25">
      <c r="A264">
        <v>604</v>
      </c>
      <c r="B264">
        <v>604</v>
      </c>
      <c r="C264" s="617" t="s">
        <v>717</v>
      </c>
      <c r="E264">
        <v>1</v>
      </c>
      <c r="F264">
        <v>1</v>
      </c>
      <c r="G264">
        <v>1</v>
      </c>
      <c r="H264">
        <v>5</v>
      </c>
      <c r="I264">
        <v>1</v>
      </c>
      <c r="J264">
        <v>1</v>
      </c>
      <c r="K264">
        <v>1</v>
      </c>
      <c r="L264">
        <v>1</v>
      </c>
      <c r="M264">
        <v>1</v>
      </c>
      <c r="N264">
        <v>1</v>
      </c>
      <c r="O264">
        <v>5</v>
      </c>
      <c r="P264">
        <v>1</v>
      </c>
      <c r="Q264">
        <v>1</v>
      </c>
      <c r="R264">
        <v>1</v>
      </c>
      <c r="S264">
        <v>1</v>
      </c>
      <c r="T264">
        <v>1</v>
      </c>
      <c r="U264">
        <v>1</v>
      </c>
      <c r="V264">
        <v>1</v>
      </c>
      <c r="W264">
        <v>1</v>
      </c>
      <c r="X264">
        <v>1</v>
      </c>
      <c r="Y264">
        <v>4</v>
      </c>
      <c r="Z264">
        <v>1</v>
      </c>
      <c r="AA264">
        <v>1</v>
      </c>
      <c r="AB264">
        <v>2</v>
      </c>
      <c r="AC264">
        <v>1</v>
      </c>
      <c r="AD264">
        <v>1</v>
      </c>
      <c r="AE264">
        <v>1</v>
      </c>
      <c r="AF264">
        <v>1</v>
      </c>
      <c r="AG264">
        <v>3</v>
      </c>
      <c r="AH264">
        <v>1</v>
      </c>
      <c r="AI264">
        <v>1</v>
      </c>
      <c r="AJ264">
        <v>1</v>
      </c>
      <c r="AK264">
        <v>5</v>
      </c>
      <c r="AL264">
        <v>1</v>
      </c>
      <c r="AM264">
        <v>1</v>
      </c>
      <c r="AN264">
        <v>3</v>
      </c>
      <c r="AO264">
        <v>5</v>
      </c>
      <c r="AP264">
        <v>1</v>
      </c>
      <c r="AQ264">
        <v>1</v>
      </c>
      <c r="AR264">
        <v>5</v>
      </c>
      <c r="AS264">
        <v>1</v>
      </c>
      <c r="AT264">
        <v>4</v>
      </c>
      <c r="AU264">
        <v>1</v>
      </c>
      <c r="AV264">
        <v>1</v>
      </c>
      <c r="AW264">
        <v>2</v>
      </c>
      <c r="AX264">
        <v>4</v>
      </c>
      <c r="AY264">
        <v>5</v>
      </c>
      <c r="AZ264">
        <v>5</v>
      </c>
      <c r="BA264">
        <v>1</v>
      </c>
      <c r="BB264">
        <v>1</v>
      </c>
      <c r="BC264">
        <v>1</v>
      </c>
      <c r="BD264">
        <v>1</v>
      </c>
      <c r="BE264">
        <v>1</v>
      </c>
      <c r="BF264">
        <v>1</v>
      </c>
      <c r="BG264">
        <v>1</v>
      </c>
      <c r="BH264">
        <v>1</v>
      </c>
      <c r="BI264">
        <v>4</v>
      </c>
      <c r="BJ264">
        <v>3</v>
      </c>
      <c r="BK264">
        <v>1</v>
      </c>
      <c r="BL264">
        <v>1</v>
      </c>
      <c r="BM264">
        <v>1</v>
      </c>
      <c r="BN264">
        <v>1</v>
      </c>
      <c r="BO264">
        <v>1</v>
      </c>
      <c r="BP264">
        <v>3</v>
      </c>
      <c r="BQ264">
        <v>1</v>
      </c>
      <c r="BR264">
        <v>5</v>
      </c>
      <c r="BS264">
        <v>2</v>
      </c>
      <c r="BT264">
        <v>1</v>
      </c>
      <c r="BU264">
        <v>1</v>
      </c>
      <c r="BV264">
        <v>1</v>
      </c>
      <c r="BW264">
        <v>5</v>
      </c>
      <c r="BX264">
        <v>1</v>
      </c>
      <c r="BY264">
        <v>3</v>
      </c>
      <c r="BZ264">
        <v>1</v>
      </c>
      <c r="CA264">
        <v>1</v>
      </c>
      <c r="CB264">
        <v>1</v>
      </c>
      <c r="CC264">
        <v>3</v>
      </c>
      <c r="CD264">
        <v>5</v>
      </c>
      <c r="CE264">
        <v>3</v>
      </c>
      <c r="CF264">
        <v>3</v>
      </c>
      <c r="CG264">
        <v>1</v>
      </c>
      <c r="CH264">
        <v>1</v>
      </c>
      <c r="CI264">
        <v>3</v>
      </c>
      <c r="CJ264">
        <v>1</v>
      </c>
      <c r="CK264">
        <v>1</v>
      </c>
      <c r="CL264">
        <v>1</v>
      </c>
      <c r="CM264">
        <v>3</v>
      </c>
      <c r="CN264">
        <v>1</v>
      </c>
      <c r="CO264">
        <v>1</v>
      </c>
      <c r="CP264">
        <v>1</v>
      </c>
      <c r="CQ264">
        <v>1</v>
      </c>
      <c r="CR264">
        <v>1</v>
      </c>
      <c r="CS264">
        <v>5</v>
      </c>
      <c r="CT264">
        <v>5</v>
      </c>
      <c r="CU264">
        <v>1</v>
      </c>
      <c r="CV264">
        <v>1</v>
      </c>
      <c r="CW264">
        <v>5</v>
      </c>
      <c r="CX264">
        <v>1</v>
      </c>
      <c r="CY264">
        <v>1</v>
      </c>
      <c r="CZ264">
        <v>1</v>
      </c>
    </row>
    <row r="265" spans="1:104" x14ac:dyDescent="0.25">
      <c r="A265">
        <v>605</v>
      </c>
      <c r="B265">
        <v>605</v>
      </c>
      <c r="C265" t="s">
        <v>719</v>
      </c>
      <c r="E265">
        <v>1</v>
      </c>
      <c r="F265">
        <v>1</v>
      </c>
      <c r="G265">
        <v>1</v>
      </c>
      <c r="H265">
        <v>1</v>
      </c>
      <c r="I265">
        <v>1</v>
      </c>
      <c r="J265">
        <v>1</v>
      </c>
      <c r="K265">
        <v>1</v>
      </c>
      <c r="L265">
        <v>1</v>
      </c>
      <c r="M265">
        <v>1</v>
      </c>
      <c r="N265">
        <v>1</v>
      </c>
      <c r="O265">
        <v>1</v>
      </c>
      <c r="P265">
        <v>0</v>
      </c>
      <c r="Q265">
        <v>1</v>
      </c>
      <c r="R265">
        <v>1</v>
      </c>
      <c r="S265">
        <v>1</v>
      </c>
      <c r="T265">
        <v>1</v>
      </c>
      <c r="U265">
        <v>1</v>
      </c>
      <c r="V265">
        <v>1</v>
      </c>
      <c r="W265">
        <v>1</v>
      </c>
      <c r="X265">
        <v>1</v>
      </c>
      <c r="Y265">
        <v>1</v>
      </c>
      <c r="Z265">
        <v>1</v>
      </c>
      <c r="AA265">
        <v>1</v>
      </c>
      <c r="AB265">
        <v>1</v>
      </c>
      <c r="AC265">
        <v>1</v>
      </c>
      <c r="AD265">
        <v>1</v>
      </c>
      <c r="AE265">
        <v>1</v>
      </c>
      <c r="AF265">
        <v>1</v>
      </c>
      <c r="AG265">
        <v>1</v>
      </c>
      <c r="AH265">
        <v>1</v>
      </c>
      <c r="AI265">
        <v>1</v>
      </c>
      <c r="AJ265">
        <v>1</v>
      </c>
      <c r="AK265">
        <v>1</v>
      </c>
      <c r="AL265">
        <v>1</v>
      </c>
      <c r="AM265">
        <v>1</v>
      </c>
      <c r="AN265">
        <v>1</v>
      </c>
      <c r="AO265">
        <v>1</v>
      </c>
      <c r="AP265">
        <v>1</v>
      </c>
      <c r="AQ265">
        <v>1</v>
      </c>
      <c r="AR265">
        <v>1</v>
      </c>
      <c r="AS265">
        <v>1</v>
      </c>
      <c r="AT265">
        <v>1</v>
      </c>
      <c r="AU265">
        <v>1</v>
      </c>
      <c r="AV265">
        <v>1</v>
      </c>
      <c r="AW265">
        <v>1</v>
      </c>
      <c r="AX265">
        <v>1</v>
      </c>
      <c r="AY265">
        <v>1</v>
      </c>
      <c r="AZ265">
        <v>1</v>
      </c>
      <c r="BA265">
        <v>1</v>
      </c>
      <c r="BB265">
        <v>1</v>
      </c>
      <c r="BC265">
        <v>1</v>
      </c>
      <c r="BD265">
        <v>1</v>
      </c>
      <c r="BE265">
        <v>1</v>
      </c>
      <c r="BF265">
        <v>1</v>
      </c>
      <c r="BG265">
        <v>1</v>
      </c>
      <c r="BH265">
        <v>1</v>
      </c>
      <c r="BI265">
        <v>1</v>
      </c>
      <c r="BJ265">
        <v>1</v>
      </c>
      <c r="BK265">
        <v>1</v>
      </c>
      <c r="BL265">
        <v>1</v>
      </c>
      <c r="BM265">
        <v>1</v>
      </c>
      <c r="BN265">
        <v>1</v>
      </c>
      <c r="BO265">
        <v>1</v>
      </c>
      <c r="BP265">
        <v>1</v>
      </c>
      <c r="BQ265">
        <v>1</v>
      </c>
      <c r="BR265">
        <v>1</v>
      </c>
      <c r="BS265">
        <v>1</v>
      </c>
      <c r="BT265">
        <v>1</v>
      </c>
      <c r="BU265">
        <v>1</v>
      </c>
      <c r="BV265">
        <v>1</v>
      </c>
      <c r="BW265">
        <v>1</v>
      </c>
      <c r="BX265">
        <v>1</v>
      </c>
      <c r="BY265">
        <v>1</v>
      </c>
      <c r="BZ265">
        <v>1</v>
      </c>
      <c r="CA265">
        <v>1</v>
      </c>
      <c r="CB265">
        <v>1</v>
      </c>
      <c r="CC265">
        <v>1</v>
      </c>
      <c r="CD265">
        <v>1</v>
      </c>
      <c r="CE265">
        <v>1</v>
      </c>
      <c r="CF265">
        <v>1</v>
      </c>
      <c r="CG265">
        <v>1</v>
      </c>
      <c r="CH265">
        <v>1</v>
      </c>
      <c r="CI265">
        <v>0</v>
      </c>
      <c r="CJ265">
        <v>1</v>
      </c>
      <c r="CK265">
        <v>1</v>
      </c>
      <c r="CL265">
        <v>1</v>
      </c>
      <c r="CM265">
        <v>1</v>
      </c>
      <c r="CN265">
        <v>1</v>
      </c>
      <c r="CO265">
        <v>1</v>
      </c>
      <c r="CP265">
        <v>1</v>
      </c>
      <c r="CQ265">
        <v>1</v>
      </c>
      <c r="CR265">
        <v>1</v>
      </c>
      <c r="CS265">
        <v>1</v>
      </c>
      <c r="CT265">
        <v>1</v>
      </c>
      <c r="CU265">
        <v>1</v>
      </c>
      <c r="CV265">
        <v>1</v>
      </c>
      <c r="CW265">
        <v>1</v>
      </c>
      <c r="CX265">
        <v>1</v>
      </c>
      <c r="CY265">
        <v>1</v>
      </c>
      <c r="CZ265">
        <v>1</v>
      </c>
    </row>
    <row r="266" spans="1:104" x14ac:dyDescent="0.25">
      <c r="A266">
        <v>606</v>
      </c>
      <c r="B266">
        <v>606</v>
      </c>
      <c r="C266" t="s">
        <v>730</v>
      </c>
      <c r="E266">
        <v>1</v>
      </c>
      <c r="F266">
        <v>1</v>
      </c>
      <c r="G266">
        <v>1</v>
      </c>
      <c r="H266">
        <v>1</v>
      </c>
      <c r="I266">
        <v>1</v>
      </c>
      <c r="J266">
        <v>1</v>
      </c>
      <c r="K266">
        <v>1</v>
      </c>
      <c r="L266">
        <v>1</v>
      </c>
      <c r="M266">
        <v>2</v>
      </c>
      <c r="N266">
        <v>1</v>
      </c>
      <c r="O266">
        <v>1</v>
      </c>
      <c r="P266">
        <v>1</v>
      </c>
      <c r="Q266">
        <v>1</v>
      </c>
      <c r="R266">
        <v>1</v>
      </c>
      <c r="S266">
        <v>0</v>
      </c>
      <c r="T266">
        <v>1</v>
      </c>
      <c r="U266">
        <v>1</v>
      </c>
      <c r="V266">
        <v>1</v>
      </c>
      <c r="W266">
        <v>1</v>
      </c>
      <c r="X266">
        <v>1</v>
      </c>
      <c r="Y266">
        <v>1</v>
      </c>
      <c r="Z266">
        <v>1</v>
      </c>
      <c r="AA266">
        <v>1</v>
      </c>
      <c r="AB266">
        <v>1</v>
      </c>
      <c r="AC266">
        <v>1</v>
      </c>
      <c r="AD266">
        <v>2</v>
      </c>
      <c r="AE266">
        <v>0</v>
      </c>
      <c r="AF266">
        <v>1</v>
      </c>
      <c r="AG266">
        <v>2</v>
      </c>
      <c r="AH266">
        <v>1</v>
      </c>
      <c r="AI266">
        <v>1</v>
      </c>
      <c r="AJ266">
        <v>1</v>
      </c>
      <c r="AK266">
        <v>1</v>
      </c>
      <c r="AL266">
        <v>0</v>
      </c>
      <c r="AM266">
        <v>1</v>
      </c>
      <c r="AN266">
        <v>1</v>
      </c>
      <c r="AO266">
        <v>1</v>
      </c>
      <c r="AP266">
        <v>0</v>
      </c>
      <c r="AQ266">
        <v>1</v>
      </c>
      <c r="AR266">
        <v>1</v>
      </c>
      <c r="AS266">
        <v>0</v>
      </c>
      <c r="AT266">
        <v>1</v>
      </c>
      <c r="AU266">
        <v>1</v>
      </c>
      <c r="AV266">
        <v>1</v>
      </c>
      <c r="AW266">
        <v>1</v>
      </c>
      <c r="AX266">
        <v>1</v>
      </c>
      <c r="AY266">
        <v>2</v>
      </c>
      <c r="AZ266">
        <v>2</v>
      </c>
      <c r="BA266">
        <v>1</v>
      </c>
      <c r="BB266">
        <v>1</v>
      </c>
      <c r="BC266">
        <v>1</v>
      </c>
      <c r="BD266">
        <v>1</v>
      </c>
      <c r="BE266">
        <v>1</v>
      </c>
      <c r="BF266">
        <v>1</v>
      </c>
      <c r="BG266">
        <v>1</v>
      </c>
      <c r="BH266">
        <v>2</v>
      </c>
      <c r="BI266">
        <v>1</v>
      </c>
      <c r="BJ266">
        <v>1</v>
      </c>
      <c r="BK266">
        <v>1</v>
      </c>
      <c r="BL266">
        <v>1</v>
      </c>
      <c r="BM266">
        <v>1</v>
      </c>
      <c r="BN266">
        <v>1</v>
      </c>
      <c r="BO266">
        <v>1</v>
      </c>
      <c r="BP266">
        <v>1</v>
      </c>
      <c r="BQ266">
        <v>1</v>
      </c>
      <c r="BR266">
        <v>1</v>
      </c>
      <c r="BS266">
        <v>0</v>
      </c>
      <c r="BT266">
        <v>1</v>
      </c>
      <c r="BU266">
        <v>1</v>
      </c>
      <c r="BV266">
        <v>1</v>
      </c>
      <c r="BW266">
        <v>1</v>
      </c>
      <c r="BX266">
        <v>1</v>
      </c>
      <c r="BY266">
        <v>1</v>
      </c>
      <c r="BZ266">
        <v>1</v>
      </c>
      <c r="CA266">
        <v>1</v>
      </c>
      <c r="CB266">
        <v>1</v>
      </c>
      <c r="CC266">
        <v>1</v>
      </c>
      <c r="CD266">
        <v>1</v>
      </c>
      <c r="CE266">
        <v>1</v>
      </c>
      <c r="CF266">
        <v>2</v>
      </c>
      <c r="CG266">
        <v>1</v>
      </c>
      <c r="CH266">
        <v>1</v>
      </c>
      <c r="CI266">
        <v>1</v>
      </c>
      <c r="CJ266">
        <v>1</v>
      </c>
      <c r="CK266">
        <v>1</v>
      </c>
      <c r="CL266">
        <v>1</v>
      </c>
      <c r="CM266">
        <v>1</v>
      </c>
      <c r="CN266">
        <v>1</v>
      </c>
      <c r="CO266">
        <v>1</v>
      </c>
      <c r="CP266">
        <v>1</v>
      </c>
      <c r="CQ266">
        <v>1</v>
      </c>
      <c r="CR266">
        <v>1</v>
      </c>
      <c r="CS266">
        <v>1</v>
      </c>
      <c r="CT266">
        <v>1</v>
      </c>
      <c r="CU266">
        <v>1</v>
      </c>
      <c r="CV266">
        <v>1</v>
      </c>
      <c r="CW266">
        <v>2</v>
      </c>
      <c r="CX266">
        <v>1</v>
      </c>
      <c r="CY266">
        <v>1</v>
      </c>
      <c r="CZ266">
        <v>0</v>
      </c>
    </row>
    <row r="267" spans="1:104" x14ac:dyDescent="0.25">
      <c r="A267">
        <v>607</v>
      </c>
      <c r="B267">
        <v>607</v>
      </c>
      <c r="C267" t="s">
        <v>709</v>
      </c>
      <c r="E267">
        <v>89520435</v>
      </c>
      <c r="F267">
        <v>21096276</v>
      </c>
      <c r="G267">
        <v>10333324</v>
      </c>
      <c r="H267">
        <v>9191541</v>
      </c>
      <c r="I267">
        <v>6641654</v>
      </c>
      <c r="J267">
        <v>4590515</v>
      </c>
      <c r="K267">
        <v>2223385</v>
      </c>
      <c r="L267">
        <v>14898665</v>
      </c>
      <c r="M267">
        <v>0</v>
      </c>
      <c r="N267">
        <v>128468286</v>
      </c>
      <c r="O267">
        <v>147614882</v>
      </c>
      <c r="P267">
        <v>16997821</v>
      </c>
      <c r="Q267">
        <v>41239218</v>
      </c>
      <c r="R267">
        <v>3215442</v>
      </c>
      <c r="S267">
        <v>1396031</v>
      </c>
      <c r="T267">
        <v>7230171</v>
      </c>
      <c r="U267">
        <v>3121234</v>
      </c>
      <c r="V267">
        <v>16052868</v>
      </c>
      <c r="W267">
        <v>6653152</v>
      </c>
      <c r="X267">
        <v>2291235</v>
      </c>
      <c r="Y267">
        <v>7200200</v>
      </c>
      <c r="Z267">
        <v>3356035</v>
      </c>
      <c r="AA267">
        <v>16584322</v>
      </c>
      <c r="AB267">
        <v>45413736</v>
      </c>
      <c r="AC267">
        <v>13825361</v>
      </c>
      <c r="AD267">
        <v>295544503</v>
      </c>
      <c r="AE267">
        <v>25159771</v>
      </c>
      <c r="AF267">
        <v>157790124</v>
      </c>
      <c r="AG267">
        <v>16507086</v>
      </c>
      <c r="AH267">
        <v>5098781</v>
      </c>
      <c r="AI267">
        <v>22296173</v>
      </c>
      <c r="AJ267">
        <v>168664542</v>
      </c>
      <c r="AK267">
        <v>8602713</v>
      </c>
      <c r="AL267">
        <v>82691606</v>
      </c>
      <c r="AM267">
        <v>39687022</v>
      </c>
      <c r="AN267">
        <v>77715222</v>
      </c>
      <c r="AO267">
        <v>4421253</v>
      </c>
      <c r="AP267">
        <v>0</v>
      </c>
      <c r="AQ267">
        <v>17970226</v>
      </c>
      <c r="AR267">
        <v>2373062</v>
      </c>
      <c r="AS267">
        <v>262606702</v>
      </c>
      <c r="AT267">
        <v>9219983</v>
      </c>
      <c r="AU267">
        <v>33682033</v>
      </c>
      <c r="AV267">
        <v>40027217</v>
      </c>
      <c r="AW267">
        <v>19284840</v>
      </c>
      <c r="AX267">
        <v>10009888</v>
      </c>
      <c r="AY267">
        <v>5177633</v>
      </c>
      <c r="AZ267">
        <v>918700</v>
      </c>
      <c r="BA267">
        <v>26060322</v>
      </c>
      <c r="BB267">
        <v>49398500</v>
      </c>
      <c r="BC267">
        <v>151401401</v>
      </c>
      <c r="BD267">
        <v>0</v>
      </c>
      <c r="BE267">
        <v>24294854</v>
      </c>
      <c r="BF267">
        <v>9947897</v>
      </c>
      <c r="BG267">
        <v>51200087</v>
      </c>
      <c r="BH267">
        <v>49381108</v>
      </c>
      <c r="BI267">
        <v>0</v>
      </c>
      <c r="BJ267">
        <v>17466637</v>
      </c>
      <c r="BK267">
        <v>3783614</v>
      </c>
      <c r="BL267">
        <v>681702990</v>
      </c>
      <c r="BM267">
        <v>7603744</v>
      </c>
      <c r="BN267">
        <v>4872168</v>
      </c>
      <c r="BO267">
        <v>35474888</v>
      </c>
      <c r="BP267">
        <v>60073234</v>
      </c>
      <c r="BQ267">
        <v>321435633</v>
      </c>
      <c r="BR267">
        <v>19223568</v>
      </c>
      <c r="BS267">
        <v>24763107</v>
      </c>
      <c r="BT267">
        <v>96207886</v>
      </c>
      <c r="BU267">
        <v>1082336</v>
      </c>
      <c r="BV267">
        <v>16987217</v>
      </c>
      <c r="BW267">
        <v>14945107</v>
      </c>
      <c r="BX267">
        <v>2416171</v>
      </c>
      <c r="BY267">
        <v>7256942</v>
      </c>
      <c r="BZ267">
        <v>71106807</v>
      </c>
      <c r="CA267">
        <v>0</v>
      </c>
      <c r="CB267">
        <v>15730889</v>
      </c>
      <c r="CC267">
        <v>6829538</v>
      </c>
      <c r="CD267">
        <v>54613838</v>
      </c>
      <c r="CE267">
        <v>68537984</v>
      </c>
      <c r="CF267">
        <v>9108054</v>
      </c>
      <c r="CG267">
        <v>0</v>
      </c>
      <c r="CH267">
        <v>12028000</v>
      </c>
      <c r="CI267">
        <v>23694903</v>
      </c>
      <c r="CJ267">
        <v>7072475</v>
      </c>
      <c r="CK267">
        <v>5219889</v>
      </c>
      <c r="CL267">
        <v>13351331</v>
      </c>
      <c r="CM267">
        <v>2160068</v>
      </c>
      <c r="CN267">
        <v>3777394</v>
      </c>
      <c r="CO267">
        <v>4053488</v>
      </c>
      <c r="CP267">
        <v>105785248</v>
      </c>
      <c r="CQ267">
        <v>21008211</v>
      </c>
      <c r="CR267">
        <v>397934783</v>
      </c>
      <c r="CS267">
        <v>439744</v>
      </c>
      <c r="CT267">
        <v>0</v>
      </c>
      <c r="CU267">
        <v>3582356</v>
      </c>
      <c r="CV267">
        <v>36960757</v>
      </c>
      <c r="CW267">
        <v>33814947</v>
      </c>
      <c r="CX267">
        <v>56882100</v>
      </c>
      <c r="CY267">
        <v>5646468</v>
      </c>
      <c r="CZ267">
        <v>3833334</v>
      </c>
    </row>
    <row r="268" spans="1:104" x14ac:dyDescent="0.25">
      <c r="A268">
        <v>608</v>
      </c>
      <c r="B268">
        <v>608</v>
      </c>
      <c r="C268" t="s">
        <v>710</v>
      </c>
      <c r="E268">
        <v>0</v>
      </c>
      <c r="F268">
        <v>0</v>
      </c>
      <c r="G268">
        <v>0</v>
      </c>
      <c r="H268">
        <v>0</v>
      </c>
      <c r="I268">
        <v>0</v>
      </c>
      <c r="J268">
        <v>0</v>
      </c>
      <c r="K268">
        <v>0</v>
      </c>
      <c r="L268">
        <v>0</v>
      </c>
      <c r="M268">
        <v>0</v>
      </c>
      <c r="N268">
        <v>0</v>
      </c>
      <c r="O268">
        <v>22092416</v>
      </c>
      <c r="P268">
        <v>0</v>
      </c>
      <c r="Q268">
        <v>0</v>
      </c>
      <c r="R268">
        <v>0</v>
      </c>
      <c r="S268">
        <v>0</v>
      </c>
      <c r="T268">
        <v>0</v>
      </c>
      <c r="U268">
        <v>0</v>
      </c>
      <c r="V268">
        <v>0</v>
      </c>
      <c r="W268">
        <v>0</v>
      </c>
      <c r="X268">
        <v>0</v>
      </c>
      <c r="Y268">
        <v>0</v>
      </c>
      <c r="Z268">
        <v>0</v>
      </c>
      <c r="AA268">
        <v>0</v>
      </c>
      <c r="AB268">
        <v>0</v>
      </c>
      <c r="AC268">
        <v>0</v>
      </c>
      <c r="AD268">
        <v>0</v>
      </c>
      <c r="AE268">
        <v>0</v>
      </c>
      <c r="AF268">
        <v>1424215</v>
      </c>
      <c r="AG268">
        <v>0</v>
      </c>
      <c r="AH268">
        <v>5318</v>
      </c>
      <c r="AI268">
        <v>0</v>
      </c>
      <c r="AJ268">
        <v>0</v>
      </c>
      <c r="AK268">
        <v>0</v>
      </c>
      <c r="AL268">
        <v>25116038</v>
      </c>
      <c r="AM268">
        <v>0</v>
      </c>
      <c r="AN268">
        <v>0</v>
      </c>
      <c r="AO268">
        <v>0</v>
      </c>
      <c r="AP268">
        <v>0</v>
      </c>
      <c r="AQ268">
        <v>0</v>
      </c>
      <c r="AR268">
        <v>0</v>
      </c>
      <c r="AS268">
        <v>14442751</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131117440</v>
      </c>
      <c r="BM268">
        <v>0</v>
      </c>
      <c r="BN268">
        <v>0</v>
      </c>
      <c r="BO268">
        <v>0</v>
      </c>
      <c r="BP268">
        <v>0</v>
      </c>
      <c r="BQ268">
        <v>0</v>
      </c>
      <c r="BR268">
        <v>0</v>
      </c>
      <c r="BS268">
        <v>0</v>
      </c>
      <c r="BT268">
        <v>283778</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31940108</v>
      </c>
      <c r="CQ268">
        <v>0</v>
      </c>
      <c r="CR268">
        <v>0</v>
      </c>
      <c r="CS268">
        <v>0</v>
      </c>
      <c r="CT268">
        <v>0</v>
      </c>
      <c r="CU268">
        <v>1628735</v>
      </c>
      <c r="CV268">
        <v>0</v>
      </c>
      <c r="CW268">
        <v>0</v>
      </c>
      <c r="CX268">
        <v>0</v>
      </c>
      <c r="CY268">
        <v>0</v>
      </c>
      <c r="CZ268">
        <v>0</v>
      </c>
    </row>
    <row r="269" spans="1:104" x14ac:dyDescent="0.25">
      <c r="A269">
        <v>609</v>
      </c>
      <c r="B269">
        <v>609</v>
      </c>
      <c r="C269" t="s">
        <v>1205</v>
      </c>
      <c r="E269">
        <v>0</v>
      </c>
      <c r="F269">
        <v>0</v>
      </c>
      <c r="G269">
        <v>0</v>
      </c>
      <c r="H269">
        <v>0</v>
      </c>
      <c r="I269">
        <v>0</v>
      </c>
      <c r="J269">
        <v>0</v>
      </c>
      <c r="K269">
        <v>0</v>
      </c>
      <c r="L269">
        <v>0</v>
      </c>
      <c r="M269">
        <v>0</v>
      </c>
      <c r="N269">
        <v>0</v>
      </c>
      <c r="O269">
        <v>15</v>
      </c>
      <c r="P269">
        <v>0</v>
      </c>
      <c r="Q269">
        <v>0</v>
      </c>
      <c r="R269">
        <v>0</v>
      </c>
      <c r="S269">
        <v>0</v>
      </c>
      <c r="T269">
        <v>0</v>
      </c>
      <c r="U269">
        <v>0</v>
      </c>
      <c r="V269">
        <v>0</v>
      </c>
      <c r="W269">
        <v>0</v>
      </c>
      <c r="X269">
        <v>0</v>
      </c>
      <c r="Y269">
        <v>0</v>
      </c>
      <c r="Z269">
        <v>0</v>
      </c>
      <c r="AA269">
        <v>0</v>
      </c>
      <c r="AB269">
        <v>0</v>
      </c>
      <c r="AC269">
        <v>0</v>
      </c>
      <c r="AD269">
        <v>0</v>
      </c>
      <c r="AE269">
        <v>0</v>
      </c>
      <c r="AF269">
        <v>0.9</v>
      </c>
      <c r="AG269">
        <v>0</v>
      </c>
      <c r="AH269">
        <v>39.5</v>
      </c>
      <c r="AI269">
        <v>0</v>
      </c>
      <c r="AJ269">
        <v>0</v>
      </c>
      <c r="AK269">
        <v>0</v>
      </c>
      <c r="AL269">
        <v>30.4</v>
      </c>
      <c r="AM269">
        <v>0</v>
      </c>
      <c r="AN269">
        <v>0</v>
      </c>
      <c r="AO269">
        <v>0</v>
      </c>
      <c r="AP269">
        <v>0</v>
      </c>
      <c r="AQ269">
        <v>0</v>
      </c>
      <c r="AR269">
        <v>0</v>
      </c>
      <c r="AS269">
        <v>5.5</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19.2</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30.2</v>
      </c>
      <c r="CQ269">
        <v>0</v>
      </c>
      <c r="CR269">
        <v>0</v>
      </c>
      <c r="CS269">
        <v>0</v>
      </c>
      <c r="CT269">
        <v>0</v>
      </c>
      <c r="CU269">
        <v>45.5</v>
      </c>
      <c r="CV269">
        <v>0</v>
      </c>
      <c r="CW269">
        <v>0</v>
      </c>
      <c r="CX269">
        <v>0</v>
      </c>
      <c r="CY269">
        <v>0</v>
      </c>
      <c r="CZ269">
        <v>0</v>
      </c>
    </row>
    <row r="270" spans="1:104" x14ac:dyDescent="0.25">
      <c r="A270">
        <v>610</v>
      </c>
      <c r="B270">
        <v>610</v>
      </c>
      <c r="C270" t="s">
        <v>711</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row>
    <row r="271" spans="1:104" x14ac:dyDescent="0.25">
      <c r="A271">
        <v>611</v>
      </c>
      <c r="B271">
        <v>611</v>
      </c>
      <c r="C271" t="s">
        <v>712</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row>
    <row r="272" spans="1:104" x14ac:dyDescent="0.25">
      <c r="A272">
        <v>612</v>
      </c>
      <c r="B272">
        <v>612</v>
      </c>
      <c r="C272" t="s">
        <v>1206</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row>
    <row r="273" spans="1:104" x14ac:dyDescent="0.25">
      <c r="A273">
        <v>613</v>
      </c>
      <c r="B273">
        <v>613</v>
      </c>
      <c r="C273" t="s">
        <v>720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row>
    <row r="274" spans="1:104" x14ac:dyDescent="0.25">
      <c r="A274">
        <v>614</v>
      </c>
      <c r="B274">
        <v>614</v>
      </c>
      <c r="C274" t="s">
        <v>713</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row>
    <row r="275" spans="1:104" x14ac:dyDescent="0.25">
      <c r="A275">
        <v>615</v>
      </c>
      <c r="B275">
        <v>615</v>
      </c>
      <c r="C275" t="s">
        <v>1207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row>
    <row r="276" spans="1:104" x14ac:dyDescent="0.25">
      <c r="A276">
        <v>616</v>
      </c>
      <c r="B276">
        <v>616</v>
      </c>
      <c r="C276" t="s">
        <v>714</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168664542</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row>
    <row r="277" spans="1:104" x14ac:dyDescent="0.25">
      <c r="A277">
        <v>617</v>
      </c>
      <c r="B277">
        <v>617</v>
      </c>
      <c r="C277" t="s">
        <v>715</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179726</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row>
    <row r="278" spans="1:104" x14ac:dyDescent="0.25">
      <c r="A278">
        <v>618</v>
      </c>
      <c r="B278">
        <v>618</v>
      </c>
      <c r="C278" t="s">
        <v>1208</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153.80000000000001</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row>
    <row r="279" spans="1:104" x14ac:dyDescent="0.25">
      <c r="A279">
        <v>619</v>
      </c>
      <c r="B279">
        <v>619</v>
      </c>
      <c r="C279" t="s">
        <v>728</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19.600000000000001</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22.7</v>
      </c>
      <c r="CQ279">
        <v>0</v>
      </c>
      <c r="CR279">
        <v>0</v>
      </c>
      <c r="CS279">
        <v>0</v>
      </c>
      <c r="CT279">
        <v>0</v>
      </c>
      <c r="CU279">
        <v>58</v>
      </c>
      <c r="CV279">
        <v>0</v>
      </c>
      <c r="CW279">
        <v>0</v>
      </c>
      <c r="CX279">
        <v>0</v>
      </c>
      <c r="CY279">
        <v>0</v>
      </c>
      <c r="CZ279">
        <v>0</v>
      </c>
    </row>
    <row r="280" spans="1:104" x14ac:dyDescent="0.25">
      <c r="A280">
        <v>620</v>
      </c>
      <c r="B280">
        <v>620</v>
      </c>
      <c r="C280" t="s">
        <v>724</v>
      </c>
      <c r="E280">
        <v>1</v>
      </c>
      <c r="F280">
        <v>2</v>
      </c>
      <c r="G280">
        <v>2</v>
      </c>
      <c r="H280">
        <v>2</v>
      </c>
      <c r="I280">
        <v>1</v>
      </c>
      <c r="J280">
        <v>2</v>
      </c>
      <c r="K280">
        <v>2</v>
      </c>
      <c r="L280">
        <v>2</v>
      </c>
      <c r="M280">
        <v>2</v>
      </c>
      <c r="N280">
        <v>1</v>
      </c>
      <c r="O280">
        <v>1</v>
      </c>
      <c r="P280">
        <v>2</v>
      </c>
      <c r="Q280">
        <v>1</v>
      </c>
      <c r="R280">
        <v>2</v>
      </c>
      <c r="S280">
        <v>2</v>
      </c>
      <c r="T280">
        <v>2</v>
      </c>
      <c r="U280">
        <v>2</v>
      </c>
      <c r="V280">
        <v>2</v>
      </c>
      <c r="W280">
        <v>2</v>
      </c>
      <c r="X280">
        <v>2</v>
      </c>
      <c r="Y280">
        <v>2</v>
      </c>
      <c r="Z280">
        <v>1</v>
      </c>
      <c r="AA280">
        <v>2</v>
      </c>
      <c r="AB280">
        <v>2</v>
      </c>
      <c r="AC280">
        <v>1</v>
      </c>
      <c r="AD280">
        <v>1</v>
      </c>
      <c r="AE280">
        <v>2</v>
      </c>
      <c r="AF280">
        <v>1</v>
      </c>
      <c r="AG280">
        <v>1</v>
      </c>
      <c r="AH280">
        <v>1</v>
      </c>
      <c r="AI280">
        <v>2</v>
      </c>
      <c r="AJ280">
        <v>1</v>
      </c>
      <c r="AK280">
        <v>2</v>
      </c>
      <c r="AL280">
        <v>1</v>
      </c>
      <c r="AM280">
        <v>0</v>
      </c>
      <c r="AN280">
        <v>1</v>
      </c>
      <c r="AO280">
        <v>2</v>
      </c>
      <c r="AP280">
        <v>2</v>
      </c>
      <c r="AQ280">
        <v>2</v>
      </c>
      <c r="AR280">
        <v>2</v>
      </c>
      <c r="AS280">
        <v>1</v>
      </c>
      <c r="AT280">
        <v>1</v>
      </c>
      <c r="AU280">
        <v>1</v>
      </c>
      <c r="AV280">
        <v>2</v>
      </c>
      <c r="AW280">
        <v>1</v>
      </c>
      <c r="AX280">
        <v>2</v>
      </c>
      <c r="AY280">
        <v>1</v>
      </c>
      <c r="AZ280">
        <v>2</v>
      </c>
      <c r="BA280">
        <v>2</v>
      </c>
      <c r="BB280">
        <v>1</v>
      </c>
      <c r="BC280">
        <v>1</v>
      </c>
      <c r="BD280">
        <v>1</v>
      </c>
      <c r="BE280">
        <v>2</v>
      </c>
      <c r="BF280">
        <v>2</v>
      </c>
      <c r="BG280">
        <v>1</v>
      </c>
      <c r="BH280">
        <v>2</v>
      </c>
      <c r="BI280">
        <v>2</v>
      </c>
      <c r="BJ280">
        <v>2</v>
      </c>
      <c r="BK280">
        <v>1</v>
      </c>
      <c r="BL280">
        <v>1</v>
      </c>
      <c r="BM280">
        <v>2</v>
      </c>
      <c r="BN280">
        <v>2</v>
      </c>
      <c r="BO280">
        <v>1</v>
      </c>
      <c r="BP280">
        <v>1</v>
      </c>
      <c r="BQ280">
        <v>2</v>
      </c>
      <c r="BR280">
        <v>2</v>
      </c>
      <c r="BS280">
        <v>2</v>
      </c>
      <c r="BT280">
        <v>1</v>
      </c>
      <c r="BU280">
        <v>2</v>
      </c>
      <c r="BV280">
        <v>1</v>
      </c>
      <c r="BW280">
        <v>2</v>
      </c>
      <c r="BX280">
        <v>2</v>
      </c>
      <c r="BY280">
        <v>2</v>
      </c>
      <c r="BZ280">
        <v>2</v>
      </c>
      <c r="CA280">
        <v>0</v>
      </c>
      <c r="CB280">
        <v>1</v>
      </c>
      <c r="CC280">
        <v>2</v>
      </c>
      <c r="CD280">
        <v>1</v>
      </c>
      <c r="CE280">
        <v>2</v>
      </c>
      <c r="CF280">
        <v>2</v>
      </c>
      <c r="CG280">
        <v>2</v>
      </c>
      <c r="CH280">
        <v>2</v>
      </c>
      <c r="CI280">
        <v>2</v>
      </c>
      <c r="CJ280">
        <v>1</v>
      </c>
      <c r="CK280">
        <v>2</v>
      </c>
      <c r="CL280">
        <v>1</v>
      </c>
      <c r="CM280">
        <v>1</v>
      </c>
      <c r="CN280">
        <v>2</v>
      </c>
      <c r="CO280">
        <v>2</v>
      </c>
      <c r="CP280">
        <v>1</v>
      </c>
      <c r="CQ280">
        <v>2</v>
      </c>
      <c r="CR280">
        <v>1</v>
      </c>
      <c r="CS280">
        <v>2</v>
      </c>
      <c r="CT280">
        <v>2</v>
      </c>
      <c r="CU280">
        <v>2</v>
      </c>
      <c r="CV280">
        <v>2</v>
      </c>
      <c r="CW280">
        <v>2</v>
      </c>
      <c r="CX280">
        <v>2</v>
      </c>
      <c r="CY280">
        <v>2</v>
      </c>
      <c r="CZ280">
        <v>2</v>
      </c>
    </row>
    <row r="281" spans="1:104" x14ac:dyDescent="0.25">
      <c r="A281">
        <v>621</v>
      </c>
      <c r="B281">
        <v>621</v>
      </c>
      <c r="C281" t="s">
        <v>1209</v>
      </c>
      <c r="E281">
        <v>0</v>
      </c>
      <c r="F281">
        <v>0</v>
      </c>
      <c r="G281">
        <v>0</v>
      </c>
      <c r="H281">
        <v>0</v>
      </c>
      <c r="I281">
        <v>0</v>
      </c>
      <c r="J281">
        <v>0</v>
      </c>
      <c r="K281">
        <v>0</v>
      </c>
      <c r="L281">
        <v>0</v>
      </c>
      <c r="M281">
        <v>26753886</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34160722</v>
      </c>
      <c r="CH281">
        <v>0</v>
      </c>
      <c r="CI281">
        <v>0</v>
      </c>
      <c r="CJ281">
        <v>0</v>
      </c>
      <c r="CK281">
        <v>0</v>
      </c>
      <c r="CL281">
        <v>0</v>
      </c>
      <c r="CM281">
        <v>0</v>
      </c>
      <c r="CN281">
        <v>0</v>
      </c>
      <c r="CO281">
        <v>0</v>
      </c>
      <c r="CP281">
        <v>0</v>
      </c>
      <c r="CQ281">
        <v>0</v>
      </c>
      <c r="CR281">
        <v>0</v>
      </c>
      <c r="CS281">
        <v>0</v>
      </c>
      <c r="CT281">
        <v>10959935</v>
      </c>
      <c r="CU281">
        <v>0</v>
      </c>
      <c r="CV281">
        <v>0</v>
      </c>
      <c r="CW281">
        <v>0</v>
      </c>
      <c r="CX281">
        <v>0</v>
      </c>
      <c r="CY281">
        <v>0</v>
      </c>
      <c r="CZ281">
        <v>0</v>
      </c>
    </row>
    <row r="287" spans="1:104" x14ac:dyDescent="0.25">
      <c r="B287">
        <v>647</v>
      </c>
      <c r="C287" t="s">
        <v>1226</v>
      </c>
      <c r="E287">
        <v>0</v>
      </c>
      <c r="F287" s="761">
        <v>0</v>
      </c>
      <c r="G287" s="761">
        <v>0</v>
      </c>
      <c r="H287" s="761">
        <v>0</v>
      </c>
      <c r="I287" s="761">
        <v>0</v>
      </c>
      <c r="J287" s="761">
        <v>0</v>
      </c>
      <c r="K287" s="761">
        <v>0</v>
      </c>
      <c r="L287" s="761">
        <v>0</v>
      </c>
      <c r="M287" s="761">
        <v>0</v>
      </c>
      <c r="N287" s="761">
        <v>0</v>
      </c>
      <c r="O287" s="761">
        <v>0</v>
      </c>
      <c r="P287" s="761">
        <v>0</v>
      </c>
      <c r="Q287" s="761">
        <v>0</v>
      </c>
      <c r="R287" s="761">
        <v>0</v>
      </c>
      <c r="S287" s="761">
        <v>0</v>
      </c>
      <c r="T287" s="761">
        <v>0</v>
      </c>
      <c r="U287" s="761">
        <v>0</v>
      </c>
      <c r="V287" s="761">
        <v>0</v>
      </c>
      <c r="W287" s="761">
        <v>0</v>
      </c>
      <c r="X287" s="761">
        <v>0</v>
      </c>
      <c r="Y287" s="761">
        <v>0</v>
      </c>
      <c r="Z287" s="761">
        <v>0</v>
      </c>
      <c r="AA287" s="761">
        <v>0</v>
      </c>
      <c r="AB287" s="761">
        <v>0</v>
      </c>
      <c r="AC287" s="761">
        <v>0</v>
      </c>
      <c r="AD287" s="761">
        <v>0</v>
      </c>
      <c r="AE287" s="761">
        <v>0</v>
      </c>
      <c r="AF287" s="761">
        <v>0</v>
      </c>
      <c r="AG287" s="761">
        <v>0</v>
      </c>
      <c r="AH287" s="761">
        <v>0</v>
      </c>
      <c r="AI287" s="761">
        <v>0</v>
      </c>
      <c r="AJ287" s="761">
        <v>0</v>
      </c>
      <c r="AK287" s="761">
        <v>0</v>
      </c>
      <c r="AL287" s="761">
        <v>0</v>
      </c>
      <c r="AM287" s="761">
        <v>0</v>
      </c>
      <c r="AN287" s="761">
        <v>0</v>
      </c>
      <c r="AO287" s="761">
        <v>0</v>
      </c>
      <c r="AP287" s="761">
        <v>0</v>
      </c>
      <c r="AQ287" s="761">
        <v>0</v>
      </c>
      <c r="AR287" s="761">
        <v>0</v>
      </c>
      <c r="AS287" s="761">
        <v>0</v>
      </c>
      <c r="AT287" s="761">
        <v>0</v>
      </c>
      <c r="AU287" s="761">
        <v>0</v>
      </c>
      <c r="AV287" s="761">
        <v>0</v>
      </c>
      <c r="AW287" s="761">
        <v>0</v>
      </c>
      <c r="AX287" s="761">
        <v>0</v>
      </c>
      <c r="AY287" s="761">
        <v>0</v>
      </c>
      <c r="AZ287" s="761">
        <v>0</v>
      </c>
      <c r="BA287" s="761">
        <v>0</v>
      </c>
      <c r="BB287" s="761">
        <v>0</v>
      </c>
      <c r="BC287" s="761">
        <v>0</v>
      </c>
      <c r="BD287" s="761">
        <v>0</v>
      </c>
      <c r="BE287" s="761">
        <v>0</v>
      </c>
      <c r="BF287" s="761">
        <v>0</v>
      </c>
      <c r="BG287" s="761">
        <v>0</v>
      </c>
      <c r="BH287" s="761">
        <v>0</v>
      </c>
      <c r="BI287" s="761">
        <v>0</v>
      </c>
      <c r="BJ287" s="761">
        <v>0</v>
      </c>
      <c r="BK287" s="761">
        <v>0</v>
      </c>
      <c r="BL287" s="761">
        <v>0</v>
      </c>
      <c r="BM287" s="761">
        <v>0</v>
      </c>
      <c r="BN287" s="761">
        <v>0</v>
      </c>
      <c r="BO287" s="761">
        <v>0</v>
      </c>
      <c r="BP287" s="761">
        <v>0</v>
      </c>
      <c r="BQ287" s="761">
        <v>0</v>
      </c>
      <c r="BR287" s="761">
        <v>0</v>
      </c>
      <c r="BS287" s="761">
        <v>0</v>
      </c>
      <c r="BT287" s="761">
        <v>0</v>
      </c>
      <c r="BU287" s="761">
        <v>0</v>
      </c>
      <c r="BV287" s="761">
        <v>0</v>
      </c>
      <c r="BW287" s="761">
        <v>0</v>
      </c>
      <c r="BX287" s="761">
        <v>0</v>
      </c>
      <c r="BY287" s="761">
        <v>0</v>
      </c>
      <c r="BZ287" s="761">
        <v>0</v>
      </c>
      <c r="CA287" s="761">
        <v>0</v>
      </c>
      <c r="CB287" s="761">
        <v>0</v>
      </c>
      <c r="CC287" s="761">
        <v>0</v>
      </c>
      <c r="CD287" s="761">
        <v>0</v>
      </c>
      <c r="CE287" s="761">
        <v>0</v>
      </c>
      <c r="CF287" s="761">
        <v>0</v>
      </c>
      <c r="CG287" s="761">
        <v>0</v>
      </c>
      <c r="CH287" s="761">
        <v>0</v>
      </c>
      <c r="CI287" s="761">
        <v>0</v>
      </c>
      <c r="CJ287" s="761">
        <v>0</v>
      </c>
      <c r="CK287" s="761">
        <v>0</v>
      </c>
      <c r="CL287" s="761">
        <v>0</v>
      </c>
      <c r="CM287" s="761">
        <v>0</v>
      </c>
      <c r="CN287" s="761">
        <v>0</v>
      </c>
      <c r="CO287" s="761">
        <v>0</v>
      </c>
      <c r="CP287" s="761">
        <v>0</v>
      </c>
      <c r="CQ287" s="761">
        <v>0</v>
      </c>
      <c r="CR287" s="761">
        <v>0</v>
      </c>
      <c r="CS287" s="761">
        <v>0</v>
      </c>
      <c r="CT287" s="761">
        <v>0</v>
      </c>
      <c r="CU287" s="761">
        <v>0</v>
      </c>
      <c r="CV287" s="761">
        <v>0</v>
      </c>
      <c r="CW287" s="761">
        <v>0</v>
      </c>
      <c r="CX287" s="761">
        <v>0</v>
      </c>
      <c r="CY287" s="761">
        <v>0</v>
      </c>
      <c r="CZ287" s="761">
        <v>0</v>
      </c>
    </row>
    <row r="288" spans="1:104" x14ac:dyDescent="0.25">
      <c r="A288" t="s">
        <v>833</v>
      </c>
      <c r="C288" t="s">
        <v>837</v>
      </c>
      <c r="E288" s="721">
        <f>(E156+E186--E3-E4-E5)+E287</f>
        <v>39718897</v>
      </c>
      <c r="F288" s="721">
        <f t="shared" ref="F288:BQ288" si="0">(F156+F186--F3-F4-F5)+F287</f>
        <v>14575186</v>
      </c>
      <c r="G288" s="721">
        <f t="shared" si="0"/>
        <v>3906745</v>
      </c>
      <c r="H288" s="721">
        <f t="shared" si="0"/>
        <v>17755404</v>
      </c>
      <c r="I288" s="721">
        <f t="shared" si="0"/>
        <v>13014487</v>
      </c>
      <c r="J288" s="721">
        <f t="shared" si="0"/>
        <v>16863988</v>
      </c>
      <c r="K288" s="721">
        <f t="shared" si="0"/>
        <v>24763683</v>
      </c>
      <c r="L288" s="721">
        <f t="shared" si="0"/>
        <v>6145360</v>
      </c>
      <c r="M288" s="721">
        <f t="shared" si="0"/>
        <v>26577957</v>
      </c>
      <c r="N288" s="721">
        <f t="shared" si="0"/>
        <v>83192025</v>
      </c>
      <c r="O288" s="721">
        <f t="shared" si="0"/>
        <v>89832681</v>
      </c>
      <c r="P288" s="721">
        <f t="shared" si="0"/>
        <v>33958987</v>
      </c>
      <c r="Q288" s="721">
        <f t="shared" si="0"/>
        <v>81318485</v>
      </c>
      <c r="R288" s="721">
        <f t="shared" si="0"/>
        <v>13869807</v>
      </c>
      <c r="S288" s="721">
        <f t="shared" si="0"/>
        <v>10480664</v>
      </c>
      <c r="T288" s="721">
        <f t="shared" si="0"/>
        <v>60491293</v>
      </c>
      <c r="U288" s="721">
        <f t="shared" si="0"/>
        <v>6526450</v>
      </c>
      <c r="V288" s="721">
        <f t="shared" si="0"/>
        <v>79051693</v>
      </c>
      <c r="W288" s="721">
        <f t="shared" si="0"/>
        <v>46076046</v>
      </c>
      <c r="X288" s="721">
        <f t="shared" si="0"/>
        <v>20344627</v>
      </c>
      <c r="Y288" s="721">
        <f t="shared" si="0"/>
        <v>8232296</v>
      </c>
      <c r="Z288" s="721">
        <f t="shared" si="0"/>
        <v>3533386</v>
      </c>
      <c r="AA288" s="721">
        <f t="shared" si="0"/>
        <v>38260410</v>
      </c>
      <c r="AB288" s="721">
        <f t="shared" si="0"/>
        <v>39103063</v>
      </c>
      <c r="AC288" s="721">
        <f t="shared" si="0"/>
        <v>37900920</v>
      </c>
      <c r="AD288" s="721">
        <f t="shared" si="0"/>
        <v>129545521</v>
      </c>
      <c r="AE288" s="721">
        <f t="shared" si="0"/>
        <v>22596380</v>
      </c>
      <c r="AF288" s="721">
        <f t="shared" si="0"/>
        <v>32551210</v>
      </c>
      <c r="AG288" s="721">
        <f t="shared" si="0"/>
        <v>69814110</v>
      </c>
      <c r="AH288" s="721">
        <f t="shared" si="0"/>
        <v>18489720</v>
      </c>
      <c r="AI288" s="721">
        <f t="shared" si="0"/>
        <v>13230115</v>
      </c>
      <c r="AJ288" s="721">
        <f t="shared" si="0"/>
        <v>194272955</v>
      </c>
      <c r="AK288" s="721">
        <f t="shared" si="0"/>
        <v>21299171</v>
      </c>
      <c r="AL288" s="721">
        <f t="shared" si="0"/>
        <v>150803677</v>
      </c>
      <c r="AM288" s="721">
        <f t="shared" si="0"/>
        <v>32297831</v>
      </c>
      <c r="AN288" s="721">
        <f t="shared" si="0"/>
        <v>77018891</v>
      </c>
      <c r="AO288" s="721">
        <f t="shared" si="0"/>
        <v>4188616</v>
      </c>
      <c r="AP288" s="721">
        <f t="shared" si="0"/>
        <v>8691923</v>
      </c>
      <c r="AQ288" s="721">
        <f t="shared" si="0"/>
        <v>45995736</v>
      </c>
      <c r="AR288" s="721">
        <f t="shared" si="0"/>
        <v>8603458</v>
      </c>
      <c r="AS288" s="721">
        <f t="shared" si="0"/>
        <v>157036420</v>
      </c>
      <c r="AT288" s="721">
        <f t="shared" si="0"/>
        <v>22803162</v>
      </c>
      <c r="AU288" s="721">
        <f t="shared" si="0"/>
        <v>40386167</v>
      </c>
      <c r="AV288" s="721">
        <f t="shared" si="0"/>
        <v>34469335</v>
      </c>
      <c r="AW288" s="721">
        <f t="shared" si="0"/>
        <v>62936075</v>
      </c>
      <c r="AX288" s="721">
        <f t="shared" si="0"/>
        <v>8547011</v>
      </c>
      <c r="AY288" s="721">
        <f t="shared" si="0"/>
        <v>26959548</v>
      </c>
      <c r="AZ288" s="721">
        <f t="shared" si="0"/>
        <v>6069852</v>
      </c>
      <c r="BA288" s="721">
        <f t="shared" si="0"/>
        <v>80018846</v>
      </c>
      <c r="BB288" s="721">
        <f t="shared" si="0"/>
        <v>32092035</v>
      </c>
      <c r="BC288" s="721">
        <f t="shared" si="0"/>
        <v>59385049</v>
      </c>
      <c r="BD288" s="721">
        <f t="shared" si="0"/>
        <v>7043834</v>
      </c>
      <c r="BE288" s="721">
        <f t="shared" si="0"/>
        <v>17145086</v>
      </c>
      <c r="BF288" s="721">
        <f t="shared" si="0"/>
        <v>27325194</v>
      </c>
      <c r="BG288" s="721">
        <f t="shared" si="0"/>
        <v>36974575</v>
      </c>
      <c r="BH288" s="721">
        <f t="shared" si="0"/>
        <v>28420241</v>
      </c>
      <c r="BI288" s="721">
        <f t="shared" si="0"/>
        <v>6434972</v>
      </c>
      <c r="BJ288" s="721">
        <f t="shared" si="0"/>
        <v>9242749</v>
      </c>
      <c r="BK288" s="721">
        <f t="shared" si="0"/>
        <v>9234641</v>
      </c>
      <c r="BL288" s="721">
        <f t="shared" si="0"/>
        <v>655459850</v>
      </c>
      <c r="BM288" s="721">
        <f t="shared" si="0"/>
        <v>6849552</v>
      </c>
      <c r="BN288" s="721">
        <f t="shared" si="0"/>
        <v>16764169</v>
      </c>
      <c r="BO288" s="721">
        <f t="shared" si="0"/>
        <v>30349878</v>
      </c>
      <c r="BP288" s="721">
        <f t="shared" si="0"/>
        <v>40444646</v>
      </c>
      <c r="BQ288" s="721">
        <f t="shared" si="0"/>
        <v>104099062</v>
      </c>
      <c r="BR288" s="721">
        <f t="shared" ref="BR288:CZ288" si="1">(BR156+BR186--BR3-BR4-BR5)+BR287</f>
        <v>16026525</v>
      </c>
      <c r="BS288" s="721">
        <f t="shared" si="1"/>
        <v>67609514</v>
      </c>
      <c r="BT288" s="721">
        <f t="shared" si="1"/>
        <v>60632434</v>
      </c>
      <c r="BU288" s="721">
        <f t="shared" si="1"/>
        <v>10488958</v>
      </c>
      <c r="BV288" s="721">
        <f t="shared" si="1"/>
        <v>15105105</v>
      </c>
      <c r="BW288" s="721">
        <f t="shared" si="1"/>
        <v>41027195</v>
      </c>
      <c r="BX288" s="721">
        <f t="shared" si="1"/>
        <v>5835394</v>
      </c>
      <c r="BY288" s="721">
        <f t="shared" si="1"/>
        <v>22635986</v>
      </c>
      <c r="BZ288" s="721">
        <f t="shared" si="1"/>
        <v>35990713</v>
      </c>
      <c r="CA288" s="721">
        <f t="shared" si="1"/>
        <v>9053218</v>
      </c>
      <c r="CB288" s="721">
        <f t="shared" si="1"/>
        <v>43654077</v>
      </c>
      <c r="CC288" s="721">
        <f t="shared" si="1"/>
        <v>10896490</v>
      </c>
      <c r="CD288" s="721">
        <f t="shared" si="1"/>
        <v>30346665</v>
      </c>
      <c r="CE288" s="721">
        <f t="shared" si="1"/>
        <v>33008466</v>
      </c>
      <c r="CF288" s="721">
        <f t="shared" si="1"/>
        <v>52677388</v>
      </c>
      <c r="CG288" s="721">
        <f t="shared" si="1"/>
        <v>29193958</v>
      </c>
      <c r="CH288" s="721">
        <f t="shared" si="1"/>
        <v>24121968</v>
      </c>
      <c r="CI288" s="721">
        <f t="shared" si="1"/>
        <v>13373423</v>
      </c>
      <c r="CJ288" s="721">
        <f t="shared" si="1"/>
        <v>22868207</v>
      </c>
      <c r="CK288" s="721">
        <f t="shared" si="1"/>
        <v>25691198</v>
      </c>
      <c r="CL288" s="721">
        <f t="shared" si="1"/>
        <v>34188251</v>
      </c>
      <c r="CM288" s="721">
        <f t="shared" si="1"/>
        <v>7081614</v>
      </c>
      <c r="CN288" s="721">
        <f t="shared" si="1"/>
        <v>27146532</v>
      </c>
      <c r="CO288" s="721">
        <f t="shared" si="1"/>
        <v>1904829</v>
      </c>
      <c r="CP288" s="721">
        <f t="shared" si="1"/>
        <v>100110598</v>
      </c>
      <c r="CQ288" s="721">
        <f t="shared" si="1"/>
        <v>21038716</v>
      </c>
      <c r="CR288" s="721">
        <f t="shared" si="1"/>
        <v>338189160</v>
      </c>
      <c r="CS288" s="721">
        <f t="shared" si="1"/>
        <v>12046507</v>
      </c>
      <c r="CT288" s="721">
        <f t="shared" si="1"/>
        <v>8877634</v>
      </c>
      <c r="CU288" s="721">
        <f t="shared" si="1"/>
        <v>23858180</v>
      </c>
      <c r="CV288" s="721">
        <f t="shared" si="1"/>
        <v>38182134</v>
      </c>
      <c r="CW288" s="721">
        <f t="shared" si="1"/>
        <v>34125091</v>
      </c>
      <c r="CX288" s="721">
        <f t="shared" si="1"/>
        <v>41021272</v>
      </c>
      <c r="CY288" s="721">
        <f t="shared" si="1"/>
        <v>13034692</v>
      </c>
      <c r="CZ288" s="721">
        <f t="shared" si="1"/>
        <v>5733840</v>
      </c>
    </row>
    <row r="289" spans="1:104" x14ac:dyDescent="0.25">
      <c r="A289" t="s">
        <v>834</v>
      </c>
      <c r="C289" t="s">
        <v>843</v>
      </c>
      <c r="E289" s="721">
        <f>E182+E15+E159-E183-E158</f>
        <v>146661833</v>
      </c>
      <c r="F289" s="721">
        <f t="shared" ref="F289:BQ289" si="2">F182+F15+F159-F183-F158</f>
        <v>39147248</v>
      </c>
      <c r="G289" s="721">
        <f t="shared" si="2"/>
        <v>15389887</v>
      </c>
      <c r="H289" s="721">
        <f t="shared" si="2"/>
        <v>27215700</v>
      </c>
      <c r="I289" s="721">
        <f t="shared" si="2"/>
        <v>32369156</v>
      </c>
      <c r="J289" s="721">
        <f t="shared" si="2"/>
        <v>26222059</v>
      </c>
      <c r="K289" s="721">
        <f t="shared" si="2"/>
        <v>58583958</v>
      </c>
      <c r="L289" s="721">
        <f t="shared" si="2"/>
        <v>25390579</v>
      </c>
      <c r="M289" s="721">
        <f t="shared" si="2"/>
        <v>42873565</v>
      </c>
      <c r="N289" s="721">
        <f t="shared" si="2"/>
        <v>190020395</v>
      </c>
      <c r="O289" s="721">
        <f t="shared" si="2"/>
        <v>303975456</v>
      </c>
      <c r="P289" s="721">
        <f t="shared" si="2"/>
        <v>81034812</v>
      </c>
      <c r="Q289" s="721">
        <f t="shared" si="2"/>
        <v>252878120</v>
      </c>
      <c r="R289" s="721">
        <f t="shared" si="2"/>
        <v>71164997</v>
      </c>
      <c r="S289" s="721">
        <f t="shared" si="2"/>
        <v>14024194</v>
      </c>
      <c r="T289" s="721">
        <f t="shared" si="2"/>
        <v>84143685</v>
      </c>
      <c r="U289" s="721">
        <f t="shared" si="2"/>
        <v>27049408</v>
      </c>
      <c r="V289" s="721">
        <f t="shared" si="2"/>
        <v>172882575</v>
      </c>
      <c r="W289" s="721">
        <f t="shared" si="2"/>
        <v>107804734</v>
      </c>
      <c r="X289" s="721">
        <f t="shared" si="2"/>
        <v>40607929</v>
      </c>
      <c r="Y289" s="721">
        <f t="shared" si="2"/>
        <v>18289657</v>
      </c>
      <c r="Z289" s="721">
        <f t="shared" si="2"/>
        <v>17025348</v>
      </c>
      <c r="AA289" s="721">
        <f t="shared" si="2"/>
        <v>112499665</v>
      </c>
      <c r="AB289" s="721">
        <f t="shared" si="2"/>
        <v>53954929</v>
      </c>
      <c r="AC289" s="721">
        <f t="shared" si="2"/>
        <v>102255568</v>
      </c>
      <c r="AD289" s="721">
        <f t="shared" si="2"/>
        <v>312652753</v>
      </c>
      <c r="AE289" s="721">
        <f t="shared" si="2"/>
        <v>49920266</v>
      </c>
      <c r="AF289" s="721">
        <f t="shared" si="2"/>
        <v>104178014</v>
      </c>
      <c r="AG289" s="721">
        <f t="shared" si="2"/>
        <v>132938749</v>
      </c>
      <c r="AH289" s="721">
        <f t="shared" si="2"/>
        <v>56520785</v>
      </c>
      <c r="AI289" s="721">
        <f t="shared" si="2"/>
        <v>56596432</v>
      </c>
      <c r="AJ289" s="721">
        <f t="shared" si="2"/>
        <v>448914862</v>
      </c>
      <c r="AK289" s="721">
        <f t="shared" si="2"/>
        <v>59599726</v>
      </c>
      <c r="AL289" s="721">
        <f t="shared" si="2"/>
        <v>404934844</v>
      </c>
      <c r="AM289" s="721">
        <f t="shared" si="2"/>
        <v>76983104</v>
      </c>
      <c r="AN289" s="721">
        <f t="shared" si="2"/>
        <v>254083280</v>
      </c>
      <c r="AO289" s="721">
        <f t="shared" si="2"/>
        <v>13365404</v>
      </c>
      <c r="AP289" s="721">
        <f t="shared" si="2"/>
        <v>14146607</v>
      </c>
      <c r="AQ289" s="721">
        <f t="shared" si="2"/>
        <v>58392075</v>
      </c>
      <c r="AR289" s="721">
        <f t="shared" si="2"/>
        <v>19080254</v>
      </c>
      <c r="AS289" s="721">
        <f t="shared" si="2"/>
        <v>586553218</v>
      </c>
      <c r="AT289" s="721">
        <f t="shared" si="2"/>
        <v>56781070</v>
      </c>
      <c r="AU289" s="721">
        <f t="shared" si="2"/>
        <v>124911008</v>
      </c>
      <c r="AV289" s="721">
        <f t="shared" si="2"/>
        <v>83678269</v>
      </c>
      <c r="AW289" s="721">
        <f t="shared" si="2"/>
        <v>130816314</v>
      </c>
      <c r="AX289" s="721">
        <f t="shared" si="2"/>
        <v>26551905</v>
      </c>
      <c r="AY289" s="721">
        <f t="shared" si="2"/>
        <v>42463666</v>
      </c>
      <c r="AZ289" s="721">
        <f t="shared" si="2"/>
        <v>13028411</v>
      </c>
      <c r="BA289" s="721">
        <f t="shared" si="2"/>
        <v>188697776</v>
      </c>
      <c r="BB289" s="721">
        <f t="shared" si="2"/>
        <v>58092826</v>
      </c>
      <c r="BC289" s="721">
        <f t="shared" si="2"/>
        <v>216190758</v>
      </c>
      <c r="BD289" s="721">
        <f t="shared" si="2"/>
        <v>13336016</v>
      </c>
      <c r="BE289" s="721">
        <f t="shared" si="2"/>
        <v>68739503</v>
      </c>
      <c r="BF289" s="721">
        <f t="shared" si="2"/>
        <v>61948286</v>
      </c>
      <c r="BG289" s="721">
        <f t="shared" si="2"/>
        <v>95785224</v>
      </c>
      <c r="BH289" s="721">
        <f t="shared" si="2"/>
        <v>48099017</v>
      </c>
      <c r="BI289" s="721">
        <f t="shared" si="2"/>
        <v>23636799</v>
      </c>
      <c r="BJ289" s="721">
        <f t="shared" si="2"/>
        <v>31131722</v>
      </c>
      <c r="BK289" s="721">
        <f t="shared" si="2"/>
        <v>43441094</v>
      </c>
      <c r="BL289" s="721">
        <f t="shared" si="2"/>
        <v>1229048562</v>
      </c>
      <c r="BM289" s="721">
        <f t="shared" si="2"/>
        <v>19693685</v>
      </c>
      <c r="BN289" s="721">
        <f t="shared" si="2"/>
        <v>33916575</v>
      </c>
      <c r="BO289" s="721">
        <f t="shared" si="2"/>
        <v>93419885</v>
      </c>
      <c r="BP289" s="721">
        <f t="shared" si="2"/>
        <v>90282570</v>
      </c>
      <c r="BQ289" s="721">
        <f t="shared" si="2"/>
        <v>294255184</v>
      </c>
      <c r="BR289" s="721">
        <f t="shared" ref="BR289:CZ289" si="3">BR182+BR15+BR159-BR183-BR158</f>
        <v>31037213</v>
      </c>
      <c r="BS289" s="721">
        <f t="shared" si="3"/>
        <v>197981073</v>
      </c>
      <c r="BT289" s="721">
        <f t="shared" si="3"/>
        <v>215929392</v>
      </c>
      <c r="BU289" s="721">
        <f t="shared" si="3"/>
        <v>19374736</v>
      </c>
      <c r="BV289" s="721">
        <f t="shared" si="3"/>
        <v>48587781</v>
      </c>
      <c r="BW289" s="721">
        <f t="shared" si="3"/>
        <v>73390420</v>
      </c>
      <c r="BX289" s="721">
        <f t="shared" si="3"/>
        <v>14815246</v>
      </c>
      <c r="BY289" s="721">
        <f t="shared" si="3"/>
        <v>53550275</v>
      </c>
      <c r="BZ289" s="721">
        <f t="shared" si="3"/>
        <v>145889672</v>
      </c>
      <c r="CA289" s="721">
        <f t="shared" si="3"/>
        <v>23663850</v>
      </c>
      <c r="CB289" s="721">
        <f t="shared" si="3"/>
        <v>131241349</v>
      </c>
      <c r="CC289" s="721">
        <f t="shared" si="3"/>
        <v>52125776</v>
      </c>
      <c r="CD289" s="721">
        <f t="shared" si="3"/>
        <v>119771463</v>
      </c>
      <c r="CE289" s="721">
        <f t="shared" si="3"/>
        <v>84296902</v>
      </c>
      <c r="CF289" s="721">
        <f t="shared" si="3"/>
        <v>141751305</v>
      </c>
      <c r="CG289" s="721">
        <f t="shared" si="3"/>
        <v>59378256</v>
      </c>
      <c r="CH289" s="721">
        <f t="shared" si="3"/>
        <v>70306306</v>
      </c>
      <c r="CI289" s="721">
        <f t="shared" si="3"/>
        <v>40584369</v>
      </c>
      <c r="CJ289" s="721">
        <f t="shared" si="3"/>
        <v>60910432</v>
      </c>
      <c r="CK289" s="721">
        <f t="shared" si="3"/>
        <v>44580475</v>
      </c>
      <c r="CL289" s="721">
        <f t="shared" si="3"/>
        <v>72438054</v>
      </c>
      <c r="CM289" s="721">
        <f t="shared" si="3"/>
        <v>19653950</v>
      </c>
      <c r="CN289" s="721">
        <f t="shared" si="3"/>
        <v>51295250</v>
      </c>
      <c r="CO289" s="721">
        <f t="shared" si="3"/>
        <v>6643943</v>
      </c>
      <c r="CP289" s="721">
        <f t="shared" si="3"/>
        <v>289165499</v>
      </c>
      <c r="CQ289" s="721">
        <f t="shared" si="3"/>
        <v>49682662</v>
      </c>
      <c r="CR289" s="721">
        <f t="shared" si="3"/>
        <v>1225179250</v>
      </c>
      <c r="CS289" s="721">
        <f t="shared" si="3"/>
        <v>28518727</v>
      </c>
      <c r="CT289" s="721">
        <f t="shared" si="3"/>
        <v>13268139</v>
      </c>
      <c r="CU289" s="721">
        <f t="shared" si="3"/>
        <v>61796506</v>
      </c>
      <c r="CV289" s="721">
        <f t="shared" si="3"/>
        <v>116334620</v>
      </c>
      <c r="CW289" s="721">
        <f t="shared" si="3"/>
        <v>70365274</v>
      </c>
      <c r="CX289" s="721">
        <f t="shared" si="3"/>
        <v>92889505</v>
      </c>
      <c r="CY289" s="721">
        <f t="shared" si="3"/>
        <v>36080987</v>
      </c>
      <c r="CZ289" s="721">
        <f t="shared" si="3"/>
        <v>21091293</v>
      </c>
    </row>
    <row r="290" spans="1:104" x14ac:dyDescent="0.25">
      <c r="A290" t="s">
        <v>835</v>
      </c>
      <c r="C290" t="s">
        <v>842</v>
      </c>
      <c r="E290" s="757">
        <f>E288/E289</f>
        <v>0.27081958671551581</v>
      </c>
      <c r="F290" s="757">
        <f t="shared" ref="F290:BQ290" si="4">F288/F289</f>
        <v>0.37231700169575138</v>
      </c>
      <c r="G290" s="757">
        <f t="shared" si="4"/>
        <v>0.25385144153430106</v>
      </c>
      <c r="H290" s="757">
        <f t="shared" si="4"/>
        <v>0.65239563928173816</v>
      </c>
      <c r="I290" s="757">
        <f t="shared" si="4"/>
        <v>0.40206445296256721</v>
      </c>
      <c r="J290" s="757">
        <f t="shared" si="4"/>
        <v>0.64312218960379886</v>
      </c>
      <c r="K290" s="757">
        <f t="shared" si="4"/>
        <v>0.42270416416726231</v>
      </c>
      <c r="L290" s="757">
        <f t="shared" si="4"/>
        <v>0.24203307848946651</v>
      </c>
      <c r="M290" s="757">
        <f t="shared" si="4"/>
        <v>0.61991478898477415</v>
      </c>
      <c r="N290" s="757">
        <f t="shared" si="4"/>
        <v>0.43780576816504357</v>
      </c>
      <c r="O290" s="757">
        <f t="shared" si="4"/>
        <v>0.29552609997565066</v>
      </c>
      <c r="P290" s="757">
        <f t="shared" si="4"/>
        <v>0.41906664755389328</v>
      </c>
      <c r="Q290" s="757">
        <f t="shared" si="4"/>
        <v>0.32157185050252668</v>
      </c>
      <c r="R290" s="757">
        <f t="shared" si="4"/>
        <v>0.19489647417535899</v>
      </c>
      <c r="S290" s="757">
        <f t="shared" si="4"/>
        <v>0.74732736868871041</v>
      </c>
      <c r="T290" s="757">
        <f t="shared" si="4"/>
        <v>0.71890472826332719</v>
      </c>
      <c r="U290" s="757">
        <f t="shared" si="4"/>
        <v>0.24127884795112706</v>
      </c>
      <c r="V290" s="757">
        <f t="shared" si="4"/>
        <v>0.45725656851189311</v>
      </c>
      <c r="W290" s="757">
        <f t="shared" si="4"/>
        <v>0.42740280774682865</v>
      </c>
      <c r="X290" s="757">
        <f t="shared" si="4"/>
        <v>0.50100134385085238</v>
      </c>
      <c r="Y290" s="757">
        <f t="shared" si="4"/>
        <v>0.45010663677290397</v>
      </c>
      <c r="Z290" s="757">
        <f t="shared" si="4"/>
        <v>0.20753678573853526</v>
      </c>
      <c r="AA290" s="757">
        <f t="shared" si="4"/>
        <v>0.34009354605633713</v>
      </c>
      <c r="AB290" s="757">
        <f t="shared" si="4"/>
        <v>0.72473569560252782</v>
      </c>
      <c r="AC290" s="757">
        <f t="shared" si="4"/>
        <v>0.37064896065121855</v>
      </c>
      <c r="AD290" s="757">
        <f t="shared" si="4"/>
        <v>0.41434313229923808</v>
      </c>
      <c r="AE290" s="757">
        <f t="shared" si="4"/>
        <v>0.45264943099461852</v>
      </c>
      <c r="AF290" s="757">
        <f t="shared" si="4"/>
        <v>0.31245757862114742</v>
      </c>
      <c r="AG290" s="757">
        <f t="shared" si="4"/>
        <v>0.52515997423745875</v>
      </c>
      <c r="AH290" s="757">
        <f t="shared" si="4"/>
        <v>0.32713133761323376</v>
      </c>
      <c r="AI290" s="757">
        <f t="shared" si="4"/>
        <v>0.23376235095526871</v>
      </c>
      <c r="AJ290" s="757">
        <f t="shared" si="4"/>
        <v>0.43276124593977022</v>
      </c>
      <c r="AK290" s="757">
        <f t="shared" si="4"/>
        <v>0.35737028388351988</v>
      </c>
      <c r="AL290" s="757">
        <f t="shared" si="4"/>
        <v>0.37241467172926218</v>
      </c>
      <c r="AM290" s="757">
        <f t="shared" si="4"/>
        <v>0.41954441068003701</v>
      </c>
      <c r="AN290" s="757">
        <f t="shared" si="4"/>
        <v>0.30312459363717281</v>
      </c>
      <c r="AO290" s="757">
        <f t="shared" si="4"/>
        <v>0.31339239726685403</v>
      </c>
      <c r="AP290" s="757">
        <f t="shared" si="4"/>
        <v>0.61441750661483707</v>
      </c>
      <c r="AQ290" s="757">
        <f t="shared" si="4"/>
        <v>0.78770511238040442</v>
      </c>
      <c r="AR290" s="757">
        <f t="shared" si="4"/>
        <v>0.4509089868510136</v>
      </c>
      <c r="AS290" s="757">
        <f t="shared" si="4"/>
        <v>0.26772748862491108</v>
      </c>
      <c r="AT290" s="757">
        <f t="shared" si="4"/>
        <v>0.40159796213773358</v>
      </c>
      <c r="AU290" s="757">
        <f t="shared" si="4"/>
        <v>0.32331951880493992</v>
      </c>
      <c r="AV290" s="757">
        <f t="shared" si="4"/>
        <v>0.41192696039159221</v>
      </c>
      <c r="AW290" s="757">
        <f t="shared" si="4"/>
        <v>0.48110264748783549</v>
      </c>
      <c r="AX290" s="757">
        <f t="shared" si="4"/>
        <v>0.32189822161536058</v>
      </c>
      <c r="AY290" s="757">
        <f t="shared" si="4"/>
        <v>0.63488508034139113</v>
      </c>
      <c r="AZ290" s="757">
        <f t="shared" si="4"/>
        <v>0.46589349998246143</v>
      </c>
      <c r="BA290" s="757">
        <f t="shared" si="4"/>
        <v>0.42405823585329377</v>
      </c>
      <c r="BB290" s="757">
        <f t="shared" si="4"/>
        <v>0.55242681772788949</v>
      </c>
      <c r="BC290" s="757">
        <f t="shared" si="4"/>
        <v>0.27468819458045474</v>
      </c>
      <c r="BD290" s="757">
        <f t="shared" si="4"/>
        <v>0.52818127992647879</v>
      </c>
      <c r="BE290" s="757">
        <f t="shared" si="4"/>
        <v>0.24942115161932432</v>
      </c>
      <c r="BF290" s="757">
        <f t="shared" si="4"/>
        <v>0.44109685294602019</v>
      </c>
      <c r="BG290" s="757">
        <f t="shared" si="4"/>
        <v>0.3860154359507475</v>
      </c>
      <c r="BH290" s="757">
        <f t="shared" si="4"/>
        <v>0.59086947660489608</v>
      </c>
      <c r="BI290" s="757">
        <f t="shared" si="4"/>
        <v>0.27224380086322181</v>
      </c>
      <c r="BJ290" s="757">
        <f t="shared" si="4"/>
        <v>0.29689167210217282</v>
      </c>
      <c r="BK290" s="757">
        <f t="shared" si="4"/>
        <v>0.21257846314828074</v>
      </c>
      <c r="BL290" s="757">
        <f t="shared" si="4"/>
        <v>0.53330671404341146</v>
      </c>
      <c r="BM290" s="757">
        <f t="shared" si="4"/>
        <v>0.34780448656510959</v>
      </c>
      <c r="BN290" s="757">
        <f t="shared" si="4"/>
        <v>0.4942765889539259</v>
      </c>
      <c r="BO290" s="757">
        <f t="shared" si="4"/>
        <v>0.32487599401348011</v>
      </c>
      <c r="BP290" s="757">
        <f t="shared" si="4"/>
        <v>0.44797845254072849</v>
      </c>
      <c r="BQ290" s="757">
        <f t="shared" si="4"/>
        <v>0.3537713782469844</v>
      </c>
      <c r="BR290" s="757">
        <f t="shared" ref="BR290:CZ290" si="5">BR288/BR289</f>
        <v>0.51636482309155785</v>
      </c>
      <c r="BS290" s="757">
        <f t="shared" si="5"/>
        <v>0.34149483572098832</v>
      </c>
      <c r="BT290" s="757">
        <f t="shared" si="5"/>
        <v>0.28079750254657321</v>
      </c>
      <c r="BU290" s="757">
        <f t="shared" si="5"/>
        <v>0.54137295083659465</v>
      </c>
      <c r="BV290" s="757">
        <f t="shared" si="5"/>
        <v>0.31088279170435873</v>
      </c>
      <c r="BW290" s="757">
        <f t="shared" si="5"/>
        <v>0.55902657322304461</v>
      </c>
      <c r="BX290" s="757">
        <f t="shared" si="5"/>
        <v>0.39387763119154418</v>
      </c>
      <c r="BY290" s="757">
        <f t="shared" si="5"/>
        <v>0.42270531757306568</v>
      </c>
      <c r="BZ290" s="757">
        <f t="shared" si="5"/>
        <v>0.24669815557608493</v>
      </c>
      <c r="CA290" s="757">
        <f t="shared" si="5"/>
        <v>0.38257586994508502</v>
      </c>
      <c r="CB290" s="757">
        <f t="shared" si="5"/>
        <v>0.33262441549575966</v>
      </c>
      <c r="CC290" s="757">
        <f t="shared" si="5"/>
        <v>0.20904225962986142</v>
      </c>
      <c r="CD290" s="757">
        <f t="shared" si="5"/>
        <v>0.25337141452467687</v>
      </c>
      <c r="CE290" s="757">
        <f t="shared" si="5"/>
        <v>0.39157389200376547</v>
      </c>
      <c r="CF290" s="757">
        <f t="shared" si="5"/>
        <v>0.37161836358402484</v>
      </c>
      <c r="CG290" s="757">
        <f t="shared" si="5"/>
        <v>0.49166075204364373</v>
      </c>
      <c r="CH290" s="757">
        <f t="shared" si="5"/>
        <v>0.34309821369366211</v>
      </c>
      <c r="CI290" s="757">
        <f t="shared" si="5"/>
        <v>0.32952152095798259</v>
      </c>
      <c r="CJ290" s="757">
        <f t="shared" si="5"/>
        <v>0.37543990822458789</v>
      </c>
      <c r="CK290" s="757">
        <f t="shared" si="5"/>
        <v>0.57628811716339945</v>
      </c>
      <c r="CL290" s="757">
        <f t="shared" si="5"/>
        <v>0.47196534296738563</v>
      </c>
      <c r="CM290" s="757">
        <f t="shared" si="5"/>
        <v>0.36031505117291945</v>
      </c>
      <c r="CN290" s="757">
        <f t="shared" si="5"/>
        <v>0.52922116570247735</v>
      </c>
      <c r="CO290" s="757">
        <f t="shared" si="5"/>
        <v>0.28670158669332352</v>
      </c>
      <c r="CP290" s="757">
        <f t="shared" si="5"/>
        <v>0.3462051951087014</v>
      </c>
      <c r="CQ290" s="757">
        <f t="shared" si="5"/>
        <v>0.42346193124675968</v>
      </c>
      <c r="CR290" s="757">
        <f t="shared" si="5"/>
        <v>0.27603239281109276</v>
      </c>
      <c r="CS290" s="757">
        <f t="shared" si="5"/>
        <v>0.422406897755289</v>
      </c>
      <c r="CT290" s="757">
        <f t="shared" si="5"/>
        <v>0.6690941359598358</v>
      </c>
      <c r="CU290" s="757">
        <f t="shared" si="5"/>
        <v>0.38607652024857197</v>
      </c>
      <c r="CV290" s="757">
        <f t="shared" si="5"/>
        <v>0.32820955619230113</v>
      </c>
      <c r="CW290" s="757">
        <f t="shared" si="5"/>
        <v>0.48497062627795634</v>
      </c>
      <c r="CX290" s="757">
        <f t="shared" si="5"/>
        <v>0.4416136354693676</v>
      </c>
      <c r="CY290" s="757">
        <f t="shared" si="5"/>
        <v>0.3612620685792215</v>
      </c>
      <c r="CZ290" s="757">
        <f t="shared" si="5"/>
        <v>0.27185815492677479</v>
      </c>
    </row>
    <row r="291" spans="1:104" x14ac:dyDescent="0.25">
      <c r="A291" t="s">
        <v>838</v>
      </c>
      <c r="C291" t="s">
        <v>1228</v>
      </c>
      <c r="E291">
        <f>E97+E51</f>
        <v>0</v>
      </c>
      <c r="F291" s="761">
        <f t="shared" ref="F291:BQ291" si="6">F97+F51</f>
        <v>546811</v>
      </c>
      <c r="G291" s="761">
        <f t="shared" si="6"/>
        <v>0</v>
      </c>
      <c r="H291" s="761">
        <f t="shared" si="6"/>
        <v>164552</v>
      </c>
      <c r="I291" s="761">
        <f t="shared" si="6"/>
        <v>0</v>
      </c>
      <c r="J291" s="761">
        <f t="shared" si="6"/>
        <v>0</v>
      </c>
      <c r="K291" s="761">
        <f t="shared" si="6"/>
        <v>2623398</v>
      </c>
      <c r="L291" s="761">
        <f t="shared" si="6"/>
        <v>810112</v>
      </c>
      <c r="M291" s="761">
        <f t="shared" si="6"/>
        <v>1062150</v>
      </c>
      <c r="N291" s="761">
        <f t="shared" si="6"/>
        <v>17363391</v>
      </c>
      <c r="O291" s="761">
        <f t="shared" si="6"/>
        <v>0</v>
      </c>
      <c r="P291" s="761">
        <f t="shared" si="6"/>
        <v>12134</v>
      </c>
      <c r="Q291" s="761">
        <f t="shared" si="6"/>
        <v>0</v>
      </c>
      <c r="R291" s="761">
        <f t="shared" si="6"/>
        <v>0</v>
      </c>
      <c r="S291" s="761">
        <f t="shared" si="6"/>
        <v>278524</v>
      </c>
      <c r="T291" s="761">
        <f t="shared" si="6"/>
        <v>253088</v>
      </c>
      <c r="U291" s="761">
        <f t="shared" si="6"/>
        <v>0</v>
      </c>
      <c r="V291" s="761">
        <f t="shared" si="6"/>
        <v>0</v>
      </c>
      <c r="W291" s="761">
        <f t="shared" si="6"/>
        <v>1668198</v>
      </c>
      <c r="X291" s="761">
        <f t="shared" si="6"/>
        <v>0</v>
      </c>
      <c r="Y291" s="761">
        <f t="shared" si="6"/>
        <v>0</v>
      </c>
      <c r="Z291" s="761">
        <f t="shared" si="6"/>
        <v>13150</v>
      </c>
      <c r="AA291" s="761">
        <f t="shared" si="6"/>
        <v>0</v>
      </c>
      <c r="AB291" s="761">
        <f t="shared" si="6"/>
        <v>1182780</v>
      </c>
      <c r="AC291" s="761">
        <f t="shared" si="6"/>
        <v>905757</v>
      </c>
      <c r="AD291" s="761">
        <f t="shared" si="6"/>
        <v>72854</v>
      </c>
      <c r="AE291" s="761">
        <f t="shared" si="6"/>
        <v>2966166</v>
      </c>
      <c r="AF291" s="761">
        <f t="shared" si="6"/>
        <v>2685730</v>
      </c>
      <c r="AG291" s="761">
        <f t="shared" si="6"/>
        <v>891032</v>
      </c>
      <c r="AH291" s="761">
        <f t="shared" si="6"/>
        <v>0</v>
      </c>
      <c r="AI291" s="761">
        <f t="shared" si="6"/>
        <v>1454470</v>
      </c>
      <c r="AJ291" s="761">
        <f t="shared" si="6"/>
        <v>1844308</v>
      </c>
      <c r="AK291" s="761">
        <f t="shared" si="6"/>
        <v>1306920</v>
      </c>
      <c r="AL291" s="761">
        <f t="shared" si="6"/>
        <v>0</v>
      </c>
      <c r="AM291" s="761">
        <f t="shared" si="6"/>
        <v>2650404</v>
      </c>
      <c r="AN291" s="761">
        <f t="shared" si="6"/>
        <v>0</v>
      </c>
      <c r="AO291" s="761">
        <f t="shared" si="6"/>
        <v>0</v>
      </c>
      <c r="AP291" s="761">
        <f t="shared" si="6"/>
        <v>0</v>
      </c>
      <c r="AQ291" s="761">
        <f t="shared" si="6"/>
        <v>0</v>
      </c>
      <c r="AR291" s="761">
        <f t="shared" si="6"/>
        <v>1357345</v>
      </c>
      <c r="AS291" s="761">
        <f t="shared" si="6"/>
        <v>0</v>
      </c>
      <c r="AT291" s="761">
        <f t="shared" si="6"/>
        <v>1722979</v>
      </c>
      <c r="AU291" s="761">
        <f t="shared" si="6"/>
        <v>4603563</v>
      </c>
      <c r="AV291" s="761">
        <f t="shared" si="6"/>
        <v>0</v>
      </c>
      <c r="AW291" s="761">
        <f t="shared" si="6"/>
        <v>110015</v>
      </c>
      <c r="AX291" s="761">
        <f t="shared" si="6"/>
        <v>530455</v>
      </c>
      <c r="AY291" s="761">
        <f t="shared" si="6"/>
        <v>1809602</v>
      </c>
      <c r="AZ291" s="761">
        <f t="shared" si="6"/>
        <v>229406</v>
      </c>
      <c r="BA291" s="761">
        <f t="shared" si="6"/>
        <v>0</v>
      </c>
      <c r="BB291" s="761">
        <f t="shared" si="6"/>
        <v>0</v>
      </c>
      <c r="BC291" s="761">
        <f t="shared" si="6"/>
        <v>10917356</v>
      </c>
      <c r="BD291" s="761">
        <f t="shared" si="6"/>
        <v>167397</v>
      </c>
      <c r="BE291" s="761">
        <f t="shared" si="6"/>
        <v>0</v>
      </c>
      <c r="BF291" s="761">
        <f t="shared" si="6"/>
        <v>0</v>
      </c>
      <c r="BG291" s="761">
        <f t="shared" si="6"/>
        <v>2121387</v>
      </c>
      <c r="BH291" s="761">
        <f t="shared" si="6"/>
        <v>0</v>
      </c>
      <c r="BI291" s="761">
        <f t="shared" si="6"/>
        <v>0</v>
      </c>
      <c r="BJ291" s="761">
        <f t="shared" si="6"/>
        <v>845819</v>
      </c>
      <c r="BK291" s="761">
        <f t="shared" si="6"/>
        <v>0</v>
      </c>
      <c r="BL291" s="761">
        <f t="shared" si="6"/>
        <v>0</v>
      </c>
      <c r="BM291" s="761">
        <f t="shared" si="6"/>
        <v>0</v>
      </c>
      <c r="BN291" s="761">
        <f t="shared" si="6"/>
        <v>1099736</v>
      </c>
      <c r="BO291" s="761">
        <f t="shared" si="6"/>
        <v>3305151</v>
      </c>
      <c r="BP291" s="761">
        <f t="shared" si="6"/>
        <v>806252</v>
      </c>
      <c r="BQ291" s="761">
        <f t="shared" si="6"/>
        <v>0</v>
      </c>
      <c r="BR291" s="761">
        <f t="shared" ref="BR291:CZ291" si="7">BR97+BR51</f>
        <v>1068348</v>
      </c>
      <c r="BS291" s="761">
        <f t="shared" si="7"/>
        <v>0</v>
      </c>
      <c r="BT291" s="761">
        <f t="shared" si="7"/>
        <v>0</v>
      </c>
      <c r="BU291" s="761">
        <f t="shared" si="7"/>
        <v>457647</v>
      </c>
      <c r="BV291" s="761">
        <f t="shared" si="7"/>
        <v>1127235</v>
      </c>
      <c r="BW291" s="761">
        <f t="shared" si="7"/>
        <v>4020004</v>
      </c>
      <c r="BX291" s="761">
        <f t="shared" si="7"/>
        <v>416179</v>
      </c>
      <c r="BY291" s="761">
        <f t="shared" si="7"/>
        <v>0</v>
      </c>
      <c r="BZ291" s="761">
        <f t="shared" si="7"/>
        <v>0</v>
      </c>
      <c r="CA291" s="761">
        <f t="shared" si="7"/>
        <v>0</v>
      </c>
      <c r="CB291" s="761">
        <f t="shared" si="7"/>
        <v>0</v>
      </c>
      <c r="CC291" s="761">
        <f t="shared" si="7"/>
        <v>1173381</v>
      </c>
      <c r="CD291" s="761">
        <f t="shared" si="7"/>
        <v>1648294</v>
      </c>
      <c r="CE291" s="761">
        <f t="shared" si="7"/>
        <v>751935</v>
      </c>
      <c r="CF291" s="761">
        <f t="shared" si="7"/>
        <v>0</v>
      </c>
      <c r="CG291" s="761">
        <f t="shared" si="7"/>
        <v>0</v>
      </c>
      <c r="CH291" s="761">
        <f t="shared" si="7"/>
        <v>962459</v>
      </c>
      <c r="CI291" s="761">
        <f t="shared" si="7"/>
        <v>384071</v>
      </c>
      <c r="CJ291" s="761">
        <f t="shared" si="7"/>
        <v>383973</v>
      </c>
      <c r="CK291" s="761">
        <f t="shared" si="7"/>
        <v>2459</v>
      </c>
      <c r="CL291" s="761">
        <f t="shared" si="7"/>
        <v>136892</v>
      </c>
      <c r="CM291" s="761">
        <f t="shared" si="7"/>
        <v>0</v>
      </c>
      <c r="CN291" s="761">
        <f t="shared" si="7"/>
        <v>0</v>
      </c>
      <c r="CO291" s="761">
        <f t="shared" si="7"/>
        <v>187789</v>
      </c>
      <c r="CP291" s="761">
        <f t="shared" si="7"/>
        <v>7982677</v>
      </c>
      <c r="CQ291" s="761">
        <f t="shared" si="7"/>
        <v>566644</v>
      </c>
      <c r="CR291" s="761">
        <f t="shared" si="7"/>
        <v>0</v>
      </c>
      <c r="CS291" s="761">
        <f t="shared" si="7"/>
        <v>835628</v>
      </c>
      <c r="CT291" s="761">
        <f t="shared" si="7"/>
        <v>382799</v>
      </c>
      <c r="CU291" s="761">
        <f t="shared" si="7"/>
        <v>0</v>
      </c>
      <c r="CV291" s="761">
        <f t="shared" si="7"/>
        <v>215142</v>
      </c>
      <c r="CW291" s="761">
        <f t="shared" si="7"/>
        <v>0</v>
      </c>
      <c r="CX291" s="761">
        <f t="shared" si="7"/>
        <v>574755</v>
      </c>
      <c r="CY291" s="761">
        <f t="shared" si="7"/>
        <v>0</v>
      </c>
      <c r="CZ291" s="761">
        <f t="shared" si="7"/>
        <v>0</v>
      </c>
    </row>
    <row r="292" spans="1:104" x14ac:dyDescent="0.25">
      <c r="A292" t="s">
        <v>836</v>
      </c>
      <c r="C292" t="s">
        <v>839</v>
      </c>
      <c r="E292" t="s">
        <v>1243</v>
      </c>
      <c r="F292" s="761" t="s">
        <v>1243</v>
      </c>
      <c r="G292" s="761" t="s">
        <v>1243</v>
      </c>
      <c r="H292" s="761" t="s">
        <v>1243</v>
      </c>
      <c r="I292" s="761" t="s">
        <v>1243</v>
      </c>
      <c r="J292" s="761" t="s">
        <v>1243</v>
      </c>
      <c r="K292" s="761" t="s">
        <v>1243</v>
      </c>
      <c r="L292" s="761" t="s">
        <v>1243</v>
      </c>
      <c r="M292" s="761" t="s">
        <v>1243</v>
      </c>
      <c r="N292" s="761" t="s">
        <v>1243</v>
      </c>
      <c r="O292" s="761" t="s">
        <v>1243</v>
      </c>
      <c r="P292" s="761" t="s">
        <v>1243</v>
      </c>
      <c r="Q292" s="761" t="s">
        <v>1243</v>
      </c>
      <c r="R292" s="761" t="s">
        <v>1243</v>
      </c>
      <c r="S292" s="761" t="s">
        <v>1243</v>
      </c>
      <c r="T292" s="761" t="s">
        <v>1243</v>
      </c>
      <c r="U292" s="761" t="s">
        <v>1243</v>
      </c>
      <c r="V292" s="761" t="s">
        <v>1243</v>
      </c>
      <c r="W292" s="761" t="s">
        <v>1243</v>
      </c>
      <c r="X292" s="761" t="s">
        <v>1243</v>
      </c>
      <c r="Y292" s="761" t="s">
        <v>1243</v>
      </c>
      <c r="Z292" s="761" t="s">
        <v>1243</v>
      </c>
      <c r="AA292" s="761" t="s">
        <v>1243</v>
      </c>
      <c r="AB292" s="761" t="s">
        <v>1243</v>
      </c>
      <c r="AC292" s="761" t="s">
        <v>1243</v>
      </c>
      <c r="AD292" s="761" t="s">
        <v>1243</v>
      </c>
      <c r="AE292" s="761" t="s">
        <v>1243</v>
      </c>
      <c r="AF292" s="761" t="s">
        <v>1243</v>
      </c>
      <c r="AG292" s="761" t="s">
        <v>1243</v>
      </c>
      <c r="AH292" s="761" t="s">
        <v>1243</v>
      </c>
      <c r="AI292" s="761" t="s">
        <v>1243</v>
      </c>
      <c r="AJ292" s="761" t="s">
        <v>1243</v>
      </c>
      <c r="AK292" s="761" t="s">
        <v>1243</v>
      </c>
      <c r="AL292" s="761" t="s">
        <v>1243</v>
      </c>
      <c r="AM292" s="761" t="s">
        <v>1243</v>
      </c>
      <c r="AN292" s="761" t="s">
        <v>1243</v>
      </c>
      <c r="AO292" s="761" t="s">
        <v>1243</v>
      </c>
      <c r="AP292" s="761" t="s">
        <v>1243</v>
      </c>
      <c r="AQ292" s="761" t="s">
        <v>1243</v>
      </c>
      <c r="AR292" s="761" t="s">
        <v>1243</v>
      </c>
      <c r="AS292" s="761" t="s">
        <v>1243</v>
      </c>
      <c r="AT292" s="761" t="s">
        <v>1243</v>
      </c>
      <c r="AU292" s="761" t="s">
        <v>1243</v>
      </c>
      <c r="AV292" s="761" t="s">
        <v>1243</v>
      </c>
      <c r="AW292" s="761" t="s">
        <v>1243</v>
      </c>
      <c r="AX292" s="761" t="s">
        <v>1243</v>
      </c>
      <c r="AY292" s="761" t="s">
        <v>1243</v>
      </c>
      <c r="AZ292" s="761" t="s">
        <v>1243</v>
      </c>
      <c r="BA292" s="761" t="s">
        <v>1243</v>
      </c>
      <c r="BB292" s="761" t="s">
        <v>1243</v>
      </c>
      <c r="BC292" s="761" t="s">
        <v>1243</v>
      </c>
      <c r="BD292" s="761" t="s">
        <v>1243</v>
      </c>
      <c r="BE292" s="761" t="s">
        <v>1243</v>
      </c>
      <c r="BF292" s="761" t="s">
        <v>1243</v>
      </c>
      <c r="BG292" s="761" t="s">
        <v>1243</v>
      </c>
      <c r="BH292" s="761" t="s">
        <v>1243</v>
      </c>
      <c r="BI292" s="761" t="s">
        <v>1243</v>
      </c>
      <c r="BJ292" s="761" t="s">
        <v>1243</v>
      </c>
      <c r="BK292" s="761" t="s">
        <v>1243</v>
      </c>
      <c r="BL292" s="761" t="s">
        <v>1243</v>
      </c>
      <c r="BM292" s="761" t="s">
        <v>1243</v>
      </c>
      <c r="BN292" s="761" t="s">
        <v>1243</v>
      </c>
      <c r="BO292" s="761" t="s">
        <v>1243</v>
      </c>
      <c r="BP292" s="761" t="s">
        <v>1243</v>
      </c>
      <c r="BQ292" s="761" t="s">
        <v>1243</v>
      </c>
      <c r="BR292" s="761" t="s">
        <v>1243</v>
      </c>
      <c r="BS292" s="761" t="s">
        <v>1243</v>
      </c>
      <c r="BT292" s="761" t="s">
        <v>1243</v>
      </c>
      <c r="BU292" s="761" t="s">
        <v>1243</v>
      </c>
      <c r="BV292" s="761" t="s">
        <v>1243</v>
      </c>
      <c r="BW292" s="761" t="s">
        <v>1243</v>
      </c>
      <c r="BX292" s="761" t="s">
        <v>1243</v>
      </c>
      <c r="BY292" s="761" t="s">
        <v>1243</v>
      </c>
      <c r="BZ292" s="761" t="s">
        <v>1243</v>
      </c>
      <c r="CA292" s="761" t="s">
        <v>1243</v>
      </c>
      <c r="CB292" s="761" t="s">
        <v>1243</v>
      </c>
      <c r="CC292" s="761" t="s">
        <v>1243</v>
      </c>
      <c r="CD292" s="761" t="s">
        <v>1243</v>
      </c>
      <c r="CE292" s="761" t="s">
        <v>1243</v>
      </c>
      <c r="CF292" s="761" t="s">
        <v>1243</v>
      </c>
      <c r="CG292" s="761" t="s">
        <v>1243</v>
      </c>
      <c r="CH292" s="761" t="s">
        <v>1243</v>
      </c>
      <c r="CI292" s="761" t="s">
        <v>1243</v>
      </c>
      <c r="CJ292" s="761" t="s">
        <v>1243</v>
      </c>
      <c r="CK292" s="761" t="s">
        <v>1243</v>
      </c>
      <c r="CL292" s="761" t="s">
        <v>1243</v>
      </c>
      <c r="CM292" s="761" t="s">
        <v>1243</v>
      </c>
      <c r="CN292" s="761" t="s">
        <v>1243</v>
      </c>
      <c r="CO292" s="761" t="s">
        <v>1243</v>
      </c>
      <c r="CP292" s="761" t="s">
        <v>1243</v>
      </c>
      <c r="CQ292" s="761" t="s">
        <v>1243</v>
      </c>
      <c r="CR292" s="761" t="s">
        <v>1243</v>
      </c>
      <c r="CS292" s="761" t="s">
        <v>1243</v>
      </c>
      <c r="CT292" s="761" t="s">
        <v>1243</v>
      </c>
      <c r="CU292" s="761" t="s">
        <v>1243</v>
      </c>
      <c r="CV292" s="761" t="s">
        <v>1243</v>
      </c>
      <c r="CW292" s="761" t="s">
        <v>1243</v>
      </c>
      <c r="CX292" s="761" t="s">
        <v>1243</v>
      </c>
      <c r="CY292" s="761" t="s">
        <v>1243</v>
      </c>
      <c r="CZ292" s="761" t="s">
        <v>1243</v>
      </c>
    </row>
    <row r="293" spans="1:104" x14ac:dyDescent="0.25">
      <c r="A293" t="s">
        <v>841</v>
      </c>
      <c r="C293" t="s">
        <v>840</v>
      </c>
      <c r="E293" s="721">
        <f>E31-E160</f>
        <v>0</v>
      </c>
      <c r="F293" s="721">
        <f t="shared" ref="F293:BQ293" si="8">F31-F160</f>
        <v>5381735</v>
      </c>
      <c r="G293" s="721">
        <f t="shared" si="8"/>
        <v>0</v>
      </c>
      <c r="H293" s="721">
        <f t="shared" si="8"/>
        <v>6350108</v>
      </c>
      <c r="I293" s="721">
        <f t="shared" si="8"/>
        <v>0</v>
      </c>
      <c r="J293" s="721">
        <f t="shared" si="8"/>
        <v>0</v>
      </c>
      <c r="K293" s="721">
        <f t="shared" si="8"/>
        <v>8732352</v>
      </c>
      <c r="L293" s="721">
        <f t="shared" si="8"/>
        <v>1852256</v>
      </c>
      <c r="M293" s="721">
        <f t="shared" si="8"/>
        <v>2431598</v>
      </c>
      <c r="N293" s="721">
        <f t="shared" si="8"/>
        <v>66833897</v>
      </c>
      <c r="O293" s="721">
        <f t="shared" si="8"/>
        <v>0</v>
      </c>
      <c r="P293" s="721">
        <f t="shared" si="8"/>
        <v>1041535</v>
      </c>
      <c r="Q293" s="721">
        <f t="shared" si="8"/>
        <v>0</v>
      </c>
      <c r="R293" s="721">
        <f t="shared" si="8"/>
        <v>7903283</v>
      </c>
      <c r="S293" s="721">
        <f t="shared" si="8"/>
        <v>5037281</v>
      </c>
      <c r="T293" s="721">
        <f t="shared" si="8"/>
        <v>1046353</v>
      </c>
      <c r="U293" s="721">
        <f t="shared" si="8"/>
        <v>0</v>
      </c>
      <c r="V293" s="721">
        <f t="shared" si="8"/>
        <v>0</v>
      </c>
      <c r="W293" s="721">
        <f t="shared" si="8"/>
        <v>23575327</v>
      </c>
      <c r="X293" s="721">
        <f t="shared" si="8"/>
        <v>0</v>
      </c>
      <c r="Y293" s="721">
        <f t="shared" si="8"/>
        <v>2147020</v>
      </c>
      <c r="Z293" s="721">
        <f t="shared" si="8"/>
        <v>296603</v>
      </c>
      <c r="AA293" s="721">
        <f t="shared" si="8"/>
        <v>0</v>
      </c>
      <c r="AB293" s="721">
        <f t="shared" si="8"/>
        <v>4484704</v>
      </c>
      <c r="AC293" s="721">
        <f t="shared" si="8"/>
        <v>12771426</v>
      </c>
      <c r="AD293" s="721">
        <f t="shared" si="8"/>
        <v>612953</v>
      </c>
      <c r="AE293" s="721">
        <f t="shared" si="8"/>
        <v>12674349</v>
      </c>
      <c r="AF293" s="721">
        <f t="shared" si="8"/>
        <v>11975272</v>
      </c>
      <c r="AG293" s="721">
        <f t="shared" si="8"/>
        <v>1740867</v>
      </c>
      <c r="AH293" s="721">
        <f t="shared" si="8"/>
        <v>11718937</v>
      </c>
      <c r="AI293" s="721">
        <f t="shared" si="8"/>
        <v>8536225</v>
      </c>
      <c r="AJ293" s="721">
        <f t="shared" si="8"/>
        <v>37201746</v>
      </c>
      <c r="AK293" s="721">
        <f t="shared" si="8"/>
        <v>1953095</v>
      </c>
      <c r="AL293" s="721">
        <f t="shared" si="8"/>
        <v>0</v>
      </c>
      <c r="AM293" s="721">
        <f t="shared" si="8"/>
        <v>8999266</v>
      </c>
      <c r="AN293" s="721">
        <f t="shared" si="8"/>
        <v>0</v>
      </c>
      <c r="AO293" s="721">
        <f t="shared" si="8"/>
        <v>2712530</v>
      </c>
      <c r="AP293" s="721">
        <f t="shared" si="8"/>
        <v>0</v>
      </c>
      <c r="AQ293" s="721">
        <f t="shared" si="8"/>
        <v>0</v>
      </c>
      <c r="AR293" s="721">
        <f t="shared" si="8"/>
        <v>3128896</v>
      </c>
      <c r="AS293" s="721">
        <f t="shared" si="8"/>
        <v>0</v>
      </c>
      <c r="AT293" s="721">
        <f t="shared" si="8"/>
        <v>4633994</v>
      </c>
      <c r="AU293" s="721">
        <f t="shared" si="8"/>
        <v>56836508</v>
      </c>
      <c r="AV293" s="721">
        <f t="shared" si="8"/>
        <v>0</v>
      </c>
      <c r="AW293" s="721">
        <f t="shared" si="8"/>
        <v>3157703</v>
      </c>
      <c r="AX293" s="721">
        <f t="shared" si="8"/>
        <v>3648344</v>
      </c>
      <c r="AY293" s="721">
        <f t="shared" si="8"/>
        <v>9411837</v>
      </c>
      <c r="AZ293" s="721">
        <f t="shared" si="8"/>
        <v>1103251</v>
      </c>
      <c r="BA293" s="721">
        <f t="shared" si="8"/>
        <v>0</v>
      </c>
      <c r="BB293" s="721">
        <f t="shared" si="8"/>
        <v>0</v>
      </c>
      <c r="BC293" s="721">
        <f t="shared" si="8"/>
        <v>48033520</v>
      </c>
      <c r="BD293" s="721">
        <f t="shared" si="8"/>
        <v>3208117</v>
      </c>
      <c r="BE293" s="721">
        <f t="shared" si="8"/>
        <v>0</v>
      </c>
      <c r="BF293" s="721">
        <f t="shared" si="8"/>
        <v>0</v>
      </c>
      <c r="BG293" s="721">
        <f t="shared" si="8"/>
        <v>18317151</v>
      </c>
      <c r="BH293" s="721">
        <f t="shared" si="8"/>
        <v>0</v>
      </c>
      <c r="BI293" s="721">
        <f t="shared" si="8"/>
        <v>0</v>
      </c>
      <c r="BJ293" s="721">
        <f t="shared" si="8"/>
        <v>287965</v>
      </c>
      <c r="BK293" s="721">
        <f t="shared" si="8"/>
        <v>155540</v>
      </c>
      <c r="BL293" s="721">
        <f t="shared" si="8"/>
        <v>0</v>
      </c>
      <c r="BM293" s="721">
        <f t="shared" si="8"/>
        <v>0</v>
      </c>
      <c r="BN293" s="721">
        <f t="shared" si="8"/>
        <v>6288598</v>
      </c>
      <c r="BO293" s="721">
        <f t="shared" si="8"/>
        <v>16126992</v>
      </c>
      <c r="BP293" s="721">
        <f t="shared" si="8"/>
        <v>773270</v>
      </c>
      <c r="BQ293" s="721">
        <f t="shared" si="8"/>
        <v>0</v>
      </c>
      <c r="BR293" s="721">
        <f t="shared" ref="BR293:CZ293" si="9">BR31-BR160</f>
        <v>1622849</v>
      </c>
      <c r="BS293" s="721">
        <f t="shared" si="9"/>
        <v>0</v>
      </c>
      <c r="BT293" s="721">
        <f t="shared" si="9"/>
        <v>297387</v>
      </c>
      <c r="BU293" s="721">
        <f t="shared" si="9"/>
        <v>4693995</v>
      </c>
      <c r="BV293" s="721">
        <f t="shared" si="9"/>
        <v>10173853</v>
      </c>
      <c r="BW293" s="721">
        <f t="shared" si="9"/>
        <v>9690214</v>
      </c>
      <c r="BX293" s="721">
        <f t="shared" si="9"/>
        <v>1817583</v>
      </c>
      <c r="BY293" s="721">
        <f t="shared" si="9"/>
        <v>0</v>
      </c>
      <c r="BZ293" s="721">
        <f t="shared" si="9"/>
        <v>0</v>
      </c>
      <c r="CA293" s="721">
        <f t="shared" si="9"/>
        <v>0</v>
      </c>
      <c r="CB293" s="721">
        <f t="shared" si="9"/>
        <v>0</v>
      </c>
      <c r="CC293" s="721">
        <f t="shared" si="9"/>
        <v>8339084</v>
      </c>
      <c r="CD293" s="721">
        <f t="shared" si="9"/>
        <v>6195394</v>
      </c>
      <c r="CE293" s="721">
        <f t="shared" si="9"/>
        <v>6406469</v>
      </c>
      <c r="CF293" s="721">
        <f t="shared" si="9"/>
        <v>0</v>
      </c>
      <c r="CG293" s="721">
        <f t="shared" si="9"/>
        <v>0</v>
      </c>
      <c r="CH293" s="721">
        <f t="shared" si="9"/>
        <v>3754029</v>
      </c>
      <c r="CI293" s="721">
        <f t="shared" si="9"/>
        <v>1583050</v>
      </c>
      <c r="CJ293" s="721">
        <f t="shared" si="9"/>
        <v>2784773</v>
      </c>
      <c r="CK293" s="721">
        <f t="shared" si="9"/>
        <v>490696</v>
      </c>
      <c r="CL293" s="721">
        <f t="shared" si="9"/>
        <v>1066664</v>
      </c>
      <c r="CM293" s="721">
        <f t="shared" si="9"/>
        <v>0</v>
      </c>
      <c r="CN293" s="721">
        <f t="shared" si="9"/>
        <v>0</v>
      </c>
      <c r="CO293" s="721">
        <f t="shared" si="9"/>
        <v>1350987</v>
      </c>
      <c r="CP293" s="721">
        <f t="shared" si="9"/>
        <v>111709022</v>
      </c>
      <c r="CQ293" s="721">
        <f t="shared" si="9"/>
        <v>990686</v>
      </c>
      <c r="CR293" s="721">
        <f t="shared" si="9"/>
        <v>0</v>
      </c>
      <c r="CS293" s="721">
        <f t="shared" si="9"/>
        <v>5002180</v>
      </c>
      <c r="CT293" s="721">
        <f t="shared" si="9"/>
        <v>823448</v>
      </c>
      <c r="CU293" s="721">
        <f t="shared" si="9"/>
        <v>0</v>
      </c>
      <c r="CV293" s="721">
        <f t="shared" si="9"/>
        <v>1575389</v>
      </c>
      <c r="CW293" s="721">
        <f t="shared" si="9"/>
        <v>0</v>
      </c>
      <c r="CX293" s="721">
        <f t="shared" si="9"/>
        <v>2450331</v>
      </c>
      <c r="CY293" s="721">
        <f t="shared" si="9"/>
        <v>904185</v>
      </c>
      <c r="CZ293" s="721">
        <f t="shared" si="9"/>
        <v>233420</v>
      </c>
    </row>
    <row r="294" spans="1:104" x14ac:dyDescent="0.25">
      <c r="A294" t="s">
        <v>846</v>
      </c>
      <c r="C294" t="s">
        <v>848</v>
      </c>
      <c r="E294" s="114" t="e">
        <f>(E45*365)/E50</f>
        <v>#DIV/0!</v>
      </c>
      <c r="F294" s="114">
        <f t="shared" ref="F294:BQ294" si="10">(F45*365)/F50</f>
        <v>71.27435681758854</v>
      </c>
      <c r="G294" s="114" t="e">
        <f t="shared" si="10"/>
        <v>#DIV/0!</v>
      </c>
      <c r="H294" s="114">
        <f t="shared" si="10"/>
        <v>34.663262672046947</v>
      </c>
      <c r="I294" s="114" t="e">
        <f t="shared" si="10"/>
        <v>#DIV/0!</v>
      </c>
      <c r="J294" s="114" t="e">
        <f t="shared" si="10"/>
        <v>#DIV/0!</v>
      </c>
      <c r="K294" s="114">
        <f t="shared" si="10"/>
        <v>54.159096333109254</v>
      </c>
      <c r="L294" s="114">
        <f t="shared" si="10"/>
        <v>31.797848876394262</v>
      </c>
      <c r="M294" s="114">
        <f t="shared" si="10"/>
        <v>114.1020066064476</v>
      </c>
      <c r="N294" s="114">
        <f t="shared" si="10"/>
        <v>73.035126880149093</v>
      </c>
      <c r="O294" s="114" t="e">
        <f t="shared" si="10"/>
        <v>#DIV/0!</v>
      </c>
      <c r="P294" s="114">
        <f t="shared" si="10"/>
        <v>28.427361227170021</v>
      </c>
      <c r="Q294" s="114" t="e">
        <f t="shared" si="10"/>
        <v>#DIV/0!</v>
      </c>
      <c r="R294" s="114">
        <f t="shared" si="10"/>
        <v>49.888301088738686</v>
      </c>
      <c r="S294" s="114">
        <f t="shared" si="10"/>
        <v>34.285381334841809</v>
      </c>
      <c r="T294" s="114">
        <f t="shared" si="10"/>
        <v>35.543794225367137</v>
      </c>
      <c r="U294" s="114" t="e">
        <f t="shared" si="10"/>
        <v>#DIV/0!</v>
      </c>
      <c r="V294" s="114" t="e">
        <f t="shared" si="10"/>
        <v>#DIV/0!</v>
      </c>
      <c r="W294" s="114">
        <f t="shared" si="10"/>
        <v>43.767312820721237</v>
      </c>
      <c r="X294" s="114" t="e">
        <f t="shared" si="10"/>
        <v>#DIV/0!</v>
      </c>
      <c r="Y294" s="114">
        <f t="shared" si="10"/>
        <v>43.278924771374705</v>
      </c>
      <c r="Z294" s="114">
        <f t="shared" si="10"/>
        <v>64.796361013647939</v>
      </c>
      <c r="AA294" s="114" t="e">
        <f t="shared" si="10"/>
        <v>#DIV/0!</v>
      </c>
      <c r="AB294" s="114">
        <f t="shared" si="10"/>
        <v>33.225409847770145</v>
      </c>
      <c r="AC294" s="114">
        <f t="shared" si="10"/>
        <v>69.242211830702317</v>
      </c>
      <c r="AD294" s="114">
        <f t="shared" si="10"/>
        <v>71.714994676612292</v>
      </c>
      <c r="AE294" s="114">
        <f t="shared" si="10"/>
        <v>63.489165944146649</v>
      </c>
      <c r="AF294" s="114">
        <f t="shared" si="10"/>
        <v>106.88679122400227</v>
      </c>
      <c r="AG294" s="114">
        <f t="shared" si="10"/>
        <v>33.317800764594558</v>
      </c>
      <c r="AH294" s="114">
        <f t="shared" si="10"/>
        <v>67.282319624576033</v>
      </c>
      <c r="AI294" s="114">
        <f t="shared" si="10"/>
        <v>45.584489507752728</v>
      </c>
      <c r="AJ294" s="114">
        <f t="shared" si="10"/>
        <v>0.62599389036519304</v>
      </c>
      <c r="AK294" s="114">
        <f t="shared" si="10"/>
        <v>65.579199542593017</v>
      </c>
      <c r="AL294" s="114" t="e">
        <f t="shared" si="10"/>
        <v>#DIV/0!</v>
      </c>
      <c r="AM294" s="114">
        <f t="shared" si="10"/>
        <v>85.806325632698844</v>
      </c>
      <c r="AN294" s="114" t="e">
        <f t="shared" si="10"/>
        <v>#DIV/0!</v>
      </c>
      <c r="AO294" s="114">
        <f t="shared" si="10"/>
        <v>4.4801794298917175</v>
      </c>
      <c r="AP294" s="114" t="e">
        <f t="shared" si="10"/>
        <v>#DIV/0!</v>
      </c>
      <c r="AQ294" s="114" t="e">
        <f t="shared" si="10"/>
        <v>#DIV/0!</v>
      </c>
      <c r="AR294" s="114">
        <f t="shared" si="10"/>
        <v>56.149572223273026</v>
      </c>
      <c r="AS294" s="114" t="e">
        <f t="shared" si="10"/>
        <v>#DIV/0!</v>
      </c>
      <c r="AT294" s="114">
        <f t="shared" si="10"/>
        <v>51.627168181753909</v>
      </c>
      <c r="AU294" s="114">
        <f t="shared" si="10"/>
        <v>49.083882674813431</v>
      </c>
      <c r="AV294" s="114" t="e">
        <f t="shared" si="10"/>
        <v>#DIV/0!</v>
      </c>
      <c r="AW294" s="114">
        <f t="shared" si="10"/>
        <v>243.26944438359271</v>
      </c>
      <c r="AX294" s="114">
        <f t="shared" si="10"/>
        <v>50.031435654063714</v>
      </c>
      <c r="AY294" s="114">
        <f t="shared" si="10"/>
        <v>46.400828366851719</v>
      </c>
      <c r="AZ294" s="114">
        <f t="shared" si="10"/>
        <v>35.40146407791346</v>
      </c>
      <c r="BA294" s="114" t="e">
        <f t="shared" si="10"/>
        <v>#DIV/0!</v>
      </c>
      <c r="BB294" s="114" t="e">
        <f t="shared" si="10"/>
        <v>#DIV/0!</v>
      </c>
      <c r="BC294" s="114">
        <f t="shared" si="10"/>
        <v>35.190813029741378</v>
      </c>
      <c r="BD294" s="114">
        <f t="shared" si="10"/>
        <v>52.742571362790848</v>
      </c>
      <c r="BE294" s="114" t="e">
        <f t="shared" si="10"/>
        <v>#DIV/0!</v>
      </c>
      <c r="BF294" s="114" t="e">
        <f t="shared" si="10"/>
        <v>#DIV/0!</v>
      </c>
      <c r="BG294" s="114">
        <f t="shared" si="10"/>
        <v>46.786761981243345</v>
      </c>
      <c r="BH294" s="114" t="e">
        <f t="shared" si="10"/>
        <v>#DIV/0!</v>
      </c>
      <c r="BI294" s="114" t="e">
        <f t="shared" si="10"/>
        <v>#DIV/0!</v>
      </c>
      <c r="BJ294" s="114">
        <f t="shared" si="10"/>
        <v>66.978019352285358</v>
      </c>
      <c r="BK294" s="114">
        <f t="shared" si="10"/>
        <v>31.326525311469165</v>
      </c>
      <c r="BL294" s="114" t="e">
        <f t="shared" si="10"/>
        <v>#DIV/0!</v>
      </c>
      <c r="BM294" s="114" t="e">
        <f t="shared" si="10"/>
        <v>#DIV/0!</v>
      </c>
      <c r="BN294" s="114">
        <f t="shared" si="10"/>
        <v>66.554464168351103</v>
      </c>
      <c r="BO294" s="114">
        <f t="shared" si="10"/>
        <v>34.878307385888</v>
      </c>
      <c r="BP294" s="114">
        <f t="shared" si="10"/>
        <v>45.342480271556099</v>
      </c>
      <c r="BQ294" s="114" t="e">
        <f t="shared" si="10"/>
        <v>#DIV/0!</v>
      </c>
      <c r="BR294" s="114">
        <f t="shared" ref="BR294:CZ294" si="11">(BR45*365)/BR50</f>
        <v>64.048536694752713</v>
      </c>
      <c r="BS294" s="114" t="e">
        <f t="shared" si="11"/>
        <v>#DIV/0!</v>
      </c>
      <c r="BT294" s="114">
        <f t="shared" si="11"/>
        <v>0</v>
      </c>
      <c r="BU294" s="114">
        <f t="shared" si="11"/>
        <v>53.351227375087618</v>
      </c>
      <c r="BV294" s="114">
        <f t="shared" si="11"/>
        <v>26.999400955696728</v>
      </c>
      <c r="BW294" s="114">
        <f t="shared" si="11"/>
        <v>54.072737445032971</v>
      </c>
      <c r="BX294" s="114">
        <f t="shared" si="11"/>
        <v>32.433084202075328</v>
      </c>
      <c r="BY294" s="114" t="e">
        <f t="shared" si="11"/>
        <v>#DIV/0!</v>
      </c>
      <c r="BZ294" s="114" t="e">
        <f t="shared" si="11"/>
        <v>#DIV/0!</v>
      </c>
      <c r="CA294" s="114" t="e">
        <f t="shared" si="11"/>
        <v>#DIV/0!</v>
      </c>
      <c r="CB294" s="114" t="e">
        <f t="shared" si="11"/>
        <v>#DIV/0!</v>
      </c>
      <c r="CC294" s="114">
        <f t="shared" si="11"/>
        <v>51.652897146414865</v>
      </c>
      <c r="CD294" s="114">
        <f t="shared" si="11"/>
        <v>11.489517502884075</v>
      </c>
      <c r="CE294" s="114">
        <f t="shared" si="11"/>
        <v>42.452351848153313</v>
      </c>
      <c r="CF294" s="114" t="e">
        <f t="shared" si="11"/>
        <v>#DIV/0!</v>
      </c>
      <c r="CG294" s="114" t="e">
        <f t="shared" si="11"/>
        <v>#DIV/0!</v>
      </c>
      <c r="CH294" s="114">
        <f t="shared" si="11"/>
        <v>60.902332343358239</v>
      </c>
      <c r="CI294" s="114">
        <f t="shared" si="11"/>
        <v>37.075214207201597</v>
      </c>
      <c r="CJ294" s="114">
        <f t="shared" si="11"/>
        <v>52.013612461329117</v>
      </c>
      <c r="CK294" s="114">
        <f t="shared" si="11"/>
        <v>30.390626061668502</v>
      </c>
      <c r="CL294" s="114">
        <f t="shared" si="11"/>
        <v>46.743740298962088</v>
      </c>
      <c r="CM294" s="114" t="e">
        <f t="shared" si="11"/>
        <v>#DIV/0!</v>
      </c>
      <c r="CN294" s="114" t="e">
        <f t="shared" si="11"/>
        <v>#DIV/0!</v>
      </c>
      <c r="CO294" s="114">
        <f t="shared" si="11"/>
        <v>128.49651508533861</v>
      </c>
      <c r="CP294" s="114">
        <f t="shared" si="11"/>
        <v>58.323577675053841</v>
      </c>
      <c r="CQ294" s="114">
        <f t="shared" si="11"/>
        <v>55.578091195318869</v>
      </c>
      <c r="CR294" s="114" t="e">
        <f t="shared" si="11"/>
        <v>#DIV/0!</v>
      </c>
      <c r="CS294" s="114">
        <f t="shared" si="11"/>
        <v>45.01144325308492</v>
      </c>
      <c r="CT294" s="114">
        <f t="shared" si="11"/>
        <v>51.467933632432647</v>
      </c>
      <c r="CU294" s="114" t="e">
        <f t="shared" si="11"/>
        <v>#DIV/0!</v>
      </c>
      <c r="CV294" s="114">
        <f t="shared" si="11"/>
        <v>62.662512283337954</v>
      </c>
      <c r="CW294" s="114" t="e">
        <f t="shared" si="11"/>
        <v>#DIV/0!</v>
      </c>
      <c r="CX294" s="114">
        <f t="shared" si="11"/>
        <v>54.830527902014659</v>
      </c>
      <c r="CY294" s="114">
        <f t="shared" si="11"/>
        <v>14.217065783218267</v>
      </c>
      <c r="CZ294" s="114" t="e">
        <f t="shared" si="11"/>
        <v>#DIV/0!</v>
      </c>
    </row>
    <row r="295" spans="1:104" x14ac:dyDescent="0.25">
      <c r="A295" t="s">
        <v>847</v>
      </c>
      <c r="C295" t="s">
        <v>849</v>
      </c>
      <c r="E295" s="761" t="s">
        <v>1243</v>
      </c>
      <c r="F295" s="761" t="s">
        <v>1243</v>
      </c>
      <c r="G295" s="761" t="s">
        <v>1243</v>
      </c>
      <c r="H295" s="761" t="s">
        <v>1243</v>
      </c>
      <c r="I295" s="761" t="s">
        <v>1243</v>
      </c>
      <c r="J295" s="761" t="s">
        <v>1243</v>
      </c>
      <c r="K295" s="761" t="s">
        <v>1243</v>
      </c>
      <c r="L295" s="761" t="s">
        <v>1243</v>
      </c>
      <c r="M295" s="761" t="s">
        <v>1243</v>
      </c>
      <c r="N295" s="761" t="s">
        <v>1243</v>
      </c>
      <c r="O295" s="761" t="s">
        <v>1243</v>
      </c>
      <c r="P295" s="761" t="s">
        <v>1243</v>
      </c>
      <c r="Q295" s="761" t="s">
        <v>1243</v>
      </c>
      <c r="R295" s="761" t="s">
        <v>1243</v>
      </c>
      <c r="S295" s="761" t="s">
        <v>1243</v>
      </c>
      <c r="T295" s="761" t="s">
        <v>1243</v>
      </c>
      <c r="U295" s="761" t="s">
        <v>1243</v>
      </c>
      <c r="V295" s="761" t="s">
        <v>1243</v>
      </c>
      <c r="W295" s="761" t="s">
        <v>1243</v>
      </c>
      <c r="X295" s="761" t="s">
        <v>1243</v>
      </c>
      <c r="Y295" s="761" t="s">
        <v>1243</v>
      </c>
      <c r="Z295" s="761" t="s">
        <v>1243</v>
      </c>
      <c r="AA295" s="761" t="s">
        <v>1243</v>
      </c>
      <c r="AB295" s="761" t="s">
        <v>1243</v>
      </c>
      <c r="AC295" s="761" t="s">
        <v>1243</v>
      </c>
      <c r="AD295" s="761" t="s">
        <v>1243</v>
      </c>
      <c r="AE295" s="761" t="s">
        <v>1243</v>
      </c>
      <c r="AF295" s="761" t="s">
        <v>1243</v>
      </c>
      <c r="AG295" s="761" t="s">
        <v>1243</v>
      </c>
      <c r="AH295" s="761" t="s">
        <v>1243</v>
      </c>
      <c r="AI295" s="761" t="s">
        <v>1243</v>
      </c>
      <c r="AJ295" s="761" t="s">
        <v>1243</v>
      </c>
      <c r="AK295" s="761" t="s">
        <v>1243</v>
      </c>
      <c r="AL295" s="761" t="s">
        <v>1243</v>
      </c>
      <c r="AM295" s="761" t="s">
        <v>1243</v>
      </c>
      <c r="AN295" s="761" t="s">
        <v>1243</v>
      </c>
      <c r="AO295" s="761" t="s">
        <v>1243</v>
      </c>
      <c r="AP295" s="761" t="s">
        <v>1243</v>
      </c>
      <c r="AQ295" s="761" t="s">
        <v>1243</v>
      </c>
      <c r="AR295" s="761" t="s">
        <v>1243</v>
      </c>
      <c r="AS295" s="761" t="s">
        <v>1243</v>
      </c>
      <c r="AT295" s="761" t="s">
        <v>1243</v>
      </c>
      <c r="AU295" s="761" t="s">
        <v>1243</v>
      </c>
      <c r="AV295" s="761" t="s">
        <v>1243</v>
      </c>
      <c r="AW295" s="761" t="s">
        <v>1243</v>
      </c>
      <c r="AX295" s="761" t="s">
        <v>1243</v>
      </c>
      <c r="AY295" s="761" t="s">
        <v>1243</v>
      </c>
      <c r="AZ295" s="761" t="s">
        <v>1243</v>
      </c>
      <c r="BA295" s="761" t="s">
        <v>1243</v>
      </c>
      <c r="BB295" s="761" t="s">
        <v>1243</v>
      </c>
      <c r="BC295" s="761" t="s">
        <v>1243</v>
      </c>
      <c r="BD295" s="761" t="s">
        <v>1243</v>
      </c>
      <c r="BE295" s="761" t="s">
        <v>1243</v>
      </c>
      <c r="BF295" s="761" t="s">
        <v>1243</v>
      </c>
      <c r="BG295" s="761" t="s">
        <v>1243</v>
      </c>
      <c r="BH295" s="761" t="s">
        <v>1243</v>
      </c>
      <c r="BI295" s="761" t="s">
        <v>1243</v>
      </c>
      <c r="BJ295" s="761" t="s">
        <v>1243</v>
      </c>
      <c r="BK295" s="761" t="s">
        <v>1243</v>
      </c>
      <c r="BL295" s="761" t="s">
        <v>1243</v>
      </c>
      <c r="BM295" s="761" t="s">
        <v>1243</v>
      </c>
      <c r="BN295" s="761" t="s">
        <v>1243</v>
      </c>
      <c r="BO295" s="761" t="s">
        <v>1243</v>
      </c>
      <c r="BP295" s="761" t="s">
        <v>1243</v>
      </c>
      <c r="BQ295" s="761" t="s">
        <v>1243</v>
      </c>
      <c r="BR295" s="761" t="s">
        <v>1243</v>
      </c>
      <c r="BS295" s="761" t="s">
        <v>1243</v>
      </c>
      <c r="BT295" s="761" t="s">
        <v>1243</v>
      </c>
      <c r="BU295" s="761" t="s">
        <v>1243</v>
      </c>
      <c r="BV295" s="761" t="s">
        <v>1243</v>
      </c>
      <c r="BW295" s="761" t="s">
        <v>1243</v>
      </c>
      <c r="BX295" s="761" t="s">
        <v>1243</v>
      </c>
      <c r="BY295" s="761" t="s">
        <v>1243</v>
      </c>
      <c r="BZ295" s="761" t="s">
        <v>1243</v>
      </c>
      <c r="CA295" s="761" t="s">
        <v>1243</v>
      </c>
      <c r="CB295" s="761" t="s">
        <v>1243</v>
      </c>
      <c r="CC295" s="761" t="s">
        <v>1243</v>
      </c>
      <c r="CD295" s="761" t="s">
        <v>1243</v>
      </c>
      <c r="CE295" s="761" t="s">
        <v>1243</v>
      </c>
      <c r="CF295" s="761" t="s">
        <v>1243</v>
      </c>
      <c r="CG295" s="761" t="s">
        <v>1243</v>
      </c>
      <c r="CH295" s="761" t="s">
        <v>1243</v>
      </c>
      <c r="CI295" s="761" t="s">
        <v>1243</v>
      </c>
      <c r="CJ295" s="761" t="s">
        <v>1243</v>
      </c>
      <c r="CK295" s="761" t="s">
        <v>1243</v>
      </c>
      <c r="CL295" s="761" t="s">
        <v>1243</v>
      </c>
      <c r="CM295" s="761" t="s">
        <v>1243</v>
      </c>
      <c r="CN295" s="761" t="s">
        <v>1243</v>
      </c>
      <c r="CO295" s="761" t="s">
        <v>1243</v>
      </c>
      <c r="CP295" s="761" t="s">
        <v>1243</v>
      </c>
      <c r="CQ295" s="761" t="s">
        <v>1243</v>
      </c>
      <c r="CR295" s="761" t="s">
        <v>1243</v>
      </c>
      <c r="CS295" s="761" t="s">
        <v>1243</v>
      </c>
      <c r="CT295" s="761" t="s">
        <v>1243</v>
      </c>
      <c r="CU295" s="761" t="s">
        <v>1243</v>
      </c>
      <c r="CV295" s="761" t="s">
        <v>1243</v>
      </c>
      <c r="CW295" s="761" t="s">
        <v>1243</v>
      </c>
      <c r="CX295" s="761" t="s">
        <v>1243</v>
      </c>
      <c r="CY295" s="761" t="s">
        <v>1243</v>
      </c>
      <c r="CZ295" s="761" t="s">
        <v>1243</v>
      </c>
    </row>
    <row r="299" spans="1:104" x14ac:dyDescent="0.25">
      <c r="E299" s="606"/>
      <c r="F299" s="606"/>
      <c r="G299" s="606"/>
      <c r="I299" s="606"/>
      <c r="J299" s="606"/>
      <c r="K299" s="606"/>
      <c r="L299" s="606"/>
      <c r="M299" s="606"/>
      <c r="N299" s="606"/>
      <c r="O299" s="606"/>
      <c r="P299" s="606"/>
      <c r="Q299" s="606"/>
      <c r="R299" s="606"/>
      <c r="S299" s="606"/>
      <c r="T299" s="606"/>
      <c r="U299" s="606"/>
      <c r="V299" s="606"/>
      <c r="W299" s="606"/>
      <c r="X299" s="606"/>
      <c r="Y299" s="606"/>
      <c r="Z299" s="606"/>
      <c r="AA299" s="606"/>
      <c r="AB299" s="606"/>
      <c r="AC299" s="606"/>
      <c r="AD299" s="606"/>
      <c r="AE299" s="606"/>
      <c r="AF299" s="606"/>
      <c r="AG299" s="606"/>
      <c r="AH299" s="606"/>
      <c r="AJ299" s="606"/>
      <c r="AK299" s="606"/>
      <c r="AL299" s="606"/>
      <c r="AM299" s="606"/>
      <c r="AN299" s="606"/>
      <c r="AO299" s="606"/>
      <c r="AP299" s="606"/>
      <c r="AQ299" s="606"/>
      <c r="AS299" s="606"/>
      <c r="AT299" s="606"/>
      <c r="AU299" s="606"/>
      <c r="AV299" s="606"/>
      <c r="AW299" s="606"/>
      <c r="AX299" s="606"/>
      <c r="AY299" s="606"/>
      <c r="AZ299" s="606"/>
      <c r="BA299" s="606"/>
      <c r="BB299" s="606"/>
      <c r="BC299" s="606"/>
      <c r="BD299" s="606"/>
      <c r="BE299" s="606"/>
      <c r="BF299" s="606"/>
      <c r="BG299" s="606"/>
      <c r="BH299" s="606"/>
      <c r="BI299" s="606"/>
      <c r="BJ299" s="606"/>
      <c r="BK299" s="606"/>
      <c r="BL299" s="606"/>
      <c r="BM299" s="606"/>
      <c r="BN299" s="606"/>
      <c r="BO299" s="606"/>
      <c r="BP299" s="606"/>
      <c r="BQ299" s="606"/>
      <c r="BS299" s="606"/>
      <c r="BT299" s="606"/>
      <c r="BU299" s="606"/>
      <c r="BV299" s="606"/>
      <c r="BW299" s="606"/>
      <c r="BX299" s="606"/>
      <c r="BY299" s="606"/>
      <c r="BZ299" s="606"/>
      <c r="CA299" s="606"/>
      <c r="CB299" s="606"/>
      <c r="CC299" s="606"/>
      <c r="CD299" s="606"/>
      <c r="CE299" s="606"/>
      <c r="CF299" s="606"/>
      <c r="CG299" s="606"/>
      <c r="CH299" s="606"/>
      <c r="CJ299" s="606"/>
      <c r="CK299" s="606"/>
      <c r="CL299" s="606"/>
      <c r="CM299" s="606"/>
      <c r="CN299" s="606"/>
      <c r="CO299" s="606"/>
      <c r="CP299" s="606"/>
      <c r="CQ299" s="606"/>
      <c r="CR299" s="606"/>
      <c r="CS299" s="606"/>
      <c r="CT299" s="606"/>
      <c r="CU299" s="606"/>
      <c r="CV299" s="606"/>
      <c r="CW299" s="606"/>
      <c r="CX299" s="606"/>
      <c r="CY299" s="606"/>
      <c r="CZ299" s="606"/>
    </row>
    <row r="300" spans="1:104" x14ac:dyDescent="0.25">
      <c r="E300" s="606"/>
      <c r="F300" s="606"/>
      <c r="G300" s="606"/>
      <c r="H300" s="606"/>
      <c r="I300" s="606"/>
      <c r="J300" s="606"/>
      <c r="K300" s="606"/>
      <c r="L300" s="606"/>
      <c r="M300" s="606"/>
      <c r="N300" s="606"/>
      <c r="O300" s="606"/>
      <c r="P300" s="606"/>
      <c r="Q300" s="606"/>
      <c r="R300" s="606"/>
      <c r="S300" s="606"/>
      <c r="T300" s="606"/>
      <c r="U300" s="606"/>
      <c r="V300" s="606"/>
      <c r="W300" s="606"/>
      <c r="X300" s="606"/>
      <c r="Y300" s="606"/>
      <c r="Z300" s="606"/>
      <c r="AA300" s="606"/>
      <c r="AB300" s="606"/>
      <c r="AC300" s="606"/>
      <c r="AD300" s="606"/>
      <c r="AE300" s="606"/>
      <c r="AF300" s="606"/>
      <c r="AG300" s="606"/>
      <c r="AH300" s="606"/>
      <c r="AI300" s="606"/>
      <c r="AJ300" s="606"/>
      <c r="AK300" s="606"/>
      <c r="AL300" s="606"/>
      <c r="AM300" s="606"/>
      <c r="AN300" s="606"/>
      <c r="AO300" s="606"/>
      <c r="AP300" s="606"/>
      <c r="AQ300" s="606"/>
      <c r="AR300" s="606"/>
      <c r="AS300" s="606"/>
      <c r="AT300" s="606"/>
      <c r="AU300" s="606"/>
      <c r="AV300" s="606"/>
      <c r="AW300" s="606"/>
      <c r="AX300" s="606"/>
      <c r="AY300" s="606"/>
      <c r="AZ300" s="606"/>
      <c r="BA300" s="606"/>
      <c r="BB300" s="606"/>
      <c r="BC300" s="606"/>
      <c r="BD300" s="606"/>
      <c r="BE300" s="606"/>
      <c r="BF300" s="606"/>
      <c r="BG300" s="606"/>
      <c r="BH300" s="606"/>
      <c r="BI300" s="606"/>
      <c r="BJ300" s="606"/>
      <c r="BK300" s="606"/>
      <c r="BL300" s="606"/>
      <c r="BM300" s="606"/>
      <c r="BN300" s="606"/>
      <c r="BO300" s="606"/>
      <c r="BP300" s="606"/>
      <c r="BQ300" s="606"/>
      <c r="BR300" s="606"/>
      <c r="BS300" s="606"/>
      <c r="BT300" s="606"/>
      <c r="BU300" s="606"/>
      <c r="BV300" s="606"/>
      <c r="BW300" s="606"/>
      <c r="BX300" s="606"/>
      <c r="BY300" s="606"/>
      <c r="BZ300" s="606"/>
      <c r="CA300" s="606"/>
      <c r="CB300" s="606"/>
      <c r="CC300" s="606"/>
      <c r="CD300" s="606"/>
      <c r="CE300" s="606"/>
      <c r="CF300" s="606"/>
      <c r="CG300" s="606"/>
      <c r="CH300" s="606"/>
      <c r="CI300" s="606"/>
      <c r="CJ300" s="606"/>
      <c r="CK300" s="606"/>
      <c r="CL300" s="606"/>
      <c r="CM300" s="606"/>
      <c r="CN300" s="606"/>
      <c r="CO300" s="606"/>
      <c r="CP300" s="606"/>
      <c r="CQ300" s="606"/>
      <c r="CR300" s="606"/>
      <c r="CS300" s="606"/>
      <c r="CT300" s="606"/>
      <c r="CU300" s="606"/>
      <c r="CV300" s="606"/>
      <c r="CW300" s="606"/>
      <c r="CX300" s="606"/>
      <c r="CY300" s="606"/>
      <c r="CZ300" s="606"/>
    </row>
  </sheetData>
  <sheetProtection algorithmName="SHA-512" hashValue="hTLZJjTMk+jVE/+1Mb0wj7LVnku+eAXPKj2m1vtHYMNUh7o51w9QhpNNoyclXNidxSihYUWRyvjePvscLIFqbw==" saltValue="TbRbsQkGvqXeJ98ijYIuV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41"/>
  <sheetViews>
    <sheetView zoomScaleNormal="100" workbookViewId="0">
      <pane ySplit="5" topLeftCell="A6" activePane="bottomLeft" state="frozen"/>
      <selection activeCell="K135" sqref="K135"/>
      <selection pane="bottomLeft" activeCell="D2" sqref="D2"/>
    </sheetView>
  </sheetViews>
  <sheetFormatPr defaultRowHeight="15" x14ac:dyDescent="0.25"/>
  <cols>
    <col min="1" max="1" width="8.5703125" style="23" customWidth="1"/>
    <col min="2" max="2" width="16.140625" style="20" customWidth="1"/>
    <col min="3" max="3" width="17.42578125" style="20" customWidth="1"/>
    <col min="4" max="4" width="48.7109375" style="1" customWidth="1"/>
    <col min="5" max="5" width="19" style="1" customWidth="1"/>
    <col min="6" max="6" width="21.5703125" style="1" customWidth="1"/>
    <col min="7" max="7" width="27.7109375" style="9" customWidth="1"/>
    <col min="8" max="8" width="17.140625" style="3" customWidth="1"/>
    <col min="9" max="9" width="24" style="1" customWidth="1"/>
    <col min="10" max="10" width="13.5703125" style="382" customWidth="1"/>
    <col min="11" max="11" width="11.7109375" style="382" customWidth="1"/>
    <col min="12" max="12" width="18.140625" style="382" hidden="1" customWidth="1"/>
    <col min="13" max="13" width="9.140625" style="382" hidden="1" customWidth="1"/>
    <col min="14" max="14" width="11.42578125" hidden="1" customWidth="1"/>
    <col min="15" max="15" width="9.140625" style="382" hidden="1" customWidth="1"/>
    <col min="16" max="1881" width="9.140625" style="382"/>
    <col min="1882" max="16384" width="9.140625" style="1"/>
  </cols>
  <sheetData>
    <row r="1" spans="1:1881" ht="29.25" thickBot="1" x14ac:dyDescent="0.5">
      <c r="B1" s="30" t="s">
        <v>800</v>
      </c>
      <c r="C1" s="30"/>
      <c r="E1" s="34" t="s">
        <v>37</v>
      </c>
      <c r="F1" s="17">
        <v>2020</v>
      </c>
      <c r="G1" s="427" t="s">
        <v>120</v>
      </c>
      <c r="H1" s="428"/>
      <c r="I1" s="429"/>
      <c r="J1" s="366" t="s">
        <v>1279</v>
      </c>
      <c r="L1" s="580"/>
      <c r="M1" s="580" t="s">
        <v>54</v>
      </c>
      <c r="N1" s="597"/>
      <c r="O1" s="382">
        <v>1</v>
      </c>
    </row>
    <row r="2" spans="1:1881" ht="44.25" customHeight="1" thickBot="1" x14ac:dyDescent="0.4">
      <c r="B2" s="870" t="s">
        <v>536</v>
      </c>
      <c r="C2" s="871"/>
      <c r="D2" s="241"/>
      <c r="E2" s="868" t="s">
        <v>566</v>
      </c>
      <c r="F2" s="868"/>
      <c r="G2" s="869"/>
      <c r="H2" s="13"/>
      <c r="L2" s="580"/>
      <c r="M2" s="580" t="s">
        <v>55</v>
      </c>
      <c r="N2" s="597">
        <v>50</v>
      </c>
      <c r="O2" s="382">
        <v>2</v>
      </c>
    </row>
    <row r="3" spans="1:1881" ht="19.5" thickBot="1" x14ac:dyDescent="0.35">
      <c r="B3" s="21" t="s">
        <v>0</v>
      </c>
      <c r="C3" s="122"/>
      <c r="D3" s="185" t="e">
        <f>VLOOKUP(D2,'Unit Names(H)'!A1:B105,2,FALSE)</f>
        <v>#N/A</v>
      </c>
      <c r="E3" s="121"/>
      <c r="F3" s="55"/>
      <c r="G3" s="11"/>
      <c r="H3" s="13"/>
      <c r="L3" s="580"/>
      <c r="M3" s="580"/>
      <c r="N3" s="597">
        <v>51</v>
      </c>
      <c r="O3" s="580">
        <v>3</v>
      </c>
    </row>
    <row r="4" spans="1:1881" ht="19.5" thickBot="1" x14ac:dyDescent="0.35">
      <c r="B4" s="29" t="s">
        <v>48</v>
      </c>
      <c r="C4" s="123"/>
      <c r="D4" s="28"/>
      <c r="E4" s="28"/>
      <c r="F4" s="40"/>
      <c r="G4" s="12"/>
      <c r="H4" s="13"/>
      <c r="I4" s="15"/>
      <c r="L4" s="580"/>
      <c r="M4" s="580" t="s">
        <v>632</v>
      </c>
      <c r="N4" s="597">
        <v>52</v>
      </c>
      <c r="O4" s="580">
        <v>4</v>
      </c>
    </row>
    <row r="5" spans="1:1881" ht="37.5" customHeight="1" x14ac:dyDescent="0.35">
      <c r="A5" s="24" t="s">
        <v>791</v>
      </c>
      <c r="B5" s="19" t="s">
        <v>107</v>
      </c>
      <c r="C5" s="19" t="s">
        <v>122</v>
      </c>
      <c r="D5" s="6" t="s">
        <v>1</v>
      </c>
      <c r="E5" s="48">
        <v>2019</v>
      </c>
      <c r="F5" s="118">
        <v>2020</v>
      </c>
      <c r="G5" s="526" t="s">
        <v>10</v>
      </c>
      <c r="H5" s="245" t="s">
        <v>573</v>
      </c>
      <c r="I5" s="246" t="s">
        <v>13</v>
      </c>
      <c r="L5" s="580"/>
      <c r="M5" s="580" t="s">
        <v>985</v>
      </c>
      <c r="N5" s="597"/>
    </row>
    <row r="6" spans="1:1881" ht="22.5" customHeight="1" x14ac:dyDescent="0.25">
      <c r="A6" s="25"/>
      <c r="B6" s="132" t="s">
        <v>121</v>
      </c>
      <c r="C6" s="126"/>
      <c r="D6" s="127"/>
      <c r="E6" s="125"/>
      <c r="F6" s="128"/>
      <c r="G6" s="527"/>
      <c r="H6" s="14"/>
      <c r="L6" s="580"/>
      <c r="M6" s="580" t="s">
        <v>858</v>
      </c>
      <c r="N6" s="597"/>
    </row>
    <row r="7" spans="1:1881" s="4" customFormat="1" ht="57.75" customHeight="1" x14ac:dyDescent="0.25">
      <c r="A7" s="187">
        <v>333</v>
      </c>
      <c r="B7" s="149" t="s">
        <v>67</v>
      </c>
      <c r="C7" s="181" t="s">
        <v>123</v>
      </c>
      <c r="D7" s="164" t="s">
        <v>540</v>
      </c>
      <c r="E7" s="670" t="e">
        <f>HLOOKUP($D$2,'2019 Data(H)'!$C$1:$DC$310,99,FALSE)</f>
        <v>#N/A</v>
      </c>
      <c r="F7" s="587"/>
      <c r="G7" s="383">
        <f>IF(F7&lt;0,"Note: Number is normally positive.",)</f>
        <v>0</v>
      </c>
      <c r="H7" s="18"/>
      <c r="I7" s="287"/>
      <c r="J7"/>
      <c r="K7" s="382"/>
      <c r="L7" s="715" t="s">
        <v>989</v>
      </c>
      <c r="M7" s="580" t="s">
        <v>986</v>
      </c>
      <c r="N7" s="597"/>
      <c r="O7" s="382"/>
      <c r="P7" s="382"/>
      <c r="Q7" s="382"/>
      <c r="R7" s="382"/>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c r="BL7" s="382"/>
      <c r="BM7" s="382"/>
      <c r="BN7" s="382"/>
      <c r="BO7" s="382"/>
      <c r="BP7" s="382"/>
      <c r="BQ7" s="382"/>
      <c r="BR7" s="382"/>
      <c r="BS7" s="382"/>
      <c r="BT7" s="382"/>
      <c r="BU7" s="382"/>
      <c r="BV7" s="382"/>
      <c r="BW7" s="382"/>
      <c r="BX7" s="382"/>
      <c r="BY7" s="382"/>
      <c r="BZ7" s="382"/>
      <c r="CA7" s="382"/>
      <c r="CB7" s="382"/>
      <c r="CC7" s="382"/>
      <c r="CD7" s="382"/>
      <c r="CE7" s="382"/>
      <c r="CF7" s="382"/>
      <c r="CG7" s="382"/>
      <c r="CH7" s="382"/>
      <c r="CI7" s="382"/>
      <c r="CJ7" s="382"/>
      <c r="CK7" s="382"/>
      <c r="CL7" s="382"/>
      <c r="CM7" s="382"/>
      <c r="CN7" s="382"/>
      <c r="CO7" s="382"/>
      <c r="CP7" s="382"/>
      <c r="CQ7" s="382"/>
      <c r="CR7" s="382"/>
      <c r="CS7" s="382"/>
      <c r="CT7" s="382"/>
      <c r="CU7" s="382"/>
      <c r="CV7" s="382"/>
      <c r="CW7" s="382"/>
      <c r="CX7" s="382"/>
      <c r="CY7" s="382"/>
      <c r="CZ7" s="382"/>
      <c r="DA7" s="382"/>
      <c r="DB7" s="382"/>
      <c r="DC7" s="382"/>
      <c r="DD7" s="382"/>
      <c r="DE7" s="382"/>
      <c r="DF7" s="382"/>
      <c r="DG7" s="382"/>
      <c r="DH7" s="382"/>
      <c r="DI7" s="382"/>
      <c r="DJ7" s="382"/>
      <c r="DK7" s="382"/>
      <c r="DL7" s="382"/>
      <c r="DM7" s="382"/>
      <c r="DN7" s="382"/>
      <c r="DO7" s="382"/>
      <c r="DP7" s="382"/>
      <c r="DQ7" s="382"/>
      <c r="DR7" s="382"/>
      <c r="DS7" s="382"/>
      <c r="DT7" s="382"/>
      <c r="DU7" s="382"/>
      <c r="DV7" s="382"/>
      <c r="DW7" s="382"/>
      <c r="DX7" s="382"/>
      <c r="DY7" s="382"/>
      <c r="DZ7" s="382"/>
      <c r="EA7" s="382"/>
      <c r="EB7" s="382"/>
      <c r="EC7" s="382"/>
      <c r="ED7" s="382"/>
      <c r="EE7" s="382"/>
      <c r="EF7" s="382"/>
      <c r="EG7" s="382"/>
      <c r="EH7" s="382"/>
      <c r="EI7" s="382"/>
      <c r="EJ7" s="382"/>
      <c r="EK7" s="382"/>
      <c r="EL7" s="382"/>
      <c r="EM7" s="382"/>
      <c r="EN7" s="382"/>
      <c r="EO7" s="382"/>
      <c r="EP7" s="382"/>
      <c r="EQ7" s="382"/>
      <c r="ER7" s="382"/>
      <c r="ES7" s="382"/>
      <c r="ET7" s="382"/>
      <c r="EU7" s="382"/>
      <c r="EV7" s="382"/>
      <c r="EW7" s="382"/>
      <c r="EX7" s="382"/>
      <c r="EY7" s="382"/>
      <c r="EZ7" s="382"/>
      <c r="FA7" s="382"/>
      <c r="FB7" s="382"/>
      <c r="FC7" s="382"/>
      <c r="FD7" s="382"/>
      <c r="FE7" s="382"/>
      <c r="FF7" s="382"/>
      <c r="FG7" s="382"/>
      <c r="FH7" s="382"/>
      <c r="FI7" s="382"/>
      <c r="FJ7" s="382"/>
      <c r="FK7" s="382"/>
      <c r="FL7" s="382"/>
      <c r="FM7" s="382"/>
      <c r="FN7" s="382"/>
      <c r="FO7" s="382"/>
      <c r="FP7" s="382"/>
      <c r="FQ7" s="382"/>
      <c r="FR7" s="382"/>
      <c r="FS7" s="382"/>
      <c r="FT7" s="382"/>
      <c r="FU7" s="382"/>
      <c r="FV7" s="382"/>
      <c r="FW7" s="382"/>
      <c r="FX7" s="382"/>
      <c r="FY7" s="382"/>
      <c r="FZ7" s="382"/>
      <c r="GA7" s="382"/>
      <c r="GB7" s="382"/>
      <c r="GC7" s="382"/>
      <c r="GD7" s="382"/>
      <c r="GE7" s="382"/>
      <c r="GF7" s="382"/>
      <c r="GG7" s="382"/>
      <c r="GH7" s="382"/>
      <c r="GI7" s="382"/>
      <c r="GJ7" s="382"/>
      <c r="GK7" s="382"/>
      <c r="GL7" s="382"/>
      <c r="GM7" s="382"/>
      <c r="GN7" s="382"/>
      <c r="GO7" s="382"/>
      <c r="GP7" s="382"/>
      <c r="GQ7" s="382"/>
      <c r="GR7" s="382"/>
      <c r="GS7" s="382"/>
      <c r="GT7" s="382"/>
      <c r="GU7" s="382"/>
      <c r="GV7" s="382"/>
      <c r="GW7" s="382"/>
      <c r="GX7" s="382"/>
      <c r="GY7" s="382"/>
      <c r="GZ7" s="382"/>
      <c r="HA7" s="382"/>
      <c r="HB7" s="382"/>
      <c r="HC7" s="382"/>
      <c r="HD7" s="382"/>
      <c r="HE7" s="382"/>
      <c r="HF7" s="382"/>
      <c r="HG7" s="382"/>
      <c r="HH7" s="382"/>
      <c r="HI7" s="382"/>
      <c r="HJ7" s="382"/>
      <c r="HK7" s="382"/>
      <c r="HL7" s="382"/>
      <c r="HM7" s="382"/>
      <c r="HN7" s="382"/>
      <c r="HO7" s="382"/>
      <c r="HP7" s="382"/>
      <c r="HQ7" s="382"/>
      <c r="HR7" s="382"/>
      <c r="HS7" s="382"/>
      <c r="HT7" s="382"/>
      <c r="HU7" s="382"/>
      <c r="HV7" s="382"/>
      <c r="HW7" s="382"/>
      <c r="HX7" s="382"/>
      <c r="HY7" s="382"/>
      <c r="HZ7" s="382"/>
      <c r="IA7" s="382"/>
      <c r="IB7" s="382"/>
      <c r="IC7" s="382"/>
      <c r="ID7" s="382"/>
      <c r="IE7" s="382"/>
      <c r="IF7" s="382"/>
      <c r="IG7" s="382"/>
      <c r="IH7" s="382"/>
      <c r="II7" s="382"/>
      <c r="IJ7" s="382"/>
      <c r="IK7" s="382"/>
      <c r="IL7" s="382"/>
      <c r="IM7" s="382"/>
      <c r="IN7" s="382"/>
      <c r="IO7" s="382"/>
      <c r="IP7" s="382"/>
      <c r="IQ7" s="382"/>
      <c r="IR7" s="382"/>
      <c r="IS7" s="382"/>
      <c r="IT7" s="382"/>
      <c r="IU7" s="382"/>
      <c r="IV7" s="382"/>
      <c r="IW7" s="382"/>
      <c r="IX7" s="382"/>
      <c r="IY7" s="382"/>
      <c r="IZ7" s="382"/>
      <c r="JA7" s="382"/>
      <c r="JB7" s="382"/>
      <c r="JC7" s="382"/>
      <c r="JD7" s="382"/>
      <c r="JE7" s="382"/>
      <c r="JF7" s="382"/>
      <c r="JG7" s="382"/>
      <c r="JH7" s="382"/>
      <c r="JI7" s="382"/>
      <c r="JJ7" s="382"/>
      <c r="JK7" s="382"/>
      <c r="JL7" s="382"/>
      <c r="JM7" s="382"/>
      <c r="JN7" s="382"/>
      <c r="JO7" s="382"/>
      <c r="JP7" s="382"/>
      <c r="JQ7" s="382"/>
      <c r="JR7" s="382"/>
      <c r="JS7" s="382"/>
      <c r="JT7" s="382"/>
      <c r="JU7" s="382"/>
      <c r="JV7" s="382"/>
      <c r="JW7" s="382"/>
      <c r="JX7" s="382"/>
      <c r="JY7" s="382"/>
      <c r="JZ7" s="382"/>
      <c r="KA7" s="382"/>
      <c r="KB7" s="382"/>
      <c r="KC7" s="382"/>
      <c r="KD7" s="382"/>
      <c r="KE7" s="382"/>
      <c r="KF7" s="382"/>
      <c r="KG7" s="382"/>
      <c r="KH7" s="382"/>
      <c r="KI7" s="382"/>
      <c r="KJ7" s="382"/>
      <c r="KK7" s="382"/>
      <c r="KL7" s="382"/>
      <c r="KM7" s="382"/>
      <c r="KN7" s="382"/>
      <c r="KO7" s="382"/>
      <c r="KP7" s="382"/>
      <c r="KQ7" s="382"/>
      <c r="KR7" s="382"/>
      <c r="KS7" s="382"/>
      <c r="KT7" s="382"/>
      <c r="KU7" s="382"/>
      <c r="KV7" s="382"/>
      <c r="KW7" s="382"/>
      <c r="KX7" s="382"/>
      <c r="KY7" s="382"/>
      <c r="KZ7" s="382"/>
      <c r="LA7" s="382"/>
      <c r="LB7" s="382"/>
      <c r="LC7" s="382"/>
      <c r="LD7" s="382"/>
      <c r="LE7" s="382"/>
      <c r="LF7" s="382"/>
      <c r="LG7" s="382"/>
      <c r="LH7" s="382"/>
      <c r="LI7" s="382"/>
      <c r="LJ7" s="382"/>
      <c r="LK7" s="382"/>
      <c r="LL7" s="382"/>
      <c r="LM7" s="382"/>
      <c r="LN7" s="382"/>
      <c r="LO7" s="382"/>
      <c r="LP7" s="382"/>
      <c r="LQ7" s="382"/>
      <c r="LR7" s="382"/>
      <c r="LS7" s="382"/>
      <c r="LT7" s="382"/>
      <c r="LU7" s="382"/>
      <c r="LV7" s="382"/>
      <c r="LW7" s="382"/>
      <c r="LX7" s="382"/>
      <c r="LY7" s="382"/>
      <c r="LZ7" s="382"/>
      <c r="MA7" s="382"/>
      <c r="MB7" s="382"/>
      <c r="MC7" s="382"/>
      <c r="MD7" s="382"/>
      <c r="ME7" s="382"/>
      <c r="MF7" s="382"/>
      <c r="MG7" s="382"/>
      <c r="MH7" s="382"/>
      <c r="MI7" s="382"/>
      <c r="MJ7" s="382"/>
      <c r="MK7" s="382"/>
      <c r="ML7" s="382"/>
      <c r="MM7" s="382"/>
      <c r="MN7" s="382"/>
      <c r="MO7" s="382"/>
      <c r="MP7" s="382"/>
      <c r="MQ7" s="382"/>
      <c r="MR7" s="382"/>
      <c r="MS7" s="382"/>
      <c r="MT7" s="382"/>
      <c r="MU7" s="382"/>
      <c r="MV7" s="382"/>
      <c r="MW7" s="382"/>
      <c r="MX7" s="382"/>
      <c r="MY7" s="382"/>
      <c r="MZ7" s="382"/>
      <c r="NA7" s="382"/>
      <c r="NB7" s="382"/>
      <c r="NC7" s="382"/>
      <c r="ND7" s="382"/>
      <c r="NE7" s="382"/>
      <c r="NF7" s="382"/>
      <c r="NG7" s="382"/>
      <c r="NH7" s="382"/>
      <c r="NI7" s="382"/>
      <c r="NJ7" s="382"/>
      <c r="NK7" s="382"/>
      <c r="NL7" s="382"/>
      <c r="NM7" s="382"/>
      <c r="NN7" s="382"/>
      <c r="NO7" s="382"/>
      <c r="NP7" s="382"/>
      <c r="NQ7" s="382"/>
      <c r="NR7" s="382"/>
      <c r="NS7" s="382"/>
      <c r="NT7" s="382"/>
      <c r="NU7" s="382"/>
      <c r="NV7" s="382"/>
      <c r="NW7" s="382"/>
      <c r="NX7" s="382"/>
      <c r="NY7" s="382"/>
      <c r="NZ7" s="382"/>
      <c r="OA7" s="382"/>
      <c r="OB7" s="382"/>
      <c r="OC7" s="382"/>
      <c r="OD7" s="382"/>
      <c r="OE7" s="382"/>
      <c r="OF7" s="382"/>
      <c r="OG7" s="382"/>
      <c r="OH7" s="382"/>
      <c r="OI7" s="382"/>
      <c r="OJ7" s="382"/>
      <c r="OK7" s="382"/>
      <c r="OL7" s="382"/>
      <c r="OM7" s="382"/>
      <c r="ON7" s="382"/>
      <c r="OO7" s="382"/>
      <c r="OP7" s="382"/>
      <c r="OQ7" s="382"/>
      <c r="OR7" s="382"/>
      <c r="OS7" s="382"/>
      <c r="OT7" s="382"/>
      <c r="OU7" s="382"/>
      <c r="OV7" s="382"/>
      <c r="OW7" s="382"/>
      <c r="OX7" s="382"/>
      <c r="OY7" s="382"/>
      <c r="OZ7" s="382"/>
      <c r="PA7" s="382"/>
      <c r="PB7" s="382"/>
      <c r="PC7" s="382"/>
      <c r="PD7" s="382"/>
      <c r="PE7" s="382"/>
      <c r="PF7" s="382"/>
      <c r="PG7" s="382"/>
      <c r="PH7" s="382"/>
      <c r="PI7" s="382"/>
      <c r="PJ7" s="382"/>
      <c r="PK7" s="382"/>
      <c r="PL7" s="382"/>
      <c r="PM7" s="382"/>
      <c r="PN7" s="382"/>
      <c r="PO7" s="382"/>
      <c r="PP7" s="382"/>
      <c r="PQ7" s="382"/>
      <c r="PR7" s="382"/>
      <c r="PS7" s="382"/>
      <c r="PT7" s="382"/>
      <c r="PU7" s="382"/>
      <c r="PV7" s="382"/>
      <c r="PW7" s="382"/>
      <c r="PX7" s="382"/>
      <c r="PY7" s="382"/>
      <c r="PZ7" s="382"/>
      <c r="QA7" s="382"/>
      <c r="QB7" s="382"/>
      <c r="QC7" s="382"/>
      <c r="QD7" s="382"/>
      <c r="QE7" s="382"/>
      <c r="QF7" s="382"/>
      <c r="QG7" s="382"/>
      <c r="QH7" s="382"/>
      <c r="QI7" s="382"/>
      <c r="QJ7" s="382"/>
      <c r="QK7" s="382"/>
      <c r="QL7" s="382"/>
      <c r="QM7" s="382"/>
      <c r="QN7" s="382"/>
      <c r="QO7" s="382"/>
      <c r="QP7" s="382"/>
      <c r="QQ7" s="382"/>
      <c r="QR7" s="382"/>
      <c r="QS7" s="382"/>
      <c r="QT7" s="382"/>
      <c r="QU7" s="382"/>
      <c r="QV7" s="382"/>
      <c r="QW7" s="382"/>
      <c r="QX7" s="382"/>
      <c r="QY7" s="382"/>
      <c r="QZ7" s="382"/>
      <c r="RA7" s="382"/>
      <c r="RB7" s="382"/>
      <c r="RC7" s="382"/>
      <c r="RD7" s="382"/>
      <c r="RE7" s="382"/>
      <c r="RF7" s="382"/>
      <c r="RG7" s="382"/>
      <c r="RH7" s="382"/>
      <c r="RI7" s="382"/>
      <c r="RJ7" s="382"/>
      <c r="RK7" s="382"/>
      <c r="RL7" s="382"/>
      <c r="RM7" s="382"/>
      <c r="RN7" s="382"/>
      <c r="RO7" s="382"/>
      <c r="RP7" s="382"/>
      <c r="RQ7" s="382"/>
      <c r="RR7" s="382"/>
      <c r="RS7" s="382"/>
      <c r="RT7" s="382"/>
      <c r="RU7" s="382"/>
      <c r="RV7" s="382"/>
      <c r="RW7" s="382"/>
      <c r="RX7" s="382"/>
      <c r="RY7" s="382"/>
      <c r="RZ7" s="382"/>
      <c r="SA7" s="382"/>
      <c r="SB7" s="382"/>
      <c r="SC7" s="382"/>
      <c r="SD7" s="382"/>
      <c r="SE7" s="382"/>
      <c r="SF7" s="382"/>
      <c r="SG7" s="382"/>
      <c r="SH7" s="382"/>
      <c r="SI7" s="382"/>
      <c r="SJ7" s="382"/>
      <c r="SK7" s="382"/>
      <c r="SL7" s="382"/>
      <c r="SM7" s="382"/>
      <c r="SN7" s="382"/>
      <c r="SO7" s="382"/>
      <c r="SP7" s="382"/>
      <c r="SQ7" s="382"/>
      <c r="SR7" s="382"/>
      <c r="SS7" s="382"/>
      <c r="ST7" s="382"/>
      <c r="SU7" s="382"/>
      <c r="SV7" s="382"/>
      <c r="SW7" s="382"/>
      <c r="SX7" s="382"/>
      <c r="SY7" s="382"/>
      <c r="SZ7" s="382"/>
      <c r="TA7" s="382"/>
      <c r="TB7" s="382"/>
      <c r="TC7" s="382"/>
      <c r="TD7" s="382"/>
      <c r="TE7" s="382"/>
      <c r="TF7" s="382"/>
      <c r="TG7" s="382"/>
      <c r="TH7" s="382"/>
      <c r="TI7" s="382"/>
      <c r="TJ7" s="382"/>
      <c r="TK7" s="382"/>
      <c r="TL7" s="382"/>
      <c r="TM7" s="382"/>
      <c r="TN7" s="382"/>
      <c r="TO7" s="382"/>
      <c r="TP7" s="382"/>
      <c r="TQ7" s="382"/>
      <c r="TR7" s="382"/>
      <c r="TS7" s="382"/>
      <c r="TT7" s="382"/>
      <c r="TU7" s="382"/>
      <c r="TV7" s="382"/>
      <c r="TW7" s="382"/>
      <c r="TX7" s="382"/>
      <c r="TY7" s="382"/>
      <c r="TZ7" s="382"/>
      <c r="UA7" s="382"/>
      <c r="UB7" s="382"/>
      <c r="UC7" s="382"/>
      <c r="UD7" s="382"/>
      <c r="UE7" s="382"/>
      <c r="UF7" s="382"/>
      <c r="UG7" s="382"/>
      <c r="UH7" s="382"/>
      <c r="UI7" s="382"/>
      <c r="UJ7" s="382"/>
      <c r="UK7" s="382"/>
      <c r="UL7" s="382"/>
      <c r="UM7" s="382"/>
      <c r="UN7" s="382"/>
      <c r="UO7" s="382"/>
      <c r="UP7" s="382"/>
      <c r="UQ7" s="382"/>
      <c r="UR7" s="382"/>
      <c r="US7" s="382"/>
      <c r="UT7" s="382"/>
      <c r="UU7" s="382"/>
      <c r="UV7" s="382"/>
      <c r="UW7" s="382"/>
      <c r="UX7" s="382"/>
      <c r="UY7" s="382"/>
      <c r="UZ7" s="382"/>
      <c r="VA7" s="382"/>
      <c r="VB7" s="382"/>
      <c r="VC7" s="382"/>
      <c r="VD7" s="382"/>
      <c r="VE7" s="382"/>
      <c r="VF7" s="382"/>
      <c r="VG7" s="382"/>
      <c r="VH7" s="382"/>
      <c r="VI7" s="382"/>
      <c r="VJ7" s="382"/>
      <c r="VK7" s="382"/>
      <c r="VL7" s="382"/>
      <c r="VM7" s="382"/>
      <c r="VN7" s="382"/>
      <c r="VO7" s="382"/>
      <c r="VP7" s="382"/>
      <c r="VQ7" s="382"/>
      <c r="VR7" s="382"/>
      <c r="VS7" s="382"/>
      <c r="VT7" s="382"/>
      <c r="VU7" s="382"/>
      <c r="VV7" s="382"/>
      <c r="VW7" s="382"/>
      <c r="VX7" s="382"/>
      <c r="VY7" s="382"/>
      <c r="VZ7" s="382"/>
      <c r="WA7" s="382"/>
      <c r="WB7" s="382"/>
      <c r="WC7" s="382"/>
      <c r="WD7" s="382"/>
      <c r="WE7" s="382"/>
      <c r="WF7" s="382"/>
      <c r="WG7" s="382"/>
      <c r="WH7" s="382"/>
      <c r="WI7" s="382"/>
      <c r="WJ7" s="382"/>
      <c r="WK7" s="382"/>
      <c r="WL7" s="382"/>
      <c r="WM7" s="382"/>
      <c r="WN7" s="382"/>
      <c r="WO7" s="382"/>
      <c r="WP7" s="382"/>
      <c r="WQ7" s="382"/>
      <c r="WR7" s="382"/>
      <c r="WS7" s="382"/>
      <c r="WT7" s="382"/>
      <c r="WU7" s="382"/>
      <c r="WV7" s="382"/>
      <c r="WW7" s="382"/>
      <c r="WX7" s="382"/>
      <c r="WY7" s="382"/>
      <c r="WZ7" s="382"/>
      <c r="XA7" s="382"/>
      <c r="XB7" s="382"/>
      <c r="XC7" s="382"/>
      <c r="XD7" s="382"/>
      <c r="XE7" s="382"/>
      <c r="XF7" s="382"/>
      <c r="XG7" s="382"/>
      <c r="XH7" s="382"/>
      <c r="XI7" s="382"/>
      <c r="XJ7" s="382"/>
      <c r="XK7" s="382"/>
      <c r="XL7" s="382"/>
      <c r="XM7" s="382"/>
      <c r="XN7" s="382"/>
      <c r="XO7" s="382"/>
      <c r="XP7" s="382"/>
      <c r="XQ7" s="382"/>
      <c r="XR7" s="382"/>
      <c r="XS7" s="382"/>
      <c r="XT7" s="382"/>
      <c r="XU7" s="382"/>
      <c r="XV7" s="382"/>
      <c r="XW7" s="382"/>
      <c r="XX7" s="382"/>
      <c r="XY7" s="382"/>
      <c r="XZ7" s="382"/>
      <c r="YA7" s="382"/>
      <c r="YB7" s="382"/>
      <c r="YC7" s="382"/>
      <c r="YD7" s="382"/>
      <c r="YE7" s="382"/>
      <c r="YF7" s="382"/>
      <c r="YG7" s="382"/>
      <c r="YH7" s="382"/>
      <c r="YI7" s="382"/>
      <c r="YJ7" s="382"/>
      <c r="YK7" s="382"/>
      <c r="YL7" s="382"/>
      <c r="YM7" s="382"/>
      <c r="YN7" s="382"/>
      <c r="YO7" s="382"/>
      <c r="YP7" s="382"/>
      <c r="YQ7" s="382"/>
      <c r="YR7" s="382"/>
      <c r="YS7" s="382"/>
      <c r="YT7" s="382"/>
      <c r="YU7" s="382"/>
      <c r="YV7" s="382"/>
      <c r="YW7" s="382"/>
      <c r="YX7" s="382"/>
      <c r="YY7" s="382"/>
      <c r="YZ7" s="382"/>
      <c r="ZA7" s="382"/>
      <c r="ZB7" s="382"/>
      <c r="ZC7" s="382"/>
      <c r="ZD7" s="382"/>
      <c r="ZE7" s="382"/>
      <c r="ZF7" s="382"/>
      <c r="ZG7" s="382"/>
      <c r="ZH7" s="382"/>
      <c r="ZI7" s="382"/>
      <c r="ZJ7" s="382"/>
      <c r="ZK7" s="382"/>
      <c r="ZL7" s="382"/>
      <c r="ZM7" s="382"/>
      <c r="ZN7" s="382"/>
      <c r="ZO7" s="382"/>
      <c r="ZP7" s="382"/>
      <c r="ZQ7" s="382"/>
      <c r="ZR7" s="382"/>
      <c r="ZS7" s="382"/>
      <c r="ZT7" s="382"/>
      <c r="ZU7" s="382"/>
      <c r="ZV7" s="382"/>
      <c r="ZW7" s="382"/>
      <c r="ZX7" s="382"/>
      <c r="ZY7" s="382"/>
      <c r="ZZ7" s="382"/>
      <c r="AAA7" s="382"/>
      <c r="AAB7" s="382"/>
      <c r="AAC7" s="382"/>
      <c r="AAD7" s="382"/>
      <c r="AAE7" s="382"/>
      <c r="AAF7" s="382"/>
      <c r="AAG7" s="382"/>
      <c r="AAH7" s="382"/>
      <c r="AAI7" s="382"/>
      <c r="AAJ7" s="382"/>
      <c r="AAK7" s="382"/>
      <c r="AAL7" s="382"/>
      <c r="AAM7" s="382"/>
      <c r="AAN7" s="382"/>
      <c r="AAO7" s="382"/>
      <c r="AAP7" s="382"/>
      <c r="AAQ7" s="382"/>
      <c r="AAR7" s="382"/>
      <c r="AAS7" s="382"/>
      <c r="AAT7" s="382"/>
      <c r="AAU7" s="382"/>
      <c r="AAV7" s="382"/>
      <c r="AAW7" s="382"/>
      <c r="AAX7" s="382"/>
      <c r="AAY7" s="382"/>
      <c r="AAZ7" s="382"/>
      <c r="ABA7" s="382"/>
      <c r="ABB7" s="382"/>
      <c r="ABC7" s="382"/>
      <c r="ABD7" s="382"/>
      <c r="ABE7" s="382"/>
      <c r="ABF7" s="382"/>
      <c r="ABG7" s="382"/>
      <c r="ABH7" s="382"/>
      <c r="ABI7" s="382"/>
      <c r="ABJ7" s="382"/>
      <c r="ABK7" s="382"/>
      <c r="ABL7" s="382"/>
      <c r="ABM7" s="382"/>
      <c r="ABN7" s="382"/>
      <c r="ABO7" s="382"/>
      <c r="ABP7" s="382"/>
      <c r="ABQ7" s="382"/>
      <c r="ABR7" s="382"/>
      <c r="ABS7" s="382"/>
      <c r="ABT7" s="382"/>
      <c r="ABU7" s="382"/>
      <c r="ABV7" s="382"/>
      <c r="ABW7" s="382"/>
      <c r="ABX7" s="382"/>
      <c r="ABY7" s="382"/>
      <c r="ABZ7" s="382"/>
      <c r="ACA7" s="382"/>
      <c r="ACB7" s="382"/>
      <c r="ACC7" s="382"/>
      <c r="ACD7" s="382"/>
      <c r="ACE7" s="382"/>
      <c r="ACF7" s="382"/>
      <c r="ACG7" s="382"/>
      <c r="ACH7" s="382"/>
      <c r="ACI7" s="382"/>
      <c r="ACJ7" s="382"/>
      <c r="ACK7" s="382"/>
      <c r="ACL7" s="382"/>
      <c r="ACM7" s="382"/>
      <c r="ACN7" s="382"/>
      <c r="ACO7" s="382"/>
      <c r="ACP7" s="382"/>
      <c r="ACQ7" s="382"/>
      <c r="ACR7" s="382"/>
      <c r="ACS7" s="382"/>
      <c r="ACT7" s="382"/>
      <c r="ACU7" s="382"/>
      <c r="ACV7" s="382"/>
      <c r="ACW7" s="382"/>
      <c r="ACX7" s="382"/>
      <c r="ACY7" s="382"/>
      <c r="ACZ7" s="382"/>
      <c r="ADA7" s="382"/>
      <c r="ADB7" s="382"/>
      <c r="ADC7" s="382"/>
      <c r="ADD7" s="382"/>
      <c r="ADE7" s="382"/>
      <c r="ADF7" s="382"/>
      <c r="ADG7" s="382"/>
      <c r="ADH7" s="382"/>
      <c r="ADI7" s="382"/>
      <c r="ADJ7" s="382"/>
      <c r="ADK7" s="382"/>
      <c r="ADL7" s="382"/>
      <c r="ADM7" s="382"/>
      <c r="ADN7" s="382"/>
      <c r="ADO7" s="382"/>
      <c r="ADP7" s="382"/>
      <c r="ADQ7" s="382"/>
      <c r="ADR7" s="382"/>
      <c r="ADS7" s="382"/>
      <c r="ADT7" s="382"/>
      <c r="ADU7" s="382"/>
      <c r="ADV7" s="382"/>
      <c r="ADW7" s="382"/>
      <c r="ADX7" s="382"/>
      <c r="ADY7" s="382"/>
      <c r="ADZ7" s="382"/>
      <c r="AEA7" s="382"/>
      <c r="AEB7" s="382"/>
      <c r="AEC7" s="382"/>
      <c r="AED7" s="382"/>
      <c r="AEE7" s="382"/>
      <c r="AEF7" s="382"/>
      <c r="AEG7" s="382"/>
      <c r="AEH7" s="382"/>
      <c r="AEI7" s="382"/>
      <c r="AEJ7" s="382"/>
      <c r="AEK7" s="382"/>
      <c r="AEL7" s="382"/>
      <c r="AEM7" s="382"/>
      <c r="AEN7" s="382"/>
      <c r="AEO7" s="382"/>
      <c r="AEP7" s="382"/>
      <c r="AEQ7" s="382"/>
      <c r="AER7" s="382"/>
      <c r="AES7" s="382"/>
      <c r="AET7" s="382"/>
      <c r="AEU7" s="382"/>
      <c r="AEV7" s="382"/>
      <c r="AEW7" s="382"/>
      <c r="AEX7" s="382"/>
      <c r="AEY7" s="382"/>
      <c r="AEZ7" s="382"/>
      <c r="AFA7" s="382"/>
      <c r="AFB7" s="382"/>
      <c r="AFC7" s="382"/>
      <c r="AFD7" s="382"/>
      <c r="AFE7" s="382"/>
      <c r="AFF7" s="382"/>
      <c r="AFG7" s="382"/>
      <c r="AFH7" s="382"/>
      <c r="AFI7" s="382"/>
      <c r="AFJ7" s="382"/>
      <c r="AFK7" s="382"/>
      <c r="AFL7" s="382"/>
      <c r="AFM7" s="382"/>
      <c r="AFN7" s="382"/>
      <c r="AFO7" s="382"/>
      <c r="AFP7" s="382"/>
      <c r="AFQ7" s="382"/>
      <c r="AFR7" s="382"/>
      <c r="AFS7" s="382"/>
      <c r="AFT7" s="382"/>
      <c r="AFU7" s="382"/>
      <c r="AFV7" s="382"/>
      <c r="AFW7" s="382"/>
      <c r="AFX7" s="382"/>
      <c r="AFY7" s="382"/>
      <c r="AFZ7" s="382"/>
      <c r="AGA7" s="382"/>
      <c r="AGB7" s="382"/>
      <c r="AGC7" s="382"/>
      <c r="AGD7" s="382"/>
      <c r="AGE7" s="382"/>
      <c r="AGF7" s="382"/>
      <c r="AGG7" s="382"/>
      <c r="AGH7" s="382"/>
      <c r="AGI7" s="382"/>
      <c r="AGJ7" s="382"/>
      <c r="AGK7" s="382"/>
      <c r="AGL7" s="382"/>
      <c r="AGM7" s="382"/>
      <c r="AGN7" s="382"/>
      <c r="AGO7" s="382"/>
      <c r="AGP7" s="382"/>
      <c r="AGQ7" s="382"/>
      <c r="AGR7" s="382"/>
      <c r="AGS7" s="382"/>
      <c r="AGT7" s="382"/>
      <c r="AGU7" s="382"/>
      <c r="AGV7" s="382"/>
      <c r="AGW7" s="382"/>
      <c r="AGX7" s="382"/>
      <c r="AGY7" s="382"/>
      <c r="AGZ7" s="382"/>
      <c r="AHA7" s="382"/>
      <c r="AHB7" s="382"/>
      <c r="AHC7" s="382"/>
      <c r="AHD7" s="382"/>
      <c r="AHE7" s="382"/>
      <c r="AHF7" s="382"/>
      <c r="AHG7" s="382"/>
      <c r="AHH7" s="382"/>
      <c r="AHI7" s="382"/>
      <c r="AHJ7" s="382"/>
      <c r="AHK7" s="382"/>
      <c r="AHL7" s="382"/>
      <c r="AHM7" s="382"/>
      <c r="AHN7" s="382"/>
      <c r="AHO7" s="382"/>
      <c r="AHP7" s="382"/>
      <c r="AHQ7" s="382"/>
      <c r="AHR7" s="382"/>
      <c r="AHS7" s="382"/>
      <c r="AHT7" s="382"/>
      <c r="AHU7" s="382"/>
      <c r="AHV7" s="382"/>
      <c r="AHW7" s="382"/>
      <c r="AHX7" s="382"/>
      <c r="AHY7" s="382"/>
      <c r="AHZ7" s="382"/>
      <c r="AIA7" s="382"/>
      <c r="AIB7" s="382"/>
      <c r="AIC7" s="382"/>
      <c r="AID7" s="382"/>
      <c r="AIE7" s="382"/>
      <c r="AIF7" s="382"/>
      <c r="AIG7" s="382"/>
      <c r="AIH7" s="382"/>
      <c r="AII7" s="382"/>
      <c r="AIJ7" s="382"/>
      <c r="AIK7" s="382"/>
      <c r="AIL7" s="382"/>
      <c r="AIM7" s="382"/>
      <c r="AIN7" s="382"/>
      <c r="AIO7" s="382"/>
      <c r="AIP7" s="382"/>
      <c r="AIQ7" s="382"/>
      <c r="AIR7" s="382"/>
      <c r="AIS7" s="382"/>
      <c r="AIT7" s="382"/>
      <c r="AIU7" s="382"/>
      <c r="AIV7" s="382"/>
      <c r="AIW7" s="382"/>
      <c r="AIX7" s="382"/>
      <c r="AIY7" s="382"/>
      <c r="AIZ7" s="382"/>
      <c r="AJA7" s="382"/>
      <c r="AJB7" s="382"/>
      <c r="AJC7" s="382"/>
      <c r="AJD7" s="382"/>
      <c r="AJE7" s="382"/>
      <c r="AJF7" s="382"/>
      <c r="AJG7" s="382"/>
      <c r="AJH7" s="382"/>
      <c r="AJI7" s="382"/>
      <c r="AJJ7" s="382"/>
      <c r="AJK7" s="382"/>
      <c r="AJL7" s="382"/>
      <c r="AJM7" s="382"/>
      <c r="AJN7" s="382"/>
      <c r="AJO7" s="382"/>
      <c r="AJP7" s="382"/>
      <c r="AJQ7" s="382"/>
      <c r="AJR7" s="382"/>
      <c r="AJS7" s="382"/>
      <c r="AJT7" s="382"/>
      <c r="AJU7" s="382"/>
      <c r="AJV7" s="382"/>
      <c r="AJW7" s="382"/>
      <c r="AJX7" s="382"/>
      <c r="AJY7" s="382"/>
      <c r="AJZ7" s="382"/>
      <c r="AKA7" s="382"/>
      <c r="AKB7" s="382"/>
      <c r="AKC7" s="382"/>
      <c r="AKD7" s="382"/>
      <c r="AKE7" s="382"/>
      <c r="AKF7" s="382"/>
      <c r="AKG7" s="382"/>
      <c r="AKH7" s="382"/>
      <c r="AKI7" s="382"/>
      <c r="AKJ7" s="382"/>
      <c r="AKK7" s="382"/>
      <c r="AKL7" s="382"/>
      <c r="AKM7" s="382"/>
      <c r="AKN7" s="382"/>
      <c r="AKO7" s="382"/>
      <c r="AKP7" s="382"/>
      <c r="AKQ7" s="382"/>
      <c r="AKR7" s="382"/>
      <c r="AKS7" s="382"/>
      <c r="AKT7" s="382"/>
      <c r="AKU7" s="382"/>
      <c r="AKV7" s="382"/>
      <c r="AKW7" s="382"/>
      <c r="AKX7" s="382"/>
      <c r="AKY7" s="382"/>
      <c r="AKZ7" s="382"/>
      <c r="ALA7" s="382"/>
      <c r="ALB7" s="382"/>
      <c r="ALC7" s="382"/>
      <c r="ALD7" s="382"/>
      <c r="ALE7" s="382"/>
      <c r="ALF7" s="382"/>
      <c r="ALG7" s="382"/>
      <c r="ALH7" s="382"/>
      <c r="ALI7" s="382"/>
      <c r="ALJ7" s="382"/>
      <c r="ALK7" s="382"/>
      <c r="ALL7" s="382"/>
      <c r="ALM7" s="382"/>
      <c r="ALN7" s="382"/>
      <c r="ALO7" s="382"/>
      <c r="ALP7" s="382"/>
      <c r="ALQ7" s="382"/>
      <c r="ALR7" s="382"/>
      <c r="ALS7" s="382"/>
      <c r="ALT7" s="382"/>
      <c r="ALU7" s="382"/>
      <c r="ALV7" s="382"/>
      <c r="ALW7" s="382"/>
      <c r="ALX7" s="382"/>
      <c r="ALY7" s="382"/>
      <c r="ALZ7" s="382"/>
      <c r="AMA7" s="382"/>
      <c r="AMB7" s="382"/>
      <c r="AMC7" s="382"/>
      <c r="AMD7" s="382"/>
      <c r="AME7" s="382"/>
      <c r="AMF7" s="382"/>
      <c r="AMG7" s="382"/>
      <c r="AMH7" s="382"/>
      <c r="AMI7" s="382"/>
      <c r="AMJ7" s="382"/>
      <c r="AMK7" s="382"/>
      <c r="AML7" s="382"/>
      <c r="AMM7" s="382"/>
      <c r="AMN7" s="382"/>
      <c r="AMO7" s="382"/>
      <c r="AMP7" s="382"/>
      <c r="AMQ7" s="382"/>
      <c r="AMR7" s="382"/>
      <c r="AMS7" s="382"/>
      <c r="AMT7" s="382"/>
      <c r="AMU7" s="382"/>
      <c r="AMV7" s="382"/>
      <c r="AMW7" s="382"/>
      <c r="AMX7" s="382"/>
      <c r="AMY7" s="382"/>
      <c r="AMZ7" s="382"/>
      <c r="ANA7" s="382"/>
      <c r="ANB7" s="382"/>
      <c r="ANC7" s="382"/>
      <c r="AND7" s="382"/>
      <c r="ANE7" s="382"/>
      <c r="ANF7" s="382"/>
      <c r="ANG7" s="382"/>
      <c r="ANH7" s="382"/>
      <c r="ANI7" s="382"/>
      <c r="ANJ7" s="382"/>
      <c r="ANK7" s="382"/>
      <c r="ANL7" s="382"/>
      <c r="ANM7" s="382"/>
      <c r="ANN7" s="382"/>
      <c r="ANO7" s="382"/>
      <c r="ANP7" s="382"/>
      <c r="ANQ7" s="382"/>
      <c r="ANR7" s="382"/>
      <c r="ANS7" s="382"/>
      <c r="ANT7" s="382"/>
      <c r="ANU7" s="382"/>
      <c r="ANV7" s="382"/>
      <c r="ANW7" s="382"/>
      <c r="ANX7" s="382"/>
      <c r="ANY7" s="382"/>
      <c r="ANZ7" s="382"/>
      <c r="AOA7" s="382"/>
      <c r="AOB7" s="382"/>
      <c r="AOC7" s="382"/>
      <c r="AOD7" s="382"/>
      <c r="AOE7" s="382"/>
      <c r="AOF7" s="382"/>
      <c r="AOG7" s="382"/>
      <c r="AOH7" s="382"/>
      <c r="AOI7" s="382"/>
      <c r="AOJ7" s="382"/>
      <c r="AOK7" s="382"/>
      <c r="AOL7" s="382"/>
      <c r="AOM7" s="382"/>
      <c r="AON7" s="382"/>
      <c r="AOO7" s="382"/>
      <c r="AOP7" s="382"/>
      <c r="AOQ7" s="382"/>
      <c r="AOR7" s="382"/>
      <c r="AOS7" s="382"/>
      <c r="AOT7" s="382"/>
      <c r="AOU7" s="382"/>
      <c r="AOV7" s="382"/>
      <c r="AOW7" s="382"/>
      <c r="AOX7" s="382"/>
      <c r="AOY7" s="382"/>
      <c r="AOZ7" s="382"/>
      <c r="APA7" s="382"/>
      <c r="APB7" s="382"/>
      <c r="APC7" s="382"/>
      <c r="APD7" s="382"/>
      <c r="APE7" s="382"/>
      <c r="APF7" s="382"/>
      <c r="APG7" s="382"/>
      <c r="APH7" s="382"/>
      <c r="API7" s="382"/>
      <c r="APJ7" s="382"/>
      <c r="APK7" s="382"/>
      <c r="APL7" s="382"/>
      <c r="APM7" s="382"/>
      <c r="APN7" s="382"/>
      <c r="APO7" s="382"/>
      <c r="APP7" s="382"/>
      <c r="APQ7" s="382"/>
      <c r="APR7" s="382"/>
      <c r="APS7" s="382"/>
      <c r="APT7" s="382"/>
      <c r="APU7" s="382"/>
      <c r="APV7" s="382"/>
      <c r="APW7" s="382"/>
      <c r="APX7" s="382"/>
      <c r="APY7" s="382"/>
      <c r="APZ7" s="382"/>
      <c r="AQA7" s="382"/>
      <c r="AQB7" s="382"/>
      <c r="AQC7" s="382"/>
      <c r="AQD7" s="382"/>
      <c r="AQE7" s="382"/>
      <c r="AQF7" s="382"/>
      <c r="AQG7" s="382"/>
      <c r="AQH7" s="382"/>
      <c r="AQI7" s="382"/>
      <c r="AQJ7" s="382"/>
      <c r="AQK7" s="382"/>
      <c r="AQL7" s="382"/>
      <c r="AQM7" s="382"/>
      <c r="AQN7" s="382"/>
      <c r="AQO7" s="382"/>
      <c r="AQP7" s="382"/>
      <c r="AQQ7" s="382"/>
      <c r="AQR7" s="382"/>
      <c r="AQS7" s="382"/>
      <c r="AQT7" s="382"/>
      <c r="AQU7" s="382"/>
      <c r="AQV7" s="382"/>
      <c r="AQW7" s="382"/>
      <c r="AQX7" s="382"/>
      <c r="AQY7" s="382"/>
      <c r="AQZ7" s="382"/>
      <c r="ARA7" s="382"/>
      <c r="ARB7" s="382"/>
      <c r="ARC7" s="382"/>
      <c r="ARD7" s="382"/>
      <c r="ARE7" s="382"/>
      <c r="ARF7" s="382"/>
      <c r="ARG7" s="382"/>
      <c r="ARH7" s="382"/>
      <c r="ARI7" s="382"/>
      <c r="ARJ7" s="382"/>
      <c r="ARK7" s="382"/>
      <c r="ARL7" s="382"/>
      <c r="ARM7" s="382"/>
      <c r="ARN7" s="382"/>
      <c r="ARO7" s="382"/>
      <c r="ARP7" s="382"/>
      <c r="ARQ7" s="382"/>
      <c r="ARR7" s="382"/>
      <c r="ARS7" s="382"/>
      <c r="ART7" s="382"/>
      <c r="ARU7" s="382"/>
      <c r="ARV7" s="382"/>
      <c r="ARW7" s="382"/>
      <c r="ARX7" s="382"/>
      <c r="ARY7" s="382"/>
      <c r="ARZ7" s="382"/>
      <c r="ASA7" s="382"/>
      <c r="ASB7" s="382"/>
      <c r="ASC7" s="382"/>
      <c r="ASD7" s="382"/>
      <c r="ASE7" s="382"/>
      <c r="ASF7" s="382"/>
      <c r="ASG7" s="382"/>
      <c r="ASH7" s="382"/>
      <c r="ASI7" s="382"/>
      <c r="ASJ7" s="382"/>
      <c r="ASK7" s="382"/>
      <c r="ASL7" s="382"/>
      <c r="ASM7" s="382"/>
      <c r="ASN7" s="382"/>
      <c r="ASO7" s="382"/>
      <c r="ASP7" s="382"/>
      <c r="ASQ7" s="382"/>
      <c r="ASR7" s="382"/>
      <c r="ASS7" s="382"/>
      <c r="AST7" s="382"/>
      <c r="ASU7" s="382"/>
      <c r="ASV7" s="382"/>
      <c r="ASW7" s="382"/>
      <c r="ASX7" s="382"/>
      <c r="ASY7" s="382"/>
      <c r="ASZ7" s="382"/>
      <c r="ATA7" s="382"/>
      <c r="ATB7" s="382"/>
      <c r="ATC7" s="382"/>
      <c r="ATD7" s="382"/>
      <c r="ATE7" s="382"/>
      <c r="ATF7" s="382"/>
      <c r="ATG7" s="382"/>
      <c r="ATH7" s="382"/>
      <c r="ATI7" s="382"/>
      <c r="ATJ7" s="382"/>
      <c r="ATK7" s="382"/>
      <c r="ATL7" s="382"/>
      <c r="ATM7" s="382"/>
      <c r="ATN7" s="382"/>
      <c r="ATO7" s="382"/>
      <c r="ATP7" s="382"/>
      <c r="ATQ7" s="382"/>
      <c r="ATR7" s="382"/>
      <c r="ATS7" s="382"/>
      <c r="ATT7" s="382"/>
      <c r="ATU7" s="382"/>
      <c r="ATV7" s="382"/>
      <c r="ATW7" s="382"/>
      <c r="ATX7" s="382"/>
      <c r="ATY7" s="382"/>
      <c r="ATZ7" s="382"/>
      <c r="AUA7" s="382"/>
      <c r="AUB7" s="382"/>
      <c r="AUC7" s="382"/>
      <c r="AUD7" s="382"/>
      <c r="AUE7" s="382"/>
      <c r="AUF7" s="382"/>
      <c r="AUG7" s="382"/>
      <c r="AUH7" s="382"/>
      <c r="AUI7" s="382"/>
      <c r="AUJ7" s="382"/>
      <c r="AUK7" s="382"/>
      <c r="AUL7" s="382"/>
      <c r="AUM7" s="382"/>
      <c r="AUN7" s="382"/>
      <c r="AUO7" s="382"/>
      <c r="AUP7" s="382"/>
      <c r="AUQ7" s="382"/>
      <c r="AUR7" s="382"/>
      <c r="AUS7" s="382"/>
      <c r="AUT7" s="382"/>
      <c r="AUU7" s="382"/>
      <c r="AUV7" s="382"/>
      <c r="AUW7" s="382"/>
      <c r="AUX7" s="382"/>
      <c r="AUY7" s="382"/>
      <c r="AUZ7" s="382"/>
      <c r="AVA7" s="382"/>
      <c r="AVB7" s="382"/>
      <c r="AVC7" s="382"/>
      <c r="AVD7" s="382"/>
      <c r="AVE7" s="382"/>
      <c r="AVF7" s="382"/>
      <c r="AVG7" s="382"/>
      <c r="AVH7" s="382"/>
      <c r="AVI7" s="382"/>
      <c r="AVJ7" s="382"/>
      <c r="AVK7" s="382"/>
      <c r="AVL7" s="382"/>
      <c r="AVM7" s="382"/>
      <c r="AVN7" s="382"/>
      <c r="AVO7" s="382"/>
      <c r="AVP7" s="382"/>
      <c r="AVQ7" s="382"/>
      <c r="AVR7" s="382"/>
      <c r="AVS7" s="382"/>
      <c r="AVT7" s="382"/>
      <c r="AVU7" s="382"/>
      <c r="AVV7" s="382"/>
      <c r="AVW7" s="382"/>
      <c r="AVX7" s="382"/>
      <c r="AVY7" s="382"/>
      <c r="AVZ7" s="382"/>
      <c r="AWA7" s="382"/>
      <c r="AWB7" s="382"/>
      <c r="AWC7" s="382"/>
      <c r="AWD7" s="382"/>
      <c r="AWE7" s="382"/>
      <c r="AWF7" s="382"/>
      <c r="AWG7" s="382"/>
      <c r="AWH7" s="382"/>
      <c r="AWI7" s="382"/>
      <c r="AWJ7" s="382"/>
      <c r="AWK7" s="382"/>
      <c r="AWL7" s="382"/>
      <c r="AWM7" s="382"/>
      <c r="AWN7" s="382"/>
      <c r="AWO7" s="382"/>
      <c r="AWP7" s="382"/>
      <c r="AWQ7" s="382"/>
      <c r="AWR7" s="382"/>
      <c r="AWS7" s="382"/>
      <c r="AWT7" s="382"/>
      <c r="AWU7" s="382"/>
      <c r="AWV7" s="382"/>
      <c r="AWW7" s="382"/>
      <c r="AWX7" s="382"/>
      <c r="AWY7" s="382"/>
      <c r="AWZ7" s="382"/>
      <c r="AXA7" s="382"/>
      <c r="AXB7" s="382"/>
      <c r="AXC7" s="382"/>
      <c r="AXD7" s="382"/>
      <c r="AXE7" s="382"/>
      <c r="AXF7" s="382"/>
      <c r="AXG7" s="382"/>
      <c r="AXH7" s="382"/>
      <c r="AXI7" s="382"/>
      <c r="AXJ7" s="382"/>
      <c r="AXK7" s="382"/>
      <c r="AXL7" s="382"/>
      <c r="AXM7" s="382"/>
      <c r="AXN7" s="382"/>
      <c r="AXO7" s="382"/>
      <c r="AXP7" s="382"/>
      <c r="AXQ7" s="382"/>
      <c r="AXR7" s="382"/>
      <c r="AXS7" s="382"/>
      <c r="AXT7" s="382"/>
      <c r="AXU7" s="382"/>
      <c r="AXV7" s="382"/>
      <c r="AXW7" s="382"/>
      <c r="AXX7" s="382"/>
      <c r="AXY7" s="382"/>
      <c r="AXZ7" s="382"/>
      <c r="AYA7" s="382"/>
      <c r="AYB7" s="382"/>
      <c r="AYC7" s="382"/>
      <c r="AYD7" s="382"/>
      <c r="AYE7" s="382"/>
      <c r="AYF7" s="382"/>
      <c r="AYG7" s="382"/>
      <c r="AYH7" s="382"/>
      <c r="AYI7" s="382"/>
      <c r="AYJ7" s="382"/>
      <c r="AYK7" s="382"/>
      <c r="AYL7" s="382"/>
      <c r="AYM7" s="382"/>
      <c r="AYN7" s="382"/>
      <c r="AYO7" s="382"/>
      <c r="AYP7" s="382"/>
      <c r="AYQ7" s="382"/>
      <c r="AYR7" s="382"/>
      <c r="AYS7" s="382"/>
      <c r="AYT7" s="382"/>
      <c r="AYU7" s="382"/>
      <c r="AYV7" s="382"/>
      <c r="AYW7" s="382"/>
      <c r="AYX7" s="382"/>
      <c r="AYY7" s="382"/>
      <c r="AYZ7" s="382"/>
      <c r="AZA7" s="382"/>
      <c r="AZB7" s="382"/>
      <c r="AZC7" s="382"/>
      <c r="AZD7" s="382"/>
      <c r="AZE7" s="382"/>
      <c r="AZF7" s="382"/>
      <c r="AZG7" s="382"/>
      <c r="AZH7" s="382"/>
      <c r="AZI7" s="382"/>
      <c r="AZJ7" s="382"/>
      <c r="AZK7" s="382"/>
      <c r="AZL7" s="382"/>
      <c r="AZM7" s="382"/>
      <c r="AZN7" s="382"/>
      <c r="AZO7" s="382"/>
      <c r="AZP7" s="382"/>
      <c r="AZQ7" s="382"/>
      <c r="AZR7" s="382"/>
      <c r="AZS7" s="382"/>
      <c r="AZT7" s="382"/>
      <c r="AZU7" s="382"/>
      <c r="AZV7" s="382"/>
      <c r="AZW7" s="382"/>
      <c r="AZX7" s="382"/>
      <c r="AZY7" s="382"/>
      <c r="AZZ7" s="382"/>
      <c r="BAA7" s="382"/>
      <c r="BAB7" s="382"/>
      <c r="BAC7" s="382"/>
      <c r="BAD7" s="382"/>
      <c r="BAE7" s="382"/>
      <c r="BAF7" s="382"/>
      <c r="BAG7" s="382"/>
      <c r="BAH7" s="382"/>
      <c r="BAI7" s="382"/>
      <c r="BAJ7" s="382"/>
      <c r="BAK7" s="382"/>
      <c r="BAL7" s="382"/>
      <c r="BAM7" s="382"/>
      <c r="BAN7" s="382"/>
      <c r="BAO7" s="382"/>
      <c r="BAP7" s="382"/>
      <c r="BAQ7" s="382"/>
      <c r="BAR7" s="382"/>
      <c r="BAS7" s="382"/>
      <c r="BAT7" s="382"/>
      <c r="BAU7" s="382"/>
      <c r="BAV7" s="382"/>
      <c r="BAW7" s="382"/>
      <c r="BAX7" s="382"/>
      <c r="BAY7" s="382"/>
      <c r="BAZ7" s="382"/>
      <c r="BBA7" s="382"/>
      <c r="BBB7" s="382"/>
      <c r="BBC7" s="382"/>
      <c r="BBD7" s="382"/>
      <c r="BBE7" s="382"/>
      <c r="BBF7" s="382"/>
      <c r="BBG7" s="382"/>
      <c r="BBH7" s="382"/>
      <c r="BBI7" s="382"/>
      <c r="BBJ7" s="382"/>
      <c r="BBK7" s="382"/>
      <c r="BBL7" s="382"/>
      <c r="BBM7" s="382"/>
      <c r="BBN7" s="382"/>
      <c r="BBO7" s="382"/>
      <c r="BBP7" s="382"/>
      <c r="BBQ7" s="382"/>
      <c r="BBR7" s="382"/>
      <c r="BBS7" s="382"/>
      <c r="BBT7" s="382"/>
      <c r="BBU7" s="382"/>
      <c r="BBV7" s="382"/>
      <c r="BBW7" s="382"/>
      <c r="BBX7" s="382"/>
      <c r="BBY7" s="382"/>
      <c r="BBZ7" s="382"/>
      <c r="BCA7" s="382"/>
      <c r="BCB7" s="382"/>
      <c r="BCC7" s="382"/>
      <c r="BCD7" s="382"/>
      <c r="BCE7" s="382"/>
      <c r="BCF7" s="382"/>
      <c r="BCG7" s="382"/>
      <c r="BCH7" s="382"/>
      <c r="BCI7" s="382"/>
      <c r="BCJ7" s="382"/>
      <c r="BCK7" s="382"/>
      <c r="BCL7" s="382"/>
      <c r="BCM7" s="382"/>
      <c r="BCN7" s="382"/>
      <c r="BCO7" s="382"/>
      <c r="BCP7" s="382"/>
      <c r="BCQ7" s="382"/>
      <c r="BCR7" s="382"/>
      <c r="BCS7" s="382"/>
      <c r="BCT7" s="382"/>
      <c r="BCU7" s="382"/>
      <c r="BCV7" s="382"/>
      <c r="BCW7" s="382"/>
      <c r="BCX7" s="382"/>
      <c r="BCY7" s="382"/>
      <c r="BCZ7" s="382"/>
      <c r="BDA7" s="382"/>
      <c r="BDB7" s="382"/>
      <c r="BDC7" s="382"/>
      <c r="BDD7" s="382"/>
      <c r="BDE7" s="382"/>
      <c r="BDF7" s="382"/>
      <c r="BDG7" s="382"/>
      <c r="BDH7" s="382"/>
      <c r="BDI7" s="382"/>
      <c r="BDJ7" s="382"/>
      <c r="BDK7" s="382"/>
      <c r="BDL7" s="382"/>
      <c r="BDM7" s="382"/>
      <c r="BDN7" s="382"/>
      <c r="BDO7" s="382"/>
      <c r="BDP7" s="382"/>
      <c r="BDQ7" s="382"/>
      <c r="BDR7" s="382"/>
      <c r="BDS7" s="382"/>
      <c r="BDT7" s="382"/>
      <c r="BDU7" s="382"/>
      <c r="BDV7" s="382"/>
      <c r="BDW7" s="382"/>
      <c r="BDX7" s="382"/>
      <c r="BDY7" s="382"/>
      <c r="BDZ7" s="382"/>
      <c r="BEA7" s="382"/>
      <c r="BEB7" s="382"/>
      <c r="BEC7" s="382"/>
      <c r="BED7" s="382"/>
      <c r="BEE7" s="382"/>
      <c r="BEF7" s="382"/>
      <c r="BEG7" s="382"/>
      <c r="BEH7" s="382"/>
      <c r="BEI7" s="382"/>
      <c r="BEJ7" s="382"/>
      <c r="BEK7" s="382"/>
      <c r="BEL7" s="382"/>
      <c r="BEM7" s="382"/>
      <c r="BEN7" s="382"/>
      <c r="BEO7" s="382"/>
      <c r="BEP7" s="382"/>
      <c r="BEQ7" s="382"/>
      <c r="BER7" s="382"/>
      <c r="BES7" s="382"/>
      <c r="BET7" s="382"/>
      <c r="BEU7" s="382"/>
      <c r="BEV7" s="382"/>
      <c r="BEW7" s="382"/>
      <c r="BEX7" s="382"/>
      <c r="BEY7" s="382"/>
      <c r="BEZ7" s="382"/>
      <c r="BFA7" s="382"/>
      <c r="BFB7" s="382"/>
      <c r="BFC7" s="382"/>
      <c r="BFD7" s="382"/>
      <c r="BFE7" s="382"/>
      <c r="BFF7" s="382"/>
      <c r="BFG7" s="382"/>
      <c r="BFH7" s="382"/>
      <c r="BFI7" s="382"/>
      <c r="BFJ7" s="382"/>
      <c r="BFK7" s="382"/>
      <c r="BFL7" s="382"/>
      <c r="BFM7" s="382"/>
      <c r="BFN7" s="382"/>
      <c r="BFO7" s="382"/>
      <c r="BFP7" s="382"/>
      <c r="BFQ7" s="382"/>
      <c r="BFR7" s="382"/>
      <c r="BFS7" s="382"/>
      <c r="BFT7" s="382"/>
      <c r="BFU7" s="382"/>
      <c r="BFV7" s="382"/>
      <c r="BFW7" s="382"/>
      <c r="BFX7" s="382"/>
      <c r="BFY7" s="382"/>
      <c r="BFZ7" s="382"/>
      <c r="BGA7" s="382"/>
      <c r="BGB7" s="382"/>
      <c r="BGC7" s="382"/>
      <c r="BGD7" s="382"/>
      <c r="BGE7" s="382"/>
      <c r="BGF7" s="382"/>
      <c r="BGG7" s="382"/>
      <c r="BGH7" s="382"/>
      <c r="BGI7" s="382"/>
      <c r="BGJ7" s="382"/>
      <c r="BGK7" s="382"/>
      <c r="BGL7" s="382"/>
      <c r="BGM7" s="382"/>
      <c r="BGN7" s="382"/>
      <c r="BGO7" s="382"/>
      <c r="BGP7" s="382"/>
      <c r="BGQ7" s="382"/>
      <c r="BGR7" s="382"/>
      <c r="BGS7" s="382"/>
      <c r="BGT7" s="382"/>
      <c r="BGU7" s="382"/>
      <c r="BGV7" s="382"/>
      <c r="BGW7" s="382"/>
      <c r="BGX7" s="382"/>
      <c r="BGY7" s="382"/>
      <c r="BGZ7" s="382"/>
      <c r="BHA7" s="382"/>
      <c r="BHB7" s="382"/>
      <c r="BHC7" s="382"/>
      <c r="BHD7" s="382"/>
      <c r="BHE7" s="382"/>
      <c r="BHF7" s="382"/>
      <c r="BHG7" s="382"/>
      <c r="BHH7" s="382"/>
      <c r="BHI7" s="382"/>
      <c r="BHJ7" s="382"/>
      <c r="BHK7" s="382"/>
      <c r="BHL7" s="382"/>
      <c r="BHM7" s="382"/>
      <c r="BHN7" s="382"/>
      <c r="BHO7" s="382"/>
      <c r="BHP7" s="382"/>
      <c r="BHQ7" s="382"/>
      <c r="BHR7" s="382"/>
      <c r="BHS7" s="382"/>
      <c r="BHT7" s="382"/>
      <c r="BHU7" s="382"/>
      <c r="BHV7" s="382"/>
      <c r="BHW7" s="382"/>
      <c r="BHX7" s="382"/>
      <c r="BHY7" s="382"/>
      <c r="BHZ7" s="382"/>
      <c r="BIA7" s="382"/>
      <c r="BIB7" s="382"/>
      <c r="BIC7" s="382"/>
      <c r="BID7" s="382"/>
      <c r="BIE7" s="382"/>
      <c r="BIF7" s="382"/>
      <c r="BIG7" s="382"/>
      <c r="BIH7" s="382"/>
      <c r="BII7" s="382"/>
      <c r="BIJ7" s="382"/>
      <c r="BIK7" s="382"/>
      <c r="BIL7" s="382"/>
      <c r="BIM7" s="382"/>
      <c r="BIN7" s="382"/>
      <c r="BIO7" s="382"/>
      <c r="BIP7" s="382"/>
      <c r="BIQ7" s="382"/>
      <c r="BIR7" s="382"/>
      <c r="BIS7" s="382"/>
      <c r="BIT7" s="382"/>
      <c r="BIU7" s="382"/>
      <c r="BIV7" s="382"/>
      <c r="BIW7" s="382"/>
      <c r="BIX7" s="382"/>
      <c r="BIY7" s="382"/>
      <c r="BIZ7" s="382"/>
      <c r="BJA7" s="382"/>
      <c r="BJB7" s="382"/>
      <c r="BJC7" s="382"/>
      <c r="BJD7" s="382"/>
      <c r="BJE7" s="382"/>
      <c r="BJF7" s="382"/>
      <c r="BJG7" s="382"/>
      <c r="BJH7" s="382"/>
      <c r="BJI7" s="382"/>
      <c r="BJJ7" s="382"/>
      <c r="BJK7" s="382"/>
      <c r="BJL7" s="382"/>
      <c r="BJM7" s="382"/>
      <c r="BJN7" s="382"/>
      <c r="BJO7" s="382"/>
      <c r="BJP7" s="382"/>
      <c r="BJQ7" s="382"/>
      <c r="BJR7" s="382"/>
      <c r="BJS7" s="382"/>
      <c r="BJT7" s="382"/>
      <c r="BJU7" s="382"/>
      <c r="BJV7" s="382"/>
      <c r="BJW7" s="382"/>
      <c r="BJX7" s="382"/>
      <c r="BJY7" s="382"/>
      <c r="BJZ7" s="382"/>
      <c r="BKA7" s="382"/>
      <c r="BKB7" s="382"/>
      <c r="BKC7" s="382"/>
      <c r="BKD7" s="382"/>
      <c r="BKE7" s="382"/>
      <c r="BKF7" s="382"/>
      <c r="BKG7" s="382"/>
      <c r="BKH7" s="382"/>
      <c r="BKI7" s="382"/>
      <c r="BKJ7" s="382"/>
      <c r="BKK7" s="382"/>
      <c r="BKL7" s="382"/>
      <c r="BKM7" s="382"/>
      <c r="BKN7" s="382"/>
      <c r="BKO7" s="382"/>
      <c r="BKP7" s="382"/>
      <c r="BKQ7" s="382"/>
      <c r="BKR7" s="382"/>
      <c r="BKS7" s="382"/>
      <c r="BKT7" s="382"/>
      <c r="BKU7" s="382"/>
      <c r="BKV7" s="382"/>
      <c r="BKW7" s="382"/>
      <c r="BKX7" s="382"/>
      <c r="BKY7" s="382"/>
      <c r="BKZ7" s="382"/>
      <c r="BLA7" s="382"/>
      <c r="BLB7" s="382"/>
      <c r="BLC7" s="382"/>
      <c r="BLD7" s="382"/>
      <c r="BLE7" s="382"/>
      <c r="BLF7" s="382"/>
      <c r="BLG7" s="382"/>
      <c r="BLH7" s="382"/>
      <c r="BLI7" s="382"/>
      <c r="BLJ7" s="382"/>
      <c r="BLK7" s="382"/>
      <c r="BLL7" s="382"/>
      <c r="BLM7" s="382"/>
      <c r="BLN7" s="382"/>
      <c r="BLO7" s="382"/>
      <c r="BLP7" s="382"/>
      <c r="BLQ7" s="382"/>
      <c r="BLR7" s="382"/>
      <c r="BLS7" s="382"/>
      <c r="BLT7" s="382"/>
      <c r="BLU7" s="382"/>
      <c r="BLV7" s="382"/>
      <c r="BLW7" s="382"/>
      <c r="BLX7" s="382"/>
      <c r="BLY7" s="382"/>
      <c r="BLZ7" s="382"/>
      <c r="BMA7" s="382"/>
      <c r="BMB7" s="382"/>
      <c r="BMC7" s="382"/>
      <c r="BMD7" s="382"/>
      <c r="BME7" s="382"/>
      <c r="BMF7" s="382"/>
      <c r="BMG7" s="382"/>
      <c r="BMH7" s="382"/>
      <c r="BMI7" s="382"/>
      <c r="BMJ7" s="382"/>
      <c r="BMK7" s="382"/>
      <c r="BML7" s="382"/>
      <c r="BMM7" s="382"/>
      <c r="BMN7" s="382"/>
      <c r="BMO7" s="382"/>
      <c r="BMP7" s="382"/>
      <c r="BMQ7" s="382"/>
      <c r="BMR7" s="382"/>
      <c r="BMS7" s="382"/>
      <c r="BMT7" s="382"/>
      <c r="BMU7" s="382"/>
      <c r="BMV7" s="382"/>
      <c r="BMW7" s="382"/>
      <c r="BMX7" s="382"/>
      <c r="BMY7" s="382"/>
      <c r="BMZ7" s="382"/>
      <c r="BNA7" s="382"/>
      <c r="BNB7" s="382"/>
      <c r="BNC7" s="382"/>
      <c r="BND7" s="382"/>
      <c r="BNE7" s="382"/>
      <c r="BNF7" s="382"/>
      <c r="BNG7" s="382"/>
      <c r="BNH7" s="382"/>
      <c r="BNI7" s="382"/>
      <c r="BNJ7" s="382"/>
      <c r="BNK7" s="382"/>
      <c r="BNL7" s="382"/>
      <c r="BNM7" s="382"/>
      <c r="BNN7" s="382"/>
      <c r="BNO7" s="382"/>
      <c r="BNP7" s="382"/>
      <c r="BNQ7" s="382"/>
      <c r="BNR7" s="382"/>
      <c r="BNS7" s="382"/>
      <c r="BNT7" s="382"/>
      <c r="BNU7" s="382"/>
      <c r="BNV7" s="382"/>
      <c r="BNW7" s="382"/>
      <c r="BNX7" s="382"/>
      <c r="BNY7" s="382"/>
      <c r="BNZ7" s="382"/>
      <c r="BOA7" s="382"/>
      <c r="BOB7" s="382"/>
      <c r="BOC7" s="382"/>
      <c r="BOD7" s="382"/>
      <c r="BOE7" s="382"/>
      <c r="BOF7" s="382"/>
      <c r="BOG7" s="382"/>
      <c r="BOH7" s="382"/>
      <c r="BOI7" s="382"/>
      <c r="BOJ7" s="382"/>
      <c r="BOK7" s="382"/>
      <c r="BOL7" s="382"/>
      <c r="BOM7" s="382"/>
      <c r="BON7" s="382"/>
      <c r="BOO7" s="382"/>
      <c r="BOP7" s="382"/>
      <c r="BOQ7" s="382"/>
      <c r="BOR7" s="382"/>
      <c r="BOS7" s="382"/>
      <c r="BOT7" s="382"/>
      <c r="BOU7" s="382"/>
      <c r="BOV7" s="382"/>
      <c r="BOW7" s="382"/>
      <c r="BOX7" s="382"/>
      <c r="BOY7" s="382"/>
      <c r="BOZ7" s="382"/>
      <c r="BPA7" s="382"/>
      <c r="BPB7" s="382"/>
      <c r="BPC7" s="382"/>
      <c r="BPD7" s="382"/>
      <c r="BPE7" s="382"/>
      <c r="BPF7" s="382"/>
      <c r="BPG7" s="382"/>
      <c r="BPH7" s="382"/>
      <c r="BPI7" s="382"/>
      <c r="BPJ7" s="382"/>
      <c r="BPK7" s="382"/>
      <c r="BPL7" s="382"/>
      <c r="BPM7" s="382"/>
      <c r="BPN7" s="382"/>
      <c r="BPO7" s="382"/>
      <c r="BPP7" s="382"/>
      <c r="BPQ7" s="382"/>
      <c r="BPR7" s="382"/>
      <c r="BPS7" s="382"/>
      <c r="BPT7" s="382"/>
      <c r="BPU7" s="382"/>
      <c r="BPV7" s="382"/>
      <c r="BPW7" s="382"/>
      <c r="BPX7" s="382"/>
      <c r="BPY7" s="382"/>
      <c r="BPZ7" s="382"/>
      <c r="BQA7" s="382"/>
      <c r="BQB7" s="382"/>
      <c r="BQC7" s="382"/>
      <c r="BQD7" s="382"/>
      <c r="BQE7" s="382"/>
      <c r="BQF7" s="382"/>
      <c r="BQG7" s="382"/>
      <c r="BQH7" s="382"/>
      <c r="BQI7" s="382"/>
      <c r="BQJ7" s="382"/>
      <c r="BQK7" s="382"/>
      <c r="BQL7" s="382"/>
      <c r="BQM7" s="382"/>
      <c r="BQN7" s="382"/>
      <c r="BQO7" s="382"/>
      <c r="BQP7" s="382"/>
      <c r="BQQ7" s="382"/>
      <c r="BQR7" s="382"/>
      <c r="BQS7" s="382"/>
      <c r="BQT7" s="382"/>
      <c r="BQU7" s="382"/>
      <c r="BQV7" s="382"/>
      <c r="BQW7" s="382"/>
      <c r="BQX7" s="382"/>
      <c r="BQY7" s="382"/>
      <c r="BQZ7" s="382"/>
      <c r="BRA7" s="382"/>
      <c r="BRB7" s="382"/>
      <c r="BRC7" s="382"/>
      <c r="BRD7" s="382"/>
      <c r="BRE7" s="382"/>
      <c r="BRF7" s="382"/>
      <c r="BRG7" s="382"/>
      <c r="BRH7" s="382"/>
      <c r="BRI7" s="382"/>
      <c r="BRJ7" s="382"/>
      <c r="BRK7" s="382"/>
      <c r="BRL7" s="382"/>
      <c r="BRM7" s="382"/>
      <c r="BRN7" s="382"/>
      <c r="BRO7" s="382"/>
      <c r="BRP7" s="382"/>
      <c r="BRQ7" s="382"/>
      <c r="BRR7" s="382"/>
      <c r="BRS7" s="382"/>
      <c r="BRT7" s="382"/>
      <c r="BRU7" s="382"/>
      <c r="BRV7" s="382"/>
      <c r="BRW7" s="382"/>
      <c r="BRX7" s="382"/>
      <c r="BRY7" s="382"/>
      <c r="BRZ7" s="382"/>
      <c r="BSA7" s="382"/>
      <c r="BSB7" s="382"/>
      <c r="BSC7" s="382"/>
      <c r="BSD7" s="382"/>
      <c r="BSE7" s="382"/>
      <c r="BSF7" s="382"/>
      <c r="BSG7" s="382"/>
      <c r="BSH7" s="382"/>
      <c r="BSI7" s="382"/>
      <c r="BSJ7" s="382"/>
      <c r="BSK7" s="382"/>
      <c r="BSL7" s="382"/>
      <c r="BSM7" s="382"/>
      <c r="BSN7" s="382"/>
      <c r="BSO7" s="382"/>
      <c r="BSP7" s="382"/>
      <c r="BSQ7" s="382"/>
      <c r="BSR7" s="382"/>
      <c r="BSS7" s="382"/>
      <c r="BST7" s="382"/>
      <c r="BSU7" s="382"/>
      <c r="BSV7" s="382"/>
      <c r="BSW7" s="382"/>
      <c r="BSX7" s="382"/>
      <c r="BSY7" s="382"/>
      <c r="BSZ7" s="382"/>
      <c r="BTA7" s="382"/>
      <c r="BTB7" s="382"/>
      <c r="BTC7" s="382"/>
      <c r="BTD7" s="382"/>
      <c r="BTE7" s="382"/>
      <c r="BTF7" s="382"/>
      <c r="BTG7" s="382"/>
      <c r="BTH7" s="382"/>
      <c r="BTI7" s="382"/>
    </row>
    <row r="8" spans="1:1881" s="4" customFormat="1" ht="48" customHeight="1" x14ac:dyDescent="0.25">
      <c r="A8" s="187">
        <v>500</v>
      </c>
      <c r="B8" s="149" t="s">
        <v>58</v>
      </c>
      <c r="C8" s="181" t="s">
        <v>123</v>
      </c>
      <c r="D8" s="164" t="s">
        <v>124</v>
      </c>
      <c r="E8" s="670" t="e">
        <f>HLOOKUP($D$2,'2019 Data(H)'!$C$1:$DC$310,150,FALSE)</f>
        <v>#N/A</v>
      </c>
      <c r="F8" s="587"/>
      <c r="G8" s="383">
        <f>IF(F8&lt;0,"Note: Number is normally positive.",)</f>
        <v>0</v>
      </c>
      <c r="H8" s="18"/>
      <c r="I8" s="148"/>
      <c r="J8"/>
      <c r="K8" s="382"/>
      <c r="L8" s="715" t="s">
        <v>990</v>
      </c>
      <c r="M8" s="580" t="s">
        <v>987</v>
      </c>
      <c r="N8" s="597"/>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c r="BO8" s="382"/>
      <c r="BP8" s="382"/>
      <c r="BQ8" s="382"/>
      <c r="BR8" s="382"/>
      <c r="BS8" s="382"/>
      <c r="BT8" s="382"/>
      <c r="BU8" s="382"/>
      <c r="BV8" s="382"/>
      <c r="BW8" s="382"/>
      <c r="BX8" s="382"/>
      <c r="BY8" s="382"/>
      <c r="BZ8" s="382"/>
      <c r="CA8" s="382"/>
      <c r="CB8" s="382"/>
      <c r="CC8" s="382"/>
      <c r="CD8" s="382"/>
      <c r="CE8" s="382"/>
      <c r="CF8" s="382"/>
      <c r="CG8" s="382"/>
      <c r="CH8" s="382"/>
      <c r="CI8" s="382"/>
      <c r="CJ8" s="382"/>
      <c r="CK8" s="382"/>
      <c r="CL8" s="382"/>
      <c r="CM8" s="382"/>
      <c r="CN8" s="382"/>
      <c r="CO8" s="382"/>
      <c r="CP8" s="382"/>
      <c r="CQ8" s="382"/>
      <c r="CR8" s="382"/>
      <c r="CS8" s="382"/>
      <c r="CT8" s="382"/>
      <c r="CU8" s="382"/>
      <c r="CV8" s="382"/>
      <c r="CW8" s="382"/>
      <c r="CX8" s="382"/>
      <c r="CY8" s="382"/>
      <c r="CZ8" s="382"/>
      <c r="DA8" s="382"/>
      <c r="DB8" s="382"/>
      <c r="DC8" s="382"/>
      <c r="DD8" s="382"/>
      <c r="DE8" s="382"/>
      <c r="DF8" s="382"/>
      <c r="DG8" s="382"/>
      <c r="DH8" s="382"/>
      <c r="DI8" s="382"/>
      <c r="DJ8" s="382"/>
      <c r="DK8" s="382"/>
      <c r="DL8" s="382"/>
      <c r="DM8" s="382"/>
      <c r="DN8" s="382"/>
      <c r="DO8" s="382"/>
      <c r="DP8" s="382"/>
      <c r="DQ8" s="382"/>
      <c r="DR8" s="382"/>
      <c r="DS8" s="382"/>
      <c r="DT8" s="382"/>
      <c r="DU8" s="382"/>
      <c r="DV8" s="382"/>
      <c r="DW8" s="382"/>
      <c r="DX8" s="382"/>
      <c r="DY8" s="382"/>
      <c r="DZ8" s="382"/>
      <c r="EA8" s="382"/>
      <c r="EB8" s="382"/>
      <c r="EC8" s="382"/>
      <c r="ED8" s="382"/>
      <c r="EE8" s="382"/>
      <c r="EF8" s="382"/>
      <c r="EG8" s="382"/>
      <c r="EH8" s="382"/>
      <c r="EI8" s="382"/>
      <c r="EJ8" s="382"/>
      <c r="EK8" s="382"/>
      <c r="EL8" s="382"/>
      <c r="EM8" s="382"/>
      <c r="EN8" s="382"/>
      <c r="EO8" s="382"/>
      <c r="EP8" s="382"/>
      <c r="EQ8" s="382"/>
      <c r="ER8" s="382"/>
      <c r="ES8" s="382"/>
      <c r="ET8" s="382"/>
      <c r="EU8" s="382"/>
      <c r="EV8" s="382"/>
      <c r="EW8" s="382"/>
      <c r="EX8" s="382"/>
      <c r="EY8" s="382"/>
      <c r="EZ8" s="382"/>
      <c r="FA8" s="382"/>
      <c r="FB8" s="382"/>
      <c r="FC8" s="382"/>
      <c r="FD8" s="382"/>
      <c r="FE8" s="382"/>
      <c r="FF8" s="382"/>
      <c r="FG8" s="382"/>
      <c r="FH8" s="382"/>
      <c r="FI8" s="382"/>
      <c r="FJ8" s="382"/>
      <c r="FK8" s="382"/>
      <c r="FL8" s="382"/>
      <c r="FM8" s="382"/>
      <c r="FN8" s="382"/>
      <c r="FO8" s="382"/>
      <c r="FP8" s="382"/>
      <c r="FQ8" s="382"/>
      <c r="FR8" s="382"/>
      <c r="FS8" s="382"/>
      <c r="FT8" s="382"/>
      <c r="FU8" s="382"/>
      <c r="FV8" s="382"/>
      <c r="FW8" s="382"/>
      <c r="FX8" s="382"/>
      <c r="FY8" s="382"/>
      <c r="FZ8" s="382"/>
      <c r="GA8" s="382"/>
      <c r="GB8" s="382"/>
      <c r="GC8" s="382"/>
      <c r="GD8" s="382"/>
      <c r="GE8" s="382"/>
      <c r="GF8" s="382"/>
      <c r="GG8" s="382"/>
      <c r="GH8" s="382"/>
      <c r="GI8" s="382"/>
      <c r="GJ8" s="382"/>
      <c r="GK8" s="382"/>
      <c r="GL8" s="382"/>
      <c r="GM8" s="382"/>
      <c r="GN8" s="382"/>
      <c r="GO8" s="382"/>
      <c r="GP8" s="382"/>
      <c r="GQ8" s="382"/>
      <c r="GR8" s="382"/>
      <c r="GS8" s="382"/>
      <c r="GT8" s="382"/>
      <c r="GU8" s="382"/>
      <c r="GV8" s="382"/>
      <c r="GW8" s="382"/>
      <c r="GX8" s="382"/>
      <c r="GY8" s="382"/>
      <c r="GZ8" s="382"/>
      <c r="HA8" s="382"/>
      <c r="HB8" s="382"/>
      <c r="HC8" s="382"/>
      <c r="HD8" s="382"/>
      <c r="HE8" s="382"/>
      <c r="HF8" s="382"/>
      <c r="HG8" s="382"/>
      <c r="HH8" s="382"/>
      <c r="HI8" s="382"/>
      <c r="HJ8" s="382"/>
      <c r="HK8" s="382"/>
      <c r="HL8" s="382"/>
      <c r="HM8" s="382"/>
      <c r="HN8" s="382"/>
      <c r="HO8" s="382"/>
      <c r="HP8" s="382"/>
      <c r="HQ8" s="382"/>
      <c r="HR8" s="382"/>
      <c r="HS8" s="382"/>
      <c r="HT8" s="382"/>
      <c r="HU8" s="382"/>
      <c r="HV8" s="382"/>
      <c r="HW8" s="382"/>
      <c r="HX8" s="382"/>
      <c r="HY8" s="382"/>
      <c r="HZ8" s="382"/>
      <c r="IA8" s="382"/>
      <c r="IB8" s="382"/>
      <c r="IC8" s="382"/>
      <c r="ID8" s="382"/>
      <c r="IE8" s="382"/>
      <c r="IF8" s="382"/>
      <c r="IG8" s="382"/>
      <c r="IH8" s="382"/>
      <c r="II8" s="382"/>
      <c r="IJ8" s="382"/>
      <c r="IK8" s="382"/>
      <c r="IL8" s="382"/>
      <c r="IM8" s="382"/>
      <c r="IN8" s="382"/>
      <c r="IO8" s="382"/>
      <c r="IP8" s="382"/>
      <c r="IQ8" s="382"/>
      <c r="IR8" s="382"/>
      <c r="IS8" s="382"/>
      <c r="IT8" s="382"/>
      <c r="IU8" s="382"/>
      <c r="IV8" s="382"/>
      <c r="IW8" s="382"/>
      <c r="IX8" s="382"/>
      <c r="IY8" s="382"/>
      <c r="IZ8" s="382"/>
      <c r="JA8" s="382"/>
      <c r="JB8" s="382"/>
      <c r="JC8" s="382"/>
      <c r="JD8" s="382"/>
      <c r="JE8" s="382"/>
      <c r="JF8" s="382"/>
      <c r="JG8" s="382"/>
      <c r="JH8" s="382"/>
      <c r="JI8" s="382"/>
      <c r="JJ8" s="382"/>
      <c r="JK8" s="382"/>
      <c r="JL8" s="382"/>
      <c r="JM8" s="382"/>
      <c r="JN8" s="382"/>
      <c r="JO8" s="382"/>
      <c r="JP8" s="382"/>
      <c r="JQ8" s="382"/>
      <c r="JR8" s="382"/>
      <c r="JS8" s="382"/>
      <c r="JT8" s="382"/>
      <c r="JU8" s="382"/>
      <c r="JV8" s="382"/>
      <c r="JW8" s="382"/>
      <c r="JX8" s="382"/>
      <c r="JY8" s="382"/>
      <c r="JZ8" s="382"/>
      <c r="KA8" s="382"/>
      <c r="KB8" s="382"/>
      <c r="KC8" s="382"/>
      <c r="KD8" s="382"/>
      <c r="KE8" s="382"/>
      <c r="KF8" s="382"/>
      <c r="KG8" s="382"/>
      <c r="KH8" s="382"/>
      <c r="KI8" s="382"/>
      <c r="KJ8" s="382"/>
      <c r="KK8" s="382"/>
      <c r="KL8" s="382"/>
      <c r="KM8" s="382"/>
      <c r="KN8" s="382"/>
      <c r="KO8" s="382"/>
      <c r="KP8" s="382"/>
      <c r="KQ8" s="382"/>
      <c r="KR8" s="382"/>
      <c r="KS8" s="382"/>
      <c r="KT8" s="382"/>
      <c r="KU8" s="382"/>
      <c r="KV8" s="382"/>
      <c r="KW8" s="382"/>
      <c r="KX8" s="382"/>
      <c r="KY8" s="382"/>
      <c r="KZ8" s="382"/>
      <c r="LA8" s="382"/>
      <c r="LB8" s="382"/>
      <c r="LC8" s="382"/>
      <c r="LD8" s="382"/>
      <c r="LE8" s="382"/>
      <c r="LF8" s="382"/>
      <c r="LG8" s="382"/>
      <c r="LH8" s="382"/>
      <c r="LI8" s="382"/>
      <c r="LJ8" s="382"/>
      <c r="LK8" s="382"/>
      <c r="LL8" s="382"/>
      <c r="LM8" s="382"/>
      <c r="LN8" s="382"/>
      <c r="LO8" s="382"/>
      <c r="LP8" s="382"/>
      <c r="LQ8" s="382"/>
      <c r="LR8" s="382"/>
      <c r="LS8" s="382"/>
      <c r="LT8" s="382"/>
      <c r="LU8" s="382"/>
      <c r="LV8" s="382"/>
      <c r="LW8" s="382"/>
      <c r="LX8" s="382"/>
      <c r="LY8" s="382"/>
      <c r="LZ8" s="382"/>
      <c r="MA8" s="382"/>
      <c r="MB8" s="382"/>
      <c r="MC8" s="382"/>
      <c r="MD8" s="382"/>
      <c r="ME8" s="382"/>
      <c r="MF8" s="382"/>
      <c r="MG8" s="382"/>
      <c r="MH8" s="382"/>
      <c r="MI8" s="382"/>
      <c r="MJ8" s="382"/>
      <c r="MK8" s="382"/>
      <c r="ML8" s="382"/>
      <c r="MM8" s="382"/>
      <c r="MN8" s="382"/>
      <c r="MO8" s="382"/>
      <c r="MP8" s="382"/>
      <c r="MQ8" s="382"/>
      <c r="MR8" s="382"/>
      <c r="MS8" s="382"/>
      <c r="MT8" s="382"/>
      <c r="MU8" s="382"/>
      <c r="MV8" s="382"/>
      <c r="MW8" s="382"/>
      <c r="MX8" s="382"/>
      <c r="MY8" s="382"/>
      <c r="MZ8" s="382"/>
      <c r="NA8" s="382"/>
      <c r="NB8" s="382"/>
      <c r="NC8" s="382"/>
      <c r="ND8" s="382"/>
      <c r="NE8" s="382"/>
      <c r="NF8" s="382"/>
      <c r="NG8" s="382"/>
      <c r="NH8" s="382"/>
      <c r="NI8" s="382"/>
      <c r="NJ8" s="382"/>
      <c r="NK8" s="382"/>
      <c r="NL8" s="382"/>
      <c r="NM8" s="382"/>
      <c r="NN8" s="382"/>
      <c r="NO8" s="382"/>
      <c r="NP8" s="382"/>
      <c r="NQ8" s="382"/>
      <c r="NR8" s="382"/>
      <c r="NS8" s="382"/>
      <c r="NT8" s="382"/>
      <c r="NU8" s="382"/>
      <c r="NV8" s="382"/>
      <c r="NW8" s="382"/>
      <c r="NX8" s="382"/>
      <c r="NY8" s="382"/>
      <c r="NZ8" s="382"/>
      <c r="OA8" s="382"/>
      <c r="OB8" s="382"/>
      <c r="OC8" s="382"/>
      <c r="OD8" s="382"/>
      <c r="OE8" s="382"/>
      <c r="OF8" s="382"/>
      <c r="OG8" s="382"/>
      <c r="OH8" s="382"/>
      <c r="OI8" s="382"/>
      <c r="OJ8" s="382"/>
      <c r="OK8" s="382"/>
      <c r="OL8" s="382"/>
      <c r="OM8" s="382"/>
      <c r="ON8" s="382"/>
      <c r="OO8" s="382"/>
      <c r="OP8" s="382"/>
      <c r="OQ8" s="382"/>
      <c r="OR8" s="382"/>
      <c r="OS8" s="382"/>
      <c r="OT8" s="382"/>
      <c r="OU8" s="382"/>
      <c r="OV8" s="382"/>
      <c r="OW8" s="382"/>
      <c r="OX8" s="382"/>
      <c r="OY8" s="382"/>
      <c r="OZ8" s="382"/>
      <c r="PA8" s="382"/>
      <c r="PB8" s="382"/>
      <c r="PC8" s="382"/>
      <c r="PD8" s="382"/>
      <c r="PE8" s="382"/>
      <c r="PF8" s="382"/>
      <c r="PG8" s="382"/>
      <c r="PH8" s="382"/>
      <c r="PI8" s="382"/>
      <c r="PJ8" s="382"/>
      <c r="PK8" s="382"/>
      <c r="PL8" s="382"/>
      <c r="PM8" s="382"/>
      <c r="PN8" s="382"/>
      <c r="PO8" s="382"/>
      <c r="PP8" s="382"/>
      <c r="PQ8" s="382"/>
      <c r="PR8" s="382"/>
      <c r="PS8" s="382"/>
      <c r="PT8" s="382"/>
      <c r="PU8" s="382"/>
      <c r="PV8" s="382"/>
      <c r="PW8" s="382"/>
      <c r="PX8" s="382"/>
      <c r="PY8" s="382"/>
      <c r="PZ8" s="382"/>
      <c r="QA8" s="382"/>
      <c r="QB8" s="382"/>
      <c r="QC8" s="382"/>
      <c r="QD8" s="382"/>
      <c r="QE8" s="382"/>
      <c r="QF8" s="382"/>
      <c r="QG8" s="382"/>
      <c r="QH8" s="382"/>
      <c r="QI8" s="382"/>
      <c r="QJ8" s="382"/>
      <c r="QK8" s="382"/>
      <c r="QL8" s="382"/>
      <c r="QM8" s="382"/>
      <c r="QN8" s="382"/>
      <c r="QO8" s="382"/>
      <c r="QP8" s="382"/>
      <c r="QQ8" s="382"/>
      <c r="QR8" s="382"/>
      <c r="QS8" s="382"/>
      <c r="QT8" s="382"/>
      <c r="QU8" s="382"/>
      <c r="QV8" s="382"/>
      <c r="QW8" s="382"/>
      <c r="QX8" s="382"/>
      <c r="QY8" s="382"/>
      <c r="QZ8" s="382"/>
      <c r="RA8" s="382"/>
      <c r="RB8" s="382"/>
      <c r="RC8" s="382"/>
      <c r="RD8" s="382"/>
      <c r="RE8" s="382"/>
      <c r="RF8" s="382"/>
      <c r="RG8" s="382"/>
      <c r="RH8" s="382"/>
      <c r="RI8" s="382"/>
      <c r="RJ8" s="382"/>
      <c r="RK8" s="382"/>
      <c r="RL8" s="382"/>
      <c r="RM8" s="382"/>
      <c r="RN8" s="382"/>
      <c r="RO8" s="382"/>
      <c r="RP8" s="382"/>
      <c r="RQ8" s="382"/>
      <c r="RR8" s="382"/>
      <c r="RS8" s="382"/>
      <c r="RT8" s="382"/>
      <c r="RU8" s="382"/>
      <c r="RV8" s="382"/>
      <c r="RW8" s="382"/>
      <c r="RX8" s="382"/>
      <c r="RY8" s="382"/>
      <c r="RZ8" s="382"/>
      <c r="SA8" s="382"/>
      <c r="SB8" s="382"/>
      <c r="SC8" s="382"/>
      <c r="SD8" s="382"/>
      <c r="SE8" s="382"/>
      <c r="SF8" s="382"/>
      <c r="SG8" s="382"/>
      <c r="SH8" s="382"/>
      <c r="SI8" s="382"/>
      <c r="SJ8" s="382"/>
      <c r="SK8" s="382"/>
      <c r="SL8" s="382"/>
      <c r="SM8" s="382"/>
      <c r="SN8" s="382"/>
      <c r="SO8" s="382"/>
      <c r="SP8" s="382"/>
      <c r="SQ8" s="382"/>
      <c r="SR8" s="382"/>
      <c r="SS8" s="382"/>
      <c r="ST8" s="382"/>
      <c r="SU8" s="382"/>
      <c r="SV8" s="382"/>
      <c r="SW8" s="382"/>
      <c r="SX8" s="382"/>
      <c r="SY8" s="382"/>
      <c r="SZ8" s="382"/>
      <c r="TA8" s="382"/>
      <c r="TB8" s="382"/>
      <c r="TC8" s="382"/>
      <c r="TD8" s="382"/>
      <c r="TE8" s="382"/>
      <c r="TF8" s="382"/>
      <c r="TG8" s="382"/>
      <c r="TH8" s="382"/>
      <c r="TI8" s="382"/>
      <c r="TJ8" s="382"/>
      <c r="TK8" s="382"/>
      <c r="TL8" s="382"/>
      <c r="TM8" s="382"/>
      <c r="TN8" s="382"/>
      <c r="TO8" s="382"/>
      <c r="TP8" s="382"/>
      <c r="TQ8" s="382"/>
      <c r="TR8" s="382"/>
      <c r="TS8" s="382"/>
      <c r="TT8" s="382"/>
      <c r="TU8" s="382"/>
      <c r="TV8" s="382"/>
      <c r="TW8" s="382"/>
      <c r="TX8" s="382"/>
      <c r="TY8" s="382"/>
      <c r="TZ8" s="382"/>
      <c r="UA8" s="382"/>
      <c r="UB8" s="382"/>
      <c r="UC8" s="382"/>
      <c r="UD8" s="382"/>
      <c r="UE8" s="382"/>
      <c r="UF8" s="382"/>
      <c r="UG8" s="382"/>
      <c r="UH8" s="382"/>
      <c r="UI8" s="382"/>
      <c r="UJ8" s="382"/>
      <c r="UK8" s="382"/>
      <c r="UL8" s="382"/>
      <c r="UM8" s="382"/>
      <c r="UN8" s="382"/>
      <c r="UO8" s="382"/>
      <c r="UP8" s="382"/>
      <c r="UQ8" s="382"/>
      <c r="UR8" s="382"/>
      <c r="US8" s="382"/>
      <c r="UT8" s="382"/>
      <c r="UU8" s="382"/>
      <c r="UV8" s="382"/>
      <c r="UW8" s="382"/>
      <c r="UX8" s="382"/>
      <c r="UY8" s="382"/>
      <c r="UZ8" s="382"/>
      <c r="VA8" s="382"/>
      <c r="VB8" s="382"/>
      <c r="VC8" s="382"/>
      <c r="VD8" s="382"/>
      <c r="VE8" s="382"/>
      <c r="VF8" s="382"/>
      <c r="VG8" s="382"/>
      <c r="VH8" s="382"/>
      <c r="VI8" s="382"/>
      <c r="VJ8" s="382"/>
      <c r="VK8" s="382"/>
      <c r="VL8" s="382"/>
      <c r="VM8" s="382"/>
      <c r="VN8" s="382"/>
      <c r="VO8" s="382"/>
      <c r="VP8" s="382"/>
      <c r="VQ8" s="382"/>
      <c r="VR8" s="382"/>
      <c r="VS8" s="382"/>
      <c r="VT8" s="382"/>
      <c r="VU8" s="382"/>
      <c r="VV8" s="382"/>
      <c r="VW8" s="382"/>
      <c r="VX8" s="382"/>
      <c r="VY8" s="382"/>
      <c r="VZ8" s="382"/>
      <c r="WA8" s="382"/>
      <c r="WB8" s="382"/>
      <c r="WC8" s="382"/>
      <c r="WD8" s="382"/>
      <c r="WE8" s="382"/>
      <c r="WF8" s="382"/>
      <c r="WG8" s="382"/>
      <c r="WH8" s="382"/>
      <c r="WI8" s="382"/>
      <c r="WJ8" s="382"/>
      <c r="WK8" s="382"/>
      <c r="WL8" s="382"/>
      <c r="WM8" s="382"/>
      <c r="WN8" s="382"/>
      <c r="WO8" s="382"/>
      <c r="WP8" s="382"/>
      <c r="WQ8" s="382"/>
      <c r="WR8" s="382"/>
      <c r="WS8" s="382"/>
      <c r="WT8" s="382"/>
      <c r="WU8" s="382"/>
      <c r="WV8" s="382"/>
      <c r="WW8" s="382"/>
      <c r="WX8" s="382"/>
      <c r="WY8" s="382"/>
      <c r="WZ8" s="382"/>
      <c r="XA8" s="382"/>
      <c r="XB8" s="382"/>
      <c r="XC8" s="382"/>
      <c r="XD8" s="382"/>
      <c r="XE8" s="382"/>
      <c r="XF8" s="382"/>
      <c r="XG8" s="382"/>
      <c r="XH8" s="382"/>
      <c r="XI8" s="382"/>
      <c r="XJ8" s="382"/>
      <c r="XK8" s="382"/>
      <c r="XL8" s="382"/>
      <c r="XM8" s="382"/>
      <c r="XN8" s="382"/>
      <c r="XO8" s="382"/>
      <c r="XP8" s="382"/>
      <c r="XQ8" s="382"/>
      <c r="XR8" s="382"/>
      <c r="XS8" s="382"/>
      <c r="XT8" s="382"/>
      <c r="XU8" s="382"/>
      <c r="XV8" s="382"/>
      <c r="XW8" s="382"/>
      <c r="XX8" s="382"/>
      <c r="XY8" s="382"/>
      <c r="XZ8" s="382"/>
      <c r="YA8" s="382"/>
      <c r="YB8" s="382"/>
      <c r="YC8" s="382"/>
      <c r="YD8" s="382"/>
      <c r="YE8" s="382"/>
      <c r="YF8" s="382"/>
      <c r="YG8" s="382"/>
      <c r="YH8" s="382"/>
      <c r="YI8" s="382"/>
      <c r="YJ8" s="382"/>
      <c r="YK8" s="382"/>
      <c r="YL8" s="382"/>
      <c r="YM8" s="382"/>
      <c r="YN8" s="382"/>
      <c r="YO8" s="382"/>
      <c r="YP8" s="382"/>
      <c r="YQ8" s="382"/>
      <c r="YR8" s="382"/>
      <c r="YS8" s="382"/>
      <c r="YT8" s="382"/>
      <c r="YU8" s="382"/>
      <c r="YV8" s="382"/>
      <c r="YW8" s="382"/>
      <c r="YX8" s="382"/>
      <c r="YY8" s="382"/>
      <c r="YZ8" s="382"/>
      <c r="ZA8" s="382"/>
      <c r="ZB8" s="382"/>
      <c r="ZC8" s="382"/>
      <c r="ZD8" s="382"/>
      <c r="ZE8" s="382"/>
      <c r="ZF8" s="382"/>
      <c r="ZG8" s="382"/>
      <c r="ZH8" s="382"/>
      <c r="ZI8" s="382"/>
      <c r="ZJ8" s="382"/>
      <c r="ZK8" s="382"/>
      <c r="ZL8" s="382"/>
      <c r="ZM8" s="382"/>
      <c r="ZN8" s="382"/>
      <c r="ZO8" s="382"/>
      <c r="ZP8" s="382"/>
      <c r="ZQ8" s="382"/>
      <c r="ZR8" s="382"/>
      <c r="ZS8" s="382"/>
      <c r="ZT8" s="382"/>
      <c r="ZU8" s="382"/>
      <c r="ZV8" s="382"/>
      <c r="ZW8" s="382"/>
      <c r="ZX8" s="382"/>
      <c r="ZY8" s="382"/>
      <c r="ZZ8" s="382"/>
      <c r="AAA8" s="382"/>
      <c r="AAB8" s="382"/>
      <c r="AAC8" s="382"/>
      <c r="AAD8" s="382"/>
      <c r="AAE8" s="382"/>
      <c r="AAF8" s="382"/>
      <c r="AAG8" s="382"/>
      <c r="AAH8" s="382"/>
      <c r="AAI8" s="382"/>
      <c r="AAJ8" s="382"/>
      <c r="AAK8" s="382"/>
      <c r="AAL8" s="382"/>
      <c r="AAM8" s="382"/>
      <c r="AAN8" s="382"/>
      <c r="AAO8" s="382"/>
      <c r="AAP8" s="382"/>
      <c r="AAQ8" s="382"/>
      <c r="AAR8" s="382"/>
      <c r="AAS8" s="382"/>
      <c r="AAT8" s="382"/>
      <c r="AAU8" s="382"/>
      <c r="AAV8" s="382"/>
      <c r="AAW8" s="382"/>
      <c r="AAX8" s="382"/>
      <c r="AAY8" s="382"/>
      <c r="AAZ8" s="382"/>
      <c r="ABA8" s="382"/>
      <c r="ABB8" s="382"/>
      <c r="ABC8" s="382"/>
      <c r="ABD8" s="382"/>
      <c r="ABE8" s="382"/>
      <c r="ABF8" s="382"/>
      <c r="ABG8" s="382"/>
      <c r="ABH8" s="382"/>
      <c r="ABI8" s="382"/>
      <c r="ABJ8" s="382"/>
      <c r="ABK8" s="382"/>
      <c r="ABL8" s="382"/>
      <c r="ABM8" s="382"/>
      <c r="ABN8" s="382"/>
      <c r="ABO8" s="382"/>
      <c r="ABP8" s="382"/>
      <c r="ABQ8" s="382"/>
      <c r="ABR8" s="382"/>
      <c r="ABS8" s="382"/>
      <c r="ABT8" s="382"/>
      <c r="ABU8" s="382"/>
      <c r="ABV8" s="382"/>
      <c r="ABW8" s="382"/>
      <c r="ABX8" s="382"/>
      <c r="ABY8" s="382"/>
      <c r="ABZ8" s="382"/>
      <c r="ACA8" s="382"/>
      <c r="ACB8" s="382"/>
      <c r="ACC8" s="382"/>
      <c r="ACD8" s="382"/>
      <c r="ACE8" s="382"/>
      <c r="ACF8" s="382"/>
      <c r="ACG8" s="382"/>
      <c r="ACH8" s="382"/>
      <c r="ACI8" s="382"/>
      <c r="ACJ8" s="382"/>
      <c r="ACK8" s="382"/>
      <c r="ACL8" s="382"/>
      <c r="ACM8" s="382"/>
      <c r="ACN8" s="382"/>
      <c r="ACO8" s="382"/>
      <c r="ACP8" s="382"/>
      <c r="ACQ8" s="382"/>
      <c r="ACR8" s="382"/>
      <c r="ACS8" s="382"/>
      <c r="ACT8" s="382"/>
      <c r="ACU8" s="382"/>
      <c r="ACV8" s="382"/>
      <c r="ACW8" s="382"/>
      <c r="ACX8" s="382"/>
      <c r="ACY8" s="382"/>
      <c r="ACZ8" s="382"/>
      <c r="ADA8" s="382"/>
      <c r="ADB8" s="382"/>
      <c r="ADC8" s="382"/>
      <c r="ADD8" s="382"/>
      <c r="ADE8" s="382"/>
      <c r="ADF8" s="382"/>
      <c r="ADG8" s="382"/>
      <c r="ADH8" s="382"/>
      <c r="ADI8" s="382"/>
      <c r="ADJ8" s="382"/>
      <c r="ADK8" s="382"/>
      <c r="ADL8" s="382"/>
      <c r="ADM8" s="382"/>
      <c r="ADN8" s="382"/>
      <c r="ADO8" s="382"/>
      <c r="ADP8" s="382"/>
      <c r="ADQ8" s="382"/>
      <c r="ADR8" s="382"/>
      <c r="ADS8" s="382"/>
      <c r="ADT8" s="382"/>
      <c r="ADU8" s="382"/>
      <c r="ADV8" s="382"/>
      <c r="ADW8" s="382"/>
      <c r="ADX8" s="382"/>
      <c r="ADY8" s="382"/>
      <c r="ADZ8" s="382"/>
      <c r="AEA8" s="382"/>
      <c r="AEB8" s="382"/>
      <c r="AEC8" s="382"/>
      <c r="AED8" s="382"/>
      <c r="AEE8" s="382"/>
      <c r="AEF8" s="382"/>
      <c r="AEG8" s="382"/>
      <c r="AEH8" s="382"/>
      <c r="AEI8" s="382"/>
      <c r="AEJ8" s="382"/>
      <c r="AEK8" s="382"/>
      <c r="AEL8" s="382"/>
      <c r="AEM8" s="382"/>
      <c r="AEN8" s="382"/>
      <c r="AEO8" s="382"/>
      <c r="AEP8" s="382"/>
      <c r="AEQ8" s="382"/>
      <c r="AER8" s="382"/>
      <c r="AES8" s="382"/>
      <c r="AET8" s="382"/>
      <c r="AEU8" s="382"/>
      <c r="AEV8" s="382"/>
      <c r="AEW8" s="382"/>
      <c r="AEX8" s="382"/>
      <c r="AEY8" s="382"/>
      <c r="AEZ8" s="382"/>
      <c r="AFA8" s="382"/>
      <c r="AFB8" s="382"/>
      <c r="AFC8" s="382"/>
      <c r="AFD8" s="382"/>
      <c r="AFE8" s="382"/>
      <c r="AFF8" s="382"/>
      <c r="AFG8" s="382"/>
      <c r="AFH8" s="382"/>
      <c r="AFI8" s="382"/>
      <c r="AFJ8" s="382"/>
      <c r="AFK8" s="382"/>
      <c r="AFL8" s="382"/>
      <c r="AFM8" s="382"/>
      <c r="AFN8" s="382"/>
      <c r="AFO8" s="382"/>
      <c r="AFP8" s="382"/>
      <c r="AFQ8" s="382"/>
      <c r="AFR8" s="382"/>
      <c r="AFS8" s="382"/>
      <c r="AFT8" s="382"/>
      <c r="AFU8" s="382"/>
      <c r="AFV8" s="382"/>
      <c r="AFW8" s="382"/>
      <c r="AFX8" s="382"/>
      <c r="AFY8" s="382"/>
      <c r="AFZ8" s="382"/>
      <c r="AGA8" s="382"/>
      <c r="AGB8" s="382"/>
      <c r="AGC8" s="382"/>
      <c r="AGD8" s="382"/>
      <c r="AGE8" s="382"/>
      <c r="AGF8" s="382"/>
      <c r="AGG8" s="382"/>
      <c r="AGH8" s="382"/>
      <c r="AGI8" s="382"/>
      <c r="AGJ8" s="382"/>
      <c r="AGK8" s="382"/>
      <c r="AGL8" s="382"/>
      <c r="AGM8" s="382"/>
      <c r="AGN8" s="382"/>
      <c r="AGO8" s="382"/>
      <c r="AGP8" s="382"/>
      <c r="AGQ8" s="382"/>
      <c r="AGR8" s="382"/>
      <c r="AGS8" s="382"/>
      <c r="AGT8" s="382"/>
      <c r="AGU8" s="382"/>
      <c r="AGV8" s="382"/>
      <c r="AGW8" s="382"/>
      <c r="AGX8" s="382"/>
      <c r="AGY8" s="382"/>
      <c r="AGZ8" s="382"/>
      <c r="AHA8" s="382"/>
      <c r="AHB8" s="382"/>
      <c r="AHC8" s="382"/>
      <c r="AHD8" s="382"/>
      <c r="AHE8" s="382"/>
      <c r="AHF8" s="382"/>
      <c r="AHG8" s="382"/>
      <c r="AHH8" s="382"/>
      <c r="AHI8" s="382"/>
      <c r="AHJ8" s="382"/>
      <c r="AHK8" s="382"/>
      <c r="AHL8" s="382"/>
      <c r="AHM8" s="382"/>
      <c r="AHN8" s="382"/>
      <c r="AHO8" s="382"/>
      <c r="AHP8" s="382"/>
      <c r="AHQ8" s="382"/>
      <c r="AHR8" s="382"/>
      <c r="AHS8" s="382"/>
      <c r="AHT8" s="382"/>
      <c r="AHU8" s="382"/>
      <c r="AHV8" s="382"/>
      <c r="AHW8" s="382"/>
      <c r="AHX8" s="382"/>
      <c r="AHY8" s="382"/>
      <c r="AHZ8" s="382"/>
      <c r="AIA8" s="382"/>
      <c r="AIB8" s="382"/>
      <c r="AIC8" s="382"/>
      <c r="AID8" s="382"/>
      <c r="AIE8" s="382"/>
      <c r="AIF8" s="382"/>
      <c r="AIG8" s="382"/>
      <c r="AIH8" s="382"/>
      <c r="AII8" s="382"/>
      <c r="AIJ8" s="382"/>
      <c r="AIK8" s="382"/>
      <c r="AIL8" s="382"/>
      <c r="AIM8" s="382"/>
      <c r="AIN8" s="382"/>
      <c r="AIO8" s="382"/>
      <c r="AIP8" s="382"/>
      <c r="AIQ8" s="382"/>
      <c r="AIR8" s="382"/>
      <c r="AIS8" s="382"/>
      <c r="AIT8" s="382"/>
      <c r="AIU8" s="382"/>
      <c r="AIV8" s="382"/>
      <c r="AIW8" s="382"/>
      <c r="AIX8" s="382"/>
      <c r="AIY8" s="382"/>
      <c r="AIZ8" s="382"/>
      <c r="AJA8" s="382"/>
      <c r="AJB8" s="382"/>
      <c r="AJC8" s="382"/>
      <c r="AJD8" s="382"/>
      <c r="AJE8" s="382"/>
      <c r="AJF8" s="382"/>
      <c r="AJG8" s="382"/>
      <c r="AJH8" s="382"/>
      <c r="AJI8" s="382"/>
      <c r="AJJ8" s="382"/>
      <c r="AJK8" s="382"/>
      <c r="AJL8" s="382"/>
      <c r="AJM8" s="382"/>
      <c r="AJN8" s="382"/>
      <c r="AJO8" s="382"/>
      <c r="AJP8" s="382"/>
      <c r="AJQ8" s="382"/>
      <c r="AJR8" s="382"/>
      <c r="AJS8" s="382"/>
      <c r="AJT8" s="382"/>
      <c r="AJU8" s="382"/>
      <c r="AJV8" s="382"/>
      <c r="AJW8" s="382"/>
      <c r="AJX8" s="382"/>
      <c r="AJY8" s="382"/>
      <c r="AJZ8" s="382"/>
      <c r="AKA8" s="382"/>
      <c r="AKB8" s="382"/>
      <c r="AKC8" s="382"/>
      <c r="AKD8" s="382"/>
      <c r="AKE8" s="382"/>
      <c r="AKF8" s="382"/>
      <c r="AKG8" s="382"/>
      <c r="AKH8" s="382"/>
      <c r="AKI8" s="382"/>
      <c r="AKJ8" s="382"/>
      <c r="AKK8" s="382"/>
      <c r="AKL8" s="382"/>
      <c r="AKM8" s="382"/>
      <c r="AKN8" s="382"/>
      <c r="AKO8" s="382"/>
      <c r="AKP8" s="382"/>
      <c r="AKQ8" s="382"/>
      <c r="AKR8" s="382"/>
      <c r="AKS8" s="382"/>
      <c r="AKT8" s="382"/>
      <c r="AKU8" s="382"/>
      <c r="AKV8" s="382"/>
      <c r="AKW8" s="382"/>
      <c r="AKX8" s="382"/>
      <c r="AKY8" s="382"/>
      <c r="AKZ8" s="382"/>
      <c r="ALA8" s="382"/>
      <c r="ALB8" s="382"/>
      <c r="ALC8" s="382"/>
      <c r="ALD8" s="382"/>
      <c r="ALE8" s="382"/>
      <c r="ALF8" s="382"/>
      <c r="ALG8" s="382"/>
      <c r="ALH8" s="382"/>
      <c r="ALI8" s="382"/>
      <c r="ALJ8" s="382"/>
      <c r="ALK8" s="382"/>
      <c r="ALL8" s="382"/>
      <c r="ALM8" s="382"/>
      <c r="ALN8" s="382"/>
      <c r="ALO8" s="382"/>
      <c r="ALP8" s="382"/>
      <c r="ALQ8" s="382"/>
      <c r="ALR8" s="382"/>
      <c r="ALS8" s="382"/>
      <c r="ALT8" s="382"/>
      <c r="ALU8" s="382"/>
      <c r="ALV8" s="382"/>
      <c r="ALW8" s="382"/>
      <c r="ALX8" s="382"/>
      <c r="ALY8" s="382"/>
      <c r="ALZ8" s="382"/>
      <c r="AMA8" s="382"/>
      <c r="AMB8" s="382"/>
      <c r="AMC8" s="382"/>
      <c r="AMD8" s="382"/>
      <c r="AME8" s="382"/>
      <c r="AMF8" s="382"/>
      <c r="AMG8" s="382"/>
      <c r="AMH8" s="382"/>
      <c r="AMI8" s="382"/>
      <c r="AMJ8" s="382"/>
      <c r="AMK8" s="382"/>
      <c r="AML8" s="382"/>
      <c r="AMM8" s="382"/>
      <c r="AMN8" s="382"/>
      <c r="AMO8" s="382"/>
      <c r="AMP8" s="382"/>
      <c r="AMQ8" s="382"/>
      <c r="AMR8" s="382"/>
      <c r="AMS8" s="382"/>
      <c r="AMT8" s="382"/>
      <c r="AMU8" s="382"/>
      <c r="AMV8" s="382"/>
      <c r="AMW8" s="382"/>
      <c r="AMX8" s="382"/>
      <c r="AMY8" s="382"/>
      <c r="AMZ8" s="382"/>
      <c r="ANA8" s="382"/>
      <c r="ANB8" s="382"/>
      <c r="ANC8" s="382"/>
      <c r="AND8" s="382"/>
      <c r="ANE8" s="382"/>
      <c r="ANF8" s="382"/>
      <c r="ANG8" s="382"/>
      <c r="ANH8" s="382"/>
      <c r="ANI8" s="382"/>
      <c r="ANJ8" s="382"/>
      <c r="ANK8" s="382"/>
      <c r="ANL8" s="382"/>
      <c r="ANM8" s="382"/>
      <c r="ANN8" s="382"/>
      <c r="ANO8" s="382"/>
      <c r="ANP8" s="382"/>
      <c r="ANQ8" s="382"/>
      <c r="ANR8" s="382"/>
      <c r="ANS8" s="382"/>
      <c r="ANT8" s="382"/>
      <c r="ANU8" s="382"/>
      <c r="ANV8" s="382"/>
      <c r="ANW8" s="382"/>
      <c r="ANX8" s="382"/>
      <c r="ANY8" s="382"/>
      <c r="ANZ8" s="382"/>
      <c r="AOA8" s="382"/>
      <c r="AOB8" s="382"/>
      <c r="AOC8" s="382"/>
      <c r="AOD8" s="382"/>
      <c r="AOE8" s="382"/>
      <c r="AOF8" s="382"/>
      <c r="AOG8" s="382"/>
      <c r="AOH8" s="382"/>
      <c r="AOI8" s="382"/>
      <c r="AOJ8" s="382"/>
      <c r="AOK8" s="382"/>
      <c r="AOL8" s="382"/>
      <c r="AOM8" s="382"/>
      <c r="AON8" s="382"/>
      <c r="AOO8" s="382"/>
      <c r="AOP8" s="382"/>
      <c r="AOQ8" s="382"/>
      <c r="AOR8" s="382"/>
      <c r="AOS8" s="382"/>
      <c r="AOT8" s="382"/>
      <c r="AOU8" s="382"/>
      <c r="AOV8" s="382"/>
      <c r="AOW8" s="382"/>
      <c r="AOX8" s="382"/>
      <c r="AOY8" s="382"/>
      <c r="AOZ8" s="382"/>
      <c r="APA8" s="382"/>
      <c r="APB8" s="382"/>
      <c r="APC8" s="382"/>
      <c r="APD8" s="382"/>
      <c r="APE8" s="382"/>
      <c r="APF8" s="382"/>
      <c r="APG8" s="382"/>
      <c r="APH8" s="382"/>
      <c r="API8" s="382"/>
      <c r="APJ8" s="382"/>
      <c r="APK8" s="382"/>
      <c r="APL8" s="382"/>
      <c r="APM8" s="382"/>
      <c r="APN8" s="382"/>
      <c r="APO8" s="382"/>
      <c r="APP8" s="382"/>
      <c r="APQ8" s="382"/>
      <c r="APR8" s="382"/>
      <c r="APS8" s="382"/>
      <c r="APT8" s="382"/>
      <c r="APU8" s="382"/>
      <c r="APV8" s="382"/>
      <c r="APW8" s="382"/>
      <c r="APX8" s="382"/>
      <c r="APY8" s="382"/>
      <c r="APZ8" s="382"/>
      <c r="AQA8" s="382"/>
      <c r="AQB8" s="382"/>
      <c r="AQC8" s="382"/>
      <c r="AQD8" s="382"/>
      <c r="AQE8" s="382"/>
      <c r="AQF8" s="382"/>
      <c r="AQG8" s="382"/>
      <c r="AQH8" s="382"/>
      <c r="AQI8" s="382"/>
      <c r="AQJ8" s="382"/>
      <c r="AQK8" s="382"/>
      <c r="AQL8" s="382"/>
      <c r="AQM8" s="382"/>
      <c r="AQN8" s="382"/>
      <c r="AQO8" s="382"/>
      <c r="AQP8" s="382"/>
      <c r="AQQ8" s="382"/>
      <c r="AQR8" s="382"/>
      <c r="AQS8" s="382"/>
      <c r="AQT8" s="382"/>
      <c r="AQU8" s="382"/>
      <c r="AQV8" s="382"/>
      <c r="AQW8" s="382"/>
      <c r="AQX8" s="382"/>
      <c r="AQY8" s="382"/>
      <c r="AQZ8" s="382"/>
      <c r="ARA8" s="382"/>
      <c r="ARB8" s="382"/>
      <c r="ARC8" s="382"/>
      <c r="ARD8" s="382"/>
      <c r="ARE8" s="382"/>
      <c r="ARF8" s="382"/>
      <c r="ARG8" s="382"/>
      <c r="ARH8" s="382"/>
      <c r="ARI8" s="382"/>
      <c r="ARJ8" s="382"/>
      <c r="ARK8" s="382"/>
      <c r="ARL8" s="382"/>
      <c r="ARM8" s="382"/>
      <c r="ARN8" s="382"/>
      <c r="ARO8" s="382"/>
      <c r="ARP8" s="382"/>
      <c r="ARQ8" s="382"/>
      <c r="ARR8" s="382"/>
      <c r="ARS8" s="382"/>
      <c r="ART8" s="382"/>
      <c r="ARU8" s="382"/>
      <c r="ARV8" s="382"/>
      <c r="ARW8" s="382"/>
      <c r="ARX8" s="382"/>
      <c r="ARY8" s="382"/>
      <c r="ARZ8" s="382"/>
      <c r="ASA8" s="382"/>
      <c r="ASB8" s="382"/>
      <c r="ASC8" s="382"/>
      <c r="ASD8" s="382"/>
      <c r="ASE8" s="382"/>
      <c r="ASF8" s="382"/>
      <c r="ASG8" s="382"/>
      <c r="ASH8" s="382"/>
      <c r="ASI8" s="382"/>
      <c r="ASJ8" s="382"/>
      <c r="ASK8" s="382"/>
      <c r="ASL8" s="382"/>
      <c r="ASM8" s="382"/>
      <c r="ASN8" s="382"/>
      <c r="ASO8" s="382"/>
      <c r="ASP8" s="382"/>
      <c r="ASQ8" s="382"/>
      <c r="ASR8" s="382"/>
      <c r="ASS8" s="382"/>
      <c r="AST8" s="382"/>
      <c r="ASU8" s="382"/>
      <c r="ASV8" s="382"/>
      <c r="ASW8" s="382"/>
      <c r="ASX8" s="382"/>
      <c r="ASY8" s="382"/>
      <c r="ASZ8" s="382"/>
      <c r="ATA8" s="382"/>
      <c r="ATB8" s="382"/>
      <c r="ATC8" s="382"/>
      <c r="ATD8" s="382"/>
      <c r="ATE8" s="382"/>
      <c r="ATF8" s="382"/>
      <c r="ATG8" s="382"/>
      <c r="ATH8" s="382"/>
      <c r="ATI8" s="382"/>
      <c r="ATJ8" s="382"/>
      <c r="ATK8" s="382"/>
      <c r="ATL8" s="382"/>
      <c r="ATM8" s="382"/>
      <c r="ATN8" s="382"/>
      <c r="ATO8" s="382"/>
      <c r="ATP8" s="382"/>
      <c r="ATQ8" s="382"/>
      <c r="ATR8" s="382"/>
      <c r="ATS8" s="382"/>
      <c r="ATT8" s="382"/>
      <c r="ATU8" s="382"/>
      <c r="ATV8" s="382"/>
      <c r="ATW8" s="382"/>
      <c r="ATX8" s="382"/>
      <c r="ATY8" s="382"/>
      <c r="ATZ8" s="382"/>
      <c r="AUA8" s="382"/>
      <c r="AUB8" s="382"/>
      <c r="AUC8" s="382"/>
      <c r="AUD8" s="382"/>
      <c r="AUE8" s="382"/>
      <c r="AUF8" s="382"/>
      <c r="AUG8" s="382"/>
      <c r="AUH8" s="382"/>
      <c r="AUI8" s="382"/>
      <c r="AUJ8" s="382"/>
      <c r="AUK8" s="382"/>
      <c r="AUL8" s="382"/>
      <c r="AUM8" s="382"/>
      <c r="AUN8" s="382"/>
      <c r="AUO8" s="382"/>
      <c r="AUP8" s="382"/>
      <c r="AUQ8" s="382"/>
      <c r="AUR8" s="382"/>
      <c r="AUS8" s="382"/>
      <c r="AUT8" s="382"/>
      <c r="AUU8" s="382"/>
      <c r="AUV8" s="382"/>
      <c r="AUW8" s="382"/>
      <c r="AUX8" s="382"/>
      <c r="AUY8" s="382"/>
      <c r="AUZ8" s="382"/>
      <c r="AVA8" s="382"/>
      <c r="AVB8" s="382"/>
      <c r="AVC8" s="382"/>
      <c r="AVD8" s="382"/>
      <c r="AVE8" s="382"/>
      <c r="AVF8" s="382"/>
      <c r="AVG8" s="382"/>
      <c r="AVH8" s="382"/>
      <c r="AVI8" s="382"/>
      <c r="AVJ8" s="382"/>
      <c r="AVK8" s="382"/>
      <c r="AVL8" s="382"/>
      <c r="AVM8" s="382"/>
      <c r="AVN8" s="382"/>
      <c r="AVO8" s="382"/>
      <c r="AVP8" s="382"/>
      <c r="AVQ8" s="382"/>
      <c r="AVR8" s="382"/>
      <c r="AVS8" s="382"/>
      <c r="AVT8" s="382"/>
      <c r="AVU8" s="382"/>
      <c r="AVV8" s="382"/>
      <c r="AVW8" s="382"/>
      <c r="AVX8" s="382"/>
      <c r="AVY8" s="382"/>
      <c r="AVZ8" s="382"/>
      <c r="AWA8" s="382"/>
      <c r="AWB8" s="382"/>
      <c r="AWC8" s="382"/>
      <c r="AWD8" s="382"/>
      <c r="AWE8" s="382"/>
      <c r="AWF8" s="382"/>
      <c r="AWG8" s="382"/>
      <c r="AWH8" s="382"/>
      <c r="AWI8" s="382"/>
      <c r="AWJ8" s="382"/>
      <c r="AWK8" s="382"/>
      <c r="AWL8" s="382"/>
      <c r="AWM8" s="382"/>
      <c r="AWN8" s="382"/>
      <c r="AWO8" s="382"/>
      <c r="AWP8" s="382"/>
      <c r="AWQ8" s="382"/>
      <c r="AWR8" s="382"/>
      <c r="AWS8" s="382"/>
      <c r="AWT8" s="382"/>
      <c r="AWU8" s="382"/>
      <c r="AWV8" s="382"/>
      <c r="AWW8" s="382"/>
      <c r="AWX8" s="382"/>
      <c r="AWY8" s="382"/>
      <c r="AWZ8" s="382"/>
      <c r="AXA8" s="382"/>
      <c r="AXB8" s="382"/>
      <c r="AXC8" s="382"/>
      <c r="AXD8" s="382"/>
      <c r="AXE8" s="382"/>
      <c r="AXF8" s="382"/>
      <c r="AXG8" s="382"/>
      <c r="AXH8" s="382"/>
      <c r="AXI8" s="382"/>
      <c r="AXJ8" s="382"/>
      <c r="AXK8" s="382"/>
      <c r="AXL8" s="382"/>
      <c r="AXM8" s="382"/>
      <c r="AXN8" s="382"/>
      <c r="AXO8" s="382"/>
      <c r="AXP8" s="382"/>
      <c r="AXQ8" s="382"/>
      <c r="AXR8" s="382"/>
      <c r="AXS8" s="382"/>
      <c r="AXT8" s="382"/>
      <c r="AXU8" s="382"/>
      <c r="AXV8" s="382"/>
      <c r="AXW8" s="382"/>
      <c r="AXX8" s="382"/>
      <c r="AXY8" s="382"/>
      <c r="AXZ8" s="382"/>
      <c r="AYA8" s="382"/>
      <c r="AYB8" s="382"/>
      <c r="AYC8" s="382"/>
      <c r="AYD8" s="382"/>
      <c r="AYE8" s="382"/>
      <c r="AYF8" s="382"/>
      <c r="AYG8" s="382"/>
      <c r="AYH8" s="382"/>
      <c r="AYI8" s="382"/>
      <c r="AYJ8" s="382"/>
      <c r="AYK8" s="382"/>
      <c r="AYL8" s="382"/>
      <c r="AYM8" s="382"/>
      <c r="AYN8" s="382"/>
      <c r="AYO8" s="382"/>
      <c r="AYP8" s="382"/>
      <c r="AYQ8" s="382"/>
      <c r="AYR8" s="382"/>
      <c r="AYS8" s="382"/>
      <c r="AYT8" s="382"/>
      <c r="AYU8" s="382"/>
      <c r="AYV8" s="382"/>
      <c r="AYW8" s="382"/>
      <c r="AYX8" s="382"/>
      <c r="AYY8" s="382"/>
      <c r="AYZ8" s="382"/>
      <c r="AZA8" s="382"/>
      <c r="AZB8" s="382"/>
      <c r="AZC8" s="382"/>
      <c r="AZD8" s="382"/>
      <c r="AZE8" s="382"/>
      <c r="AZF8" s="382"/>
      <c r="AZG8" s="382"/>
      <c r="AZH8" s="382"/>
      <c r="AZI8" s="382"/>
      <c r="AZJ8" s="382"/>
      <c r="AZK8" s="382"/>
      <c r="AZL8" s="382"/>
      <c r="AZM8" s="382"/>
      <c r="AZN8" s="382"/>
      <c r="AZO8" s="382"/>
      <c r="AZP8" s="382"/>
      <c r="AZQ8" s="382"/>
      <c r="AZR8" s="382"/>
      <c r="AZS8" s="382"/>
      <c r="AZT8" s="382"/>
      <c r="AZU8" s="382"/>
      <c r="AZV8" s="382"/>
      <c r="AZW8" s="382"/>
      <c r="AZX8" s="382"/>
      <c r="AZY8" s="382"/>
      <c r="AZZ8" s="382"/>
      <c r="BAA8" s="382"/>
      <c r="BAB8" s="382"/>
      <c r="BAC8" s="382"/>
      <c r="BAD8" s="382"/>
      <c r="BAE8" s="382"/>
      <c r="BAF8" s="382"/>
      <c r="BAG8" s="382"/>
      <c r="BAH8" s="382"/>
      <c r="BAI8" s="382"/>
      <c r="BAJ8" s="382"/>
      <c r="BAK8" s="382"/>
      <c r="BAL8" s="382"/>
      <c r="BAM8" s="382"/>
      <c r="BAN8" s="382"/>
      <c r="BAO8" s="382"/>
      <c r="BAP8" s="382"/>
      <c r="BAQ8" s="382"/>
      <c r="BAR8" s="382"/>
      <c r="BAS8" s="382"/>
      <c r="BAT8" s="382"/>
      <c r="BAU8" s="382"/>
      <c r="BAV8" s="382"/>
      <c r="BAW8" s="382"/>
      <c r="BAX8" s="382"/>
      <c r="BAY8" s="382"/>
      <c r="BAZ8" s="382"/>
      <c r="BBA8" s="382"/>
      <c r="BBB8" s="382"/>
      <c r="BBC8" s="382"/>
      <c r="BBD8" s="382"/>
      <c r="BBE8" s="382"/>
      <c r="BBF8" s="382"/>
      <c r="BBG8" s="382"/>
      <c r="BBH8" s="382"/>
      <c r="BBI8" s="382"/>
      <c r="BBJ8" s="382"/>
      <c r="BBK8" s="382"/>
      <c r="BBL8" s="382"/>
      <c r="BBM8" s="382"/>
      <c r="BBN8" s="382"/>
      <c r="BBO8" s="382"/>
      <c r="BBP8" s="382"/>
      <c r="BBQ8" s="382"/>
      <c r="BBR8" s="382"/>
      <c r="BBS8" s="382"/>
      <c r="BBT8" s="382"/>
      <c r="BBU8" s="382"/>
      <c r="BBV8" s="382"/>
      <c r="BBW8" s="382"/>
      <c r="BBX8" s="382"/>
      <c r="BBY8" s="382"/>
      <c r="BBZ8" s="382"/>
      <c r="BCA8" s="382"/>
      <c r="BCB8" s="382"/>
      <c r="BCC8" s="382"/>
      <c r="BCD8" s="382"/>
      <c r="BCE8" s="382"/>
      <c r="BCF8" s="382"/>
      <c r="BCG8" s="382"/>
      <c r="BCH8" s="382"/>
      <c r="BCI8" s="382"/>
      <c r="BCJ8" s="382"/>
      <c r="BCK8" s="382"/>
      <c r="BCL8" s="382"/>
      <c r="BCM8" s="382"/>
      <c r="BCN8" s="382"/>
      <c r="BCO8" s="382"/>
      <c r="BCP8" s="382"/>
      <c r="BCQ8" s="382"/>
      <c r="BCR8" s="382"/>
      <c r="BCS8" s="382"/>
      <c r="BCT8" s="382"/>
      <c r="BCU8" s="382"/>
      <c r="BCV8" s="382"/>
      <c r="BCW8" s="382"/>
      <c r="BCX8" s="382"/>
      <c r="BCY8" s="382"/>
      <c r="BCZ8" s="382"/>
      <c r="BDA8" s="382"/>
      <c r="BDB8" s="382"/>
      <c r="BDC8" s="382"/>
      <c r="BDD8" s="382"/>
      <c r="BDE8" s="382"/>
      <c r="BDF8" s="382"/>
      <c r="BDG8" s="382"/>
      <c r="BDH8" s="382"/>
      <c r="BDI8" s="382"/>
      <c r="BDJ8" s="382"/>
      <c r="BDK8" s="382"/>
      <c r="BDL8" s="382"/>
      <c r="BDM8" s="382"/>
      <c r="BDN8" s="382"/>
      <c r="BDO8" s="382"/>
      <c r="BDP8" s="382"/>
      <c r="BDQ8" s="382"/>
      <c r="BDR8" s="382"/>
      <c r="BDS8" s="382"/>
      <c r="BDT8" s="382"/>
      <c r="BDU8" s="382"/>
      <c r="BDV8" s="382"/>
      <c r="BDW8" s="382"/>
      <c r="BDX8" s="382"/>
      <c r="BDY8" s="382"/>
      <c r="BDZ8" s="382"/>
      <c r="BEA8" s="382"/>
      <c r="BEB8" s="382"/>
      <c r="BEC8" s="382"/>
      <c r="BED8" s="382"/>
      <c r="BEE8" s="382"/>
      <c r="BEF8" s="382"/>
      <c r="BEG8" s="382"/>
      <c r="BEH8" s="382"/>
      <c r="BEI8" s="382"/>
      <c r="BEJ8" s="382"/>
      <c r="BEK8" s="382"/>
      <c r="BEL8" s="382"/>
      <c r="BEM8" s="382"/>
      <c r="BEN8" s="382"/>
      <c r="BEO8" s="382"/>
      <c r="BEP8" s="382"/>
      <c r="BEQ8" s="382"/>
      <c r="BER8" s="382"/>
      <c r="BES8" s="382"/>
      <c r="BET8" s="382"/>
      <c r="BEU8" s="382"/>
      <c r="BEV8" s="382"/>
      <c r="BEW8" s="382"/>
      <c r="BEX8" s="382"/>
      <c r="BEY8" s="382"/>
      <c r="BEZ8" s="382"/>
      <c r="BFA8" s="382"/>
      <c r="BFB8" s="382"/>
      <c r="BFC8" s="382"/>
      <c r="BFD8" s="382"/>
      <c r="BFE8" s="382"/>
      <c r="BFF8" s="382"/>
      <c r="BFG8" s="382"/>
      <c r="BFH8" s="382"/>
      <c r="BFI8" s="382"/>
      <c r="BFJ8" s="382"/>
      <c r="BFK8" s="382"/>
      <c r="BFL8" s="382"/>
      <c r="BFM8" s="382"/>
      <c r="BFN8" s="382"/>
      <c r="BFO8" s="382"/>
      <c r="BFP8" s="382"/>
      <c r="BFQ8" s="382"/>
      <c r="BFR8" s="382"/>
      <c r="BFS8" s="382"/>
      <c r="BFT8" s="382"/>
      <c r="BFU8" s="382"/>
      <c r="BFV8" s="382"/>
      <c r="BFW8" s="382"/>
      <c r="BFX8" s="382"/>
      <c r="BFY8" s="382"/>
      <c r="BFZ8" s="382"/>
      <c r="BGA8" s="382"/>
      <c r="BGB8" s="382"/>
      <c r="BGC8" s="382"/>
      <c r="BGD8" s="382"/>
      <c r="BGE8" s="382"/>
      <c r="BGF8" s="382"/>
      <c r="BGG8" s="382"/>
      <c r="BGH8" s="382"/>
      <c r="BGI8" s="382"/>
      <c r="BGJ8" s="382"/>
      <c r="BGK8" s="382"/>
      <c r="BGL8" s="382"/>
      <c r="BGM8" s="382"/>
      <c r="BGN8" s="382"/>
      <c r="BGO8" s="382"/>
      <c r="BGP8" s="382"/>
      <c r="BGQ8" s="382"/>
      <c r="BGR8" s="382"/>
      <c r="BGS8" s="382"/>
      <c r="BGT8" s="382"/>
      <c r="BGU8" s="382"/>
      <c r="BGV8" s="382"/>
      <c r="BGW8" s="382"/>
      <c r="BGX8" s="382"/>
      <c r="BGY8" s="382"/>
      <c r="BGZ8" s="382"/>
      <c r="BHA8" s="382"/>
      <c r="BHB8" s="382"/>
      <c r="BHC8" s="382"/>
      <c r="BHD8" s="382"/>
      <c r="BHE8" s="382"/>
      <c r="BHF8" s="382"/>
      <c r="BHG8" s="382"/>
      <c r="BHH8" s="382"/>
      <c r="BHI8" s="382"/>
      <c r="BHJ8" s="382"/>
      <c r="BHK8" s="382"/>
      <c r="BHL8" s="382"/>
      <c r="BHM8" s="382"/>
      <c r="BHN8" s="382"/>
      <c r="BHO8" s="382"/>
      <c r="BHP8" s="382"/>
      <c r="BHQ8" s="382"/>
      <c r="BHR8" s="382"/>
      <c r="BHS8" s="382"/>
      <c r="BHT8" s="382"/>
      <c r="BHU8" s="382"/>
      <c r="BHV8" s="382"/>
      <c r="BHW8" s="382"/>
      <c r="BHX8" s="382"/>
      <c r="BHY8" s="382"/>
      <c r="BHZ8" s="382"/>
      <c r="BIA8" s="382"/>
      <c r="BIB8" s="382"/>
      <c r="BIC8" s="382"/>
      <c r="BID8" s="382"/>
      <c r="BIE8" s="382"/>
      <c r="BIF8" s="382"/>
      <c r="BIG8" s="382"/>
      <c r="BIH8" s="382"/>
      <c r="BII8" s="382"/>
      <c r="BIJ8" s="382"/>
      <c r="BIK8" s="382"/>
      <c r="BIL8" s="382"/>
      <c r="BIM8" s="382"/>
      <c r="BIN8" s="382"/>
      <c r="BIO8" s="382"/>
      <c r="BIP8" s="382"/>
      <c r="BIQ8" s="382"/>
      <c r="BIR8" s="382"/>
      <c r="BIS8" s="382"/>
      <c r="BIT8" s="382"/>
      <c r="BIU8" s="382"/>
      <c r="BIV8" s="382"/>
      <c r="BIW8" s="382"/>
      <c r="BIX8" s="382"/>
      <c r="BIY8" s="382"/>
      <c r="BIZ8" s="382"/>
      <c r="BJA8" s="382"/>
      <c r="BJB8" s="382"/>
      <c r="BJC8" s="382"/>
      <c r="BJD8" s="382"/>
      <c r="BJE8" s="382"/>
      <c r="BJF8" s="382"/>
      <c r="BJG8" s="382"/>
      <c r="BJH8" s="382"/>
      <c r="BJI8" s="382"/>
      <c r="BJJ8" s="382"/>
      <c r="BJK8" s="382"/>
      <c r="BJL8" s="382"/>
      <c r="BJM8" s="382"/>
      <c r="BJN8" s="382"/>
      <c r="BJO8" s="382"/>
      <c r="BJP8" s="382"/>
      <c r="BJQ8" s="382"/>
      <c r="BJR8" s="382"/>
      <c r="BJS8" s="382"/>
      <c r="BJT8" s="382"/>
      <c r="BJU8" s="382"/>
      <c r="BJV8" s="382"/>
      <c r="BJW8" s="382"/>
      <c r="BJX8" s="382"/>
      <c r="BJY8" s="382"/>
      <c r="BJZ8" s="382"/>
      <c r="BKA8" s="382"/>
      <c r="BKB8" s="382"/>
      <c r="BKC8" s="382"/>
      <c r="BKD8" s="382"/>
      <c r="BKE8" s="382"/>
      <c r="BKF8" s="382"/>
      <c r="BKG8" s="382"/>
      <c r="BKH8" s="382"/>
      <c r="BKI8" s="382"/>
      <c r="BKJ8" s="382"/>
      <c r="BKK8" s="382"/>
      <c r="BKL8" s="382"/>
      <c r="BKM8" s="382"/>
      <c r="BKN8" s="382"/>
      <c r="BKO8" s="382"/>
      <c r="BKP8" s="382"/>
      <c r="BKQ8" s="382"/>
      <c r="BKR8" s="382"/>
      <c r="BKS8" s="382"/>
      <c r="BKT8" s="382"/>
      <c r="BKU8" s="382"/>
      <c r="BKV8" s="382"/>
      <c r="BKW8" s="382"/>
      <c r="BKX8" s="382"/>
      <c r="BKY8" s="382"/>
      <c r="BKZ8" s="382"/>
      <c r="BLA8" s="382"/>
      <c r="BLB8" s="382"/>
      <c r="BLC8" s="382"/>
      <c r="BLD8" s="382"/>
      <c r="BLE8" s="382"/>
      <c r="BLF8" s="382"/>
      <c r="BLG8" s="382"/>
      <c r="BLH8" s="382"/>
      <c r="BLI8" s="382"/>
      <c r="BLJ8" s="382"/>
      <c r="BLK8" s="382"/>
      <c r="BLL8" s="382"/>
      <c r="BLM8" s="382"/>
      <c r="BLN8" s="382"/>
      <c r="BLO8" s="382"/>
      <c r="BLP8" s="382"/>
      <c r="BLQ8" s="382"/>
      <c r="BLR8" s="382"/>
      <c r="BLS8" s="382"/>
      <c r="BLT8" s="382"/>
      <c r="BLU8" s="382"/>
      <c r="BLV8" s="382"/>
      <c r="BLW8" s="382"/>
      <c r="BLX8" s="382"/>
      <c r="BLY8" s="382"/>
      <c r="BLZ8" s="382"/>
      <c r="BMA8" s="382"/>
      <c r="BMB8" s="382"/>
      <c r="BMC8" s="382"/>
      <c r="BMD8" s="382"/>
      <c r="BME8" s="382"/>
      <c r="BMF8" s="382"/>
      <c r="BMG8" s="382"/>
      <c r="BMH8" s="382"/>
      <c r="BMI8" s="382"/>
      <c r="BMJ8" s="382"/>
      <c r="BMK8" s="382"/>
      <c r="BML8" s="382"/>
      <c r="BMM8" s="382"/>
      <c r="BMN8" s="382"/>
      <c r="BMO8" s="382"/>
      <c r="BMP8" s="382"/>
      <c r="BMQ8" s="382"/>
      <c r="BMR8" s="382"/>
      <c r="BMS8" s="382"/>
      <c r="BMT8" s="382"/>
      <c r="BMU8" s="382"/>
      <c r="BMV8" s="382"/>
      <c r="BMW8" s="382"/>
      <c r="BMX8" s="382"/>
      <c r="BMY8" s="382"/>
      <c r="BMZ8" s="382"/>
      <c r="BNA8" s="382"/>
      <c r="BNB8" s="382"/>
      <c r="BNC8" s="382"/>
      <c r="BND8" s="382"/>
      <c r="BNE8" s="382"/>
      <c r="BNF8" s="382"/>
      <c r="BNG8" s="382"/>
      <c r="BNH8" s="382"/>
      <c r="BNI8" s="382"/>
      <c r="BNJ8" s="382"/>
      <c r="BNK8" s="382"/>
      <c r="BNL8" s="382"/>
      <c r="BNM8" s="382"/>
      <c r="BNN8" s="382"/>
      <c r="BNO8" s="382"/>
      <c r="BNP8" s="382"/>
      <c r="BNQ8" s="382"/>
      <c r="BNR8" s="382"/>
      <c r="BNS8" s="382"/>
      <c r="BNT8" s="382"/>
      <c r="BNU8" s="382"/>
      <c r="BNV8" s="382"/>
      <c r="BNW8" s="382"/>
      <c r="BNX8" s="382"/>
      <c r="BNY8" s="382"/>
      <c r="BNZ8" s="382"/>
      <c r="BOA8" s="382"/>
      <c r="BOB8" s="382"/>
      <c r="BOC8" s="382"/>
      <c r="BOD8" s="382"/>
      <c r="BOE8" s="382"/>
      <c r="BOF8" s="382"/>
      <c r="BOG8" s="382"/>
      <c r="BOH8" s="382"/>
      <c r="BOI8" s="382"/>
      <c r="BOJ8" s="382"/>
      <c r="BOK8" s="382"/>
      <c r="BOL8" s="382"/>
      <c r="BOM8" s="382"/>
      <c r="BON8" s="382"/>
      <c r="BOO8" s="382"/>
      <c r="BOP8" s="382"/>
      <c r="BOQ8" s="382"/>
      <c r="BOR8" s="382"/>
      <c r="BOS8" s="382"/>
      <c r="BOT8" s="382"/>
      <c r="BOU8" s="382"/>
      <c r="BOV8" s="382"/>
      <c r="BOW8" s="382"/>
      <c r="BOX8" s="382"/>
      <c r="BOY8" s="382"/>
      <c r="BOZ8" s="382"/>
      <c r="BPA8" s="382"/>
      <c r="BPB8" s="382"/>
      <c r="BPC8" s="382"/>
      <c r="BPD8" s="382"/>
      <c r="BPE8" s="382"/>
      <c r="BPF8" s="382"/>
      <c r="BPG8" s="382"/>
      <c r="BPH8" s="382"/>
      <c r="BPI8" s="382"/>
      <c r="BPJ8" s="382"/>
      <c r="BPK8" s="382"/>
      <c r="BPL8" s="382"/>
      <c r="BPM8" s="382"/>
      <c r="BPN8" s="382"/>
      <c r="BPO8" s="382"/>
      <c r="BPP8" s="382"/>
      <c r="BPQ8" s="382"/>
      <c r="BPR8" s="382"/>
      <c r="BPS8" s="382"/>
      <c r="BPT8" s="382"/>
      <c r="BPU8" s="382"/>
      <c r="BPV8" s="382"/>
      <c r="BPW8" s="382"/>
      <c r="BPX8" s="382"/>
      <c r="BPY8" s="382"/>
      <c r="BPZ8" s="382"/>
      <c r="BQA8" s="382"/>
      <c r="BQB8" s="382"/>
      <c r="BQC8" s="382"/>
      <c r="BQD8" s="382"/>
      <c r="BQE8" s="382"/>
      <c r="BQF8" s="382"/>
      <c r="BQG8" s="382"/>
      <c r="BQH8" s="382"/>
      <c r="BQI8" s="382"/>
      <c r="BQJ8" s="382"/>
      <c r="BQK8" s="382"/>
      <c r="BQL8" s="382"/>
      <c r="BQM8" s="382"/>
      <c r="BQN8" s="382"/>
      <c r="BQO8" s="382"/>
      <c r="BQP8" s="382"/>
      <c r="BQQ8" s="382"/>
      <c r="BQR8" s="382"/>
      <c r="BQS8" s="382"/>
      <c r="BQT8" s="382"/>
      <c r="BQU8" s="382"/>
      <c r="BQV8" s="382"/>
      <c r="BQW8" s="382"/>
      <c r="BQX8" s="382"/>
      <c r="BQY8" s="382"/>
      <c r="BQZ8" s="382"/>
      <c r="BRA8" s="382"/>
      <c r="BRB8" s="382"/>
      <c r="BRC8" s="382"/>
      <c r="BRD8" s="382"/>
      <c r="BRE8" s="382"/>
      <c r="BRF8" s="382"/>
      <c r="BRG8" s="382"/>
      <c r="BRH8" s="382"/>
      <c r="BRI8" s="382"/>
      <c r="BRJ8" s="382"/>
      <c r="BRK8" s="382"/>
      <c r="BRL8" s="382"/>
      <c r="BRM8" s="382"/>
      <c r="BRN8" s="382"/>
      <c r="BRO8" s="382"/>
      <c r="BRP8" s="382"/>
      <c r="BRQ8" s="382"/>
      <c r="BRR8" s="382"/>
      <c r="BRS8" s="382"/>
      <c r="BRT8" s="382"/>
      <c r="BRU8" s="382"/>
      <c r="BRV8" s="382"/>
      <c r="BRW8" s="382"/>
      <c r="BRX8" s="382"/>
      <c r="BRY8" s="382"/>
      <c r="BRZ8" s="382"/>
      <c r="BSA8" s="382"/>
      <c r="BSB8" s="382"/>
      <c r="BSC8" s="382"/>
      <c r="BSD8" s="382"/>
      <c r="BSE8" s="382"/>
      <c r="BSF8" s="382"/>
      <c r="BSG8" s="382"/>
      <c r="BSH8" s="382"/>
      <c r="BSI8" s="382"/>
      <c r="BSJ8" s="382"/>
      <c r="BSK8" s="382"/>
      <c r="BSL8" s="382"/>
      <c r="BSM8" s="382"/>
      <c r="BSN8" s="382"/>
      <c r="BSO8" s="382"/>
      <c r="BSP8" s="382"/>
      <c r="BSQ8" s="382"/>
      <c r="BSR8" s="382"/>
      <c r="BSS8" s="382"/>
      <c r="BST8" s="382"/>
      <c r="BSU8" s="382"/>
      <c r="BSV8" s="382"/>
      <c r="BSW8" s="382"/>
      <c r="BSX8" s="382"/>
      <c r="BSY8" s="382"/>
      <c r="BSZ8" s="382"/>
      <c r="BTA8" s="382"/>
      <c r="BTB8" s="382"/>
      <c r="BTC8" s="382"/>
      <c r="BTD8" s="382"/>
      <c r="BTE8" s="382"/>
      <c r="BTF8" s="382"/>
      <c r="BTG8" s="382"/>
      <c r="BTH8" s="382"/>
      <c r="BTI8" s="382"/>
    </row>
    <row r="9" spans="1:1881" ht="40.5" x14ac:dyDescent="0.25">
      <c r="A9" s="187">
        <v>385</v>
      </c>
      <c r="B9" s="65" t="s">
        <v>62</v>
      </c>
      <c r="C9" s="181" t="s">
        <v>123</v>
      </c>
      <c r="D9" s="173" t="s">
        <v>125</v>
      </c>
      <c r="E9" s="670" t="e">
        <f>HLOOKUP($D$2,'2019 Data(H)'!$C$1:$DC$310,144,FALSE)</f>
        <v>#N/A</v>
      </c>
      <c r="F9" s="587"/>
      <c r="G9" s="383">
        <f>IF((F7+F8)&gt;F9,"Error: Please review cells Account numbers (333+500)&gt;385",)</f>
        <v>0</v>
      </c>
      <c r="H9" s="14"/>
      <c r="I9" s="288"/>
      <c r="J9"/>
      <c r="L9" s="715" t="s">
        <v>991</v>
      </c>
      <c r="M9" s="580"/>
      <c r="N9" s="597"/>
    </row>
    <row r="10" spans="1:1881" s="4" customFormat="1" ht="69.75" customHeight="1" x14ac:dyDescent="0.25">
      <c r="A10" s="187">
        <v>575</v>
      </c>
      <c r="B10" s="149" t="s">
        <v>70</v>
      </c>
      <c r="C10" s="181" t="s">
        <v>123</v>
      </c>
      <c r="D10" s="296" t="s">
        <v>1248</v>
      </c>
      <c r="E10" s="670" t="e">
        <f>HLOOKUP($D$2,'2019 Data(H)'!$C$1:$DC$310,235,FALSE)</f>
        <v>#N/A</v>
      </c>
      <c r="F10" s="587"/>
      <c r="G10" s="383">
        <f>IF(F10&lt;0,"Note: Number is normally positive.",)</f>
        <v>0</v>
      </c>
      <c r="H10" s="191"/>
      <c r="I10" s="289"/>
      <c r="J10"/>
      <c r="K10" s="382"/>
      <c r="L10" s="715" t="s">
        <v>992</v>
      </c>
      <c r="M10" s="580"/>
      <c r="N10" s="597"/>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382"/>
      <c r="CF10" s="382"/>
      <c r="CG10" s="382"/>
      <c r="CH10" s="382"/>
      <c r="CI10" s="382"/>
      <c r="CJ10" s="382"/>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382"/>
      <c r="DG10" s="382"/>
      <c r="DH10" s="382"/>
      <c r="DI10" s="382"/>
      <c r="DJ10" s="382"/>
      <c r="DK10" s="382"/>
      <c r="DL10" s="382"/>
      <c r="DM10" s="382"/>
      <c r="DN10" s="382"/>
      <c r="DO10" s="382"/>
      <c r="DP10" s="382"/>
      <c r="DQ10" s="382"/>
      <c r="DR10" s="382"/>
      <c r="DS10" s="382"/>
      <c r="DT10" s="382"/>
      <c r="DU10" s="382"/>
      <c r="DV10" s="382"/>
      <c r="DW10" s="382"/>
      <c r="DX10" s="382"/>
      <c r="DY10" s="382"/>
      <c r="DZ10" s="382"/>
      <c r="EA10" s="382"/>
      <c r="EB10" s="382"/>
      <c r="EC10" s="382"/>
      <c r="ED10" s="382"/>
      <c r="EE10" s="382"/>
      <c r="EF10" s="382"/>
      <c r="EG10" s="382"/>
      <c r="EH10" s="382"/>
      <c r="EI10" s="382"/>
      <c r="EJ10" s="382"/>
      <c r="EK10" s="382"/>
      <c r="EL10" s="382"/>
      <c r="EM10" s="382"/>
      <c r="EN10" s="382"/>
      <c r="EO10" s="382"/>
      <c r="EP10" s="382"/>
      <c r="EQ10" s="382"/>
      <c r="ER10" s="382"/>
      <c r="ES10" s="382"/>
      <c r="ET10" s="382"/>
      <c r="EU10" s="382"/>
      <c r="EV10" s="382"/>
      <c r="EW10" s="382"/>
      <c r="EX10" s="382"/>
      <c r="EY10" s="382"/>
      <c r="EZ10" s="382"/>
      <c r="FA10" s="382"/>
      <c r="FB10" s="382"/>
      <c r="FC10" s="382"/>
      <c r="FD10" s="382"/>
      <c r="FE10" s="382"/>
      <c r="FF10" s="382"/>
      <c r="FG10" s="382"/>
      <c r="FH10" s="382"/>
      <c r="FI10" s="382"/>
      <c r="FJ10" s="382"/>
      <c r="FK10" s="382"/>
      <c r="FL10" s="382"/>
      <c r="FM10" s="382"/>
      <c r="FN10" s="382"/>
      <c r="FO10" s="382"/>
      <c r="FP10" s="382"/>
      <c r="FQ10" s="382"/>
      <c r="FR10" s="382"/>
      <c r="FS10" s="382"/>
      <c r="FT10" s="382"/>
      <c r="FU10" s="382"/>
      <c r="FV10" s="382"/>
      <c r="FW10" s="382"/>
      <c r="FX10" s="382"/>
      <c r="FY10" s="382"/>
      <c r="FZ10" s="382"/>
      <c r="GA10" s="382"/>
      <c r="GB10" s="382"/>
      <c r="GC10" s="382"/>
      <c r="GD10" s="382"/>
      <c r="GE10" s="382"/>
      <c r="GF10" s="382"/>
      <c r="GG10" s="382"/>
      <c r="GH10" s="382"/>
      <c r="GI10" s="382"/>
      <c r="GJ10" s="382"/>
      <c r="GK10" s="382"/>
      <c r="GL10" s="382"/>
      <c r="GM10" s="382"/>
      <c r="GN10" s="382"/>
      <c r="GO10" s="382"/>
      <c r="GP10" s="382"/>
      <c r="GQ10" s="382"/>
      <c r="GR10" s="382"/>
      <c r="GS10" s="382"/>
      <c r="GT10" s="382"/>
      <c r="GU10" s="382"/>
      <c r="GV10" s="382"/>
      <c r="GW10" s="382"/>
      <c r="GX10" s="382"/>
      <c r="GY10" s="382"/>
      <c r="GZ10" s="382"/>
      <c r="HA10" s="382"/>
      <c r="HB10" s="382"/>
      <c r="HC10" s="382"/>
      <c r="HD10" s="382"/>
      <c r="HE10" s="382"/>
      <c r="HF10" s="382"/>
      <c r="HG10" s="382"/>
      <c r="HH10" s="382"/>
      <c r="HI10" s="382"/>
      <c r="HJ10" s="382"/>
      <c r="HK10" s="382"/>
      <c r="HL10" s="382"/>
      <c r="HM10" s="382"/>
      <c r="HN10" s="382"/>
      <c r="HO10" s="382"/>
      <c r="HP10" s="382"/>
      <c r="HQ10" s="382"/>
      <c r="HR10" s="382"/>
      <c r="HS10" s="382"/>
      <c r="HT10" s="382"/>
      <c r="HU10" s="382"/>
      <c r="HV10" s="382"/>
      <c r="HW10" s="382"/>
      <c r="HX10" s="382"/>
      <c r="HY10" s="382"/>
      <c r="HZ10" s="382"/>
      <c r="IA10" s="382"/>
      <c r="IB10" s="382"/>
      <c r="IC10" s="382"/>
      <c r="ID10" s="382"/>
      <c r="IE10" s="382"/>
      <c r="IF10" s="382"/>
      <c r="IG10" s="382"/>
      <c r="IH10" s="382"/>
      <c r="II10" s="382"/>
      <c r="IJ10" s="382"/>
      <c r="IK10" s="382"/>
      <c r="IL10" s="382"/>
      <c r="IM10" s="382"/>
      <c r="IN10" s="382"/>
      <c r="IO10" s="382"/>
      <c r="IP10" s="382"/>
      <c r="IQ10" s="382"/>
      <c r="IR10" s="382"/>
      <c r="IS10" s="382"/>
      <c r="IT10" s="382"/>
      <c r="IU10" s="382"/>
      <c r="IV10" s="382"/>
      <c r="IW10" s="382"/>
      <c r="IX10" s="382"/>
      <c r="IY10" s="382"/>
      <c r="IZ10" s="382"/>
      <c r="JA10" s="382"/>
      <c r="JB10" s="382"/>
      <c r="JC10" s="382"/>
      <c r="JD10" s="382"/>
      <c r="JE10" s="382"/>
      <c r="JF10" s="382"/>
      <c r="JG10" s="382"/>
      <c r="JH10" s="382"/>
      <c r="JI10" s="382"/>
      <c r="JJ10" s="382"/>
      <c r="JK10" s="382"/>
      <c r="JL10" s="382"/>
      <c r="JM10" s="382"/>
      <c r="JN10" s="382"/>
      <c r="JO10" s="382"/>
      <c r="JP10" s="382"/>
      <c r="JQ10" s="382"/>
      <c r="JR10" s="382"/>
      <c r="JS10" s="382"/>
      <c r="JT10" s="382"/>
      <c r="JU10" s="382"/>
      <c r="JV10" s="382"/>
      <c r="JW10" s="382"/>
      <c r="JX10" s="382"/>
      <c r="JY10" s="382"/>
      <c r="JZ10" s="382"/>
      <c r="KA10" s="382"/>
      <c r="KB10" s="382"/>
      <c r="KC10" s="382"/>
      <c r="KD10" s="382"/>
      <c r="KE10" s="382"/>
      <c r="KF10" s="382"/>
      <c r="KG10" s="382"/>
      <c r="KH10" s="382"/>
      <c r="KI10" s="382"/>
      <c r="KJ10" s="382"/>
      <c r="KK10" s="382"/>
      <c r="KL10" s="382"/>
      <c r="KM10" s="382"/>
      <c r="KN10" s="382"/>
      <c r="KO10" s="382"/>
      <c r="KP10" s="382"/>
      <c r="KQ10" s="382"/>
      <c r="KR10" s="382"/>
      <c r="KS10" s="382"/>
      <c r="KT10" s="382"/>
      <c r="KU10" s="382"/>
      <c r="KV10" s="382"/>
      <c r="KW10" s="382"/>
      <c r="KX10" s="382"/>
      <c r="KY10" s="382"/>
      <c r="KZ10" s="382"/>
      <c r="LA10" s="382"/>
      <c r="LB10" s="382"/>
      <c r="LC10" s="382"/>
      <c r="LD10" s="382"/>
      <c r="LE10" s="382"/>
      <c r="LF10" s="382"/>
      <c r="LG10" s="382"/>
      <c r="LH10" s="382"/>
      <c r="LI10" s="382"/>
      <c r="LJ10" s="382"/>
      <c r="LK10" s="382"/>
      <c r="LL10" s="382"/>
      <c r="LM10" s="382"/>
      <c r="LN10" s="382"/>
      <c r="LO10" s="382"/>
      <c r="LP10" s="382"/>
      <c r="LQ10" s="382"/>
      <c r="LR10" s="382"/>
      <c r="LS10" s="382"/>
      <c r="LT10" s="382"/>
      <c r="LU10" s="382"/>
      <c r="LV10" s="382"/>
      <c r="LW10" s="382"/>
      <c r="LX10" s="382"/>
      <c r="LY10" s="382"/>
      <c r="LZ10" s="382"/>
      <c r="MA10" s="382"/>
      <c r="MB10" s="382"/>
      <c r="MC10" s="382"/>
      <c r="MD10" s="382"/>
      <c r="ME10" s="382"/>
      <c r="MF10" s="382"/>
      <c r="MG10" s="382"/>
      <c r="MH10" s="382"/>
      <c r="MI10" s="382"/>
      <c r="MJ10" s="382"/>
      <c r="MK10" s="382"/>
      <c r="ML10" s="382"/>
      <c r="MM10" s="382"/>
      <c r="MN10" s="382"/>
      <c r="MO10" s="382"/>
      <c r="MP10" s="382"/>
      <c r="MQ10" s="382"/>
      <c r="MR10" s="382"/>
      <c r="MS10" s="382"/>
      <c r="MT10" s="382"/>
      <c r="MU10" s="382"/>
      <c r="MV10" s="382"/>
      <c r="MW10" s="382"/>
      <c r="MX10" s="382"/>
      <c r="MY10" s="382"/>
      <c r="MZ10" s="382"/>
      <c r="NA10" s="382"/>
      <c r="NB10" s="382"/>
      <c r="NC10" s="382"/>
      <c r="ND10" s="382"/>
      <c r="NE10" s="382"/>
      <c r="NF10" s="382"/>
      <c r="NG10" s="382"/>
      <c r="NH10" s="382"/>
      <c r="NI10" s="382"/>
      <c r="NJ10" s="382"/>
      <c r="NK10" s="382"/>
      <c r="NL10" s="382"/>
      <c r="NM10" s="382"/>
      <c r="NN10" s="382"/>
      <c r="NO10" s="382"/>
      <c r="NP10" s="382"/>
      <c r="NQ10" s="382"/>
      <c r="NR10" s="382"/>
      <c r="NS10" s="382"/>
      <c r="NT10" s="382"/>
      <c r="NU10" s="382"/>
      <c r="NV10" s="382"/>
      <c r="NW10" s="382"/>
      <c r="NX10" s="382"/>
      <c r="NY10" s="382"/>
      <c r="NZ10" s="382"/>
      <c r="OA10" s="382"/>
      <c r="OB10" s="382"/>
      <c r="OC10" s="382"/>
      <c r="OD10" s="382"/>
      <c r="OE10" s="382"/>
      <c r="OF10" s="382"/>
      <c r="OG10" s="382"/>
      <c r="OH10" s="382"/>
      <c r="OI10" s="382"/>
      <c r="OJ10" s="382"/>
      <c r="OK10" s="382"/>
      <c r="OL10" s="382"/>
      <c r="OM10" s="382"/>
      <c r="ON10" s="382"/>
      <c r="OO10" s="382"/>
      <c r="OP10" s="382"/>
      <c r="OQ10" s="382"/>
      <c r="OR10" s="382"/>
      <c r="OS10" s="382"/>
      <c r="OT10" s="382"/>
      <c r="OU10" s="382"/>
      <c r="OV10" s="382"/>
      <c r="OW10" s="382"/>
      <c r="OX10" s="382"/>
      <c r="OY10" s="382"/>
      <c r="OZ10" s="382"/>
      <c r="PA10" s="382"/>
      <c r="PB10" s="382"/>
      <c r="PC10" s="382"/>
      <c r="PD10" s="382"/>
      <c r="PE10" s="382"/>
      <c r="PF10" s="382"/>
      <c r="PG10" s="382"/>
      <c r="PH10" s="382"/>
      <c r="PI10" s="382"/>
      <c r="PJ10" s="382"/>
      <c r="PK10" s="382"/>
      <c r="PL10" s="382"/>
      <c r="PM10" s="382"/>
      <c r="PN10" s="382"/>
      <c r="PO10" s="382"/>
      <c r="PP10" s="382"/>
      <c r="PQ10" s="382"/>
      <c r="PR10" s="382"/>
      <c r="PS10" s="382"/>
      <c r="PT10" s="382"/>
      <c r="PU10" s="382"/>
      <c r="PV10" s="382"/>
      <c r="PW10" s="382"/>
      <c r="PX10" s="382"/>
      <c r="PY10" s="382"/>
      <c r="PZ10" s="382"/>
      <c r="QA10" s="382"/>
      <c r="QB10" s="382"/>
      <c r="QC10" s="382"/>
      <c r="QD10" s="382"/>
      <c r="QE10" s="382"/>
      <c r="QF10" s="382"/>
      <c r="QG10" s="382"/>
      <c r="QH10" s="382"/>
      <c r="QI10" s="382"/>
      <c r="QJ10" s="382"/>
      <c r="QK10" s="382"/>
      <c r="QL10" s="382"/>
      <c r="QM10" s="382"/>
      <c r="QN10" s="382"/>
      <c r="QO10" s="382"/>
      <c r="QP10" s="382"/>
      <c r="QQ10" s="382"/>
      <c r="QR10" s="382"/>
      <c r="QS10" s="382"/>
      <c r="QT10" s="382"/>
      <c r="QU10" s="382"/>
      <c r="QV10" s="382"/>
      <c r="QW10" s="382"/>
      <c r="QX10" s="382"/>
      <c r="QY10" s="382"/>
      <c r="QZ10" s="382"/>
      <c r="RA10" s="382"/>
      <c r="RB10" s="382"/>
      <c r="RC10" s="382"/>
      <c r="RD10" s="382"/>
      <c r="RE10" s="382"/>
      <c r="RF10" s="382"/>
      <c r="RG10" s="382"/>
      <c r="RH10" s="382"/>
      <c r="RI10" s="382"/>
      <c r="RJ10" s="382"/>
      <c r="RK10" s="382"/>
      <c r="RL10" s="382"/>
      <c r="RM10" s="382"/>
      <c r="RN10" s="382"/>
      <c r="RO10" s="382"/>
      <c r="RP10" s="382"/>
      <c r="RQ10" s="382"/>
      <c r="RR10" s="382"/>
      <c r="RS10" s="382"/>
      <c r="RT10" s="382"/>
      <c r="RU10" s="382"/>
      <c r="RV10" s="382"/>
      <c r="RW10" s="382"/>
      <c r="RX10" s="382"/>
      <c r="RY10" s="382"/>
      <c r="RZ10" s="382"/>
      <c r="SA10" s="382"/>
      <c r="SB10" s="382"/>
      <c r="SC10" s="382"/>
      <c r="SD10" s="382"/>
      <c r="SE10" s="382"/>
      <c r="SF10" s="382"/>
      <c r="SG10" s="382"/>
      <c r="SH10" s="382"/>
      <c r="SI10" s="382"/>
      <c r="SJ10" s="382"/>
      <c r="SK10" s="382"/>
      <c r="SL10" s="382"/>
      <c r="SM10" s="382"/>
      <c r="SN10" s="382"/>
      <c r="SO10" s="382"/>
      <c r="SP10" s="382"/>
      <c r="SQ10" s="382"/>
      <c r="SR10" s="382"/>
      <c r="SS10" s="382"/>
      <c r="ST10" s="382"/>
      <c r="SU10" s="382"/>
      <c r="SV10" s="382"/>
      <c r="SW10" s="382"/>
      <c r="SX10" s="382"/>
      <c r="SY10" s="382"/>
      <c r="SZ10" s="382"/>
      <c r="TA10" s="382"/>
      <c r="TB10" s="382"/>
      <c r="TC10" s="382"/>
      <c r="TD10" s="382"/>
      <c r="TE10" s="382"/>
      <c r="TF10" s="382"/>
      <c r="TG10" s="382"/>
      <c r="TH10" s="382"/>
      <c r="TI10" s="382"/>
      <c r="TJ10" s="382"/>
      <c r="TK10" s="382"/>
      <c r="TL10" s="382"/>
      <c r="TM10" s="382"/>
      <c r="TN10" s="382"/>
      <c r="TO10" s="382"/>
      <c r="TP10" s="382"/>
      <c r="TQ10" s="382"/>
      <c r="TR10" s="382"/>
      <c r="TS10" s="382"/>
      <c r="TT10" s="382"/>
      <c r="TU10" s="382"/>
      <c r="TV10" s="382"/>
      <c r="TW10" s="382"/>
      <c r="TX10" s="382"/>
      <c r="TY10" s="382"/>
      <c r="TZ10" s="382"/>
      <c r="UA10" s="382"/>
      <c r="UB10" s="382"/>
      <c r="UC10" s="382"/>
      <c r="UD10" s="382"/>
      <c r="UE10" s="382"/>
      <c r="UF10" s="382"/>
      <c r="UG10" s="382"/>
      <c r="UH10" s="382"/>
      <c r="UI10" s="382"/>
      <c r="UJ10" s="382"/>
      <c r="UK10" s="382"/>
      <c r="UL10" s="382"/>
      <c r="UM10" s="382"/>
      <c r="UN10" s="382"/>
      <c r="UO10" s="382"/>
      <c r="UP10" s="382"/>
      <c r="UQ10" s="382"/>
      <c r="UR10" s="382"/>
      <c r="US10" s="382"/>
      <c r="UT10" s="382"/>
      <c r="UU10" s="382"/>
      <c r="UV10" s="382"/>
      <c r="UW10" s="382"/>
      <c r="UX10" s="382"/>
      <c r="UY10" s="382"/>
      <c r="UZ10" s="382"/>
      <c r="VA10" s="382"/>
      <c r="VB10" s="382"/>
      <c r="VC10" s="382"/>
      <c r="VD10" s="382"/>
      <c r="VE10" s="382"/>
      <c r="VF10" s="382"/>
      <c r="VG10" s="382"/>
      <c r="VH10" s="382"/>
      <c r="VI10" s="382"/>
      <c r="VJ10" s="382"/>
      <c r="VK10" s="382"/>
      <c r="VL10" s="382"/>
      <c r="VM10" s="382"/>
      <c r="VN10" s="382"/>
      <c r="VO10" s="382"/>
      <c r="VP10" s="382"/>
      <c r="VQ10" s="382"/>
      <c r="VR10" s="382"/>
      <c r="VS10" s="382"/>
      <c r="VT10" s="382"/>
      <c r="VU10" s="382"/>
      <c r="VV10" s="382"/>
      <c r="VW10" s="382"/>
      <c r="VX10" s="382"/>
      <c r="VY10" s="382"/>
      <c r="VZ10" s="382"/>
      <c r="WA10" s="382"/>
      <c r="WB10" s="382"/>
      <c r="WC10" s="382"/>
      <c r="WD10" s="382"/>
      <c r="WE10" s="382"/>
      <c r="WF10" s="382"/>
      <c r="WG10" s="382"/>
      <c r="WH10" s="382"/>
      <c r="WI10" s="382"/>
      <c r="WJ10" s="382"/>
      <c r="WK10" s="382"/>
      <c r="WL10" s="382"/>
      <c r="WM10" s="382"/>
      <c r="WN10" s="382"/>
      <c r="WO10" s="382"/>
      <c r="WP10" s="382"/>
      <c r="WQ10" s="382"/>
      <c r="WR10" s="382"/>
      <c r="WS10" s="382"/>
      <c r="WT10" s="382"/>
      <c r="WU10" s="382"/>
      <c r="WV10" s="382"/>
      <c r="WW10" s="382"/>
      <c r="WX10" s="382"/>
      <c r="WY10" s="382"/>
      <c r="WZ10" s="382"/>
      <c r="XA10" s="382"/>
      <c r="XB10" s="382"/>
      <c r="XC10" s="382"/>
      <c r="XD10" s="382"/>
      <c r="XE10" s="382"/>
      <c r="XF10" s="382"/>
      <c r="XG10" s="382"/>
      <c r="XH10" s="382"/>
      <c r="XI10" s="382"/>
      <c r="XJ10" s="382"/>
      <c r="XK10" s="382"/>
      <c r="XL10" s="382"/>
      <c r="XM10" s="382"/>
      <c r="XN10" s="382"/>
      <c r="XO10" s="382"/>
      <c r="XP10" s="382"/>
      <c r="XQ10" s="382"/>
      <c r="XR10" s="382"/>
      <c r="XS10" s="382"/>
      <c r="XT10" s="382"/>
      <c r="XU10" s="382"/>
      <c r="XV10" s="382"/>
      <c r="XW10" s="382"/>
      <c r="XX10" s="382"/>
      <c r="XY10" s="382"/>
      <c r="XZ10" s="382"/>
      <c r="YA10" s="382"/>
      <c r="YB10" s="382"/>
      <c r="YC10" s="382"/>
      <c r="YD10" s="382"/>
      <c r="YE10" s="382"/>
      <c r="YF10" s="382"/>
      <c r="YG10" s="382"/>
      <c r="YH10" s="382"/>
      <c r="YI10" s="382"/>
      <c r="YJ10" s="382"/>
      <c r="YK10" s="382"/>
      <c r="YL10" s="382"/>
      <c r="YM10" s="382"/>
      <c r="YN10" s="382"/>
      <c r="YO10" s="382"/>
      <c r="YP10" s="382"/>
      <c r="YQ10" s="382"/>
      <c r="YR10" s="382"/>
      <c r="YS10" s="382"/>
      <c r="YT10" s="382"/>
      <c r="YU10" s="382"/>
      <c r="YV10" s="382"/>
      <c r="YW10" s="382"/>
      <c r="YX10" s="382"/>
      <c r="YY10" s="382"/>
      <c r="YZ10" s="382"/>
      <c r="ZA10" s="382"/>
      <c r="ZB10" s="382"/>
      <c r="ZC10" s="382"/>
      <c r="ZD10" s="382"/>
      <c r="ZE10" s="382"/>
      <c r="ZF10" s="382"/>
      <c r="ZG10" s="382"/>
      <c r="ZH10" s="382"/>
      <c r="ZI10" s="382"/>
      <c r="ZJ10" s="382"/>
      <c r="ZK10" s="382"/>
      <c r="ZL10" s="382"/>
      <c r="ZM10" s="382"/>
      <c r="ZN10" s="382"/>
      <c r="ZO10" s="382"/>
      <c r="ZP10" s="382"/>
      <c r="ZQ10" s="382"/>
      <c r="ZR10" s="382"/>
      <c r="ZS10" s="382"/>
      <c r="ZT10" s="382"/>
      <c r="ZU10" s="382"/>
      <c r="ZV10" s="382"/>
      <c r="ZW10" s="382"/>
      <c r="ZX10" s="382"/>
      <c r="ZY10" s="382"/>
      <c r="ZZ10" s="382"/>
      <c r="AAA10" s="382"/>
      <c r="AAB10" s="382"/>
      <c r="AAC10" s="382"/>
      <c r="AAD10" s="382"/>
      <c r="AAE10" s="382"/>
      <c r="AAF10" s="382"/>
      <c r="AAG10" s="382"/>
      <c r="AAH10" s="382"/>
      <c r="AAI10" s="382"/>
      <c r="AAJ10" s="382"/>
      <c r="AAK10" s="382"/>
      <c r="AAL10" s="382"/>
      <c r="AAM10" s="382"/>
      <c r="AAN10" s="382"/>
      <c r="AAO10" s="382"/>
      <c r="AAP10" s="382"/>
      <c r="AAQ10" s="382"/>
      <c r="AAR10" s="382"/>
      <c r="AAS10" s="382"/>
      <c r="AAT10" s="382"/>
      <c r="AAU10" s="382"/>
      <c r="AAV10" s="382"/>
      <c r="AAW10" s="382"/>
      <c r="AAX10" s="382"/>
      <c r="AAY10" s="382"/>
      <c r="AAZ10" s="382"/>
      <c r="ABA10" s="382"/>
      <c r="ABB10" s="382"/>
      <c r="ABC10" s="382"/>
      <c r="ABD10" s="382"/>
      <c r="ABE10" s="382"/>
      <c r="ABF10" s="382"/>
      <c r="ABG10" s="382"/>
      <c r="ABH10" s="382"/>
      <c r="ABI10" s="382"/>
      <c r="ABJ10" s="382"/>
      <c r="ABK10" s="382"/>
      <c r="ABL10" s="382"/>
      <c r="ABM10" s="382"/>
      <c r="ABN10" s="382"/>
      <c r="ABO10" s="382"/>
      <c r="ABP10" s="382"/>
      <c r="ABQ10" s="382"/>
      <c r="ABR10" s="382"/>
      <c r="ABS10" s="382"/>
      <c r="ABT10" s="382"/>
      <c r="ABU10" s="382"/>
      <c r="ABV10" s="382"/>
      <c r="ABW10" s="382"/>
      <c r="ABX10" s="382"/>
      <c r="ABY10" s="382"/>
      <c r="ABZ10" s="382"/>
      <c r="ACA10" s="382"/>
      <c r="ACB10" s="382"/>
      <c r="ACC10" s="382"/>
      <c r="ACD10" s="382"/>
      <c r="ACE10" s="382"/>
      <c r="ACF10" s="382"/>
      <c r="ACG10" s="382"/>
      <c r="ACH10" s="382"/>
      <c r="ACI10" s="382"/>
      <c r="ACJ10" s="382"/>
      <c r="ACK10" s="382"/>
      <c r="ACL10" s="382"/>
      <c r="ACM10" s="382"/>
      <c r="ACN10" s="382"/>
      <c r="ACO10" s="382"/>
      <c r="ACP10" s="382"/>
      <c r="ACQ10" s="382"/>
      <c r="ACR10" s="382"/>
      <c r="ACS10" s="382"/>
      <c r="ACT10" s="382"/>
      <c r="ACU10" s="382"/>
      <c r="ACV10" s="382"/>
      <c r="ACW10" s="382"/>
      <c r="ACX10" s="382"/>
      <c r="ACY10" s="382"/>
      <c r="ACZ10" s="382"/>
      <c r="ADA10" s="382"/>
      <c r="ADB10" s="382"/>
      <c r="ADC10" s="382"/>
      <c r="ADD10" s="382"/>
      <c r="ADE10" s="382"/>
      <c r="ADF10" s="382"/>
      <c r="ADG10" s="382"/>
      <c r="ADH10" s="382"/>
      <c r="ADI10" s="382"/>
      <c r="ADJ10" s="382"/>
      <c r="ADK10" s="382"/>
      <c r="ADL10" s="382"/>
      <c r="ADM10" s="382"/>
      <c r="ADN10" s="382"/>
      <c r="ADO10" s="382"/>
      <c r="ADP10" s="382"/>
      <c r="ADQ10" s="382"/>
      <c r="ADR10" s="382"/>
      <c r="ADS10" s="382"/>
      <c r="ADT10" s="382"/>
      <c r="ADU10" s="382"/>
      <c r="ADV10" s="382"/>
      <c r="ADW10" s="382"/>
      <c r="ADX10" s="382"/>
      <c r="ADY10" s="382"/>
      <c r="ADZ10" s="382"/>
      <c r="AEA10" s="382"/>
      <c r="AEB10" s="382"/>
      <c r="AEC10" s="382"/>
      <c r="AED10" s="382"/>
      <c r="AEE10" s="382"/>
      <c r="AEF10" s="382"/>
      <c r="AEG10" s="382"/>
      <c r="AEH10" s="382"/>
      <c r="AEI10" s="382"/>
      <c r="AEJ10" s="382"/>
      <c r="AEK10" s="382"/>
      <c r="AEL10" s="382"/>
      <c r="AEM10" s="382"/>
      <c r="AEN10" s="382"/>
      <c r="AEO10" s="382"/>
      <c r="AEP10" s="382"/>
      <c r="AEQ10" s="382"/>
      <c r="AER10" s="382"/>
      <c r="AES10" s="382"/>
      <c r="AET10" s="382"/>
      <c r="AEU10" s="382"/>
      <c r="AEV10" s="382"/>
      <c r="AEW10" s="382"/>
      <c r="AEX10" s="382"/>
      <c r="AEY10" s="382"/>
      <c r="AEZ10" s="382"/>
      <c r="AFA10" s="382"/>
      <c r="AFB10" s="382"/>
      <c r="AFC10" s="382"/>
      <c r="AFD10" s="382"/>
      <c r="AFE10" s="382"/>
      <c r="AFF10" s="382"/>
      <c r="AFG10" s="382"/>
      <c r="AFH10" s="382"/>
      <c r="AFI10" s="382"/>
      <c r="AFJ10" s="382"/>
      <c r="AFK10" s="382"/>
      <c r="AFL10" s="382"/>
      <c r="AFM10" s="382"/>
      <c r="AFN10" s="382"/>
      <c r="AFO10" s="382"/>
      <c r="AFP10" s="382"/>
      <c r="AFQ10" s="382"/>
      <c r="AFR10" s="382"/>
      <c r="AFS10" s="382"/>
      <c r="AFT10" s="382"/>
      <c r="AFU10" s="382"/>
      <c r="AFV10" s="382"/>
      <c r="AFW10" s="382"/>
      <c r="AFX10" s="382"/>
      <c r="AFY10" s="382"/>
      <c r="AFZ10" s="382"/>
      <c r="AGA10" s="382"/>
      <c r="AGB10" s="382"/>
      <c r="AGC10" s="382"/>
      <c r="AGD10" s="382"/>
      <c r="AGE10" s="382"/>
      <c r="AGF10" s="382"/>
      <c r="AGG10" s="382"/>
      <c r="AGH10" s="382"/>
      <c r="AGI10" s="382"/>
      <c r="AGJ10" s="382"/>
      <c r="AGK10" s="382"/>
      <c r="AGL10" s="382"/>
      <c r="AGM10" s="382"/>
      <c r="AGN10" s="382"/>
      <c r="AGO10" s="382"/>
      <c r="AGP10" s="382"/>
      <c r="AGQ10" s="382"/>
      <c r="AGR10" s="382"/>
      <c r="AGS10" s="382"/>
      <c r="AGT10" s="382"/>
      <c r="AGU10" s="382"/>
      <c r="AGV10" s="382"/>
      <c r="AGW10" s="382"/>
      <c r="AGX10" s="382"/>
      <c r="AGY10" s="382"/>
      <c r="AGZ10" s="382"/>
      <c r="AHA10" s="382"/>
      <c r="AHB10" s="382"/>
      <c r="AHC10" s="382"/>
      <c r="AHD10" s="382"/>
      <c r="AHE10" s="382"/>
      <c r="AHF10" s="382"/>
      <c r="AHG10" s="382"/>
      <c r="AHH10" s="382"/>
      <c r="AHI10" s="382"/>
      <c r="AHJ10" s="382"/>
      <c r="AHK10" s="382"/>
      <c r="AHL10" s="382"/>
      <c r="AHM10" s="382"/>
      <c r="AHN10" s="382"/>
      <c r="AHO10" s="382"/>
      <c r="AHP10" s="382"/>
      <c r="AHQ10" s="382"/>
      <c r="AHR10" s="382"/>
      <c r="AHS10" s="382"/>
      <c r="AHT10" s="382"/>
      <c r="AHU10" s="382"/>
      <c r="AHV10" s="382"/>
      <c r="AHW10" s="382"/>
      <c r="AHX10" s="382"/>
      <c r="AHY10" s="382"/>
      <c r="AHZ10" s="382"/>
      <c r="AIA10" s="382"/>
      <c r="AIB10" s="382"/>
      <c r="AIC10" s="382"/>
      <c r="AID10" s="382"/>
      <c r="AIE10" s="382"/>
      <c r="AIF10" s="382"/>
      <c r="AIG10" s="382"/>
      <c r="AIH10" s="382"/>
      <c r="AII10" s="382"/>
      <c r="AIJ10" s="382"/>
      <c r="AIK10" s="382"/>
      <c r="AIL10" s="382"/>
      <c r="AIM10" s="382"/>
      <c r="AIN10" s="382"/>
      <c r="AIO10" s="382"/>
      <c r="AIP10" s="382"/>
      <c r="AIQ10" s="382"/>
      <c r="AIR10" s="382"/>
      <c r="AIS10" s="382"/>
      <c r="AIT10" s="382"/>
      <c r="AIU10" s="382"/>
      <c r="AIV10" s="382"/>
      <c r="AIW10" s="382"/>
      <c r="AIX10" s="382"/>
      <c r="AIY10" s="382"/>
      <c r="AIZ10" s="382"/>
      <c r="AJA10" s="382"/>
      <c r="AJB10" s="382"/>
      <c r="AJC10" s="382"/>
      <c r="AJD10" s="382"/>
      <c r="AJE10" s="382"/>
      <c r="AJF10" s="382"/>
      <c r="AJG10" s="382"/>
      <c r="AJH10" s="382"/>
      <c r="AJI10" s="382"/>
      <c r="AJJ10" s="382"/>
      <c r="AJK10" s="382"/>
      <c r="AJL10" s="382"/>
      <c r="AJM10" s="382"/>
      <c r="AJN10" s="382"/>
      <c r="AJO10" s="382"/>
      <c r="AJP10" s="382"/>
      <c r="AJQ10" s="382"/>
      <c r="AJR10" s="382"/>
      <c r="AJS10" s="382"/>
      <c r="AJT10" s="382"/>
      <c r="AJU10" s="382"/>
      <c r="AJV10" s="382"/>
      <c r="AJW10" s="382"/>
      <c r="AJX10" s="382"/>
      <c r="AJY10" s="382"/>
      <c r="AJZ10" s="382"/>
      <c r="AKA10" s="382"/>
      <c r="AKB10" s="382"/>
      <c r="AKC10" s="382"/>
      <c r="AKD10" s="382"/>
      <c r="AKE10" s="382"/>
      <c r="AKF10" s="382"/>
      <c r="AKG10" s="382"/>
      <c r="AKH10" s="382"/>
      <c r="AKI10" s="382"/>
      <c r="AKJ10" s="382"/>
      <c r="AKK10" s="382"/>
      <c r="AKL10" s="382"/>
      <c r="AKM10" s="382"/>
      <c r="AKN10" s="382"/>
      <c r="AKO10" s="382"/>
      <c r="AKP10" s="382"/>
      <c r="AKQ10" s="382"/>
      <c r="AKR10" s="382"/>
      <c r="AKS10" s="382"/>
      <c r="AKT10" s="382"/>
      <c r="AKU10" s="382"/>
      <c r="AKV10" s="382"/>
      <c r="AKW10" s="382"/>
      <c r="AKX10" s="382"/>
      <c r="AKY10" s="382"/>
      <c r="AKZ10" s="382"/>
      <c r="ALA10" s="382"/>
      <c r="ALB10" s="382"/>
      <c r="ALC10" s="382"/>
      <c r="ALD10" s="382"/>
      <c r="ALE10" s="382"/>
      <c r="ALF10" s="382"/>
      <c r="ALG10" s="382"/>
      <c r="ALH10" s="382"/>
      <c r="ALI10" s="382"/>
      <c r="ALJ10" s="382"/>
      <c r="ALK10" s="382"/>
      <c r="ALL10" s="382"/>
      <c r="ALM10" s="382"/>
      <c r="ALN10" s="382"/>
      <c r="ALO10" s="382"/>
      <c r="ALP10" s="382"/>
      <c r="ALQ10" s="382"/>
      <c r="ALR10" s="382"/>
      <c r="ALS10" s="382"/>
      <c r="ALT10" s="382"/>
      <c r="ALU10" s="382"/>
      <c r="ALV10" s="382"/>
      <c r="ALW10" s="382"/>
      <c r="ALX10" s="382"/>
      <c r="ALY10" s="382"/>
      <c r="ALZ10" s="382"/>
      <c r="AMA10" s="382"/>
      <c r="AMB10" s="382"/>
      <c r="AMC10" s="382"/>
      <c r="AMD10" s="382"/>
      <c r="AME10" s="382"/>
      <c r="AMF10" s="382"/>
      <c r="AMG10" s="382"/>
      <c r="AMH10" s="382"/>
      <c r="AMI10" s="382"/>
      <c r="AMJ10" s="382"/>
      <c r="AMK10" s="382"/>
      <c r="AML10" s="382"/>
      <c r="AMM10" s="382"/>
      <c r="AMN10" s="382"/>
      <c r="AMO10" s="382"/>
      <c r="AMP10" s="382"/>
      <c r="AMQ10" s="382"/>
      <c r="AMR10" s="382"/>
      <c r="AMS10" s="382"/>
      <c r="AMT10" s="382"/>
      <c r="AMU10" s="382"/>
      <c r="AMV10" s="382"/>
      <c r="AMW10" s="382"/>
      <c r="AMX10" s="382"/>
      <c r="AMY10" s="382"/>
      <c r="AMZ10" s="382"/>
      <c r="ANA10" s="382"/>
      <c r="ANB10" s="382"/>
      <c r="ANC10" s="382"/>
      <c r="AND10" s="382"/>
      <c r="ANE10" s="382"/>
      <c r="ANF10" s="382"/>
      <c r="ANG10" s="382"/>
      <c r="ANH10" s="382"/>
      <c r="ANI10" s="382"/>
      <c r="ANJ10" s="382"/>
      <c r="ANK10" s="382"/>
      <c r="ANL10" s="382"/>
      <c r="ANM10" s="382"/>
      <c r="ANN10" s="382"/>
      <c r="ANO10" s="382"/>
      <c r="ANP10" s="382"/>
      <c r="ANQ10" s="382"/>
      <c r="ANR10" s="382"/>
      <c r="ANS10" s="382"/>
      <c r="ANT10" s="382"/>
      <c r="ANU10" s="382"/>
      <c r="ANV10" s="382"/>
      <c r="ANW10" s="382"/>
      <c r="ANX10" s="382"/>
      <c r="ANY10" s="382"/>
      <c r="ANZ10" s="382"/>
      <c r="AOA10" s="382"/>
      <c r="AOB10" s="382"/>
      <c r="AOC10" s="382"/>
      <c r="AOD10" s="382"/>
      <c r="AOE10" s="382"/>
      <c r="AOF10" s="382"/>
      <c r="AOG10" s="382"/>
      <c r="AOH10" s="382"/>
      <c r="AOI10" s="382"/>
      <c r="AOJ10" s="382"/>
      <c r="AOK10" s="382"/>
      <c r="AOL10" s="382"/>
      <c r="AOM10" s="382"/>
      <c r="AON10" s="382"/>
      <c r="AOO10" s="382"/>
      <c r="AOP10" s="382"/>
      <c r="AOQ10" s="382"/>
      <c r="AOR10" s="382"/>
      <c r="AOS10" s="382"/>
      <c r="AOT10" s="382"/>
      <c r="AOU10" s="382"/>
      <c r="AOV10" s="382"/>
      <c r="AOW10" s="382"/>
      <c r="AOX10" s="382"/>
      <c r="AOY10" s="382"/>
      <c r="AOZ10" s="382"/>
      <c r="APA10" s="382"/>
      <c r="APB10" s="382"/>
      <c r="APC10" s="382"/>
      <c r="APD10" s="382"/>
      <c r="APE10" s="382"/>
      <c r="APF10" s="382"/>
      <c r="APG10" s="382"/>
      <c r="APH10" s="382"/>
      <c r="API10" s="382"/>
      <c r="APJ10" s="382"/>
      <c r="APK10" s="382"/>
      <c r="APL10" s="382"/>
      <c r="APM10" s="382"/>
      <c r="APN10" s="382"/>
      <c r="APO10" s="382"/>
      <c r="APP10" s="382"/>
      <c r="APQ10" s="382"/>
      <c r="APR10" s="382"/>
      <c r="APS10" s="382"/>
      <c r="APT10" s="382"/>
      <c r="APU10" s="382"/>
      <c r="APV10" s="382"/>
      <c r="APW10" s="382"/>
      <c r="APX10" s="382"/>
      <c r="APY10" s="382"/>
      <c r="APZ10" s="382"/>
      <c r="AQA10" s="382"/>
      <c r="AQB10" s="382"/>
      <c r="AQC10" s="382"/>
      <c r="AQD10" s="382"/>
      <c r="AQE10" s="382"/>
      <c r="AQF10" s="382"/>
      <c r="AQG10" s="382"/>
      <c r="AQH10" s="382"/>
      <c r="AQI10" s="382"/>
      <c r="AQJ10" s="382"/>
      <c r="AQK10" s="382"/>
      <c r="AQL10" s="382"/>
      <c r="AQM10" s="382"/>
      <c r="AQN10" s="382"/>
      <c r="AQO10" s="382"/>
      <c r="AQP10" s="382"/>
      <c r="AQQ10" s="382"/>
      <c r="AQR10" s="382"/>
      <c r="AQS10" s="382"/>
      <c r="AQT10" s="382"/>
      <c r="AQU10" s="382"/>
      <c r="AQV10" s="382"/>
      <c r="AQW10" s="382"/>
      <c r="AQX10" s="382"/>
      <c r="AQY10" s="382"/>
      <c r="AQZ10" s="382"/>
      <c r="ARA10" s="382"/>
      <c r="ARB10" s="382"/>
      <c r="ARC10" s="382"/>
      <c r="ARD10" s="382"/>
      <c r="ARE10" s="382"/>
      <c r="ARF10" s="382"/>
      <c r="ARG10" s="382"/>
      <c r="ARH10" s="382"/>
      <c r="ARI10" s="382"/>
      <c r="ARJ10" s="382"/>
      <c r="ARK10" s="382"/>
      <c r="ARL10" s="382"/>
      <c r="ARM10" s="382"/>
      <c r="ARN10" s="382"/>
      <c r="ARO10" s="382"/>
      <c r="ARP10" s="382"/>
      <c r="ARQ10" s="382"/>
      <c r="ARR10" s="382"/>
      <c r="ARS10" s="382"/>
      <c r="ART10" s="382"/>
      <c r="ARU10" s="382"/>
      <c r="ARV10" s="382"/>
      <c r="ARW10" s="382"/>
      <c r="ARX10" s="382"/>
      <c r="ARY10" s="382"/>
      <c r="ARZ10" s="382"/>
      <c r="ASA10" s="382"/>
      <c r="ASB10" s="382"/>
      <c r="ASC10" s="382"/>
      <c r="ASD10" s="382"/>
      <c r="ASE10" s="382"/>
      <c r="ASF10" s="382"/>
      <c r="ASG10" s="382"/>
      <c r="ASH10" s="382"/>
      <c r="ASI10" s="382"/>
      <c r="ASJ10" s="382"/>
      <c r="ASK10" s="382"/>
      <c r="ASL10" s="382"/>
      <c r="ASM10" s="382"/>
      <c r="ASN10" s="382"/>
      <c r="ASO10" s="382"/>
      <c r="ASP10" s="382"/>
      <c r="ASQ10" s="382"/>
      <c r="ASR10" s="382"/>
      <c r="ASS10" s="382"/>
      <c r="AST10" s="382"/>
      <c r="ASU10" s="382"/>
      <c r="ASV10" s="382"/>
      <c r="ASW10" s="382"/>
      <c r="ASX10" s="382"/>
      <c r="ASY10" s="382"/>
      <c r="ASZ10" s="382"/>
      <c r="ATA10" s="382"/>
      <c r="ATB10" s="382"/>
      <c r="ATC10" s="382"/>
      <c r="ATD10" s="382"/>
      <c r="ATE10" s="382"/>
      <c r="ATF10" s="382"/>
      <c r="ATG10" s="382"/>
      <c r="ATH10" s="382"/>
      <c r="ATI10" s="382"/>
      <c r="ATJ10" s="382"/>
      <c r="ATK10" s="382"/>
      <c r="ATL10" s="382"/>
      <c r="ATM10" s="382"/>
      <c r="ATN10" s="382"/>
      <c r="ATO10" s="382"/>
      <c r="ATP10" s="382"/>
      <c r="ATQ10" s="382"/>
      <c r="ATR10" s="382"/>
      <c r="ATS10" s="382"/>
      <c r="ATT10" s="382"/>
      <c r="ATU10" s="382"/>
      <c r="ATV10" s="382"/>
      <c r="ATW10" s="382"/>
      <c r="ATX10" s="382"/>
      <c r="ATY10" s="382"/>
      <c r="ATZ10" s="382"/>
      <c r="AUA10" s="382"/>
      <c r="AUB10" s="382"/>
      <c r="AUC10" s="382"/>
      <c r="AUD10" s="382"/>
      <c r="AUE10" s="382"/>
      <c r="AUF10" s="382"/>
      <c r="AUG10" s="382"/>
      <c r="AUH10" s="382"/>
      <c r="AUI10" s="382"/>
      <c r="AUJ10" s="382"/>
      <c r="AUK10" s="382"/>
      <c r="AUL10" s="382"/>
      <c r="AUM10" s="382"/>
      <c r="AUN10" s="382"/>
      <c r="AUO10" s="382"/>
      <c r="AUP10" s="382"/>
      <c r="AUQ10" s="382"/>
      <c r="AUR10" s="382"/>
      <c r="AUS10" s="382"/>
      <c r="AUT10" s="382"/>
      <c r="AUU10" s="382"/>
      <c r="AUV10" s="382"/>
      <c r="AUW10" s="382"/>
      <c r="AUX10" s="382"/>
      <c r="AUY10" s="382"/>
      <c r="AUZ10" s="382"/>
      <c r="AVA10" s="382"/>
      <c r="AVB10" s="382"/>
      <c r="AVC10" s="382"/>
      <c r="AVD10" s="382"/>
      <c r="AVE10" s="382"/>
      <c r="AVF10" s="382"/>
      <c r="AVG10" s="382"/>
      <c r="AVH10" s="382"/>
      <c r="AVI10" s="382"/>
      <c r="AVJ10" s="382"/>
      <c r="AVK10" s="382"/>
      <c r="AVL10" s="382"/>
      <c r="AVM10" s="382"/>
      <c r="AVN10" s="382"/>
      <c r="AVO10" s="382"/>
      <c r="AVP10" s="382"/>
      <c r="AVQ10" s="382"/>
      <c r="AVR10" s="382"/>
      <c r="AVS10" s="382"/>
      <c r="AVT10" s="382"/>
      <c r="AVU10" s="382"/>
      <c r="AVV10" s="382"/>
      <c r="AVW10" s="382"/>
      <c r="AVX10" s="382"/>
      <c r="AVY10" s="382"/>
      <c r="AVZ10" s="382"/>
      <c r="AWA10" s="382"/>
      <c r="AWB10" s="382"/>
      <c r="AWC10" s="382"/>
      <c r="AWD10" s="382"/>
      <c r="AWE10" s="382"/>
      <c r="AWF10" s="382"/>
      <c r="AWG10" s="382"/>
      <c r="AWH10" s="382"/>
      <c r="AWI10" s="382"/>
      <c r="AWJ10" s="382"/>
      <c r="AWK10" s="382"/>
      <c r="AWL10" s="382"/>
      <c r="AWM10" s="382"/>
      <c r="AWN10" s="382"/>
      <c r="AWO10" s="382"/>
      <c r="AWP10" s="382"/>
      <c r="AWQ10" s="382"/>
      <c r="AWR10" s="382"/>
      <c r="AWS10" s="382"/>
      <c r="AWT10" s="382"/>
      <c r="AWU10" s="382"/>
      <c r="AWV10" s="382"/>
      <c r="AWW10" s="382"/>
      <c r="AWX10" s="382"/>
      <c r="AWY10" s="382"/>
      <c r="AWZ10" s="382"/>
      <c r="AXA10" s="382"/>
      <c r="AXB10" s="382"/>
      <c r="AXC10" s="382"/>
      <c r="AXD10" s="382"/>
      <c r="AXE10" s="382"/>
      <c r="AXF10" s="382"/>
      <c r="AXG10" s="382"/>
      <c r="AXH10" s="382"/>
      <c r="AXI10" s="382"/>
      <c r="AXJ10" s="382"/>
      <c r="AXK10" s="382"/>
      <c r="AXL10" s="382"/>
      <c r="AXM10" s="382"/>
      <c r="AXN10" s="382"/>
      <c r="AXO10" s="382"/>
      <c r="AXP10" s="382"/>
      <c r="AXQ10" s="382"/>
      <c r="AXR10" s="382"/>
      <c r="AXS10" s="382"/>
      <c r="AXT10" s="382"/>
      <c r="AXU10" s="382"/>
      <c r="AXV10" s="382"/>
      <c r="AXW10" s="382"/>
      <c r="AXX10" s="382"/>
      <c r="AXY10" s="382"/>
      <c r="AXZ10" s="382"/>
      <c r="AYA10" s="382"/>
      <c r="AYB10" s="382"/>
      <c r="AYC10" s="382"/>
      <c r="AYD10" s="382"/>
      <c r="AYE10" s="382"/>
      <c r="AYF10" s="382"/>
      <c r="AYG10" s="382"/>
      <c r="AYH10" s="382"/>
      <c r="AYI10" s="382"/>
      <c r="AYJ10" s="382"/>
      <c r="AYK10" s="382"/>
      <c r="AYL10" s="382"/>
      <c r="AYM10" s="382"/>
      <c r="AYN10" s="382"/>
      <c r="AYO10" s="382"/>
      <c r="AYP10" s="382"/>
      <c r="AYQ10" s="382"/>
      <c r="AYR10" s="382"/>
      <c r="AYS10" s="382"/>
      <c r="AYT10" s="382"/>
      <c r="AYU10" s="382"/>
      <c r="AYV10" s="382"/>
      <c r="AYW10" s="382"/>
      <c r="AYX10" s="382"/>
      <c r="AYY10" s="382"/>
      <c r="AYZ10" s="382"/>
      <c r="AZA10" s="382"/>
      <c r="AZB10" s="382"/>
      <c r="AZC10" s="382"/>
      <c r="AZD10" s="382"/>
      <c r="AZE10" s="382"/>
      <c r="AZF10" s="382"/>
      <c r="AZG10" s="382"/>
      <c r="AZH10" s="382"/>
      <c r="AZI10" s="382"/>
      <c r="AZJ10" s="382"/>
      <c r="AZK10" s="382"/>
      <c r="AZL10" s="382"/>
      <c r="AZM10" s="382"/>
      <c r="AZN10" s="382"/>
      <c r="AZO10" s="382"/>
      <c r="AZP10" s="382"/>
      <c r="AZQ10" s="382"/>
      <c r="AZR10" s="382"/>
      <c r="AZS10" s="382"/>
      <c r="AZT10" s="382"/>
      <c r="AZU10" s="382"/>
      <c r="AZV10" s="382"/>
      <c r="AZW10" s="382"/>
      <c r="AZX10" s="382"/>
      <c r="AZY10" s="382"/>
      <c r="AZZ10" s="382"/>
      <c r="BAA10" s="382"/>
      <c r="BAB10" s="382"/>
      <c r="BAC10" s="382"/>
      <c r="BAD10" s="382"/>
      <c r="BAE10" s="382"/>
      <c r="BAF10" s="382"/>
      <c r="BAG10" s="382"/>
      <c r="BAH10" s="382"/>
      <c r="BAI10" s="382"/>
      <c r="BAJ10" s="382"/>
      <c r="BAK10" s="382"/>
      <c r="BAL10" s="382"/>
      <c r="BAM10" s="382"/>
      <c r="BAN10" s="382"/>
      <c r="BAO10" s="382"/>
      <c r="BAP10" s="382"/>
      <c r="BAQ10" s="382"/>
      <c r="BAR10" s="382"/>
      <c r="BAS10" s="382"/>
      <c r="BAT10" s="382"/>
      <c r="BAU10" s="382"/>
      <c r="BAV10" s="382"/>
      <c r="BAW10" s="382"/>
      <c r="BAX10" s="382"/>
      <c r="BAY10" s="382"/>
      <c r="BAZ10" s="382"/>
      <c r="BBA10" s="382"/>
      <c r="BBB10" s="382"/>
      <c r="BBC10" s="382"/>
      <c r="BBD10" s="382"/>
      <c r="BBE10" s="382"/>
      <c r="BBF10" s="382"/>
      <c r="BBG10" s="382"/>
      <c r="BBH10" s="382"/>
      <c r="BBI10" s="382"/>
      <c r="BBJ10" s="382"/>
      <c r="BBK10" s="382"/>
      <c r="BBL10" s="382"/>
      <c r="BBM10" s="382"/>
      <c r="BBN10" s="382"/>
      <c r="BBO10" s="382"/>
      <c r="BBP10" s="382"/>
      <c r="BBQ10" s="382"/>
      <c r="BBR10" s="382"/>
      <c r="BBS10" s="382"/>
      <c r="BBT10" s="382"/>
      <c r="BBU10" s="382"/>
      <c r="BBV10" s="382"/>
      <c r="BBW10" s="382"/>
      <c r="BBX10" s="382"/>
      <c r="BBY10" s="382"/>
      <c r="BBZ10" s="382"/>
      <c r="BCA10" s="382"/>
      <c r="BCB10" s="382"/>
      <c r="BCC10" s="382"/>
      <c r="BCD10" s="382"/>
      <c r="BCE10" s="382"/>
      <c r="BCF10" s="382"/>
      <c r="BCG10" s="382"/>
      <c r="BCH10" s="382"/>
      <c r="BCI10" s="382"/>
      <c r="BCJ10" s="382"/>
      <c r="BCK10" s="382"/>
      <c r="BCL10" s="382"/>
      <c r="BCM10" s="382"/>
      <c r="BCN10" s="382"/>
      <c r="BCO10" s="382"/>
      <c r="BCP10" s="382"/>
      <c r="BCQ10" s="382"/>
      <c r="BCR10" s="382"/>
      <c r="BCS10" s="382"/>
      <c r="BCT10" s="382"/>
      <c r="BCU10" s="382"/>
      <c r="BCV10" s="382"/>
      <c r="BCW10" s="382"/>
      <c r="BCX10" s="382"/>
      <c r="BCY10" s="382"/>
      <c r="BCZ10" s="382"/>
      <c r="BDA10" s="382"/>
      <c r="BDB10" s="382"/>
      <c r="BDC10" s="382"/>
      <c r="BDD10" s="382"/>
      <c r="BDE10" s="382"/>
      <c r="BDF10" s="382"/>
      <c r="BDG10" s="382"/>
      <c r="BDH10" s="382"/>
      <c r="BDI10" s="382"/>
      <c r="BDJ10" s="382"/>
      <c r="BDK10" s="382"/>
      <c r="BDL10" s="382"/>
      <c r="BDM10" s="382"/>
      <c r="BDN10" s="382"/>
      <c r="BDO10" s="382"/>
      <c r="BDP10" s="382"/>
      <c r="BDQ10" s="382"/>
      <c r="BDR10" s="382"/>
      <c r="BDS10" s="382"/>
      <c r="BDT10" s="382"/>
      <c r="BDU10" s="382"/>
      <c r="BDV10" s="382"/>
      <c r="BDW10" s="382"/>
      <c r="BDX10" s="382"/>
      <c r="BDY10" s="382"/>
      <c r="BDZ10" s="382"/>
      <c r="BEA10" s="382"/>
      <c r="BEB10" s="382"/>
      <c r="BEC10" s="382"/>
      <c r="BED10" s="382"/>
      <c r="BEE10" s="382"/>
      <c r="BEF10" s="382"/>
      <c r="BEG10" s="382"/>
      <c r="BEH10" s="382"/>
      <c r="BEI10" s="382"/>
      <c r="BEJ10" s="382"/>
      <c r="BEK10" s="382"/>
      <c r="BEL10" s="382"/>
      <c r="BEM10" s="382"/>
      <c r="BEN10" s="382"/>
      <c r="BEO10" s="382"/>
      <c r="BEP10" s="382"/>
      <c r="BEQ10" s="382"/>
      <c r="BER10" s="382"/>
      <c r="BES10" s="382"/>
      <c r="BET10" s="382"/>
      <c r="BEU10" s="382"/>
      <c r="BEV10" s="382"/>
      <c r="BEW10" s="382"/>
      <c r="BEX10" s="382"/>
      <c r="BEY10" s="382"/>
      <c r="BEZ10" s="382"/>
      <c r="BFA10" s="382"/>
      <c r="BFB10" s="382"/>
      <c r="BFC10" s="382"/>
      <c r="BFD10" s="382"/>
      <c r="BFE10" s="382"/>
      <c r="BFF10" s="382"/>
      <c r="BFG10" s="382"/>
      <c r="BFH10" s="382"/>
      <c r="BFI10" s="382"/>
      <c r="BFJ10" s="382"/>
      <c r="BFK10" s="382"/>
      <c r="BFL10" s="382"/>
      <c r="BFM10" s="382"/>
      <c r="BFN10" s="382"/>
      <c r="BFO10" s="382"/>
      <c r="BFP10" s="382"/>
      <c r="BFQ10" s="382"/>
      <c r="BFR10" s="382"/>
      <c r="BFS10" s="382"/>
      <c r="BFT10" s="382"/>
      <c r="BFU10" s="382"/>
      <c r="BFV10" s="382"/>
      <c r="BFW10" s="382"/>
      <c r="BFX10" s="382"/>
      <c r="BFY10" s="382"/>
      <c r="BFZ10" s="382"/>
      <c r="BGA10" s="382"/>
      <c r="BGB10" s="382"/>
      <c r="BGC10" s="382"/>
      <c r="BGD10" s="382"/>
      <c r="BGE10" s="382"/>
      <c r="BGF10" s="382"/>
      <c r="BGG10" s="382"/>
      <c r="BGH10" s="382"/>
      <c r="BGI10" s="382"/>
      <c r="BGJ10" s="382"/>
      <c r="BGK10" s="382"/>
      <c r="BGL10" s="382"/>
      <c r="BGM10" s="382"/>
      <c r="BGN10" s="382"/>
      <c r="BGO10" s="382"/>
      <c r="BGP10" s="382"/>
      <c r="BGQ10" s="382"/>
      <c r="BGR10" s="382"/>
      <c r="BGS10" s="382"/>
      <c r="BGT10" s="382"/>
      <c r="BGU10" s="382"/>
      <c r="BGV10" s="382"/>
      <c r="BGW10" s="382"/>
      <c r="BGX10" s="382"/>
      <c r="BGY10" s="382"/>
      <c r="BGZ10" s="382"/>
      <c r="BHA10" s="382"/>
      <c r="BHB10" s="382"/>
      <c r="BHC10" s="382"/>
      <c r="BHD10" s="382"/>
      <c r="BHE10" s="382"/>
      <c r="BHF10" s="382"/>
      <c r="BHG10" s="382"/>
      <c r="BHH10" s="382"/>
      <c r="BHI10" s="382"/>
      <c r="BHJ10" s="382"/>
      <c r="BHK10" s="382"/>
      <c r="BHL10" s="382"/>
      <c r="BHM10" s="382"/>
      <c r="BHN10" s="382"/>
      <c r="BHO10" s="382"/>
      <c r="BHP10" s="382"/>
      <c r="BHQ10" s="382"/>
      <c r="BHR10" s="382"/>
      <c r="BHS10" s="382"/>
      <c r="BHT10" s="382"/>
      <c r="BHU10" s="382"/>
      <c r="BHV10" s="382"/>
      <c r="BHW10" s="382"/>
      <c r="BHX10" s="382"/>
      <c r="BHY10" s="382"/>
      <c r="BHZ10" s="382"/>
      <c r="BIA10" s="382"/>
      <c r="BIB10" s="382"/>
      <c r="BIC10" s="382"/>
      <c r="BID10" s="382"/>
      <c r="BIE10" s="382"/>
      <c r="BIF10" s="382"/>
      <c r="BIG10" s="382"/>
      <c r="BIH10" s="382"/>
      <c r="BII10" s="382"/>
      <c r="BIJ10" s="382"/>
      <c r="BIK10" s="382"/>
      <c r="BIL10" s="382"/>
      <c r="BIM10" s="382"/>
      <c r="BIN10" s="382"/>
      <c r="BIO10" s="382"/>
      <c r="BIP10" s="382"/>
      <c r="BIQ10" s="382"/>
      <c r="BIR10" s="382"/>
      <c r="BIS10" s="382"/>
      <c r="BIT10" s="382"/>
      <c r="BIU10" s="382"/>
      <c r="BIV10" s="382"/>
      <c r="BIW10" s="382"/>
      <c r="BIX10" s="382"/>
      <c r="BIY10" s="382"/>
      <c r="BIZ10" s="382"/>
      <c r="BJA10" s="382"/>
      <c r="BJB10" s="382"/>
      <c r="BJC10" s="382"/>
      <c r="BJD10" s="382"/>
      <c r="BJE10" s="382"/>
      <c r="BJF10" s="382"/>
      <c r="BJG10" s="382"/>
      <c r="BJH10" s="382"/>
      <c r="BJI10" s="382"/>
      <c r="BJJ10" s="382"/>
      <c r="BJK10" s="382"/>
      <c r="BJL10" s="382"/>
      <c r="BJM10" s="382"/>
      <c r="BJN10" s="382"/>
      <c r="BJO10" s="382"/>
      <c r="BJP10" s="382"/>
      <c r="BJQ10" s="382"/>
      <c r="BJR10" s="382"/>
      <c r="BJS10" s="382"/>
      <c r="BJT10" s="382"/>
      <c r="BJU10" s="382"/>
      <c r="BJV10" s="382"/>
      <c r="BJW10" s="382"/>
      <c r="BJX10" s="382"/>
      <c r="BJY10" s="382"/>
      <c r="BJZ10" s="382"/>
      <c r="BKA10" s="382"/>
      <c r="BKB10" s="382"/>
      <c r="BKC10" s="382"/>
      <c r="BKD10" s="382"/>
      <c r="BKE10" s="382"/>
      <c r="BKF10" s="382"/>
      <c r="BKG10" s="382"/>
      <c r="BKH10" s="382"/>
      <c r="BKI10" s="382"/>
      <c r="BKJ10" s="382"/>
      <c r="BKK10" s="382"/>
      <c r="BKL10" s="382"/>
      <c r="BKM10" s="382"/>
      <c r="BKN10" s="382"/>
      <c r="BKO10" s="382"/>
      <c r="BKP10" s="382"/>
      <c r="BKQ10" s="382"/>
      <c r="BKR10" s="382"/>
      <c r="BKS10" s="382"/>
      <c r="BKT10" s="382"/>
      <c r="BKU10" s="382"/>
      <c r="BKV10" s="382"/>
      <c r="BKW10" s="382"/>
      <c r="BKX10" s="382"/>
      <c r="BKY10" s="382"/>
      <c r="BKZ10" s="382"/>
      <c r="BLA10" s="382"/>
      <c r="BLB10" s="382"/>
      <c r="BLC10" s="382"/>
      <c r="BLD10" s="382"/>
      <c r="BLE10" s="382"/>
      <c r="BLF10" s="382"/>
      <c r="BLG10" s="382"/>
      <c r="BLH10" s="382"/>
      <c r="BLI10" s="382"/>
      <c r="BLJ10" s="382"/>
      <c r="BLK10" s="382"/>
      <c r="BLL10" s="382"/>
      <c r="BLM10" s="382"/>
      <c r="BLN10" s="382"/>
      <c r="BLO10" s="382"/>
      <c r="BLP10" s="382"/>
      <c r="BLQ10" s="382"/>
      <c r="BLR10" s="382"/>
      <c r="BLS10" s="382"/>
      <c r="BLT10" s="382"/>
      <c r="BLU10" s="382"/>
      <c r="BLV10" s="382"/>
      <c r="BLW10" s="382"/>
      <c r="BLX10" s="382"/>
      <c r="BLY10" s="382"/>
      <c r="BLZ10" s="382"/>
      <c r="BMA10" s="382"/>
      <c r="BMB10" s="382"/>
      <c r="BMC10" s="382"/>
      <c r="BMD10" s="382"/>
      <c r="BME10" s="382"/>
      <c r="BMF10" s="382"/>
      <c r="BMG10" s="382"/>
      <c r="BMH10" s="382"/>
      <c r="BMI10" s="382"/>
      <c r="BMJ10" s="382"/>
      <c r="BMK10" s="382"/>
      <c r="BML10" s="382"/>
      <c r="BMM10" s="382"/>
      <c r="BMN10" s="382"/>
      <c r="BMO10" s="382"/>
      <c r="BMP10" s="382"/>
      <c r="BMQ10" s="382"/>
      <c r="BMR10" s="382"/>
      <c r="BMS10" s="382"/>
      <c r="BMT10" s="382"/>
      <c r="BMU10" s="382"/>
      <c r="BMV10" s="382"/>
      <c r="BMW10" s="382"/>
      <c r="BMX10" s="382"/>
      <c r="BMY10" s="382"/>
      <c r="BMZ10" s="382"/>
      <c r="BNA10" s="382"/>
      <c r="BNB10" s="382"/>
      <c r="BNC10" s="382"/>
      <c r="BND10" s="382"/>
      <c r="BNE10" s="382"/>
      <c r="BNF10" s="382"/>
      <c r="BNG10" s="382"/>
      <c r="BNH10" s="382"/>
      <c r="BNI10" s="382"/>
      <c r="BNJ10" s="382"/>
      <c r="BNK10" s="382"/>
      <c r="BNL10" s="382"/>
      <c r="BNM10" s="382"/>
      <c r="BNN10" s="382"/>
      <c r="BNO10" s="382"/>
      <c r="BNP10" s="382"/>
      <c r="BNQ10" s="382"/>
      <c r="BNR10" s="382"/>
      <c r="BNS10" s="382"/>
      <c r="BNT10" s="382"/>
      <c r="BNU10" s="382"/>
      <c r="BNV10" s="382"/>
      <c r="BNW10" s="382"/>
      <c r="BNX10" s="382"/>
      <c r="BNY10" s="382"/>
      <c r="BNZ10" s="382"/>
      <c r="BOA10" s="382"/>
      <c r="BOB10" s="382"/>
      <c r="BOC10" s="382"/>
      <c r="BOD10" s="382"/>
      <c r="BOE10" s="382"/>
      <c r="BOF10" s="382"/>
      <c r="BOG10" s="382"/>
      <c r="BOH10" s="382"/>
      <c r="BOI10" s="382"/>
      <c r="BOJ10" s="382"/>
      <c r="BOK10" s="382"/>
      <c r="BOL10" s="382"/>
      <c r="BOM10" s="382"/>
      <c r="BON10" s="382"/>
      <c r="BOO10" s="382"/>
      <c r="BOP10" s="382"/>
      <c r="BOQ10" s="382"/>
      <c r="BOR10" s="382"/>
      <c r="BOS10" s="382"/>
      <c r="BOT10" s="382"/>
      <c r="BOU10" s="382"/>
      <c r="BOV10" s="382"/>
      <c r="BOW10" s="382"/>
      <c r="BOX10" s="382"/>
      <c r="BOY10" s="382"/>
      <c r="BOZ10" s="382"/>
      <c r="BPA10" s="382"/>
      <c r="BPB10" s="382"/>
      <c r="BPC10" s="382"/>
      <c r="BPD10" s="382"/>
      <c r="BPE10" s="382"/>
      <c r="BPF10" s="382"/>
      <c r="BPG10" s="382"/>
      <c r="BPH10" s="382"/>
      <c r="BPI10" s="382"/>
      <c r="BPJ10" s="382"/>
      <c r="BPK10" s="382"/>
      <c r="BPL10" s="382"/>
      <c r="BPM10" s="382"/>
      <c r="BPN10" s="382"/>
      <c r="BPO10" s="382"/>
      <c r="BPP10" s="382"/>
      <c r="BPQ10" s="382"/>
      <c r="BPR10" s="382"/>
      <c r="BPS10" s="382"/>
      <c r="BPT10" s="382"/>
      <c r="BPU10" s="382"/>
      <c r="BPV10" s="382"/>
      <c r="BPW10" s="382"/>
      <c r="BPX10" s="382"/>
      <c r="BPY10" s="382"/>
      <c r="BPZ10" s="382"/>
      <c r="BQA10" s="382"/>
      <c r="BQB10" s="382"/>
      <c r="BQC10" s="382"/>
      <c r="BQD10" s="382"/>
      <c r="BQE10" s="382"/>
      <c r="BQF10" s="382"/>
      <c r="BQG10" s="382"/>
      <c r="BQH10" s="382"/>
      <c r="BQI10" s="382"/>
      <c r="BQJ10" s="382"/>
      <c r="BQK10" s="382"/>
      <c r="BQL10" s="382"/>
      <c r="BQM10" s="382"/>
      <c r="BQN10" s="382"/>
      <c r="BQO10" s="382"/>
      <c r="BQP10" s="382"/>
      <c r="BQQ10" s="382"/>
      <c r="BQR10" s="382"/>
      <c r="BQS10" s="382"/>
      <c r="BQT10" s="382"/>
      <c r="BQU10" s="382"/>
      <c r="BQV10" s="382"/>
      <c r="BQW10" s="382"/>
      <c r="BQX10" s="382"/>
      <c r="BQY10" s="382"/>
      <c r="BQZ10" s="382"/>
      <c r="BRA10" s="382"/>
      <c r="BRB10" s="382"/>
      <c r="BRC10" s="382"/>
      <c r="BRD10" s="382"/>
      <c r="BRE10" s="382"/>
      <c r="BRF10" s="382"/>
      <c r="BRG10" s="382"/>
      <c r="BRH10" s="382"/>
      <c r="BRI10" s="382"/>
      <c r="BRJ10" s="382"/>
      <c r="BRK10" s="382"/>
      <c r="BRL10" s="382"/>
      <c r="BRM10" s="382"/>
      <c r="BRN10" s="382"/>
      <c r="BRO10" s="382"/>
      <c r="BRP10" s="382"/>
      <c r="BRQ10" s="382"/>
      <c r="BRR10" s="382"/>
      <c r="BRS10" s="382"/>
      <c r="BRT10" s="382"/>
      <c r="BRU10" s="382"/>
      <c r="BRV10" s="382"/>
      <c r="BRW10" s="382"/>
      <c r="BRX10" s="382"/>
      <c r="BRY10" s="382"/>
      <c r="BRZ10" s="382"/>
      <c r="BSA10" s="382"/>
      <c r="BSB10" s="382"/>
      <c r="BSC10" s="382"/>
      <c r="BSD10" s="382"/>
      <c r="BSE10" s="382"/>
      <c r="BSF10" s="382"/>
      <c r="BSG10" s="382"/>
      <c r="BSH10" s="382"/>
      <c r="BSI10" s="382"/>
      <c r="BSJ10" s="382"/>
      <c r="BSK10" s="382"/>
      <c r="BSL10" s="382"/>
      <c r="BSM10" s="382"/>
      <c r="BSN10" s="382"/>
      <c r="BSO10" s="382"/>
      <c r="BSP10" s="382"/>
      <c r="BSQ10" s="382"/>
      <c r="BSR10" s="382"/>
      <c r="BSS10" s="382"/>
      <c r="BST10" s="382"/>
      <c r="BSU10" s="382"/>
      <c r="BSV10" s="382"/>
      <c r="BSW10" s="382"/>
      <c r="BSX10" s="382"/>
      <c r="BSY10" s="382"/>
      <c r="BSZ10" s="382"/>
      <c r="BTA10" s="382"/>
      <c r="BTB10" s="382"/>
      <c r="BTC10" s="382"/>
      <c r="BTD10" s="382"/>
      <c r="BTE10" s="382"/>
      <c r="BTF10" s="382"/>
      <c r="BTG10" s="382"/>
      <c r="BTH10" s="382"/>
      <c r="BTI10" s="382"/>
    </row>
    <row r="11" spans="1:1881" s="4" customFormat="1" ht="86.25" customHeight="1" x14ac:dyDescent="0.25">
      <c r="A11" s="187">
        <v>576</v>
      </c>
      <c r="B11" s="149" t="s">
        <v>70</v>
      </c>
      <c r="C11" s="181" t="s">
        <v>123</v>
      </c>
      <c r="D11" s="296" t="s">
        <v>1249</v>
      </c>
      <c r="E11" s="670" t="e">
        <f>HLOOKUP($D$2,'2019 Data(H)'!$C$1:$DC$310,236,FALSE)</f>
        <v>#N/A</v>
      </c>
      <c r="F11" s="587"/>
      <c r="G11" s="383">
        <f>IF(F11&lt;0,"Error: Enter as positive.",)</f>
        <v>0</v>
      </c>
      <c r="H11" s="191"/>
      <c r="I11" s="289"/>
      <c r="J11"/>
      <c r="K11" s="382"/>
      <c r="L11" s="715" t="s">
        <v>993</v>
      </c>
      <c r="M11" s="580"/>
      <c r="N11" s="597"/>
      <c r="O11" s="382"/>
      <c r="P11" s="382"/>
      <c r="Q11" s="382"/>
      <c r="R11" s="382"/>
      <c r="S11" s="382"/>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2"/>
      <c r="BG11" s="382"/>
      <c r="BH11" s="382"/>
      <c r="BI11" s="382"/>
      <c r="BJ11" s="382"/>
      <c r="BK11" s="382"/>
      <c r="BL11" s="382"/>
      <c r="BM11" s="382"/>
      <c r="BN11" s="382"/>
      <c r="BO11" s="382"/>
      <c r="BP11" s="382"/>
      <c r="BQ11" s="382"/>
      <c r="BR11" s="382"/>
      <c r="BS11" s="382"/>
      <c r="BT11" s="382"/>
      <c r="BU11" s="382"/>
      <c r="BV11" s="382"/>
      <c r="BW11" s="382"/>
      <c r="BX11" s="382"/>
      <c r="BY11" s="382"/>
      <c r="BZ11" s="382"/>
      <c r="CA11" s="382"/>
      <c r="CB11" s="382"/>
      <c r="CC11" s="382"/>
      <c r="CD11" s="382"/>
      <c r="CE11" s="382"/>
      <c r="CF11" s="382"/>
      <c r="CG11" s="382"/>
      <c r="CH11" s="382"/>
      <c r="CI11" s="382"/>
      <c r="CJ11" s="382"/>
      <c r="CK11" s="382"/>
      <c r="CL11" s="382"/>
      <c r="CM11" s="382"/>
      <c r="CN11" s="382"/>
      <c r="CO11" s="382"/>
      <c r="CP11" s="382"/>
      <c r="CQ11" s="382"/>
      <c r="CR11" s="382"/>
      <c r="CS11" s="382"/>
      <c r="CT11" s="382"/>
      <c r="CU11" s="382"/>
      <c r="CV11" s="382"/>
      <c r="CW11" s="382"/>
      <c r="CX11" s="382"/>
      <c r="CY11" s="382"/>
      <c r="CZ11" s="382"/>
      <c r="DA11" s="382"/>
      <c r="DB11" s="382"/>
      <c r="DC11" s="382"/>
      <c r="DD11" s="382"/>
      <c r="DE11" s="382"/>
      <c r="DF11" s="382"/>
      <c r="DG11" s="382"/>
      <c r="DH11" s="382"/>
      <c r="DI11" s="382"/>
      <c r="DJ11" s="382"/>
      <c r="DK11" s="382"/>
      <c r="DL11" s="382"/>
      <c r="DM11" s="382"/>
      <c r="DN11" s="382"/>
      <c r="DO11" s="382"/>
      <c r="DP11" s="382"/>
      <c r="DQ11" s="382"/>
      <c r="DR11" s="382"/>
      <c r="DS11" s="382"/>
      <c r="DT11" s="382"/>
      <c r="DU11" s="382"/>
      <c r="DV11" s="382"/>
      <c r="DW11" s="382"/>
      <c r="DX11" s="382"/>
      <c r="DY11" s="382"/>
      <c r="DZ11" s="382"/>
      <c r="EA11" s="382"/>
      <c r="EB11" s="382"/>
      <c r="EC11" s="382"/>
      <c r="ED11" s="382"/>
      <c r="EE11" s="382"/>
      <c r="EF11" s="382"/>
      <c r="EG11" s="382"/>
      <c r="EH11" s="382"/>
      <c r="EI11" s="382"/>
      <c r="EJ11" s="382"/>
      <c r="EK11" s="382"/>
      <c r="EL11" s="382"/>
      <c r="EM11" s="382"/>
      <c r="EN11" s="382"/>
      <c r="EO11" s="382"/>
      <c r="EP11" s="382"/>
      <c r="EQ11" s="382"/>
      <c r="ER11" s="382"/>
      <c r="ES11" s="382"/>
      <c r="ET11" s="382"/>
      <c r="EU11" s="382"/>
      <c r="EV11" s="382"/>
      <c r="EW11" s="382"/>
      <c r="EX11" s="382"/>
      <c r="EY11" s="382"/>
      <c r="EZ11" s="382"/>
      <c r="FA11" s="382"/>
      <c r="FB11" s="382"/>
      <c r="FC11" s="382"/>
      <c r="FD11" s="382"/>
      <c r="FE11" s="382"/>
      <c r="FF11" s="382"/>
      <c r="FG11" s="382"/>
      <c r="FH11" s="382"/>
      <c r="FI11" s="382"/>
      <c r="FJ11" s="382"/>
      <c r="FK11" s="382"/>
      <c r="FL11" s="382"/>
      <c r="FM11" s="382"/>
      <c r="FN11" s="382"/>
      <c r="FO11" s="382"/>
      <c r="FP11" s="382"/>
      <c r="FQ11" s="382"/>
      <c r="FR11" s="382"/>
      <c r="FS11" s="382"/>
      <c r="FT11" s="382"/>
      <c r="FU11" s="382"/>
      <c r="FV11" s="382"/>
      <c r="FW11" s="382"/>
      <c r="FX11" s="382"/>
      <c r="FY11" s="382"/>
      <c r="FZ11" s="382"/>
      <c r="GA11" s="382"/>
      <c r="GB11" s="382"/>
      <c r="GC11" s="382"/>
      <c r="GD11" s="382"/>
      <c r="GE11" s="382"/>
      <c r="GF11" s="382"/>
      <c r="GG11" s="382"/>
      <c r="GH11" s="382"/>
      <c r="GI11" s="382"/>
      <c r="GJ11" s="382"/>
      <c r="GK11" s="382"/>
      <c r="GL11" s="382"/>
      <c r="GM11" s="382"/>
      <c r="GN11" s="382"/>
      <c r="GO11" s="382"/>
      <c r="GP11" s="382"/>
      <c r="GQ11" s="382"/>
      <c r="GR11" s="382"/>
      <c r="GS11" s="382"/>
      <c r="GT11" s="382"/>
      <c r="GU11" s="382"/>
      <c r="GV11" s="382"/>
      <c r="GW11" s="382"/>
      <c r="GX11" s="382"/>
      <c r="GY11" s="382"/>
      <c r="GZ11" s="382"/>
      <c r="HA11" s="382"/>
      <c r="HB11" s="382"/>
      <c r="HC11" s="382"/>
      <c r="HD11" s="382"/>
      <c r="HE11" s="382"/>
      <c r="HF11" s="382"/>
      <c r="HG11" s="382"/>
      <c r="HH11" s="382"/>
      <c r="HI11" s="382"/>
      <c r="HJ11" s="382"/>
      <c r="HK11" s="382"/>
      <c r="HL11" s="382"/>
      <c r="HM11" s="382"/>
      <c r="HN11" s="382"/>
      <c r="HO11" s="382"/>
      <c r="HP11" s="382"/>
      <c r="HQ11" s="382"/>
      <c r="HR11" s="382"/>
      <c r="HS11" s="382"/>
      <c r="HT11" s="382"/>
      <c r="HU11" s="382"/>
      <c r="HV11" s="382"/>
      <c r="HW11" s="382"/>
      <c r="HX11" s="382"/>
      <c r="HY11" s="382"/>
      <c r="HZ11" s="382"/>
      <c r="IA11" s="382"/>
      <c r="IB11" s="382"/>
      <c r="IC11" s="382"/>
      <c r="ID11" s="382"/>
      <c r="IE11" s="382"/>
      <c r="IF11" s="382"/>
      <c r="IG11" s="382"/>
      <c r="IH11" s="382"/>
      <c r="II11" s="382"/>
      <c r="IJ11" s="382"/>
      <c r="IK11" s="382"/>
      <c r="IL11" s="382"/>
      <c r="IM11" s="382"/>
      <c r="IN11" s="382"/>
      <c r="IO11" s="382"/>
      <c r="IP11" s="382"/>
      <c r="IQ11" s="382"/>
      <c r="IR11" s="382"/>
      <c r="IS11" s="382"/>
      <c r="IT11" s="382"/>
      <c r="IU11" s="382"/>
      <c r="IV11" s="382"/>
      <c r="IW11" s="382"/>
      <c r="IX11" s="382"/>
      <c r="IY11" s="382"/>
      <c r="IZ11" s="382"/>
      <c r="JA11" s="382"/>
      <c r="JB11" s="382"/>
      <c r="JC11" s="382"/>
      <c r="JD11" s="382"/>
      <c r="JE11" s="382"/>
      <c r="JF11" s="382"/>
      <c r="JG11" s="382"/>
      <c r="JH11" s="382"/>
      <c r="JI11" s="382"/>
      <c r="JJ11" s="382"/>
      <c r="JK11" s="382"/>
      <c r="JL11" s="382"/>
      <c r="JM11" s="382"/>
      <c r="JN11" s="382"/>
      <c r="JO11" s="382"/>
      <c r="JP11" s="382"/>
      <c r="JQ11" s="382"/>
      <c r="JR11" s="382"/>
      <c r="JS11" s="382"/>
      <c r="JT11" s="382"/>
      <c r="JU11" s="382"/>
      <c r="JV11" s="382"/>
      <c r="JW11" s="382"/>
      <c r="JX11" s="382"/>
      <c r="JY11" s="382"/>
      <c r="JZ11" s="382"/>
      <c r="KA11" s="382"/>
      <c r="KB11" s="382"/>
      <c r="KC11" s="382"/>
      <c r="KD11" s="382"/>
      <c r="KE11" s="382"/>
      <c r="KF11" s="382"/>
      <c r="KG11" s="382"/>
      <c r="KH11" s="382"/>
      <c r="KI11" s="382"/>
      <c r="KJ11" s="382"/>
      <c r="KK11" s="382"/>
      <c r="KL11" s="382"/>
      <c r="KM11" s="382"/>
      <c r="KN11" s="382"/>
      <c r="KO11" s="382"/>
      <c r="KP11" s="382"/>
      <c r="KQ11" s="382"/>
      <c r="KR11" s="382"/>
      <c r="KS11" s="382"/>
      <c r="KT11" s="382"/>
      <c r="KU11" s="382"/>
      <c r="KV11" s="382"/>
      <c r="KW11" s="382"/>
      <c r="KX11" s="382"/>
      <c r="KY11" s="382"/>
      <c r="KZ11" s="382"/>
      <c r="LA11" s="382"/>
      <c r="LB11" s="382"/>
      <c r="LC11" s="382"/>
      <c r="LD11" s="382"/>
      <c r="LE11" s="382"/>
      <c r="LF11" s="382"/>
      <c r="LG11" s="382"/>
      <c r="LH11" s="382"/>
      <c r="LI11" s="382"/>
      <c r="LJ11" s="382"/>
      <c r="LK11" s="382"/>
      <c r="LL11" s="382"/>
      <c r="LM11" s="382"/>
      <c r="LN11" s="382"/>
      <c r="LO11" s="382"/>
      <c r="LP11" s="382"/>
      <c r="LQ11" s="382"/>
      <c r="LR11" s="382"/>
      <c r="LS11" s="382"/>
      <c r="LT11" s="382"/>
      <c r="LU11" s="382"/>
      <c r="LV11" s="382"/>
      <c r="LW11" s="382"/>
      <c r="LX11" s="382"/>
      <c r="LY11" s="382"/>
      <c r="LZ11" s="382"/>
      <c r="MA11" s="382"/>
      <c r="MB11" s="382"/>
      <c r="MC11" s="382"/>
      <c r="MD11" s="382"/>
      <c r="ME11" s="382"/>
      <c r="MF11" s="382"/>
      <c r="MG11" s="382"/>
      <c r="MH11" s="382"/>
      <c r="MI11" s="382"/>
      <c r="MJ11" s="382"/>
      <c r="MK11" s="382"/>
      <c r="ML11" s="382"/>
      <c r="MM11" s="382"/>
      <c r="MN11" s="382"/>
      <c r="MO11" s="382"/>
      <c r="MP11" s="382"/>
      <c r="MQ11" s="382"/>
      <c r="MR11" s="382"/>
      <c r="MS11" s="382"/>
      <c r="MT11" s="382"/>
      <c r="MU11" s="382"/>
      <c r="MV11" s="382"/>
      <c r="MW11" s="382"/>
      <c r="MX11" s="382"/>
      <c r="MY11" s="382"/>
      <c r="MZ11" s="382"/>
      <c r="NA11" s="382"/>
      <c r="NB11" s="382"/>
      <c r="NC11" s="382"/>
      <c r="ND11" s="382"/>
      <c r="NE11" s="382"/>
      <c r="NF11" s="382"/>
      <c r="NG11" s="382"/>
      <c r="NH11" s="382"/>
      <c r="NI11" s="382"/>
      <c r="NJ11" s="382"/>
      <c r="NK11" s="382"/>
      <c r="NL11" s="382"/>
      <c r="NM11" s="382"/>
      <c r="NN11" s="382"/>
      <c r="NO11" s="382"/>
      <c r="NP11" s="382"/>
      <c r="NQ11" s="382"/>
      <c r="NR11" s="382"/>
      <c r="NS11" s="382"/>
      <c r="NT11" s="382"/>
      <c r="NU11" s="382"/>
      <c r="NV11" s="382"/>
      <c r="NW11" s="382"/>
      <c r="NX11" s="382"/>
      <c r="NY11" s="382"/>
      <c r="NZ11" s="382"/>
      <c r="OA11" s="382"/>
      <c r="OB11" s="382"/>
      <c r="OC11" s="382"/>
      <c r="OD11" s="382"/>
      <c r="OE11" s="382"/>
      <c r="OF11" s="382"/>
      <c r="OG11" s="382"/>
      <c r="OH11" s="382"/>
      <c r="OI11" s="382"/>
      <c r="OJ11" s="382"/>
      <c r="OK11" s="382"/>
      <c r="OL11" s="382"/>
      <c r="OM11" s="382"/>
      <c r="ON11" s="382"/>
      <c r="OO11" s="382"/>
      <c r="OP11" s="382"/>
      <c r="OQ11" s="382"/>
      <c r="OR11" s="382"/>
      <c r="OS11" s="382"/>
      <c r="OT11" s="382"/>
      <c r="OU11" s="382"/>
      <c r="OV11" s="382"/>
      <c r="OW11" s="382"/>
      <c r="OX11" s="382"/>
      <c r="OY11" s="382"/>
      <c r="OZ11" s="382"/>
      <c r="PA11" s="382"/>
      <c r="PB11" s="382"/>
      <c r="PC11" s="382"/>
      <c r="PD11" s="382"/>
      <c r="PE11" s="382"/>
      <c r="PF11" s="382"/>
      <c r="PG11" s="382"/>
      <c r="PH11" s="382"/>
      <c r="PI11" s="382"/>
      <c r="PJ11" s="382"/>
      <c r="PK11" s="382"/>
      <c r="PL11" s="382"/>
      <c r="PM11" s="382"/>
      <c r="PN11" s="382"/>
      <c r="PO11" s="382"/>
      <c r="PP11" s="382"/>
      <c r="PQ11" s="382"/>
      <c r="PR11" s="382"/>
      <c r="PS11" s="382"/>
      <c r="PT11" s="382"/>
      <c r="PU11" s="382"/>
      <c r="PV11" s="382"/>
      <c r="PW11" s="382"/>
      <c r="PX11" s="382"/>
      <c r="PY11" s="382"/>
      <c r="PZ11" s="382"/>
      <c r="QA11" s="382"/>
      <c r="QB11" s="382"/>
      <c r="QC11" s="382"/>
      <c r="QD11" s="382"/>
      <c r="QE11" s="382"/>
      <c r="QF11" s="382"/>
      <c r="QG11" s="382"/>
      <c r="QH11" s="382"/>
      <c r="QI11" s="382"/>
      <c r="QJ11" s="382"/>
      <c r="QK11" s="382"/>
      <c r="QL11" s="382"/>
      <c r="QM11" s="382"/>
      <c r="QN11" s="382"/>
      <c r="QO11" s="382"/>
      <c r="QP11" s="382"/>
      <c r="QQ11" s="382"/>
      <c r="QR11" s="382"/>
      <c r="QS11" s="382"/>
      <c r="QT11" s="382"/>
      <c r="QU11" s="382"/>
      <c r="QV11" s="382"/>
      <c r="QW11" s="382"/>
      <c r="QX11" s="382"/>
      <c r="QY11" s="382"/>
      <c r="QZ11" s="382"/>
      <c r="RA11" s="382"/>
      <c r="RB11" s="382"/>
      <c r="RC11" s="382"/>
      <c r="RD11" s="382"/>
      <c r="RE11" s="382"/>
      <c r="RF11" s="382"/>
      <c r="RG11" s="382"/>
      <c r="RH11" s="382"/>
      <c r="RI11" s="382"/>
      <c r="RJ11" s="382"/>
      <c r="RK11" s="382"/>
      <c r="RL11" s="382"/>
      <c r="RM11" s="382"/>
      <c r="RN11" s="382"/>
      <c r="RO11" s="382"/>
      <c r="RP11" s="382"/>
      <c r="RQ11" s="382"/>
      <c r="RR11" s="382"/>
      <c r="RS11" s="382"/>
      <c r="RT11" s="382"/>
      <c r="RU11" s="382"/>
      <c r="RV11" s="382"/>
      <c r="RW11" s="382"/>
      <c r="RX11" s="382"/>
      <c r="RY11" s="382"/>
      <c r="RZ11" s="382"/>
      <c r="SA11" s="382"/>
      <c r="SB11" s="382"/>
      <c r="SC11" s="382"/>
      <c r="SD11" s="382"/>
      <c r="SE11" s="382"/>
      <c r="SF11" s="382"/>
      <c r="SG11" s="382"/>
      <c r="SH11" s="382"/>
      <c r="SI11" s="382"/>
      <c r="SJ11" s="382"/>
      <c r="SK11" s="382"/>
      <c r="SL11" s="382"/>
      <c r="SM11" s="382"/>
      <c r="SN11" s="382"/>
      <c r="SO11" s="382"/>
      <c r="SP11" s="382"/>
      <c r="SQ11" s="382"/>
      <c r="SR11" s="382"/>
      <c r="SS11" s="382"/>
      <c r="ST11" s="382"/>
      <c r="SU11" s="382"/>
      <c r="SV11" s="382"/>
      <c r="SW11" s="382"/>
      <c r="SX11" s="382"/>
      <c r="SY11" s="382"/>
      <c r="SZ11" s="382"/>
      <c r="TA11" s="382"/>
      <c r="TB11" s="382"/>
      <c r="TC11" s="382"/>
      <c r="TD11" s="382"/>
      <c r="TE11" s="382"/>
      <c r="TF11" s="382"/>
      <c r="TG11" s="382"/>
      <c r="TH11" s="382"/>
      <c r="TI11" s="382"/>
      <c r="TJ11" s="382"/>
      <c r="TK11" s="382"/>
      <c r="TL11" s="382"/>
      <c r="TM11" s="382"/>
      <c r="TN11" s="382"/>
      <c r="TO11" s="382"/>
      <c r="TP11" s="382"/>
      <c r="TQ11" s="382"/>
      <c r="TR11" s="382"/>
      <c r="TS11" s="382"/>
      <c r="TT11" s="382"/>
      <c r="TU11" s="382"/>
      <c r="TV11" s="382"/>
      <c r="TW11" s="382"/>
      <c r="TX11" s="382"/>
      <c r="TY11" s="382"/>
      <c r="TZ11" s="382"/>
      <c r="UA11" s="382"/>
      <c r="UB11" s="382"/>
      <c r="UC11" s="382"/>
      <c r="UD11" s="382"/>
      <c r="UE11" s="382"/>
      <c r="UF11" s="382"/>
      <c r="UG11" s="382"/>
      <c r="UH11" s="382"/>
      <c r="UI11" s="382"/>
      <c r="UJ11" s="382"/>
      <c r="UK11" s="382"/>
      <c r="UL11" s="382"/>
      <c r="UM11" s="382"/>
      <c r="UN11" s="382"/>
      <c r="UO11" s="382"/>
      <c r="UP11" s="382"/>
      <c r="UQ11" s="382"/>
      <c r="UR11" s="382"/>
      <c r="US11" s="382"/>
      <c r="UT11" s="382"/>
      <c r="UU11" s="382"/>
      <c r="UV11" s="382"/>
      <c r="UW11" s="382"/>
      <c r="UX11" s="382"/>
      <c r="UY11" s="382"/>
      <c r="UZ11" s="382"/>
      <c r="VA11" s="382"/>
      <c r="VB11" s="382"/>
      <c r="VC11" s="382"/>
      <c r="VD11" s="382"/>
      <c r="VE11" s="382"/>
      <c r="VF11" s="382"/>
      <c r="VG11" s="382"/>
      <c r="VH11" s="382"/>
      <c r="VI11" s="382"/>
      <c r="VJ11" s="382"/>
      <c r="VK11" s="382"/>
      <c r="VL11" s="382"/>
      <c r="VM11" s="382"/>
      <c r="VN11" s="382"/>
      <c r="VO11" s="382"/>
      <c r="VP11" s="382"/>
      <c r="VQ11" s="382"/>
      <c r="VR11" s="382"/>
      <c r="VS11" s="382"/>
      <c r="VT11" s="382"/>
      <c r="VU11" s="382"/>
      <c r="VV11" s="382"/>
      <c r="VW11" s="382"/>
      <c r="VX11" s="382"/>
      <c r="VY11" s="382"/>
      <c r="VZ11" s="382"/>
      <c r="WA11" s="382"/>
      <c r="WB11" s="382"/>
      <c r="WC11" s="382"/>
      <c r="WD11" s="382"/>
      <c r="WE11" s="382"/>
      <c r="WF11" s="382"/>
      <c r="WG11" s="382"/>
      <c r="WH11" s="382"/>
      <c r="WI11" s="382"/>
      <c r="WJ11" s="382"/>
      <c r="WK11" s="382"/>
      <c r="WL11" s="382"/>
      <c r="WM11" s="382"/>
      <c r="WN11" s="382"/>
      <c r="WO11" s="382"/>
      <c r="WP11" s="382"/>
      <c r="WQ11" s="382"/>
      <c r="WR11" s="382"/>
      <c r="WS11" s="382"/>
      <c r="WT11" s="382"/>
      <c r="WU11" s="382"/>
      <c r="WV11" s="382"/>
      <c r="WW11" s="382"/>
      <c r="WX11" s="382"/>
      <c r="WY11" s="382"/>
      <c r="WZ11" s="382"/>
      <c r="XA11" s="382"/>
      <c r="XB11" s="382"/>
      <c r="XC11" s="382"/>
      <c r="XD11" s="382"/>
      <c r="XE11" s="382"/>
      <c r="XF11" s="382"/>
      <c r="XG11" s="382"/>
      <c r="XH11" s="382"/>
      <c r="XI11" s="382"/>
      <c r="XJ11" s="382"/>
      <c r="XK11" s="382"/>
      <c r="XL11" s="382"/>
      <c r="XM11" s="382"/>
      <c r="XN11" s="382"/>
      <c r="XO11" s="382"/>
      <c r="XP11" s="382"/>
      <c r="XQ11" s="382"/>
      <c r="XR11" s="382"/>
      <c r="XS11" s="382"/>
      <c r="XT11" s="382"/>
      <c r="XU11" s="382"/>
      <c r="XV11" s="382"/>
      <c r="XW11" s="382"/>
      <c r="XX11" s="382"/>
      <c r="XY11" s="382"/>
      <c r="XZ11" s="382"/>
      <c r="YA11" s="382"/>
      <c r="YB11" s="382"/>
      <c r="YC11" s="382"/>
      <c r="YD11" s="382"/>
      <c r="YE11" s="382"/>
      <c r="YF11" s="382"/>
      <c r="YG11" s="382"/>
      <c r="YH11" s="382"/>
      <c r="YI11" s="382"/>
      <c r="YJ11" s="382"/>
      <c r="YK11" s="382"/>
      <c r="YL11" s="382"/>
      <c r="YM11" s="382"/>
      <c r="YN11" s="382"/>
      <c r="YO11" s="382"/>
      <c r="YP11" s="382"/>
      <c r="YQ11" s="382"/>
      <c r="YR11" s="382"/>
      <c r="YS11" s="382"/>
      <c r="YT11" s="382"/>
      <c r="YU11" s="382"/>
      <c r="YV11" s="382"/>
      <c r="YW11" s="382"/>
      <c r="YX11" s="382"/>
      <c r="YY11" s="382"/>
      <c r="YZ11" s="382"/>
      <c r="ZA11" s="382"/>
      <c r="ZB11" s="382"/>
      <c r="ZC11" s="382"/>
      <c r="ZD11" s="382"/>
      <c r="ZE11" s="382"/>
      <c r="ZF11" s="382"/>
      <c r="ZG11" s="382"/>
      <c r="ZH11" s="382"/>
      <c r="ZI11" s="382"/>
      <c r="ZJ11" s="382"/>
      <c r="ZK11" s="382"/>
      <c r="ZL11" s="382"/>
      <c r="ZM11" s="382"/>
      <c r="ZN11" s="382"/>
      <c r="ZO11" s="382"/>
      <c r="ZP11" s="382"/>
      <c r="ZQ11" s="382"/>
      <c r="ZR11" s="382"/>
      <c r="ZS11" s="382"/>
      <c r="ZT11" s="382"/>
      <c r="ZU11" s="382"/>
      <c r="ZV11" s="382"/>
      <c r="ZW11" s="382"/>
      <c r="ZX11" s="382"/>
      <c r="ZY11" s="382"/>
      <c r="ZZ11" s="382"/>
      <c r="AAA11" s="382"/>
      <c r="AAB11" s="382"/>
      <c r="AAC11" s="382"/>
      <c r="AAD11" s="382"/>
      <c r="AAE11" s="382"/>
      <c r="AAF11" s="382"/>
      <c r="AAG11" s="382"/>
      <c r="AAH11" s="382"/>
      <c r="AAI11" s="382"/>
      <c r="AAJ11" s="382"/>
      <c r="AAK11" s="382"/>
      <c r="AAL11" s="382"/>
      <c r="AAM11" s="382"/>
      <c r="AAN11" s="382"/>
      <c r="AAO11" s="382"/>
      <c r="AAP11" s="382"/>
      <c r="AAQ11" s="382"/>
      <c r="AAR11" s="382"/>
      <c r="AAS11" s="382"/>
      <c r="AAT11" s="382"/>
      <c r="AAU11" s="382"/>
      <c r="AAV11" s="382"/>
      <c r="AAW11" s="382"/>
      <c r="AAX11" s="382"/>
      <c r="AAY11" s="382"/>
      <c r="AAZ11" s="382"/>
      <c r="ABA11" s="382"/>
      <c r="ABB11" s="382"/>
      <c r="ABC11" s="382"/>
      <c r="ABD11" s="382"/>
      <c r="ABE11" s="382"/>
      <c r="ABF11" s="382"/>
      <c r="ABG11" s="382"/>
      <c r="ABH11" s="382"/>
      <c r="ABI11" s="382"/>
      <c r="ABJ11" s="382"/>
      <c r="ABK11" s="382"/>
      <c r="ABL11" s="382"/>
      <c r="ABM11" s="382"/>
      <c r="ABN11" s="382"/>
      <c r="ABO11" s="382"/>
      <c r="ABP11" s="382"/>
      <c r="ABQ11" s="382"/>
      <c r="ABR11" s="382"/>
      <c r="ABS11" s="382"/>
      <c r="ABT11" s="382"/>
      <c r="ABU11" s="382"/>
      <c r="ABV11" s="382"/>
      <c r="ABW11" s="382"/>
      <c r="ABX11" s="382"/>
      <c r="ABY11" s="382"/>
      <c r="ABZ11" s="382"/>
      <c r="ACA11" s="382"/>
      <c r="ACB11" s="382"/>
      <c r="ACC11" s="382"/>
      <c r="ACD11" s="382"/>
      <c r="ACE11" s="382"/>
      <c r="ACF11" s="382"/>
      <c r="ACG11" s="382"/>
      <c r="ACH11" s="382"/>
      <c r="ACI11" s="382"/>
      <c r="ACJ11" s="382"/>
      <c r="ACK11" s="382"/>
      <c r="ACL11" s="382"/>
      <c r="ACM11" s="382"/>
      <c r="ACN11" s="382"/>
      <c r="ACO11" s="382"/>
      <c r="ACP11" s="382"/>
      <c r="ACQ11" s="382"/>
      <c r="ACR11" s="382"/>
      <c r="ACS11" s="382"/>
      <c r="ACT11" s="382"/>
      <c r="ACU11" s="382"/>
      <c r="ACV11" s="382"/>
      <c r="ACW11" s="382"/>
      <c r="ACX11" s="382"/>
      <c r="ACY11" s="382"/>
      <c r="ACZ11" s="382"/>
      <c r="ADA11" s="382"/>
      <c r="ADB11" s="382"/>
      <c r="ADC11" s="382"/>
      <c r="ADD11" s="382"/>
      <c r="ADE11" s="382"/>
      <c r="ADF11" s="382"/>
      <c r="ADG11" s="382"/>
      <c r="ADH11" s="382"/>
      <c r="ADI11" s="382"/>
      <c r="ADJ11" s="382"/>
      <c r="ADK11" s="382"/>
      <c r="ADL11" s="382"/>
      <c r="ADM11" s="382"/>
      <c r="ADN11" s="382"/>
      <c r="ADO11" s="382"/>
      <c r="ADP11" s="382"/>
      <c r="ADQ11" s="382"/>
      <c r="ADR11" s="382"/>
      <c r="ADS11" s="382"/>
      <c r="ADT11" s="382"/>
      <c r="ADU11" s="382"/>
      <c r="ADV11" s="382"/>
      <c r="ADW11" s="382"/>
      <c r="ADX11" s="382"/>
      <c r="ADY11" s="382"/>
      <c r="ADZ11" s="382"/>
      <c r="AEA11" s="382"/>
      <c r="AEB11" s="382"/>
      <c r="AEC11" s="382"/>
      <c r="AED11" s="382"/>
      <c r="AEE11" s="382"/>
      <c r="AEF11" s="382"/>
      <c r="AEG11" s="382"/>
      <c r="AEH11" s="382"/>
      <c r="AEI11" s="382"/>
      <c r="AEJ11" s="382"/>
      <c r="AEK11" s="382"/>
      <c r="AEL11" s="382"/>
      <c r="AEM11" s="382"/>
      <c r="AEN11" s="382"/>
      <c r="AEO11" s="382"/>
      <c r="AEP11" s="382"/>
      <c r="AEQ11" s="382"/>
      <c r="AER11" s="382"/>
      <c r="AES11" s="382"/>
      <c r="AET11" s="382"/>
      <c r="AEU11" s="382"/>
      <c r="AEV11" s="382"/>
      <c r="AEW11" s="382"/>
      <c r="AEX11" s="382"/>
      <c r="AEY11" s="382"/>
      <c r="AEZ11" s="382"/>
      <c r="AFA11" s="382"/>
      <c r="AFB11" s="382"/>
      <c r="AFC11" s="382"/>
      <c r="AFD11" s="382"/>
      <c r="AFE11" s="382"/>
      <c r="AFF11" s="382"/>
      <c r="AFG11" s="382"/>
      <c r="AFH11" s="382"/>
      <c r="AFI11" s="382"/>
      <c r="AFJ11" s="382"/>
      <c r="AFK11" s="382"/>
      <c r="AFL11" s="382"/>
      <c r="AFM11" s="382"/>
      <c r="AFN11" s="382"/>
      <c r="AFO11" s="382"/>
      <c r="AFP11" s="382"/>
      <c r="AFQ11" s="382"/>
      <c r="AFR11" s="382"/>
      <c r="AFS11" s="382"/>
      <c r="AFT11" s="382"/>
      <c r="AFU11" s="382"/>
      <c r="AFV11" s="382"/>
      <c r="AFW11" s="382"/>
      <c r="AFX11" s="382"/>
      <c r="AFY11" s="382"/>
      <c r="AFZ11" s="382"/>
      <c r="AGA11" s="382"/>
      <c r="AGB11" s="382"/>
      <c r="AGC11" s="382"/>
      <c r="AGD11" s="382"/>
      <c r="AGE11" s="382"/>
      <c r="AGF11" s="382"/>
      <c r="AGG11" s="382"/>
      <c r="AGH11" s="382"/>
      <c r="AGI11" s="382"/>
      <c r="AGJ11" s="382"/>
      <c r="AGK11" s="382"/>
      <c r="AGL11" s="382"/>
      <c r="AGM11" s="382"/>
      <c r="AGN11" s="382"/>
      <c r="AGO11" s="382"/>
      <c r="AGP11" s="382"/>
      <c r="AGQ11" s="382"/>
      <c r="AGR11" s="382"/>
      <c r="AGS11" s="382"/>
      <c r="AGT11" s="382"/>
      <c r="AGU11" s="382"/>
      <c r="AGV11" s="382"/>
      <c r="AGW11" s="382"/>
      <c r="AGX11" s="382"/>
      <c r="AGY11" s="382"/>
      <c r="AGZ11" s="382"/>
      <c r="AHA11" s="382"/>
      <c r="AHB11" s="382"/>
      <c r="AHC11" s="382"/>
      <c r="AHD11" s="382"/>
      <c r="AHE11" s="382"/>
      <c r="AHF11" s="382"/>
      <c r="AHG11" s="382"/>
      <c r="AHH11" s="382"/>
      <c r="AHI11" s="382"/>
      <c r="AHJ11" s="382"/>
      <c r="AHK11" s="382"/>
      <c r="AHL11" s="382"/>
      <c r="AHM11" s="382"/>
      <c r="AHN11" s="382"/>
      <c r="AHO11" s="382"/>
      <c r="AHP11" s="382"/>
      <c r="AHQ11" s="382"/>
      <c r="AHR11" s="382"/>
      <c r="AHS11" s="382"/>
      <c r="AHT11" s="382"/>
      <c r="AHU11" s="382"/>
      <c r="AHV11" s="382"/>
      <c r="AHW11" s="382"/>
      <c r="AHX11" s="382"/>
      <c r="AHY11" s="382"/>
      <c r="AHZ11" s="382"/>
      <c r="AIA11" s="382"/>
      <c r="AIB11" s="382"/>
      <c r="AIC11" s="382"/>
      <c r="AID11" s="382"/>
      <c r="AIE11" s="382"/>
      <c r="AIF11" s="382"/>
      <c r="AIG11" s="382"/>
      <c r="AIH11" s="382"/>
      <c r="AII11" s="382"/>
      <c r="AIJ11" s="382"/>
      <c r="AIK11" s="382"/>
      <c r="AIL11" s="382"/>
      <c r="AIM11" s="382"/>
      <c r="AIN11" s="382"/>
      <c r="AIO11" s="382"/>
      <c r="AIP11" s="382"/>
      <c r="AIQ11" s="382"/>
      <c r="AIR11" s="382"/>
      <c r="AIS11" s="382"/>
      <c r="AIT11" s="382"/>
      <c r="AIU11" s="382"/>
      <c r="AIV11" s="382"/>
      <c r="AIW11" s="382"/>
      <c r="AIX11" s="382"/>
      <c r="AIY11" s="382"/>
      <c r="AIZ11" s="382"/>
      <c r="AJA11" s="382"/>
      <c r="AJB11" s="382"/>
      <c r="AJC11" s="382"/>
      <c r="AJD11" s="382"/>
      <c r="AJE11" s="382"/>
      <c r="AJF11" s="382"/>
      <c r="AJG11" s="382"/>
      <c r="AJH11" s="382"/>
      <c r="AJI11" s="382"/>
      <c r="AJJ11" s="382"/>
      <c r="AJK11" s="382"/>
      <c r="AJL11" s="382"/>
      <c r="AJM11" s="382"/>
      <c r="AJN11" s="382"/>
      <c r="AJO11" s="382"/>
      <c r="AJP11" s="382"/>
      <c r="AJQ11" s="382"/>
      <c r="AJR11" s="382"/>
      <c r="AJS11" s="382"/>
      <c r="AJT11" s="382"/>
      <c r="AJU11" s="382"/>
      <c r="AJV11" s="382"/>
      <c r="AJW11" s="382"/>
      <c r="AJX11" s="382"/>
      <c r="AJY11" s="382"/>
      <c r="AJZ11" s="382"/>
      <c r="AKA11" s="382"/>
      <c r="AKB11" s="382"/>
      <c r="AKC11" s="382"/>
      <c r="AKD11" s="382"/>
      <c r="AKE11" s="382"/>
      <c r="AKF11" s="382"/>
      <c r="AKG11" s="382"/>
      <c r="AKH11" s="382"/>
      <c r="AKI11" s="382"/>
      <c r="AKJ11" s="382"/>
      <c r="AKK11" s="382"/>
      <c r="AKL11" s="382"/>
      <c r="AKM11" s="382"/>
      <c r="AKN11" s="382"/>
      <c r="AKO11" s="382"/>
      <c r="AKP11" s="382"/>
      <c r="AKQ11" s="382"/>
      <c r="AKR11" s="382"/>
      <c r="AKS11" s="382"/>
      <c r="AKT11" s="382"/>
      <c r="AKU11" s="382"/>
      <c r="AKV11" s="382"/>
      <c r="AKW11" s="382"/>
      <c r="AKX11" s="382"/>
      <c r="AKY11" s="382"/>
      <c r="AKZ11" s="382"/>
      <c r="ALA11" s="382"/>
      <c r="ALB11" s="382"/>
      <c r="ALC11" s="382"/>
      <c r="ALD11" s="382"/>
      <c r="ALE11" s="382"/>
      <c r="ALF11" s="382"/>
      <c r="ALG11" s="382"/>
      <c r="ALH11" s="382"/>
      <c r="ALI11" s="382"/>
      <c r="ALJ11" s="382"/>
      <c r="ALK11" s="382"/>
      <c r="ALL11" s="382"/>
      <c r="ALM11" s="382"/>
      <c r="ALN11" s="382"/>
      <c r="ALO11" s="382"/>
      <c r="ALP11" s="382"/>
      <c r="ALQ11" s="382"/>
      <c r="ALR11" s="382"/>
      <c r="ALS11" s="382"/>
      <c r="ALT11" s="382"/>
      <c r="ALU11" s="382"/>
      <c r="ALV11" s="382"/>
      <c r="ALW11" s="382"/>
      <c r="ALX11" s="382"/>
      <c r="ALY11" s="382"/>
      <c r="ALZ11" s="382"/>
      <c r="AMA11" s="382"/>
      <c r="AMB11" s="382"/>
      <c r="AMC11" s="382"/>
      <c r="AMD11" s="382"/>
      <c r="AME11" s="382"/>
      <c r="AMF11" s="382"/>
      <c r="AMG11" s="382"/>
      <c r="AMH11" s="382"/>
      <c r="AMI11" s="382"/>
      <c r="AMJ11" s="382"/>
      <c r="AMK11" s="382"/>
      <c r="AML11" s="382"/>
      <c r="AMM11" s="382"/>
      <c r="AMN11" s="382"/>
      <c r="AMO11" s="382"/>
      <c r="AMP11" s="382"/>
      <c r="AMQ11" s="382"/>
      <c r="AMR11" s="382"/>
      <c r="AMS11" s="382"/>
      <c r="AMT11" s="382"/>
      <c r="AMU11" s="382"/>
      <c r="AMV11" s="382"/>
      <c r="AMW11" s="382"/>
      <c r="AMX11" s="382"/>
      <c r="AMY11" s="382"/>
      <c r="AMZ11" s="382"/>
      <c r="ANA11" s="382"/>
      <c r="ANB11" s="382"/>
      <c r="ANC11" s="382"/>
      <c r="AND11" s="382"/>
      <c r="ANE11" s="382"/>
      <c r="ANF11" s="382"/>
      <c r="ANG11" s="382"/>
      <c r="ANH11" s="382"/>
      <c r="ANI11" s="382"/>
      <c r="ANJ11" s="382"/>
      <c r="ANK11" s="382"/>
      <c r="ANL11" s="382"/>
      <c r="ANM11" s="382"/>
      <c r="ANN11" s="382"/>
      <c r="ANO11" s="382"/>
      <c r="ANP11" s="382"/>
      <c r="ANQ11" s="382"/>
      <c r="ANR11" s="382"/>
      <c r="ANS11" s="382"/>
      <c r="ANT11" s="382"/>
      <c r="ANU11" s="382"/>
      <c r="ANV11" s="382"/>
      <c r="ANW11" s="382"/>
      <c r="ANX11" s="382"/>
      <c r="ANY11" s="382"/>
      <c r="ANZ11" s="382"/>
      <c r="AOA11" s="382"/>
      <c r="AOB11" s="382"/>
      <c r="AOC11" s="382"/>
      <c r="AOD11" s="382"/>
      <c r="AOE11" s="382"/>
      <c r="AOF11" s="382"/>
      <c r="AOG11" s="382"/>
      <c r="AOH11" s="382"/>
      <c r="AOI11" s="382"/>
      <c r="AOJ11" s="382"/>
      <c r="AOK11" s="382"/>
      <c r="AOL11" s="382"/>
      <c r="AOM11" s="382"/>
      <c r="AON11" s="382"/>
      <c r="AOO11" s="382"/>
      <c r="AOP11" s="382"/>
      <c r="AOQ11" s="382"/>
      <c r="AOR11" s="382"/>
      <c r="AOS11" s="382"/>
      <c r="AOT11" s="382"/>
      <c r="AOU11" s="382"/>
      <c r="AOV11" s="382"/>
      <c r="AOW11" s="382"/>
      <c r="AOX11" s="382"/>
      <c r="AOY11" s="382"/>
      <c r="AOZ11" s="382"/>
      <c r="APA11" s="382"/>
      <c r="APB11" s="382"/>
      <c r="APC11" s="382"/>
      <c r="APD11" s="382"/>
      <c r="APE11" s="382"/>
      <c r="APF11" s="382"/>
      <c r="APG11" s="382"/>
      <c r="APH11" s="382"/>
      <c r="API11" s="382"/>
      <c r="APJ11" s="382"/>
      <c r="APK11" s="382"/>
      <c r="APL11" s="382"/>
      <c r="APM11" s="382"/>
      <c r="APN11" s="382"/>
      <c r="APO11" s="382"/>
      <c r="APP11" s="382"/>
      <c r="APQ11" s="382"/>
      <c r="APR11" s="382"/>
      <c r="APS11" s="382"/>
      <c r="APT11" s="382"/>
      <c r="APU11" s="382"/>
      <c r="APV11" s="382"/>
      <c r="APW11" s="382"/>
      <c r="APX11" s="382"/>
      <c r="APY11" s="382"/>
      <c r="APZ11" s="382"/>
      <c r="AQA11" s="382"/>
      <c r="AQB11" s="382"/>
      <c r="AQC11" s="382"/>
      <c r="AQD11" s="382"/>
      <c r="AQE11" s="382"/>
      <c r="AQF11" s="382"/>
      <c r="AQG11" s="382"/>
      <c r="AQH11" s="382"/>
      <c r="AQI11" s="382"/>
      <c r="AQJ11" s="382"/>
      <c r="AQK11" s="382"/>
      <c r="AQL11" s="382"/>
      <c r="AQM11" s="382"/>
      <c r="AQN11" s="382"/>
      <c r="AQO11" s="382"/>
      <c r="AQP11" s="382"/>
      <c r="AQQ11" s="382"/>
      <c r="AQR11" s="382"/>
      <c r="AQS11" s="382"/>
      <c r="AQT11" s="382"/>
      <c r="AQU11" s="382"/>
      <c r="AQV11" s="382"/>
      <c r="AQW11" s="382"/>
      <c r="AQX11" s="382"/>
      <c r="AQY11" s="382"/>
      <c r="AQZ11" s="382"/>
      <c r="ARA11" s="382"/>
      <c r="ARB11" s="382"/>
      <c r="ARC11" s="382"/>
      <c r="ARD11" s="382"/>
      <c r="ARE11" s="382"/>
      <c r="ARF11" s="382"/>
      <c r="ARG11" s="382"/>
      <c r="ARH11" s="382"/>
      <c r="ARI11" s="382"/>
      <c r="ARJ11" s="382"/>
      <c r="ARK11" s="382"/>
      <c r="ARL11" s="382"/>
      <c r="ARM11" s="382"/>
      <c r="ARN11" s="382"/>
      <c r="ARO11" s="382"/>
      <c r="ARP11" s="382"/>
      <c r="ARQ11" s="382"/>
      <c r="ARR11" s="382"/>
      <c r="ARS11" s="382"/>
      <c r="ART11" s="382"/>
      <c r="ARU11" s="382"/>
      <c r="ARV11" s="382"/>
      <c r="ARW11" s="382"/>
      <c r="ARX11" s="382"/>
      <c r="ARY11" s="382"/>
      <c r="ARZ11" s="382"/>
      <c r="ASA11" s="382"/>
      <c r="ASB11" s="382"/>
      <c r="ASC11" s="382"/>
      <c r="ASD11" s="382"/>
      <c r="ASE11" s="382"/>
      <c r="ASF11" s="382"/>
      <c r="ASG11" s="382"/>
      <c r="ASH11" s="382"/>
      <c r="ASI11" s="382"/>
      <c r="ASJ11" s="382"/>
      <c r="ASK11" s="382"/>
      <c r="ASL11" s="382"/>
      <c r="ASM11" s="382"/>
      <c r="ASN11" s="382"/>
      <c r="ASO11" s="382"/>
      <c r="ASP11" s="382"/>
      <c r="ASQ11" s="382"/>
      <c r="ASR11" s="382"/>
      <c r="ASS11" s="382"/>
      <c r="AST11" s="382"/>
      <c r="ASU11" s="382"/>
      <c r="ASV11" s="382"/>
      <c r="ASW11" s="382"/>
      <c r="ASX11" s="382"/>
      <c r="ASY11" s="382"/>
      <c r="ASZ11" s="382"/>
      <c r="ATA11" s="382"/>
      <c r="ATB11" s="382"/>
      <c r="ATC11" s="382"/>
      <c r="ATD11" s="382"/>
      <c r="ATE11" s="382"/>
      <c r="ATF11" s="382"/>
      <c r="ATG11" s="382"/>
      <c r="ATH11" s="382"/>
      <c r="ATI11" s="382"/>
      <c r="ATJ11" s="382"/>
      <c r="ATK11" s="382"/>
      <c r="ATL11" s="382"/>
      <c r="ATM11" s="382"/>
      <c r="ATN11" s="382"/>
      <c r="ATO11" s="382"/>
      <c r="ATP11" s="382"/>
      <c r="ATQ11" s="382"/>
      <c r="ATR11" s="382"/>
      <c r="ATS11" s="382"/>
      <c r="ATT11" s="382"/>
      <c r="ATU11" s="382"/>
      <c r="ATV11" s="382"/>
      <c r="ATW11" s="382"/>
      <c r="ATX11" s="382"/>
      <c r="ATY11" s="382"/>
      <c r="ATZ11" s="382"/>
      <c r="AUA11" s="382"/>
      <c r="AUB11" s="382"/>
      <c r="AUC11" s="382"/>
      <c r="AUD11" s="382"/>
      <c r="AUE11" s="382"/>
      <c r="AUF11" s="382"/>
      <c r="AUG11" s="382"/>
      <c r="AUH11" s="382"/>
      <c r="AUI11" s="382"/>
      <c r="AUJ11" s="382"/>
      <c r="AUK11" s="382"/>
      <c r="AUL11" s="382"/>
      <c r="AUM11" s="382"/>
      <c r="AUN11" s="382"/>
      <c r="AUO11" s="382"/>
      <c r="AUP11" s="382"/>
      <c r="AUQ11" s="382"/>
      <c r="AUR11" s="382"/>
      <c r="AUS11" s="382"/>
      <c r="AUT11" s="382"/>
      <c r="AUU11" s="382"/>
      <c r="AUV11" s="382"/>
      <c r="AUW11" s="382"/>
      <c r="AUX11" s="382"/>
      <c r="AUY11" s="382"/>
      <c r="AUZ11" s="382"/>
      <c r="AVA11" s="382"/>
      <c r="AVB11" s="382"/>
      <c r="AVC11" s="382"/>
      <c r="AVD11" s="382"/>
      <c r="AVE11" s="382"/>
      <c r="AVF11" s="382"/>
      <c r="AVG11" s="382"/>
      <c r="AVH11" s="382"/>
      <c r="AVI11" s="382"/>
      <c r="AVJ11" s="382"/>
      <c r="AVK11" s="382"/>
      <c r="AVL11" s="382"/>
      <c r="AVM11" s="382"/>
      <c r="AVN11" s="382"/>
      <c r="AVO11" s="382"/>
      <c r="AVP11" s="382"/>
      <c r="AVQ11" s="382"/>
      <c r="AVR11" s="382"/>
      <c r="AVS11" s="382"/>
      <c r="AVT11" s="382"/>
      <c r="AVU11" s="382"/>
      <c r="AVV11" s="382"/>
      <c r="AVW11" s="382"/>
      <c r="AVX11" s="382"/>
      <c r="AVY11" s="382"/>
      <c r="AVZ11" s="382"/>
      <c r="AWA11" s="382"/>
      <c r="AWB11" s="382"/>
      <c r="AWC11" s="382"/>
      <c r="AWD11" s="382"/>
      <c r="AWE11" s="382"/>
      <c r="AWF11" s="382"/>
      <c r="AWG11" s="382"/>
      <c r="AWH11" s="382"/>
      <c r="AWI11" s="382"/>
      <c r="AWJ11" s="382"/>
      <c r="AWK11" s="382"/>
      <c r="AWL11" s="382"/>
      <c r="AWM11" s="382"/>
      <c r="AWN11" s="382"/>
      <c r="AWO11" s="382"/>
      <c r="AWP11" s="382"/>
      <c r="AWQ11" s="382"/>
      <c r="AWR11" s="382"/>
      <c r="AWS11" s="382"/>
      <c r="AWT11" s="382"/>
      <c r="AWU11" s="382"/>
      <c r="AWV11" s="382"/>
      <c r="AWW11" s="382"/>
      <c r="AWX11" s="382"/>
      <c r="AWY11" s="382"/>
      <c r="AWZ11" s="382"/>
      <c r="AXA11" s="382"/>
      <c r="AXB11" s="382"/>
      <c r="AXC11" s="382"/>
      <c r="AXD11" s="382"/>
      <c r="AXE11" s="382"/>
      <c r="AXF11" s="382"/>
      <c r="AXG11" s="382"/>
      <c r="AXH11" s="382"/>
      <c r="AXI11" s="382"/>
      <c r="AXJ11" s="382"/>
      <c r="AXK11" s="382"/>
      <c r="AXL11" s="382"/>
      <c r="AXM11" s="382"/>
      <c r="AXN11" s="382"/>
      <c r="AXO11" s="382"/>
      <c r="AXP11" s="382"/>
      <c r="AXQ11" s="382"/>
      <c r="AXR11" s="382"/>
      <c r="AXS11" s="382"/>
      <c r="AXT11" s="382"/>
      <c r="AXU11" s="382"/>
      <c r="AXV11" s="382"/>
      <c r="AXW11" s="382"/>
      <c r="AXX11" s="382"/>
      <c r="AXY11" s="382"/>
      <c r="AXZ11" s="382"/>
      <c r="AYA11" s="382"/>
      <c r="AYB11" s="382"/>
      <c r="AYC11" s="382"/>
      <c r="AYD11" s="382"/>
      <c r="AYE11" s="382"/>
      <c r="AYF11" s="382"/>
      <c r="AYG11" s="382"/>
      <c r="AYH11" s="382"/>
      <c r="AYI11" s="382"/>
      <c r="AYJ11" s="382"/>
      <c r="AYK11" s="382"/>
      <c r="AYL11" s="382"/>
      <c r="AYM11" s="382"/>
      <c r="AYN11" s="382"/>
      <c r="AYO11" s="382"/>
      <c r="AYP11" s="382"/>
      <c r="AYQ11" s="382"/>
      <c r="AYR11" s="382"/>
      <c r="AYS11" s="382"/>
      <c r="AYT11" s="382"/>
      <c r="AYU11" s="382"/>
      <c r="AYV11" s="382"/>
      <c r="AYW11" s="382"/>
      <c r="AYX11" s="382"/>
      <c r="AYY11" s="382"/>
      <c r="AYZ11" s="382"/>
      <c r="AZA11" s="382"/>
      <c r="AZB11" s="382"/>
      <c r="AZC11" s="382"/>
      <c r="AZD11" s="382"/>
      <c r="AZE11" s="382"/>
      <c r="AZF11" s="382"/>
      <c r="AZG11" s="382"/>
      <c r="AZH11" s="382"/>
      <c r="AZI11" s="382"/>
      <c r="AZJ11" s="382"/>
      <c r="AZK11" s="382"/>
      <c r="AZL11" s="382"/>
      <c r="AZM11" s="382"/>
      <c r="AZN11" s="382"/>
      <c r="AZO11" s="382"/>
      <c r="AZP11" s="382"/>
      <c r="AZQ11" s="382"/>
      <c r="AZR11" s="382"/>
      <c r="AZS11" s="382"/>
      <c r="AZT11" s="382"/>
      <c r="AZU11" s="382"/>
      <c r="AZV11" s="382"/>
      <c r="AZW11" s="382"/>
      <c r="AZX11" s="382"/>
      <c r="AZY11" s="382"/>
      <c r="AZZ11" s="382"/>
      <c r="BAA11" s="382"/>
      <c r="BAB11" s="382"/>
      <c r="BAC11" s="382"/>
      <c r="BAD11" s="382"/>
      <c r="BAE11" s="382"/>
      <c r="BAF11" s="382"/>
      <c r="BAG11" s="382"/>
      <c r="BAH11" s="382"/>
      <c r="BAI11" s="382"/>
      <c r="BAJ11" s="382"/>
      <c r="BAK11" s="382"/>
      <c r="BAL11" s="382"/>
      <c r="BAM11" s="382"/>
      <c r="BAN11" s="382"/>
      <c r="BAO11" s="382"/>
      <c r="BAP11" s="382"/>
      <c r="BAQ11" s="382"/>
      <c r="BAR11" s="382"/>
      <c r="BAS11" s="382"/>
      <c r="BAT11" s="382"/>
      <c r="BAU11" s="382"/>
      <c r="BAV11" s="382"/>
      <c r="BAW11" s="382"/>
      <c r="BAX11" s="382"/>
      <c r="BAY11" s="382"/>
      <c r="BAZ11" s="382"/>
      <c r="BBA11" s="382"/>
      <c r="BBB11" s="382"/>
      <c r="BBC11" s="382"/>
      <c r="BBD11" s="382"/>
      <c r="BBE11" s="382"/>
      <c r="BBF11" s="382"/>
      <c r="BBG11" s="382"/>
      <c r="BBH11" s="382"/>
      <c r="BBI11" s="382"/>
      <c r="BBJ11" s="382"/>
      <c r="BBK11" s="382"/>
      <c r="BBL11" s="382"/>
      <c r="BBM11" s="382"/>
      <c r="BBN11" s="382"/>
      <c r="BBO11" s="382"/>
      <c r="BBP11" s="382"/>
      <c r="BBQ11" s="382"/>
      <c r="BBR11" s="382"/>
      <c r="BBS11" s="382"/>
      <c r="BBT11" s="382"/>
      <c r="BBU11" s="382"/>
      <c r="BBV11" s="382"/>
      <c r="BBW11" s="382"/>
      <c r="BBX11" s="382"/>
      <c r="BBY11" s="382"/>
      <c r="BBZ11" s="382"/>
      <c r="BCA11" s="382"/>
      <c r="BCB11" s="382"/>
      <c r="BCC11" s="382"/>
      <c r="BCD11" s="382"/>
      <c r="BCE11" s="382"/>
      <c r="BCF11" s="382"/>
      <c r="BCG11" s="382"/>
      <c r="BCH11" s="382"/>
      <c r="BCI11" s="382"/>
      <c r="BCJ11" s="382"/>
      <c r="BCK11" s="382"/>
      <c r="BCL11" s="382"/>
      <c r="BCM11" s="382"/>
      <c r="BCN11" s="382"/>
      <c r="BCO11" s="382"/>
      <c r="BCP11" s="382"/>
      <c r="BCQ11" s="382"/>
      <c r="BCR11" s="382"/>
      <c r="BCS11" s="382"/>
      <c r="BCT11" s="382"/>
      <c r="BCU11" s="382"/>
      <c r="BCV11" s="382"/>
      <c r="BCW11" s="382"/>
      <c r="BCX11" s="382"/>
      <c r="BCY11" s="382"/>
      <c r="BCZ11" s="382"/>
      <c r="BDA11" s="382"/>
      <c r="BDB11" s="382"/>
      <c r="BDC11" s="382"/>
      <c r="BDD11" s="382"/>
      <c r="BDE11" s="382"/>
      <c r="BDF11" s="382"/>
      <c r="BDG11" s="382"/>
      <c r="BDH11" s="382"/>
      <c r="BDI11" s="382"/>
      <c r="BDJ11" s="382"/>
      <c r="BDK11" s="382"/>
      <c r="BDL11" s="382"/>
      <c r="BDM11" s="382"/>
      <c r="BDN11" s="382"/>
      <c r="BDO11" s="382"/>
      <c r="BDP11" s="382"/>
      <c r="BDQ11" s="382"/>
      <c r="BDR11" s="382"/>
      <c r="BDS11" s="382"/>
      <c r="BDT11" s="382"/>
      <c r="BDU11" s="382"/>
      <c r="BDV11" s="382"/>
      <c r="BDW11" s="382"/>
      <c r="BDX11" s="382"/>
      <c r="BDY11" s="382"/>
      <c r="BDZ11" s="382"/>
      <c r="BEA11" s="382"/>
      <c r="BEB11" s="382"/>
      <c r="BEC11" s="382"/>
      <c r="BED11" s="382"/>
      <c r="BEE11" s="382"/>
      <c r="BEF11" s="382"/>
      <c r="BEG11" s="382"/>
      <c r="BEH11" s="382"/>
      <c r="BEI11" s="382"/>
      <c r="BEJ11" s="382"/>
      <c r="BEK11" s="382"/>
      <c r="BEL11" s="382"/>
      <c r="BEM11" s="382"/>
      <c r="BEN11" s="382"/>
      <c r="BEO11" s="382"/>
      <c r="BEP11" s="382"/>
      <c r="BEQ11" s="382"/>
      <c r="BER11" s="382"/>
      <c r="BES11" s="382"/>
      <c r="BET11" s="382"/>
      <c r="BEU11" s="382"/>
      <c r="BEV11" s="382"/>
      <c r="BEW11" s="382"/>
      <c r="BEX11" s="382"/>
      <c r="BEY11" s="382"/>
      <c r="BEZ11" s="382"/>
      <c r="BFA11" s="382"/>
      <c r="BFB11" s="382"/>
      <c r="BFC11" s="382"/>
      <c r="BFD11" s="382"/>
      <c r="BFE11" s="382"/>
      <c r="BFF11" s="382"/>
      <c r="BFG11" s="382"/>
      <c r="BFH11" s="382"/>
      <c r="BFI11" s="382"/>
      <c r="BFJ11" s="382"/>
      <c r="BFK11" s="382"/>
      <c r="BFL11" s="382"/>
      <c r="BFM11" s="382"/>
      <c r="BFN11" s="382"/>
      <c r="BFO11" s="382"/>
      <c r="BFP11" s="382"/>
      <c r="BFQ11" s="382"/>
      <c r="BFR11" s="382"/>
      <c r="BFS11" s="382"/>
      <c r="BFT11" s="382"/>
      <c r="BFU11" s="382"/>
      <c r="BFV11" s="382"/>
      <c r="BFW11" s="382"/>
      <c r="BFX11" s="382"/>
      <c r="BFY11" s="382"/>
      <c r="BFZ11" s="382"/>
      <c r="BGA11" s="382"/>
      <c r="BGB11" s="382"/>
      <c r="BGC11" s="382"/>
      <c r="BGD11" s="382"/>
      <c r="BGE11" s="382"/>
      <c r="BGF11" s="382"/>
      <c r="BGG11" s="382"/>
      <c r="BGH11" s="382"/>
      <c r="BGI11" s="382"/>
      <c r="BGJ11" s="382"/>
      <c r="BGK11" s="382"/>
      <c r="BGL11" s="382"/>
      <c r="BGM11" s="382"/>
      <c r="BGN11" s="382"/>
      <c r="BGO11" s="382"/>
      <c r="BGP11" s="382"/>
      <c r="BGQ11" s="382"/>
      <c r="BGR11" s="382"/>
      <c r="BGS11" s="382"/>
      <c r="BGT11" s="382"/>
      <c r="BGU11" s="382"/>
      <c r="BGV11" s="382"/>
      <c r="BGW11" s="382"/>
      <c r="BGX11" s="382"/>
      <c r="BGY11" s="382"/>
      <c r="BGZ11" s="382"/>
      <c r="BHA11" s="382"/>
      <c r="BHB11" s="382"/>
      <c r="BHC11" s="382"/>
      <c r="BHD11" s="382"/>
      <c r="BHE11" s="382"/>
      <c r="BHF11" s="382"/>
      <c r="BHG11" s="382"/>
      <c r="BHH11" s="382"/>
      <c r="BHI11" s="382"/>
      <c r="BHJ11" s="382"/>
      <c r="BHK11" s="382"/>
      <c r="BHL11" s="382"/>
      <c r="BHM11" s="382"/>
      <c r="BHN11" s="382"/>
      <c r="BHO11" s="382"/>
      <c r="BHP11" s="382"/>
      <c r="BHQ11" s="382"/>
      <c r="BHR11" s="382"/>
      <c r="BHS11" s="382"/>
      <c r="BHT11" s="382"/>
      <c r="BHU11" s="382"/>
      <c r="BHV11" s="382"/>
      <c r="BHW11" s="382"/>
      <c r="BHX11" s="382"/>
      <c r="BHY11" s="382"/>
      <c r="BHZ11" s="382"/>
      <c r="BIA11" s="382"/>
      <c r="BIB11" s="382"/>
      <c r="BIC11" s="382"/>
      <c r="BID11" s="382"/>
      <c r="BIE11" s="382"/>
      <c r="BIF11" s="382"/>
      <c r="BIG11" s="382"/>
      <c r="BIH11" s="382"/>
      <c r="BII11" s="382"/>
      <c r="BIJ11" s="382"/>
      <c r="BIK11" s="382"/>
      <c r="BIL11" s="382"/>
      <c r="BIM11" s="382"/>
      <c r="BIN11" s="382"/>
      <c r="BIO11" s="382"/>
      <c r="BIP11" s="382"/>
      <c r="BIQ11" s="382"/>
      <c r="BIR11" s="382"/>
      <c r="BIS11" s="382"/>
      <c r="BIT11" s="382"/>
      <c r="BIU11" s="382"/>
      <c r="BIV11" s="382"/>
      <c r="BIW11" s="382"/>
      <c r="BIX11" s="382"/>
      <c r="BIY11" s="382"/>
      <c r="BIZ11" s="382"/>
      <c r="BJA11" s="382"/>
      <c r="BJB11" s="382"/>
      <c r="BJC11" s="382"/>
      <c r="BJD11" s="382"/>
      <c r="BJE11" s="382"/>
      <c r="BJF11" s="382"/>
      <c r="BJG11" s="382"/>
      <c r="BJH11" s="382"/>
      <c r="BJI11" s="382"/>
      <c r="BJJ11" s="382"/>
      <c r="BJK11" s="382"/>
      <c r="BJL11" s="382"/>
      <c r="BJM11" s="382"/>
      <c r="BJN11" s="382"/>
      <c r="BJO11" s="382"/>
      <c r="BJP11" s="382"/>
      <c r="BJQ11" s="382"/>
      <c r="BJR11" s="382"/>
      <c r="BJS11" s="382"/>
      <c r="BJT11" s="382"/>
      <c r="BJU11" s="382"/>
      <c r="BJV11" s="382"/>
      <c r="BJW11" s="382"/>
      <c r="BJX11" s="382"/>
      <c r="BJY11" s="382"/>
      <c r="BJZ11" s="382"/>
      <c r="BKA11" s="382"/>
      <c r="BKB11" s="382"/>
      <c r="BKC11" s="382"/>
      <c r="BKD11" s="382"/>
      <c r="BKE11" s="382"/>
      <c r="BKF11" s="382"/>
      <c r="BKG11" s="382"/>
      <c r="BKH11" s="382"/>
      <c r="BKI11" s="382"/>
      <c r="BKJ11" s="382"/>
      <c r="BKK11" s="382"/>
      <c r="BKL11" s="382"/>
      <c r="BKM11" s="382"/>
      <c r="BKN11" s="382"/>
      <c r="BKO11" s="382"/>
      <c r="BKP11" s="382"/>
      <c r="BKQ11" s="382"/>
      <c r="BKR11" s="382"/>
      <c r="BKS11" s="382"/>
      <c r="BKT11" s="382"/>
      <c r="BKU11" s="382"/>
      <c r="BKV11" s="382"/>
      <c r="BKW11" s="382"/>
      <c r="BKX11" s="382"/>
      <c r="BKY11" s="382"/>
      <c r="BKZ11" s="382"/>
      <c r="BLA11" s="382"/>
      <c r="BLB11" s="382"/>
      <c r="BLC11" s="382"/>
      <c r="BLD11" s="382"/>
      <c r="BLE11" s="382"/>
      <c r="BLF11" s="382"/>
      <c r="BLG11" s="382"/>
      <c r="BLH11" s="382"/>
      <c r="BLI11" s="382"/>
      <c r="BLJ11" s="382"/>
      <c r="BLK11" s="382"/>
      <c r="BLL11" s="382"/>
      <c r="BLM11" s="382"/>
      <c r="BLN11" s="382"/>
      <c r="BLO11" s="382"/>
      <c r="BLP11" s="382"/>
      <c r="BLQ11" s="382"/>
      <c r="BLR11" s="382"/>
      <c r="BLS11" s="382"/>
      <c r="BLT11" s="382"/>
      <c r="BLU11" s="382"/>
      <c r="BLV11" s="382"/>
      <c r="BLW11" s="382"/>
      <c r="BLX11" s="382"/>
      <c r="BLY11" s="382"/>
      <c r="BLZ11" s="382"/>
      <c r="BMA11" s="382"/>
      <c r="BMB11" s="382"/>
      <c r="BMC11" s="382"/>
      <c r="BMD11" s="382"/>
      <c r="BME11" s="382"/>
      <c r="BMF11" s="382"/>
      <c r="BMG11" s="382"/>
      <c r="BMH11" s="382"/>
      <c r="BMI11" s="382"/>
      <c r="BMJ11" s="382"/>
      <c r="BMK11" s="382"/>
      <c r="BML11" s="382"/>
      <c r="BMM11" s="382"/>
      <c r="BMN11" s="382"/>
      <c r="BMO11" s="382"/>
      <c r="BMP11" s="382"/>
      <c r="BMQ11" s="382"/>
      <c r="BMR11" s="382"/>
      <c r="BMS11" s="382"/>
      <c r="BMT11" s="382"/>
      <c r="BMU11" s="382"/>
      <c r="BMV11" s="382"/>
      <c r="BMW11" s="382"/>
      <c r="BMX11" s="382"/>
      <c r="BMY11" s="382"/>
      <c r="BMZ11" s="382"/>
      <c r="BNA11" s="382"/>
      <c r="BNB11" s="382"/>
      <c r="BNC11" s="382"/>
      <c r="BND11" s="382"/>
      <c r="BNE11" s="382"/>
      <c r="BNF11" s="382"/>
      <c r="BNG11" s="382"/>
      <c r="BNH11" s="382"/>
      <c r="BNI11" s="382"/>
      <c r="BNJ11" s="382"/>
      <c r="BNK11" s="382"/>
      <c r="BNL11" s="382"/>
      <c r="BNM11" s="382"/>
      <c r="BNN11" s="382"/>
      <c r="BNO11" s="382"/>
      <c r="BNP11" s="382"/>
      <c r="BNQ11" s="382"/>
      <c r="BNR11" s="382"/>
      <c r="BNS11" s="382"/>
      <c r="BNT11" s="382"/>
      <c r="BNU11" s="382"/>
      <c r="BNV11" s="382"/>
      <c r="BNW11" s="382"/>
      <c r="BNX11" s="382"/>
      <c r="BNY11" s="382"/>
      <c r="BNZ11" s="382"/>
      <c r="BOA11" s="382"/>
      <c r="BOB11" s="382"/>
      <c r="BOC11" s="382"/>
      <c r="BOD11" s="382"/>
      <c r="BOE11" s="382"/>
      <c r="BOF11" s="382"/>
      <c r="BOG11" s="382"/>
      <c r="BOH11" s="382"/>
      <c r="BOI11" s="382"/>
      <c r="BOJ11" s="382"/>
      <c r="BOK11" s="382"/>
      <c r="BOL11" s="382"/>
      <c r="BOM11" s="382"/>
      <c r="BON11" s="382"/>
      <c r="BOO11" s="382"/>
      <c r="BOP11" s="382"/>
      <c r="BOQ11" s="382"/>
      <c r="BOR11" s="382"/>
      <c r="BOS11" s="382"/>
      <c r="BOT11" s="382"/>
      <c r="BOU11" s="382"/>
      <c r="BOV11" s="382"/>
      <c r="BOW11" s="382"/>
      <c r="BOX11" s="382"/>
      <c r="BOY11" s="382"/>
      <c r="BOZ11" s="382"/>
      <c r="BPA11" s="382"/>
      <c r="BPB11" s="382"/>
      <c r="BPC11" s="382"/>
      <c r="BPD11" s="382"/>
      <c r="BPE11" s="382"/>
      <c r="BPF11" s="382"/>
      <c r="BPG11" s="382"/>
      <c r="BPH11" s="382"/>
      <c r="BPI11" s="382"/>
      <c r="BPJ11" s="382"/>
      <c r="BPK11" s="382"/>
      <c r="BPL11" s="382"/>
      <c r="BPM11" s="382"/>
      <c r="BPN11" s="382"/>
      <c r="BPO11" s="382"/>
      <c r="BPP11" s="382"/>
      <c r="BPQ11" s="382"/>
      <c r="BPR11" s="382"/>
      <c r="BPS11" s="382"/>
      <c r="BPT11" s="382"/>
      <c r="BPU11" s="382"/>
      <c r="BPV11" s="382"/>
      <c r="BPW11" s="382"/>
      <c r="BPX11" s="382"/>
      <c r="BPY11" s="382"/>
      <c r="BPZ11" s="382"/>
      <c r="BQA11" s="382"/>
      <c r="BQB11" s="382"/>
      <c r="BQC11" s="382"/>
      <c r="BQD11" s="382"/>
      <c r="BQE11" s="382"/>
      <c r="BQF11" s="382"/>
      <c r="BQG11" s="382"/>
      <c r="BQH11" s="382"/>
      <c r="BQI11" s="382"/>
      <c r="BQJ11" s="382"/>
      <c r="BQK11" s="382"/>
      <c r="BQL11" s="382"/>
      <c r="BQM11" s="382"/>
      <c r="BQN11" s="382"/>
      <c r="BQO11" s="382"/>
      <c r="BQP11" s="382"/>
      <c r="BQQ11" s="382"/>
      <c r="BQR11" s="382"/>
      <c r="BQS11" s="382"/>
      <c r="BQT11" s="382"/>
      <c r="BQU11" s="382"/>
      <c r="BQV11" s="382"/>
      <c r="BQW11" s="382"/>
      <c r="BQX11" s="382"/>
      <c r="BQY11" s="382"/>
      <c r="BQZ11" s="382"/>
      <c r="BRA11" s="382"/>
      <c r="BRB11" s="382"/>
      <c r="BRC11" s="382"/>
      <c r="BRD11" s="382"/>
      <c r="BRE11" s="382"/>
      <c r="BRF11" s="382"/>
      <c r="BRG11" s="382"/>
      <c r="BRH11" s="382"/>
      <c r="BRI11" s="382"/>
      <c r="BRJ11" s="382"/>
      <c r="BRK11" s="382"/>
      <c r="BRL11" s="382"/>
      <c r="BRM11" s="382"/>
      <c r="BRN11" s="382"/>
      <c r="BRO11" s="382"/>
      <c r="BRP11" s="382"/>
      <c r="BRQ11" s="382"/>
      <c r="BRR11" s="382"/>
      <c r="BRS11" s="382"/>
      <c r="BRT11" s="382"/>
      <c r="BRU11" s="382"/>
      <c r="BRV11" s="382"/>
      <c r="BRW11" s="382"/>
      <c r="BRX11" s="382"/>
      <c r="BRY11" s="382"/>
      <c r="BRZ11" s="382"/>
      <c r="BSA11" s="382"/>
      <c r="BSB11" s="382"/>
      <c r="BSC11" s="382"/>
      <c r="BSD11" s="382"/>
      <c r="BSE11" s="382"/>
      <c r="BSF11" s="382"/>
      <c r="BSG11" s="382"/>
      <c r="BSH11" s="382"/>
      <c r="BSI11" s="382"/>
      <c r="BSJ11" s="382"/>
      <c r="BSK11" s="382"/>
      <c r="BSL11" s="382"/>
      <c r="BSM11" s="382"/>
      <c r="BSN11" s="382"/>
      <c r="BSO11" s="382"/>
      <c r="BSP11" s="382"/>
      <c r="BSQ11" s="382"/>
      <c r="BSR11" s="382"/>
      <c r="BSS11" s="382"/>
      <c r="BST11" s="382"/>
      <c r="BSU11" s="382"/>
      <c r="BSV11" s="382"/>
      <c r="BSW11" s="382"/>
      <c r="BSX11" s="382"/>
      <c r="BSY11" s="382"/>
      <c r="BSZ11" s="382"/>
      <c r="BTA11" s="382"/>
      <c r="BTB11" s="382"/>
      <c r="BTC11" s="382"/>
      <c r="BTD11" s="382"/>
      <c r="BTE11" s="382"/>
      <c r="BTF11" s="382"/>
      <c r="BTG11" s="382"/>
      <c r="BTH11" s="382"/>
      <c r="BTI11" s="382"/>
    </row>
    <row r="12" spans="1:1881" ht="92.25" customHeight="1" x14ac:dyDescent="0.25">
      <c r="A12" s="430">
        <v>626</v>
      </c>
      <c r="B12" s="431" t="s">
        <v>1236</v>
      </c>
      <c r="C12" s="432" t="s">
        <v>123</v>
      </c>
      <c r="D12" s="433" t="s">
        <v>1250</v>
      </c>
      <c r="E12" s="434" t="s">
        <v>739</v>
      </c>
      <c r="F12" s="587"/>
      <c r="G12" s="437">
        <f>IF(F12&lt;0,"Error: Enter as positive.",)</f>
        <v>0</v>
      </c>
      <c r="H12" s="419"/>
      <c r="I12" s="420"/>
      <c r="J12"/>
      <c r="L12" s="715" t="s">
        <v>994</v>
      </c>
      <c r="M12" s="580"/>
      <c r="N12" s="597"/>
    </row>
    <row r="13" spans="1:1881" s="367" customFormat="1" ht="101.25" customHeight="1" x14ac:dyDescent="0.25">
      <c r="A13" s="435">
        <v>627</v>
      </c>
      <c r="B13" s="436" t="s">
        <v>737</v>
      </c>
      <c r="C13" s="432" t="s">
        <v>123</v>
      </c>
      <c r="D13" s="433" t="s">
        <v>975</v>
      </c>
      <c r="E13" s="434" t="s">
        <v>739</v>
      </c>
      <c r="F13" s="587"/>
      <c r="G13" s="437">
        <f>IF(F13&gt;F12,"Please review account numbers 627 &gt;626",)</f>
        <v>0</v>
      </c>
      <c r="H13" s="419"/>
      <c r="I13" s="420"/>
      <c r="J13"/>
      <c r="K13" s="382"/>
      <c r="L13" s="715" t="s">
        <v>995</v>
      </c>
      <c r="M13" s="580"/>
      <c r="N13" s="597"/>
      <c r="O13" s="382"/>
      <c r="P13" s="382"/>
      <c r="Q13" s="382"/>
      <c r="R13" s="382"/>
      <c r="S13" s="382"/>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c r="BN13" s="382"/>
      <c r="BO13" s="382"/>
      <c r="BP13" s="382"/>
      <c r="BQ13" s="382"/>
      <c r="BR13" s="382"/>
      <c r="BS13" s="382"/>
      <c r="BT13" s="382"/>
      <c r="BU13" s="382"/>
      <c r="BV13" s="382"/>
      <c r="BW13" s="382"/>
      <c r="BX13" s="382"/>
      <c r="BY13" s="382"/>
      <c r="BZ13" s="382"/>
      <c r="CA13" s="382"/>
      <c r="CB13" s="382"/>
      <c r="CC13" s="382"/>
      <c r="CD13" s="382"/>
      <c r="CE13" s="382"/>
      <c r="CF13" s="382"/>
      <c r="CG13" s="382"/>
      <c r="CH13" s="382"/>
      <c r="CI13" s="382"/>
      <c r="CJ13" s="382"/>
      <c r="CK13" s="382"/>
      <c r="CL13" s="382"/>
      <c r="CM13" s="382"/>
      <c r="CN13" s="382"/>
      <c r="CO13" s="382"/>
      <c r="CP13" s="382"/>
      <c r="CQ13" s="382"/>
      <c r="CR13" s="382"/>
      <c r="CS13" s="382"/>
      <c r="CT13" s="382"/>
      <c r="CU13" s="382"/>
      <c r="CV13" s="382"/>
      <c r="CW13" s="382"/>
      <c r="CX13" s="382"/>
      <c r="CY13" s="382"/>
      <c r="CZ13" s="382"/>
      <c r="DA13" s="382"/>
      <c r="DB13" s="382"/>
      <c r="DC13" s="382"/>
      <c r="DD13" s="382"/>
      <c r="DE13" s="382"/>
      <c r="DF13" s="382"/>
      <c r="DG13" s="382"/>
      <c r="DH13" s="382"/>
      <c r="DI13" s="382"/>
      <c r="DJ13" s="382"/>
      <c r="DK13" s="382"/>
      <c r="DL13" s="382"/>
      <c r="DM13" s="382"/>
      <c r="DN13" s="382"/>
      <c r="DO13" s="382"/>
      <c r="DP13" s="382"/>
      <c r="DQ13" s="382"/>
      <c r="DR13" s="382"/>
      <c r="DS13" s="382"/>
      <c r="DT13" s="382"/>
      <c r="DU13" s="382"/>
      <c r="DV13" s="382"/>
      <c r="DW13" s="382"/>
      <c r="DX13" s="382"/>
      <c r="DY13" s="382"/>
      <c r="DZ13" s="382"/>
      <c r="EA13" s="382"/>
      <c r="EB13" s="382"/>
      <c r="EC13" s="382"/>
      <c r="ED13" s="382"/>
      <c r="EE13" s="382"/>
      <c r="EF13" s="382"/>
      <c r="EG13" s="382"/>
      <c r="EH13" s="382"/>
      <c r="EI13" s="382"/>
      <c r="EJ13" s="382"/>
      <c r="EK13" s="382"/>
      <c r="EL13" s="382"/>
      <c r="EM13" s="382"/>
      <c r="EN13" s="382"/>
      <c r="EO13" s="382"/>
      <c r="EP13" s="382"/>
      <c r="EQ13" s="382"/>
      <c r="ER13" s="382"/>
      <c r="ES13" s="382"/>
      <c r="ET13" s="382"/>
      <c r="EU13" s="382"/>
      <c r="EV13" s="382"/>
      <c r="EW13" s="382"/>
      <c r="EX13" s="382"/>
      <c r="EY13" s="382"/>
      <c r="EZ13" s="382"/>
      <c r="FA13" s="382"/>
      <c r="FB13" s="382"/>
      <c r="FC13" s="382"/>
      <c r="FD13" s="382"/>
      <c r="FE13" s="382"/>
      <c r="FF13" s="382"/>
      <c r="FG13" s="382"/>
      <c r="FH13" s="382"/>
      <c r="FI13" s="382"/>
      <c r="FJ13" s="382"/>
      <c r="FK13" s="382"/>
      <c r="FL13" s="382"/>
      <c r="FM13" s="382"/>
      <c r="FN13" s="382"/>
      <c r="FO13" s="382"/>
      <c r="FP13" s="382"/>
      <c r="FQ13" s="382"/>
      <c r="FR13" s="382"/>
      <c r="FS13" s="382"/>
      <c r="FT13" s="382"/>
      <c r="FU13" s="382"/>
      <c r="FV13" s="382"/>
      <c r="FW13" s="382"/>
      <c r="FX13" s="382"/>
      <c r="FY13" s="382"/>
      <c r="FZ13" s="382"/>
      <c r="GA13" s="382"/>
      <c r="GB13" s="382"/>
      <c r="GC13" s="382"/>
      <c r="GD13" s="382"/>
      <c r="GE13" s="382"/>
      <c r="GF13" s="382"/>
      <c r="GG13" s="382"/>
      <c r="GH13" s="382"/>
      <c r="GI13" s="382"/>
      <c r="GJ13" s="382"/>
      <c r="GK13" s="382"/>
      <c r="GL13" s="382"/>
      <c r="GM13" s="382"/>
      <c r="GN13" s="382"/>
      <c r="GO13" s="382"/>
      <c r="GP13" s="382"/>
      <c r="GQ13" s="382"/>
      <c r="GR13" s="382"/>
      <c r="GS13" s="382"/>
      <c r="GT13" s="382"/>
      <c r="GU13" s="382"/>
      <c r="GV13" s="382"/>
      <c r="GW13" s="382"/>
      <c r="GX13" s="382"/>
      <c r="GY13" s="382"/>
      <c r="GZ13" s="382"/>
      <c r="HA13" s="382"/>
      <c r="HB13" s="382"/>
      <c r="HC13" s="382"/>
      <c r="HD13" s="382"/>
      <c r="HE13" s="382"/>
      <c r="HF13" s="382"/>
      <c r="HG13" s="382"/>
      <c r="HH13" s="382"/>
      <c r="HI13" s="382"/>
      <c r="HJ13" s="382"/>
      <c r="HK13" s="382"/>
      <c r="HL13" s="382"/>
      <c r="HM13" s="382"/>
      <c r="HN13" s="382"/>
      <c r="HO13" s="382"/>
      <c r="HP13" s="382"/>
      <c r="HQ13" s="382"/>
      <c r="HR13" s="382"/>
      <c r="HS13" s="382"/>
      <c r="HT13" s="382"/>
      <c r="HU13" s="382"/>
      <c r="HV13" s="382"/>
      <c r="HW13" s="382"/>
      <c r="HX13" s="382"/>
      <c r="HY13" s="382"/>
      <c r="HZ13" s="382"/>
      <c r="IA13" s="382"/>
      <c r="IB13" s="382"/>
      <c r="IC13" s="382"/>
      <c r="ID13" s="382"/>
      <c r="IE13" s="382"/>
      <c r="IF13" s="382"/>
      <c r="IG13" s="382"/>
      <c r="IH13" s="382"/>
      <c r="II13" s="382"/>
      <c r="IJ13" s="382"/>
      <c r="IK13" s="382"/>
      <c r="IL13" s="382"/>
      <c r="IM13" s="382"/>
      <c r="IN13" s="382"/>
      <c r="IO13" s="382"/>
      <c r="IP13" s="382"/>
      <c r="IQ13" s="382"/>
      <c r="IR13" s="382"/>
      <c r="IS13" s="382"/>
      <c r="IT13" s="382"/>
      <c r="IU13" s="382"/>
      <c r="IV13" s="382"/>
      <c r="IW13" s="382"/>
      <c r="IX13" s="382"/>
      <c r="IY13" s="382"/>
      <c r="IZ13" s="382"/>
      <c r="JA13" s="382"/>
      <c r="JB13" s="382"/>
      <c r="JC13" s="382"/>
      <c r="JD13" s="382"/>
      <c r="JE13" s="382"/>
      <c r="JF13" s="382"/>
      <c r="JG13" s="382"/>
      <c r="JH13" s="382"/>
      <c r="JI13" s="382"/>
      <c r="JJ13" s="382"/>
      <c r="JK13" s="382"/>
      <c r="JL13" s="382"/>
      <c r="JM13" s="382"/>
      <c r="JN13" s="382"/>
      <c r="JO13" s="382"/>
      <c r="JP13" s="382"/>
      <c r="JQ13" s="382"/>
      <c r="JR13" s="382"/>
      <c r="JS13" s="382"/>
      <c r="JT13" s="382"/>
      <c r="JU13" s="382"/>
      <c r="JV13" s="382"/>
      <c r="JW13" s="382"/>
      <c r="JX13" s="382"/>
      <c r="JY13" s="382"/>
      <c r="JZ13" s="382"/>
      <c r="KA13" s="382"/>
      <c r="KB13" s="382"/>
      <c r="KC13" s="382"/>
      <c r="KD13" s="382"/>
      <c r="KE13" s="382"/>
      <c r="KF13" s="382"/>
      <c r="KG13" s="382"/>
      <c r="KH13" s="382"/>
      <c r="KI13" s="382"/>
      <c r="KJ13" s="382"/>
      <c r="KK13" s="382"/>
      <c r="KL13" s="382"/>
      <c r="KM13" s="382"/>
      <c r="KN13" s="382"/>
      <c r="KO13" s="382"/>
      <c r="KP13" s="382"/>
      <c r="KQ13" s="382"/>
      <c r="KR13" s="382"/>
      <c r="KS13" s="382"/>
      <c r="KT13" s="382"/>
      <c r="KU13" s="382"/>
      <c r="KV13" s="382"/>
      <c r="KW13" s="382"/>
      <c r="KX13" s="382"/>
      <c r="KY13" s="382"/>
      <c r="KZ13" s="382"/>
      <c r="LA13" s="382"/>
      <c r="LB13" s="382"/>
      <c r="LC13" s="382"/>
      <c r="LD13" s="382"/>
      <c r="LE13" s="382"/>
      <c r="LF13" s="382"/>
      <c r="LG13" s="382"/>
      <c r="LH13" s="382"/>
      <c r="LI13" s="382"/>
      <c r="LJ13" s="382"/>
      <c r="LK13" s="382"/>
      <c r="LL13" s="382"/>
      <c r="LM13" s="382"/>
      <c r="LN13" s="382"/>
      <c r="LO13" s="382"/>
      <c r="LP13" s="382"/>
      <c r="LQ13" s="382"/>
      <c r="LR13" s="382"/>
      <c r="LS13" s="382"/>
      <c r="LT13" s="382"/>
      <c r="LU13" s="382"/>
      <c r="LV13" s="382"/>
      <c r="LW13" s="382"/>
      <c r="LX13" s="382"/>
      <c r="LY13" s="382"/>
      <c r="LZ13" s="382"/>
      <c r="MA13" s="382"/>
      <c r="MB13" s="382"/>
      <c r="MC13" s="382"/>
      <c r="MD13" s="382"/>
      <c r="ME13" s="382"/>
      <c r="MF13" s="382"/>
      <c r="MG13" s="382"/>
      <c r="MH13" s="382"/>
      <c r="MI13" s="382"/>
      <c r="MJ13" s="382"/>
      <c r="MK13" s="382"/>
      <c r="ML13" s="382"/>
      <c r="MM13" s="382"/>
      <c r="MN13" s="382"/>
      <c r="MO13" s="382"/>
      <c r="MP13" s="382"/>
      <c r="MQ13" s="382"/>
      <c r="MR13" s="382"/>
      <c r="MS13" s="382"/>
      <c r="MT13" s="382"/>
      <c r="MU13" s="382"/>
      <c r="MV13" s="382"/>
      <c r="MW13" s="382"/>
      <c r="MX13" s="382"/>
      <c r="MY13" s="382"/>
      <c r="MZ13" s="382"/>
      <c r="NA13" s="382"/>
      <c r="NB13" s="382"/>
      <c r="NC13" s="382"/>
      <c r="ND13" s="382"/>
      <c r="NE13" s="382"/>
      <c r="NF13" s="382"/>
      <c r="NG13" s="382"/>
      <c r="NH13" s="382"/>
      <c r="NI13" s="382"/>
      <c r="NJ13" s="382"/>
      <c r="NK13" s="382"/>
      <c r="NL13" s="382"/>
      <c r="NM13" s="382"/>
      <c r="NN13" s="382"/>
      <c r="NO13" s="382"/>
      <c r="NP13" s="382"/>
      <c r="NQ13" s="382"/>
      <c r="NR13" s="382"/>
      <c r="NS13" s="382"/>
      <c r="NT13" s="382"/>
      <c r="NU13" s="382"/>
      <c r="NV13" s="382"/>
      <c r="NW13" s="382"/>
      <c r="NX13" s="382"/>
      <c r="NY13" s="382"/>
      <c r="NZ13" s="382"/>
      <c r="OA13" s="382"/>
      <c r="OB13" s="382"/>
      <c r="OC13" s="382"/>
      <c r="OD13" s="382"/>
      <c r="OE13" s="382"/>
      <c r="OF13" s="382"/>
      <c r="OG13" s="382"/>
      <c r="OH13" s="382"/>
      <c r="OI13" s="382"/>
      <c r="OJ13" s="382"/>
      <c r="OK13" s="382"/>
      <c r="OL13" s="382"/>
      <c r="OM13" s="382"/>
      <c r="ON13" s="382"/>
      <c r="OO13" s="382"/>
      <c r="OP13" s="382"/>
      <c r="OQ13" s="382"/>
      <c r="OR13" s="382"/>
      <c r="OS13" s="382"/>
      <c r="OT13" s="382"/>
      <c r="OU13" s="382"/>
      <c r="OV13" s="382"/>
      <c r="OW13" s="382"/>
      <c r="OX13" s="382"/>
      <c r="OY13" s="382"/>
      <c r="OZ13" s="382"/>
      <c r="PA13" s="382"/>
      <c r="PB13" s="382"/>
      <c r="PC13" s="382"/>
      <c r="PD13" s="382"/>
      <c r="PE13" s="382"/>
      <c r="PF13" s="382"/>
      <c r="PG13" s="382"/>
      <c r="PH13" s="382"/>
      <c r="PI13" s="382"/>
      <c r="PJ13" s="382"/>
      <c r="PK13" s="382"/>
      <c r="PL13" s="382"/>
      <c r="PM13" s="382"/>
      <c r="PN13" s="382"/>
      <c r="PO13" s="382"/>
      <c r="PP13" s="382"/>
      <c r="PQ13" s="382"/>
      <c r="PR13" s="382"/>
      <c r="PS13" s="382"/>
      <c r="PT13" s="382"/>
      <c r="PU13" s="382"/>
      <c r="PV13" s="382"/>
      <c r="PW13" s="382"/>
      <c r="PX13" s="382"/>
      <c r="PY13" s="382"/>
      <c r="PZ13" s="382"/>
      <c r="QA13" s="382"/>
      <c r="QB13" s="382"/>
      <c r="QC13" s="382"/>
      <c r="QD13" s="382"/>
      <c r="QE13" s="382"/>
      <c r="QF13" s="382"/>
      <c r="QG13" s="382"/>
      <c r="QH13" s="382"/>
      <c r="QI13" s="382"/>
      <c r="QJ13" s="382"/>
      <c r="QK13" s="382"/>
      <c r="QL13" s="382"/>
      <c r="QM13" s="382"/>
      <c r="QN13" s="382"/>
      <c r="QO13" s="382"/>
      <c r="QP13" s="382"/>
      <c r="QQ13" s="382"/>
      <c r="QR13" s="382"/>
      <c r="QS13" s="382"/>
      <c r="QT13" s="382"/>
      <c r="QU13" s="382"/>
      <c r="QV13" s="382"/>
      <c r="QW13" s="382"/>
      <c r="QX13" s="382"/>
      <c r="QY13" s="382"/>
      <c r="QZ13" s="382"/>
      <c r="RA13" s="382"/>
      <c r="RB13" s="382"/>
      <c r="RC13" s="382"/>
      <c r="RD13" s="382"/>
      <c r="RE13" s="382"/>
      <c r="RF13" s="382"/>
      <c r="RG13" s="382"/>
      <c r="RH13" s="382"/>
      <c r="RI13" s="382"/>
      <c r="RJ13" s="382"/>
      <c r="RK13" s="382"/>
      <c r="RL13" s="382"/>
      <c r="RM13" s="382"/>
      <c r="RN13" s="382"/>
      <c r="RO13" s="382"/>
      <c r="RP13" s="382"/>
      <c r="RQ13" s="382"/>
      <c r="RR13" s="382"/>
      <c r="RS13" s="382"/>
      <c r="RT13" s="382"/>
      <c r="RU13" s="382"/>
      <c r="RV13" s="382"/>
      <c r="RW13" s="382"/>
      <c r="RX13" s="382"/>
      <c r="RY13" s="382"/>
      <c r="RZ13" s="382"/>
      <c r="SA13" s="382"/>
      <c r="SB13" s="382"/>
      <c r="SC13" s="382"/>
      <c r="SD13" s="382"/>
      <c r="SE13" s="382"/>
      <c r="SF13" s="382"/>
      <c r="SG13" s="382"/>
      <c r="SH13" s="382"/>
      <c r="SI13" s="382"/>
      <c r="SJ13" s="382"/>
      <c r="SK13" s="382"/>
      <c r="SL13" s="382"/>
      <c r="SM13" s="382"/>
      <c r="SN13" s="382"/>
      <c r="SO13" s="382"/>
      <c r="SP13" s="382"/>
      <c r="SQ13" s="382"/>
      <c r="SR13" s="382"/>
      <c r="SS13" s="382"/>
      <c r="ST13" s="382"/>
      <c r="SU13" s="382"/>
      <c r="SV13" s="382"/>
      <c r="SW13" s="382"/>
      <c r="SX13" s="382"/>
      <c r="SY13" s="382"/>
      <c r="SZ13" s="382"/>
      <c r="TA13" s="382"/>
      <c r="TB13" s="382"/>
      <c r="TC13" s="382"/>
      <c r="TD13" s="382"/>
      <c r="TE13" s="382"/>
      <c r="TF13" s="382"/>
      <c r="TG13" s="382"/>
      <c r="TH13" s="382"/>
      <c r="TI13" s="382"/>
      <c r="TJ13" s="382"/>
      <c r="TK13" s="382"/>
      <c r="TL13" s="382"/>
      <c r="TM13" s="382"/>
      <c r="TN13" s="382"/>
      <c r="TO13" s="382"/>
      <c r="TP13" s="382"/>
      <c r="TQ13" s="382"/>
      <c r="TR13" s="382"/>
      <c r="TS13" s="382"/>
      <c r="TT13" s="382"/>
      <c r="TU13" s="382"/>
      <c r="TV13" s="382"/>
      <c r="TW13" s="382"/>
      <c r="TX13" s="382"/>
      <c r="TY13" s="382"/>
      <c r="TZ13" s="382"/>
      <c r="UA13" s="382"/>
      <c r="UB13" s="382"/>
      <c r="UC13" s="382"/>
      <c r="UD13" s="382"/>
      <c r="UE13" s="382"/>
      <c r="UF13" s="382"/>
      <c r="UG13" s="382"/>
      <c r="UH13" s="382"/>
      <c r="UI13" s="382"/>
      <c r="UJ13" s="382"/>
      <c r="UK13" s="382"/>
      <c r="UL13" s="382"/>
      <c r="UM13" s="382"/>
      <c r="UN13" s="382"/>
      <c r="UO13" s="382"/>
      <c r="UP13" s="382"/>
      <c r="UQ13" s="382"/>
      <c r="UR13" s="382"/>
      <c r="US13" s="382"/>
      <c r="UT13" s="382"/>
      <c r="UU13" s="382"/>
      <c r="UV13" s="382"/>
      <c r="UW13" s="382"/>
      <c r="UX13" s="382"/>
      <c r="UY13" s="382"/>
      <c r="UZ13" s="382"/>
      <c r="VA13" s="382"/>
      <c r="VB13" s="382"/>
      <c r="VC13" s="382"/>
      <c r="VD13" s="382"/>
      <c r="VE13" s="382"/>
      <c r="VF13" s="382"/>
      <c r="VG13" s="382"/>
      <c r="VH13" s="382"/>
      <c r="VI13" s="382"/>
      <c r="VJ13" s="382"/>
      <c r="VK13" s="382"/>
      <c r="VL13" s="382"/>
      <c r="VM13" s="382"/>
      <c r="VN13" s="382"/>
      <c r="VO13" s="382"/>
      <c r="VP13" s="382"/>
      <c r="VQ13" s="382"/>
      <c r="VR13" s="382"/>
      <c r="VS13" s="382"/>
      <c r="VT13" s="382"/>
      <c r="VU13" s="382"/>
      <c r="VV13" s="382"/>
      <c r="VW13" s="382"/>
      <c r="VX13" s="382"/>
      <c r="VY13" s="382"/>
      <c r="VZ13" s="382"/>
      <c r="WA13" s="382"/>
      <c r="WB13" s="382"/>
      <c r="WC13" s="382"/>
      <c r="WD13" s="382"/>
      <c r="WE13" s="382"/>
      <c r="WF13" s="382"/>
      <c r="WG13" s="382"/>
      <c r="WH13" s="382"/>
      <c r="WI13" s="382"/>
      <c r="WJ13" s="382"/>
      <c r="WK13" s="382"/>
      <c r="WL13" s="382"/>
      <c r="WM13" s="382"/>
      <c r="WN13" s="382"/>
      <c r="WO13" s="382"/>
      <c r="WP13" s="382"/>
      <c r="WQ13" s="382"/>
      <c r="WR13" s="382"/>
      <c r="WS13" s="382"/>
      <c r="WT13" s="382"/>
      <c r="WU13" s="382"/>
      <c r="WV13" s="382"/>
      <c r="WW13" s="382"/>
      <c r="WX13" s="382"/>
      <c r="WY13" s="382"/>
      <c r="WZ13" s="382"/>
      <c r="XA13" s="382"/>
      <c r="XB13" s="382"/>
      <c r="XC13" s="382"/>
      <c r="XD13" s="382"/>
      <c r="XE13" s="382"/>
      <c r="XF13" s="382"/>
      <c r="XG13" s="382"/>
      <c r="XH13" s="382"/>
      <c r="XI13" s="382"/>
      <c r="XJ13" s="382"/>
      <c r="XK13" s="382"/>
      <c r="XL13" s="382"/>
      <c r="XM13" s="382"/>
      <c r="XN13" s="382"/>
      <c r="XO13" s="382"/>
      <c r="XP13" s="382"/>
      <c r="XQ13" s="382"/>
      <c r="XR13" s="382"/>
      <c r="XS13" s="382"/>
      <c r="XT13" s="382"/>
      <c r="XU13" s="382"/>
      <c r="XV13" s="382"/>
      <c r="XW13" s="382"/>
      <c r="XX13" s="382"/>
      <c r="XY13" s="382"/>
      <c r="XZ13" s="382"/>
      <c r="YA13" s="382"/>
      <c r="YB13" s="382"/>
      <c r="YC13" s="382"/>
      <c r="YD13" s="382"/>
      <c r="YE13" s="382"/>
      <c r="YF13" s="382"/>
      <c r="YG13" s="382"/>
      <c r="YH13" s="382"/>
      <c r="YI13" s="382"/>
      <c r="YJ13" s="382"/>
      <c r="YK13" s="382"/>
      <c r="YL13" s="382"/>
      <c r="YM13" s="382"/>
      <c r="YN13" s="382"/>
      <c r="YO13" s="382"/>
      <c r="YP13" s="382"/>
      <c r="YQ13" s="382"/>
      <c r="YR13" s="382"/>
      <c r="YS13" s="382"/>
      <c r="YT13" s="382"/>
      <c r="YU13" s="382"/>
      <c r="YV13" s="382"/>
      <c r="YW13" s="382"/>
      <c r="YX13" s="382"/>
      <c r="YY13" s="382"/>
      <c r="YZ13" s="382"/>
      <c r="ZA13" s="382"/>
      <c r="ZB13" s="382"/>
      <c r="ZC13" s="382"/>
      <c r="ZD13" s="382"/>
      <c r="ZE13" s="382"/>
      <c r="ZF13" s="382"/>
      <c r="ZG13" s="382"/>
      <c r="ZH13" s="382"/>
      <c r="ZI13" s="382"/>
      <c r="ZJ13" s="382"/>
      <c r="ZK13" s="382"/>
      <c r="ZL13" s="382"/>
      <c r="ZM13" s="382"/>
      <c r="ZN13" s="382"/>
      <c r="ZO13" s="382"/>
      <c r="ZP13" s="382"/>
      <c r="ZQ13" s="382"/>
      <c r="ZR13" s="382"/>
      <c r="ZS13" s="382"/>
      <c r="ZT13" s="382"/>
      <c r="ZU13" s="382"/>
      <c r="ZV13" s="382"/>
      <c r="ZW13" s="382"/>
      <c r="ZX13" s="382"/>
      <c r="ZY13" s="382"/>
      <c r="ZZ13" s="382"/>
      <c r="AAA13" s="382"/>
      <c r="AAB13" s="382"/>
      <c r="AAC13" s="382"/>
      <c r="AAD13" s="382"/>
      <c r="AAE13" s="382"/>
      <c r="AAF13" s="382"/>
      <c r="AAG13" s="382"/>
      <c r="AAH13" s="382"/>
      <c r="AAI13" s="382"/>
      <c r="AAJ13" s="382"/>
      <c r="AAK13" s="382"/>
      <c r="AAL13" s="382"/>
      <c r="AAM13" s="382"/>
      <c r="AAN13" s="382"/>
      <c r="AAO13" s="382"/>
      <c r="AAP13" s="382"/>
      <c r="AAQ13" s="382"/>
      <c r="AAR13" s="382"/>
      <c r="AAS13" s="382"/>
      <c r="AAT13" s="382"/>
      <c r="AAU13" s="382"/>
      <c r="AAV13" s="382"/>
      <c r="AAW13" s="382"/>
      <c r="AAX13" s="382"/>
      <c r="AAY13" s="382"/>
      <c r="AAZ13" s="382"/>
      <c r="ABA13" s="382"/>
      <c r="ABB13" s="382"/>
      <c r="ABC13" s="382"/>
      <c r="ABD13" s="382"/>
      <c r="ABE13" s="382"/>
      <c r="ABF13" s="382"/>
      <c r="ABG13" s="382"/>
      <c r="ABH13" s="382"/>
      <c r="ABI13" s="382"/>
      <c r="ABJ13" s="382"/>
      <c r="ABK13" s="382"/>
      <c r="ABL13" s="382"/>
      <c r="ABM13" s="382"/>
      <c r="ABN13" s="382"/>
      <c r="ABO13" s="382"/>
      <c r="ABP13" s="382"/>
      <c r="ABQ13" s="382"/>
      <c r="ABR13" s="382"/>
      <c r="ABS13" s="382"/>
      <c r="ABT13" s="382"/>
      <c r="ABU13" s="382"/>
      <c r="ABV13" s="382"/>
      <c r="ABW13" s="382"/>
      <c r="ABX13" s="382"/>
      <c r="ABY13" s="382"/>
      <c r="ABZ13" s="382"/>
      <c r="ACA13" s="382"/>
      <c r="ACB13" s="382"/>
      <c r="ACC13" s="382"/>
      <c r="ACD13" s="382"/>
      <c r="ACE13" s="382"/>
      <c r="ACF13" s="382"/>
      <c r="ACG13" s="382"/>
      <c r="ACH13" s="382"/>
      <c r="ACI13" s="382"/>
      <c r="ACJ13" s="382"/>
      <c r="ACK13" s="382"/>
      <c r="ACL13" s="382"/>
      <c r="ACM13" s="382"/>
      <c r="ACN13" s="382"/>
      <c r="ACO13" s="382"/>
      <c r="ACP13" s="382"/>
      <c r="ACQ13" s="382"/>
      <c r="ACR13" s="382"/>
      <c r="ACS13" s="382"/>
      <c r="ACT13" s="382"/>
      <c r="ACU13" s="382"/>
      <c r="ACV13" s="382"/>
      <c r="ACW13" s="382"/>
      <c r="ACX13" s="382"/>
      <c r="ACY13" s="382"/>
      <c r="ACZ13" s="382"/>
      <c r="ADA13" s="382"/>
      <c r="ADB13" s="382"/>
      <c r="ADC13" s="382"/>
      <c r="ADD13" s="382"/>
      <c r="ADE13" s="382"/>
      <c r="ADF13" s="382"/>
      <c r="ADG13" s="382"/>
      <c r="ADH13" s="382"/>
      <c r="ADI13" s="382"/>
      <c r="ADJ13" s="382"/>
      <c r="ADK13" s="382"/>
      <c r="ADL13" s="382"/>
      <c r="ADM13" s="382"/>
      <c r="ADN13" s="382"/>
      <c r="ADO13" s="382"/>
      <c r="ADP13" s="382"/>
      <c r="ADQ13" s="382"/>
      <c r="ADR13" s="382"/>
      <c r="ADS13" s="382"/>
      <c r="ADT13" s="382"/>
      <c r="ADU13" s="382"/>
      <c r="ADV13" s="382"/>
      <c r="ADW13" s="382"/>
      <c r="ADX13" s="382"/>
      <c r="ADY13" s="382"/>
      <c r="ADZ13" s="382"/>
      <c r="AEA13" s="382"/>
      <c r="AEB13" s="382"/>
      <c r="AEC13" s="382"/>
      <c r="AED13" s="382"/>
      <c r="AEE13" s="382"/>
      <c r="AEF13" s="382"/>
      <c r="AEG13" s="382"/>
      <c r="AEH13" s="382"/>
      <c r="AEI13" s="382"/>
      <c r="AEJ13" s="382"/>
      <c r="AEK13" s="382"/>
      <c r="AEL13" s="382"/>
      <c r="AEM13" s="382"/>
      <c r="AEN13" s="382"/>
      <c r="AEO13" s="382"/>
      <c r="AEP13" s="382"/>
      <c r="AEQ13" s="382"/>
      <c r="AER13" s="382"/>
      <c r="AES13" s="382"/>
      <c r="AET13" s="382"/>
      <c r="AEU13" s="382"/>
      <c r="AEV13" s="382"/>
      <c r="AEW13" s="382"/>
      <c r="AEX13" s="382"/>
      <c r="AEY13" s="382"/>
      <c r="AEZ13" s="382"/>
      <c r="AFA13" s="382"/>
      <c r="AFB13" s="382"/>
      <c r="AFC13" s="382"/>
      <c r="AFD13" s="382"/>
      <c r="AFE13" s="382"/>
      <c r="AFF13" s="382"/>
      <c r="AFG13" s="382"/>
      <c r="AFH13" s="382"/>
      <c r="AFI13" s="382"/>
      <c r="AFJ13" s="382"/>
      <c r="AFK13" s="382"/>
      <c r="AFL13" s="382"/>
      <c r="AFM13" s="382"/>
      <c r="AFN13" s="382"/>
      <c r="AFO13" s="382"/>
      <c r="AFP13" s="382"/>
      <c r="AFQ13" s="382"/>
      <c r="AFR13" s="382"/>
      <c r="AFS13" s="382"/>
      <c r="AFT13" s="382"/>
      <c r="AFU13" s="382"/>
      <c r="AFV13" s="382"/>
      <c r="AFW13" s="382"/>
      <c r="AFX13" s="382"/>
      <c r="AFY13" s="382"/>
      <c r="AFZ13" s="382"/>
      <c r="AGA13" s="382"/>
      <c r="AGB13" s="382"/>
      <c r="AGC13" s="382"/>
      <c r="AGD13" s="382"/>
      <c r="AGE13" s="382"/>
      <c r="AGF13" s="382"/>
      <c r="AGG13" s="382"/>
      <c r="AGH13" s="382"/>
      <c r="AGI13" s="382"/>
      <c r="AGJ13" s="382"/>
      <c r="AGK13" s="382"/>
      <c r="AGL13" s="382"/>
      <c r="AGM13" s="382"/>
      <c r="AGN13" s="382"/>
      <c r="AGO13" s="382"/>
      <c r="AGP13" s="382"/>
      <c r="AGQ13" s="382"/>
      <c r="AGR13" s="382"/>
      <c r="AGS13" s="382"/>
      <c r="AGT13" s="382"/>
      <c r="AGU13" s="382"/>
      <c r="AGV13" s="382"/>
      <c r="AGW13" s="382"/>
      <c r="AGX13" s="382"/>
      <c r="AGY13" s="382"/>
      <c r="AGZ13" s="382"/>
      <c r="AHA13" s="382"/>
      <c r="AHB13" s="382"/>
      <c r="AHC13" s="382"/>
      <c r="AHD13" s="382"/>
      <c r="AHE13" s="382"/>
      <c r="AHF13" s="382"/>
      <c r="AHG13" s="382"/>
      <c r="AHH13" s="382"/>
      <c r="AHI13" s="382"/>
      <c r="AHJ13" s="382"/>
      <c r="AHK13" s="382"/>
      <c r="AHL13" s="382"/>
      <c r="AHM13" s="382"/>
      <c r="AHN13" s="382"/>
      <c r="AHO13" s="382"/>
      <c r="AHP13" s="382"/>
      <c r="AHQ13" s="382"/>
      <c r="AHR13" s="382"/>
      <c r="AHS13" s="382"/>
      <c r="AHT13" s="382"/>
      <c r="AHU13" s="382"/>
      <c r="AHV13" s="382"/>
      <c r="AHW13" s="382"/>
      <c r="AHX13" s="382"/>
      <c r="AHY13" s="382"/>
      <c r="AHZ13" s="382"/>
      <c r="AIA13" s="382"/>
      <c r="AIB13" s="382"/>
      <c r="AIC13" s="382"/>
      <c r="AID13" s="382"/>
      <c r="AIE13" s="382"/>
      <c r="AIF13" s="382"/>
      <c r="AIG13" s="382"/>
      <c r="AIH13" s="382"/>
      <c r="AII13" s="382"/>
      <c r="AIJ13" s="382"/>
      <c r="AIK13" s="382"/>
      <c r="AIL13" s="382"/>
      <c r="AIM13" s="382"/>
      <c r="AIN13" s="382"/>
      <c r="AIO13" s="382"/>
      <c r="AIP13" s="382"/>
      <c r="AIQ13" s="382"/>
      <c r="AIR13" s="382"/>
      <c r="AIS13" s="382"/>
      <c r="AIT13" s="382"/>
      <c r="AIU13" s="382"/>
      <c r="AIV13" s="382"/>
      <c r="AIW13" s="382"/>
      <c r="AIX13" s="382"/>
      <c r="AIY13" s="382"/>
      <c r="AIZ13" s="382"/>
      <c r="AJA13" s="382"/>
      <c r="AJB13" s="382"/>
      <c r="AJC13" s="382"/>
      <c r="AJD13" s="382"/>
      <c r="AJE13" s="382"/>
      <c r="AJF13" s="382"/>
      <c r="AJG13" s="382"/>
      <c r="AJH13" s="382"/>
      <c r="AJI13" s="382"/>
      <c r="AJJ13" s="382"/>
      <c r="AJK13" s="382"/>
      <c r="AJL13" s="382"/>
      <c r="AJM13" s="382"/>
      <c r="AJN13" s="382"/>
      <c r="AJO13" s="382"/>
      <c r="AJP13" s="382"/>
      <c r="AJQ13" s="382"/>
      <c r="AJR13" s="382"/>
      <c r="AJS13" s="382"/>
      <c r="AJT13" s="382"/>
      <c r="AJU13" s="382"/>
      <c r="AJV13" s="382"/>
      <c r="AJW13" s="382"/>
      <c r="AJX13" s="382"/>
      <c r="AJY13" s="382"/>
      <c r="AJZ13" s="382"/>
      <c r="AKA13" s="382"/>
      <c r="AKB13" s="382"/>
      <c r="AKC13" s="382"/>
      <c r="AKD13" s="382"/>
      <c r="AKE13" s="382"/>
      <c r="AKF13" s="382"/>
      <c r="AKG13" s="382"/>
      <c r="AKH13" s="382"/>
      <c r="AKI13" s="382"/>
      <c r="AKJ13" s="382"/>
      <c r="AKK13" s="382"/>
      <c r="AKL13" s="382"/>
      <c r="AKM13" s="382"/>
      <c r="AKN13" s="382"/>
      <c r="AKO13" s="382"/>
      <c r="AKP13" s="382"/>
      <c r="AKQ13" s="382"/>
      <c r="AKR13" s="382"/>
      <c r="AKS13" s="382"/>
      <c r="AKT13" s="382"/>
      <c r="AKU13" s="382"/>
      <c r="AKV13" s="382"/>
      <c r="AKW13" s="382"/>
      <c r="AKX13" s="382"/>
      <c r="AKY13" s="382"/>
      <c r="AKZ13" s="382"/>
      <c r="ALA13" s="382"/>
      <c r="ALB13" s="382"/>
      <c r="ALC13" s="382"/>
      <c r="ALD13" s="382"/>
      <c r="ALE13" s="382"/>
      <c r="ALF13" s="382"/>
      <c r="ALG13" s="382"/>
      <c r="ALH13" s="382"/>
      <c r="ALI13" s="382"/>
      <c r="ALJ13" s="382"/>
      <c r="ALK13" s="382"/>
      <c r="ALL13" s="382"/>
      <c r="ALM13" s="382"/>
      <c r="ALN13" s="382"/>
      <c r="ALO13" s="382"/>
      <c r="ALP13" s="382"/>
      <c r="ALQ13" s="382"/>
      <c r="ALR13" s="382"/>
      <c r="ALS13" s="382"/>
      <c r="ALT13" s="382"/>
      <c r="ALU13" s="382"/>
      <c r="ALV13" s="382"/>
      <c r="ALW13" s="382"/>
      <c r="ALX13" s="382"/>
      <c r="ALY13" s="382"/>
      <c r="ALZ13" s="382"/>
      <c r="AMA13" s="382"/>
      <c r="AMB13" s="382"/>
      <c r="AMC13" s="382"/>
      <c r="AMD13" s="382"/>
      <c r="AME13" s="382"/>
      <c r="AMF13" s="382"/>
      <c r="AMG13" s="382"/>
      <c r="AMH13" s="382"/>
      <c r="AMI13" s="382"/>
      <c r="AMJ13" s="382"/>
      <c r="AMK13" s="382"/>
      <c r="AML13" s="382"/>
      <c r="AMM13" s="382"/>
      <c r="AMN13" s="382"/>
      <c r="AMO13" s="382"/>
      <c r="AMP13" s="382"/>
      <c r="AMQ13" s="382"/>
      <c r="AMR13" s="382"/>
      <c r="AMS13" s="382"/>
      <c r="AMT13" s="382"/>
      <c r="AMU13" s="382"/>
      <c r="AMV13" s="382"/>
      <c r="AMW13" s="382"/>
      <c r="AMX13" s="382"/>
      <c r="AMY13" s="382"/>
      <c r="AMZ13" s="382"/>
      <c r="ANA13" s="382"/>
      <c r="ANB13" s="382"/>
      <c r="ANC13" s="382"/>
      <c r="AND13" s="382"/>
      <c r="ANE13" s="382"/>
      <c r="ANF13" s="382"/>
      <c r="ANG13" s="382"/>
      <c r="ANH13" s="382"/>
      <c r="ANI13" s="382"/>
      <c r="ANJ13" s="382"/>
      <c r="ANK13" s="382"/>
      <c r="ANL13" s="382"/>
      <c r="ANM13" s="382"/>
      <c r="ANN13" s="382"/>
      <c r="ANO13" s="382"/>
      <c r="ANP13" s="382"/>
      <c r="ANQ13" s="382"/>
      <c r="ANR13" s="382"/>
      <c r="ANS13" s="382"/>
      <c r="ANT13" s="382"/>
      <c r="ANU13" s="382"/>
      <c r="ANV13" s="382"/>
      <c r="ANW13" s="382"/>
      <c r="ANX13" s="382"/>
      <c r="ANY13" s="382"/>
      <c r="ANZ13" s="382"/>
      <c r="AOA13" s="382"/>
      <c r="AOB13" s="382"/>
      <c r="AOC13" s="382"/>
      <c r="AOD13" s="382"/>
      <c r="AOE13" s="382"/>
      <c r="AOF13" s="382"/>
      <c r="AOG13" s="382"/>
      <c r="AOH13" s="382"/>
      <c r="AOI13" s="382"/>
      <c r="AOJ13" s="382"/>
      <c r="AOK13" s="382"/>
      <c r="AOL13" s="382"/>
      <c r="AOM13" s="382"/>
      <c r="AON13" s="382"/>
      <c r="AOO13" s="382"/>
      <c r="AOP13" s="382"/>
      <c r="AOQ13" s="382"/>
      <c r="AOR13" s="382"/>
      <c r="AOS13" s="382"/>
      <c r="AOT13" s="382"/>
      <c r="AOU13" s="382"/>
      <c r="AOV13" s="382"/>
      <c r="AOW13" s="382"/>
      <c r="AOX13" s="382"/>
      <c r="AOY13" s="382"/>
      <c r="AOZ13" s="382"/>
      <c r="APA13" s="382"/>
      <c r="APB13" s="382"/>
      <c r="APC13" s="382"/>
      <c r="APD13" s="382"/>
      <c r="APE13" s="382"/>
      <c r="APF13" s="382"/>
      <c r="APG13" s="382"/>
      <c r="APH13" s="382"/>
      <c r="API13" s="382"/>
      <c r="APJ13" s="382"/>
      <c r="APK13" s="382"/>
      <c r="APL13" s="382"/>
      <c r="APM13" s="382"/>
      <c r="APN13" s="382"/>
      <c r="APO13" s="382"/>
      <c r="APP13" s="382"/>
      <c r="APQ13" s="382"/>
      <c r="APR13" s="382"/>
      <c r="APS13" s="382"/>
      <c r="APT13" s="382"/>
      <c r="APU13" s="382"/>
      <c r="APV13" s="382"/>
      <c r="APW13" s="382"/>
      <c r="APX13" s="382"/>
      <c r="APY13" s="382"/>
      <c r="APZ13" s="382"/>
      <c r="AQA13" s="382"/>
      <c r="AQB13" s="382"/>
      <c r="AQC13" s="382"/>
      <c r="AQD13" s="382"/>
      <c r="AQE13" s="382"/>
      <c r="AQF13" s="382"/>
      <c r="AQG13" s="382"/>
      <c r="AQH13" s="382"/>
      <c r="AQI13" s="382"/>
      <c r="AQJ13" s="382"/>
      <c r="AQK13" s="382"/>
      <c r="AQL13" s="382"/>
      <c r="AQM13" s="382"/>
      <c r="AQN13" s="382"/>
      <c r="AQO13" s="382"/>
      <c r="AQP13" s="382"/>
      <c r="AQQ13" s="382"/>
      <c r="AQR13" s="382"/>
      <c r="AQS13" s="382"/>
      <c r="AQT13" s="382"/>
      <c r="AQU13" s="382"/>
      <c r="AQV13" s="382"/>
      <c r="AQW13" s="382"/>
      <c r="AQX13" s="382"/>
      <c r="AQY13" s="382"/>
      <c r="AQZ13" s="382"/>
      <c r="ARA13" s="382"/>
      <c r="ARB13" s="382"/>
      <c r="ARC13" s="382"/>
      <c r="ARD13" s="382"/>
      <c r="ARE13" s="382"/>
      <c r="ARF13" s="382"/>
      <c r="ARG13" s="382"/>
      <c r="ARH13" s="382"/>
      <c r="ARI13" s="382"/>
      <c r="ARJ13" s="382"/>
      <c r="ARK13" s="382"/>
      <c r="ARL13" s="382"/>
      <c r="ARM13" s="382"/>
      <c r="ARN13" s="382"/>
      <c r="ARO13" s="382"/>
      <c r="ARP13" s="382"/>
      <c r="ARQ13" s="382"/>
      <c r="ARR13" s="382"/>
      <c r="ARS13" s="382"/>
      <c r="ART13" s="382"/>
      <c r="ARU13" s="382"/>
      <c r="ARV13" s="382"/>
      <c r="ARW13" s="382"/>
      <c r="ARX13" s="382"/>
      <c r="ARY13" s="382"/>
      <c r="ARZ13" s="382"/>
      <c r="ASA13" s="382"/>
      <c r="ASB13" s="382"/>
      <c r="ASC13" s="382"/>
      <c r="ASD13" s="382"/>
      <c r="ASE13" s="382"/>
      <c r="ASF13" s="382"/>
      <c r="ASG13" s="382"/>
      <c r="ASH13" s="382"/>
      <c r="ASI13" s="382"/>
      <c r="ASJ13" s="382"/>
      <c r="ASK13" s="382"/>
      <c r="ASL13" s="382"/>
      <c r="ASM13" s="382"/>
      <c r="ASN13" s="382"/>
      <c r="ASO13" s="382"/>
      <c r="ASP13" s="382"/>
      <c r="ASQ13" s="382"/>
      <c r="ASR13" s="382"/>
      <c r="ASS13" s="382"/>
      <c r="AST13" s="382"/>
      <c r="ASU13" s="382"/>
      <c r="ASV13" s="382"/>
      <c r="ASW13" s="382"/>
      <c r="ASX13" s="382"/>
      <c r="ASY13" s="382"/>
      <c r="ASZ13" s="382"/>
      <c r="ATA13" s="382"/>
      <c r="ATB13" s="382"/>
      <c r="ATC13" s="382"/>
      <c r="ATD13" s="382"/>
      <c r="ATE13" s="382"/>
      <c r="ATF13" s="382"/>
      <c r="ATG13" s="382"/>
      <c r="ATH13" s="382"/>
      <c r="ATI13" s="382"/>
      <c r="ATJ13" s="382"/>
      <c r="ATK13" s="382"/>
      <c r="ATL13" s="382"/>
      <c r="ATM13" s="382"/>
      <c r="ATN13" s="382"/>
      <c r="ATO13" s="382"/>
      <c r="ATP13" s="382"/>
      <c r="ATQ13" s="382"/>
      <c r="ATR13" s="382"/>
      <c r="ATS13" s="382"/>
      <c r="ATT13" s="382"/>
      <c r="ATU13" s="382"/>
      <c r="ATV13" s="382"/>
      <c r="ATW13" s="382"/>
      <c r="ATX13" s="382"/>
      <c r="ATY13" s="382"/>
      <c r="ATZ13" s="382"/>
      <c r="AUA13" s="382"/>
      <c r="AUB13" s="382"/>
      <c r="AUC13" s="382"/>
      <c r="AUD13" s="382"/>
      <c r="AUE13" s="382"/>
      <c r="AUF13" s="382"/>
      <c r="AUG13" s="382"/>
      <c r="AUH13" s="382"/>
      <c r="AUI13" s="382"/>
      <c r="AUJ13" s="382"/>
      <c r="AUK13" s="382"/>
      <c r="AUL13" s="382"/>
      <c r="AUM13" s="382"/>
      <c r="AUN13" s="382"/>
      <c r="AUO13" s="382"/>
      <c r="AUP13" s="382"/>
      <c r="AUQ13" s="382"/>
      <c r="AUR13" s="382"/>
      <c r="AUS13" s="382"/>
      <c r="AUT13" s="382"/>
      <c r="AUU13" s="382"/>
      <c r="AUV13" s="382"/>
      <c r="AUW13" s="382"/>
      <c r="AUX13" s="382"/>
      <c r="AUY13" s="382"/>
      <c r="AUZ13" s="382"/>
      <c r="AVA13" s="382"/>
      <c r="AVB13" s="382"/>
      <c r="AVC13" s="382"/>
      <c r="AVD13" s="382"/>
      <c r="AVE13" s="382"/>
      <c r="AVF13" s="382"/>
      <c r="AVG13" s="382"/>
      <c r="AVH13" s="382"/>
      <c r="AVI13" s="382"/>
      <c r="AVJ13" s="382"/>
      <c r="AVK13" s="382"/>
      <c r="AVL13" s="382"/>
      <c r="AVM13" s="382"/>
      <c r="AVN13" s="382"/>
      <c r="AVO13" s="382"/>
      <c r="AVP13" s="382"/>
      <c r="AVQ13" s="382"/>
      <c r="AVR13" s="382"/>
      <c r="AVS13" s="382"/>
      <c r="AVT13" s="382"/>
      <c r="AVU13" s="382"/>
      <c r="AVV13" s="382"/>
      <c r="AVW13" s="382"/>
      <c r="AVX13" s="382"/>
      <c r="AVY13" s="382"/>
      <c r="AVZ13" s="382"/>
      <c r="AWA13" s="382"/>
      <c r="AWB13" s="382"/>
      <c r="AWC13" s="382"/>
      <c r="AWD13" s="382"/>
      <c r="AWE13" s="382"/>
      <c r="AWF13" s="382"/>
      <c r="AWG13" s="382"/>
      <c r="AWH13" s="382"/>
      <c r="AWI13" s="382"/>
      <c r="AWJ13" s="382"/>
      <c r="AWK13" s="382"/>
      <c r="AWL13" s="382"/>
      <c r="AWM13" s="382"/>
      <c r="AWN13" s="382"/>
      <c r="AWO13" s="382"/>
      <c r="AWP13" s="382"/>
      <c r="AWQ13" s="382"/>
      <c r="AWR13" s="382"/>
      <c r="AWS13" s="382"/>
      <c r="AWT13" s="382"/>
      <c r="AWU13" s="382"/>
      <c r="AWV13" s="382"/>
      <c r="AWW13" s="382"/>
      <c r="AWX13" s="382"/>
      <c r="AWY13" s="382"/>
      <c r="AWZ13" s="382"/>
      <c r="AXA13" s="382"/>
      <c r="AXB13" s="382"/>
      <c r="AXC13" s="382"/>
      <c r="AXD13" s="382"/>
      <c r="AXE13" s="382"/>
      <c r="AXF13" s="382"/>
      <c r="AXG13" s="382"/>
      <c r="AXH13" s="382"/>
      <c r="AXI13" s="382"/>
      <c r="AXJ13" s="382"/>
      <c r="AXK13" s="382"/>
      <c r="AXL13" s="382"/>
      <c r="AXM13" s="382"/>
      <c r="AXN13" s="382"/>
      <c r="AXO13" s="382"/>
      <c r="AXP13" s="382"/>
      <c r="AXQ13" s="382"/>
      <c r="AXR13" s="382"/>
      <c r="AXS13" s="382"/>
      <c r="AXT13" s="382"/>
      <c r="AXU13" s="382"/>
      <c r="AXV13" s="382"/>
      <c r="AXW13" s="382"/>
      <c r="AXX13" s="382"/>
      <c r="AXY13" s="382"/>
      <c r="AXZ13" s="382"/>
      <c r="AYA13" s="382"/>
      <c r="AYB13" s="382"/>
      <c r="AYC13" s="382"/>
      <c r="AYD13" s="382"/>
      <c r="AYE13" s="382"/>
      <c r="AYF13" s="382"/>
      <c r="AYG13" s="382"/>
      <c r="AYH13" s="382"/>
      <c r="AYI13" s="382"/>
      <c r="AYJ13" s="382"/>
      <c r="AYK13" s="382"/>
      <c r="AYL13" s="382"/>
      <c r="AYM13" s="382"/>
      <c r="AYN13" s="382"/>
      <c r="AYO13" s="382"/>
      <c r="AYP13" s="382"/>
      <c r="AYQ13" s="382"/>
      <c r="AYR13" s="382"/>
      <c r="AYS13" s="382"/>
      <c r="AYT13" s="382"/>
      <c r="AYU13" s="382"/>
      <c r="AYV13" s="382"/>
      <c r="AYW13" s="382"/>
      <c r="AYX13" s="382"/>
      <c r="AYY13" s="382"/>
      <c r="AYZ13" s="382"/>
      <c r="AZA13" s="382"/>
      <c r="AZB13" s="382"/>
      <c r="AZC13" s="382"/>
      <c r="AZD13" s="382"/>
      <c r="AZE13" s="382"/>
      <c r="AZF13" s="382"/>
      <c r="AZG13" s="382"/>
      <c r="AZH13" s="382"/>
      <c r="AZI13" s="382"/>
      <c r="AZJ13" s="382"/>
      <c r="AZK13" s="382"/>
      <c r="AZL13" s="382"/>
      <c r="AZM13" s="382"/>
      <c r="AZN13" s="382"/>
      <c r="AZO13" s="382"/>
      <c r="AZP13" s="382"/>
      <c r="AZQ13" s="382"/>
      <c r="AZR13" s="382"/>
      <c r="AZS13" s="382"/>
      <c r="AZT13" s="382"/>
      <c r="AZU13" s="382"/>
      <c r="AZV13" s="382"/>
      <c r="AZW13" s="382"/>
      <c r="AZX13" s="382"/>
      <c r="AZY13" s="382"/>
      <c r="AZZ13" s="382"/>
      <c r="BAA13" s="382"/>
      <c r="BAB13" s="382"/>
      <c r="BAC13" s="382"/>
      <c r="BAD13" s="382"/>
      <c r="BAE13" s="382"/>
      <c r="BAF13" s="382"/>
      <c r="BAG13" s="382"/>
      <c r="BAH13" s="382"/>
      <c r="BAI13" s="382"/>
      <c r="BAJ13" s="382"/>
      <c r="BAK13" s="382"/>
      <c r="BAL13" s="382"/>
      <c r="BAM13" s="382"/>
      <c r="BAN13" s="382"/>
      <c r="BAO13" s="382"/>
      <c r="BAP13" s="382"/>
      <c r="BAQ13" s="382"/>
      <c r="BAR13" s="382"/>
      <c r="BAS13" s="382"/>
      <c r="BAT13" s="382"/>
      <c r="BAU13" s="382"/>
      <c r="BAV13" s="382"/>
      <c r="BAW13" s="382"/>
      <c r="BAX13" s="382"/>
      <c r="BAY13" s="382"/>
      <c r="BAZ13" s="382"/>
      <c r="BBA13" s="382"/>
      <c r="BBB13" s="382"/>
      <c r="BBC13" s="382"/>
      <c r="BBD13" s="382"/>
      <c r="BBE13" s="382"/>
      <c r="BBF13" s="382"/>
      <c r="BBG13" s="382"/>
      <c r="BBH13" s="382"/>
      <c r="BBI13" s="382"/>
      <c r="BBJ13" s="382"/>
      <c r="BBK13" s="382"/>
      <c r="BBL13" s="382"/>
      <c r="BBM13" s="382"/>
      <c r="BBN13" s="382"/>
      <c r="BBO13" s="382"/>
      <c r="BBP13" s="382"/>
      <c r="BBQ13" s="382"/>
      <c r="BBR13" s="382"/>
      <c r="BBS13" s="382"/>
      <c r="BBT13" s="382"/>
      <c r="BBU13" s="382"/>
      <c r="BBV13" s="382"/>
      <c r="BBW13" s="382"/>
      <c r="BBX13" s="382"/>
      <c r="BBY13" s="382"/>
      <c r="BBZ13" s="382"/>
      <c r="BCA13" s="382"/>
      <c r="BCB13" s="382"/>
      <c r="BCC13" s="382"/>
      <c r="BCD13" s="382"/>
      <c r="BCE13" s="382"/>
      <c r="BCF13" s="382"/>
      <c r="BCG13" s="382"/>
      <c r="BCH13" s="382"/>
      <c r="BCI13" s="382"/>
      <c r="BCJ13" s="382"/>
      <c r="BCK13" s="382"/>
      <c r="BCL13" s="382"/>
      <c r="BCM13" s="382"/>
      <c r="BCN13" s="382"/>
      <c r="BCO13" s="382"/>
      <c r="BCP13" s="382"/>
      <c r="BCQ13" s="382"/>
      <c r="BCR13" s="382"/>
      <c r="BCS13" s="382"/>
      <c r="BCT13" s="382"/>
      <c r="BCU13" s="382"/>
      <c r="BCV13" s="382"/>
      <c r="BCW13" s="382"/>
      <c r="BCX13" s="382"/>
      <c r="BCY13" s="382"/>
      <c r="BCZ13" s="382"/>
      <c r="BDA13" s="382"/>
      <c r="BDB13" s="382"/>
      <c r="BDC13" s="382"/>
      <c r="BDD13" s="382"/>
      <c r="BDE13" s="382"/>
      <c r="BDF13" s="382"/>
      <c r="BDG13" s="382"/>
      <c r="BDH13" s="382"/>
      <c r="BDI13" s="382"/>
      <c r="BDJ13" s="382"/>
      <c r="BDK13" s="382"/>
      <c r="BDL13" s="382"/>
      <c r="BDM13" s="382"/>
      <c r="BDN13" s="382"/>
      <c r="BDO13" s="382"/>
      <c r="BDP13" s="382"/>
      <c r="BDQ13" s="382"/>
      <c r="BDR13" s="382"/>
      <c r="BDS13" s="382"/>
      <c r="BDT13" s="382"/>
      <c r="BDU13" s="382"/>
      <c r="BDV13" s="382"/>
      <c r="BDW13" s="382"/>
      <c r="BDX13" s="382"/>
      <c r="BDY13" s="382"/>
      <c r="BDZ13" s="382"/>
      <c r="BEA13" s="382"/>
      <c r="BEB13" s="382"/>
      <c r="BEC13" s="382"/>
      <c r="BED13" s="382"/>
      <c r="BEE13" s="382"/>
      <c r="BEF13" s="382"/>
      <c r="BEG13" s="382"/>
      <c r="BEH13" s="382"/>
      <c r="BEI13" s="382"/>
      <c r="BEJ13" s="382"/>
      <c r="BEK13" s="382"/>
      <c r="BEL13" s="382"/>
      <c r="BEM13" s="382"/>
      <c r="BEN13" s="382"/>
      <c r="BEO13" s="382"/>
      <c r="BEP13" s="382"/>
      <c r="BEQ13" s="382"/>
      <c r="BER13" s="382"/>
      <c r="BES13" s="382"/>
      <c r="BET13" s="382"/>
      <c r="BEU13" s="382"/>
      <c r="BEV13" s="382"/>
      <c r="BEW13" s="382"/>
      <c r="BEX13" s="382"/>
      <c r="BEY13" s="382"/>
      <c r="BEZ13" s="382"/>
      <c r="BFA13" s="382"/>
      <c r="BFB13" s="382"/>
      <c r="BFC13" s="382"/>
      <c r="BFD13" s="382"/>
      <c r="BFE13" s="382"/>
      <c r="BFF13" s="382"/>
      <c r="BFG13" s="382"/>
      <c r="BFH13" s="382"/>
      <c r="BFI13" s="382"/>
      <c r="BFJ13" s="382"/>
      <c r="BFK13" s="382"/>
      <c r="BFL13" s="382"/>
      <c r="BFM13" s="382"/>
      <c r="BFN13" s="382"/>
      <c r="BFO13" s="382"/>
      <c r="BFP13" s="382"/>
      <c r="BFQ13" s="382"/>
      <c r="BFR13" s="382"/>
      <c r="BFS13" s="382"/>
      <c r="BFT13" s="382"/>
      <c r="BFU13" s="382"/>
      <c r="BFV13" s="382"/>
      <c r="BFW13" s="382"/>
      <c r="BFX13" s="382"/>
      <c r="BFY13" s="382"/>
      <c r="BFZ13" s="382"/>
      <c r="BGA13" s="382"/>
      <c r="BGB13" s="382"/>
      <c r="BGC13" s="382"/>
      <c r="BGD13" s="382"/>
      <c r="BGE13" s="382"/>
      <c r="BGF13" s="382"/>
      <c r="BGG13" s="382"/>
      <c r="BGH13" s="382"/>
      <c r="BGI13" s="382"/>
      <c r="BGJ13" s="382"/>
      <c r="BGK13" s="382"/>
      <c r="BGL13" s="382"/>
      <c r="BGM13" s="382"/>
      <c r="BGN13" s="382"/>
      <c r="BGO13" s="382"/>
      <c r="BGP13" s="382"/>
      <c r="BGQ13" s="382"/>
      <c r="BGR13" s="382"/>
      <c r="BGS13" s="382"/>
      <c r="BGT13" s="382"/>
      <c r="BGU13" s="382"/>
      <c r="BGV13" s="382"/>
      <c r="BGW13" s="382"/>
      <c r="BGX13" s="382"/>
      <c r="BGY13" s="382"/>
      <c r="BGZ13" s="382"/>
      <c r="BHA13" s="382"/>
      <c r="BHB13" s="382"/>
      <c r="BHC13" s="382"/>
      <c r="BHD13" s="382"/>
      <c r="BHE13" s="382"/>
      <c r="BHF13" s="382"/>
      <c r="BHG13" s="382"/>
      <c r="BHH13" s="382"/>
      <c r="BHI13" s="382"/>
      <c r="BHJ13" s="382"/>
      <c r="BHK13" s="382"/>
      <c r="BHL13" s="382"/>
      <c r="BHM13" s="382"/>
      <c r="BHN13" s="382"/>
      <c r="BHO13" s="382"/>
      <c r="BHP13" s="382"/>
      <c r="BHQ13" s="382"/>
      <c r="BHR13" s="382"/>
      <c r="BHS13" s="382"/>
      <c r="BHT13" s="382"/>
      <c r="BHU13" s="382"/>
      <c r="BHV13" s="382"/>
      <c r="BHW13" s="382"/>
      <c r="BHX13" s="382"/>
      <c r="BHY13" s="382"/>
      <c r="BHZ13" s="382"/>
      <c r="BIA13" s="382"/>
      <c r="BIB13" s="382"/>
      <c r="BIC13" s="382"/>
      <c r="BID13" s="382"/>
      <c r="BIE13" s="382"/>
      <c r="BIF13" s="382"/>
      <c r="BIG13" s="382"/>
      <c r="BIH13" s="382"/>
      <c r="BII13" s="382"/>
      <c r="BIJ13" s="382"/>
      <c r="BIK13" s="382"/>
      <c r="BIL13" s="382"/>
      <c r="BIM13" s="382"/>
      <c r="BIN13" s="382"/>
      <c r="BIO13" s="382"/>
      <c r="BIP13" s="382"/>
      <c r="BIQ13" s="382"/>
      <c r="BIR13" s="382"/>
      <c r="BIS13" s="382"/>
      <c r="BIT13" s="382"/>
      <c r="BIU13" s="382"/>
      <c r="BIV13" s="382"/>
      <c r="BIW13" s="382"/>
      <c r="BIX13" s="382"/>
      <c r="BIY13" s="382"/>
      <c r="BIZ13" s="382"/>
      <c r="BJA13" s="382"/>
      <c r="BJB13" s="382"/>
      <c r="BJC13" s="382"/>
      <c r="BJD13" s="382"/>
      <c r="BJE13" s="382"/>
      <c r="BJF13" s="382"/>
      <c r="BJG13" s="382"/>
      <c r="BJH13" s="382"/>
      <c r="BJI13" s="382"/>
      <c r="BJJ13" s="382"/>
      <c r="BJK13" s="382"/>
      <c r="BJL13" s="382"/>
      <c r="BJM13" s="382"/>
      <c r="BJN13" s="382"/>
      <c r="BJO13" s="382"/>
      <c r="BJP13" s="382"/>
      <c r="BJQ13" s="382"/>
      <c r="BJR13" s="382"/>
      <c r="BJS13" s="382"/>
      <c r="BJT13" s="382"/>
      <c r="BJU13" s="382"/>
      <c r="BJV13" s="382"/>
      <c r="BJW13" s="382"/>
      <c r="BJX13" s="382"/>
      <c r="BJY13" s="382"/>
      <c r="BJZ13" s="382"/>
      <c r="BKA13" s="382"/>
      <c r="BKB13" s="382"/>
      <c r="BKC13" s="382"/>
      <c r="BKD13" s="382"/>
      <c r="BKE13" s="382"/>
      <c r="BKF13" s="382"/>
      <c r="BKG13" s="382"/>
      <c r="BKH13" s="382"/>
      <c r="BKI13" s="382"/>
      <c r="BKJ13" s="382"/>
      <c r="BKK13" s="382"/>
      <c r="BKL13" s="382"/>
      <c r="BKM13" s="382"/>
      <c r="BKN13" s="382"/>
      <c r="BKO13" s="382"/>
      <c r="BKP13" s="382"/>
      <c r="BKQ13" s="382"/>
      <c r="BKR13" s="382"/>
      <c r="BKS13" s="382"/>
      <c r="BKT13" s="382"/>
      <c r="BKU13" s="382"/>
      <c r="BKV13" s="382"/>
      <c r="BKW13" s="382"/>
      <c r="BKX13" s="382"/>
      <c r="BKY13" s="382"/>
      <c r="BKZ13" s="382"/>
      <c r="BLA13" s="382"/>
      <c r="BLB13" s="382"/>
      <c r="BLC13" s="382"/>
      <c r="BLD13" s="382"/>
      <c r="BLE13" s="382"/>
      <c r="BLF13" s="382"/>
      <c r="BLG13" s="382"/>
      <c r="BLH13" s="382"/>
      <c r="BLI13" s="382"/>
      <c r="BLJ13" s="382"/>
      <c r="BLK13" s="382"/>
      <c r="BLL13" s="382"/>
      <c r="BLM13" s="382"/>
      <c r="BLN13" s="382"/>
      <c r="BLO13" s="382"/>
      <c r="BLP13" s="382"/>
      <c r="BLQ13" s="382"/>
      <c r="BLR13" s="382"/>
      <c r="BLS13" s="382"/>
      <c r="BLT13" s="382"/>
      <c r="BLU13" s="382"/>
      <c r="BLV13" s="382"/>
      <c r="BLW13" s="382"/>
      <c r="BLX13" s="382"/>
      <c r="BLY13" s="382"/>
      <c r="BLZ13" s="382"/>
      <c r="BMA13" s="382"/>
      <c r="BMB13" s="382"/>
      <c r="BMC13" s="382"/>
      <c r="BMD13" s="382"/>
      <c r="BME13" s="382"/>
      <c r="BMF13" s="382"/>
      <c r="BMG13" s="382"/>
      <c r="BMH13" s="382"/>
      <c r="BMI13" s="382"/>
      <c r="BMJ13" s="382"/>
      <c r="BMK13" s="382"/>
      <c r="BML13" s="382"/>
      <c r="BMM13" s="382"/>
      <c r="BMN13" s="382"/>
      <c r="BMO13" s="382"/>
      <c r="BMP13" s="382"/>
      <c r="BMQ13" s="382"/>
      <c r="BMR13" s="382"/>
      <c r="BMS13" s="382"/>
      <c r="BMT13" s="382"/>
      <c r="BMU13" s="382"/>
      <c r="BMV13" s="382"/>
      <c r="BMW13" s="382"/>
      <c r="BMX13" s="382"/>
      <c r="BMY13" s="382"/>
      <c r="BMZ13" s="382"/>
      <c r="BNA13" s="382"/>
      <c r="BNB13" s="382"/>
      <c r="BNC13" s="382"/>
      <c r="BND13" s="382"/>
      <c r="BNE13" s="382"/>
      <c r="BNF13" s="382"/>
      <c r="BNG13" s="382"/>
      <c r="BNH13" s="382"/>
      <c r="BNI13" s="382"/>
      <c r="BNJ13" s="382"/>
      <c r="BNK13" s="382"/>
      <c r="BNL13" s="382"/>
      <c r="BNM13" s="382"/>
      <c r="BNN13" s="382"/>
      <c r="BNO13" s="382"/>
      <c r="BNP13" s="382"/>
      <c r="BNQ13" s="382"/>
      <c r="BNR13" s="382"/>
      <c r="BNS13" s="382"/>
      <c r="BNT13" s="382"/>
      <c r="BNU13" s="382"/>
      <c r="BNV13" s="382"/>
      <c r="BNW13" s="382"/>
      <c r="BNX13" s="382"/>
      <c r="BNY13" s="382"/>
      <c r="BNZ13" s="382"/>
      <c r="BOA13" s="382"/>
      <c r="BOB13" s="382"/>
      <c r="BOC13" s="382"/>
      <c r="BOD13" s="382"/>
      <c r="BOE13" s="382"/>
      <c r="BOF13" s="382"/>
      <c r="BOG13" s="382"/>
      <c r="BOH13" s="382"/>
      <c r="BOI13" s="382"/>
      <c r="BOJ13" s="382"/>
      <c r="BOK13" s="382"/>
      <c r="BOL13" s="382"/>
      <c r="BOM13" s="382"/>
      <c r="BON13" s="382"/>
      <c r="BOO13" s="382"/>
      <c r="BOP13" s="382"/>
      <c r="BOQ13" s="382"/>
      <c r="BOR13" s="382"/>
      <c r="BOS13" s="382"/>
      <c r="BOT13" s="382"/>
      <c r="BOU13" s="382"/>
      <c r="BOV13" s="382"/>
      <c r="BOW13" s="382"/>
      <c r="BOX13" s="382"/>
      <c r="BOY13" s="382"/>
      <c r="BOZ13" s="382"/>
      <c r="BPA13" s="382"/>
      <c r="BPB13" s="382"/>
      <c r="BPC13" s="382"/>
      <c r="BPD13" s="382"/>
      <c r="BPE13" s="382"/>
      <c r="BPF13" s="382"/>
      <c r="BPG13" s="382"/>
      <c r="BPH13" s="382"/>
      <c r="BPI13" s="382"/>
      <c r="BPJ13" s="382"/>
      <c r="BPK13" s="382"/>
      <c r="BPL13" s="382"/>
      <c r="BPM13" s="382"/>
      <c r="BPN13" s="382"/>
      <c r="BPO13" s="382"/>
      <c r="BPP13" s="382"/>
      <c r="BPQ13" s="382"/>
      <c r="BPR13" s="382"/>
      <c r="BPS13" s="382"/>
      <c r="BPT13" s="382"/>
      <c r="BPU13" s="382"/>
      <c r="BPV13" s="382"/>
      <c r="BPW13" s="382"/>
      <c r="BPX13" s="382"/>
      <c r="BPY13" s="382"/>
      <c r="BPZ13" s="382"/>
      <c r="BQA13" s="382"/>
      <c r="BQB13" s="382"/>
      <c r="BQC13" s="382"/>
      <c r="BQD13" s="382"/>
      <c r="BQE13" s="382"/>
      <c r="BQF13" s="382"/>
      <c r="BQG13" s="382"/>
      <c r="BQH13" s="382"/>
      <c r="BQI13" s="382"/>
      <c r="BQJ13" s="382"/>
      <c r="BQK13" s="382"/>
      <c r="BQL13" s="382"/>
      <c r="BQM13" s="382"/>
      <c r="BQN13" s="382"/>
      <c r="BQO13" s="382"/>
      <c r="BQP13" s="382"/>
      <c r="BQQ13" s="382"/>
      <c r="BQR13" s="382"/>
      <c r="BQS13" s="382"/>
      <c r="BQT13" s="382"/>
      <c r="BQU13" s="382"/>
      <c r="BQV13" s="382"/>
      <c r="BQW13" s="382"/>
      <c r="BQX13" s="382"/>
      <c r="BQY13" s="382"/>
      <c r="BQZ13" s="382"/>
      <c r="BRA13" s="382"/>
      <c r="BRB13" s="382"/>
      <c r="BRC13" s="382"/>
      <c r="BRD13" s="382"/>
      <c r="BRE13" s="382"/>
      <c r="BRF13" s="382"/>
      <c r="BRG13" s="382"/>
      <c r="BRH13" s="382"/>
      <c r="BRI13" s="382"/>
      <c r="BRJ13" s="382"/>
      <c r="BRK13" s="382"/>
      <c r="BRL13" s="382"/>
      <c r="BRM13" s="382"/>
      <c r="BRN13" s="382"/>
      <c r="BRO13" s="382"/>
      <c r="BRP13" s="382"/>
      <c r="BRQ13" s="382"/>
      <c r="BRR13" s="382"/>
      <c r="BRS13" s="382"/>
      <c r="BRT13" s="382"/>
      <c r="BRU13" s="382"/>
      <c r="BRV13" s="382"/>
      <c r="BRW13" s="382"/>
      <c r="BRX13" s="382"/>
      <c r="BRY13" s="382"/>
      <c r="BRZ13" s="382"/>
      <c r="BSA13" s="382"/>
      <c r="BSB13" s="382"/>
      <c r="BSC13" s="382"/>
      <c r="BSD13" s="382"/>
      <c r="BSE13" s="382"/>
      <c r="BSF13" s="382"/>
      <c r="BSG13" s="382"/>
      <c r="BSH13" s="382"/>
      <c r="BSI13" s="382"/>
      <c r="BSJ13" s="382"/>
      <c r="BSK13" s="382"/>
      <c r="BSL13" s="382"/>
      <c r="BSM13" s="382"/>
      <c r="BSN13" s="382"/>
      <c r="BSO13" s="382"/>
      <c r="BSP13" s="382"/>
      <c r="BSQ13" s="382"/>
      <c r="BSR13" s="382"/>
      <c r="BSS13" s="382"/>
      <c r="BST13" s="382"/>
      <c r="BSU13" s="382"/>
      <c r="BSV13" s="382"/>
      <c r="BSW13" s="382"/>
      <c r="BSX13" s="382"/>
      <c r="BSY13" s="382"/>
      <c r="BSZ13" s="382"/>
      <c r="BTA13" s="382"/>
      <c r="BTB13" s="382"/>
      <c r="BTC13" s="382"/>
      <c r="BTD13" s="382"/>
      <c r="BTE13" s="382"/>
      <c r="BTF13" s="382"/>
      <c r="BTG13" s="382"/>
      <c r="BTH13" s="382"/>
      <c r="BTI13" s="382"/>
    </row>
    <row r="14" spans="1:1881" s="367" customFormat="1" ht="100.5" customHeight="1" x14ac:dyDescent="0.25">
      <c r="A14" s="435">
        <v>628</v>
      </c>
      <c r="B14" s="436" t="s">
        <v>737</v>
      </c>
      <c r="C14" s="432" t="s">
        <v>123</v>
      </c>
      <c r="D14" s="433" t="s">
        <v>976</v>
      </c>
      <c r="E14" s="770" t="s">
        <v>739</v>
      </c>
      <c r="F14" s="587"/>
      <c r="G14" s="437">
        <f>IF(F14&gt;F12,"Please review account numbers 628 &gt; 626",)</f>
        <v>0</v>
      </c>
      <c r="H14" s="419"/>
      <c r="I14" s="420"/>
      <c r="J14"/>
      <c r="K14" s="382"/>
      <c r="L14" s="715" t="s">
        <v>996</v>
      </c>
      <c r="M14" s="580"/>
      <c r="N14" s="597"/>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c r="BO14" s="382"/>
      <c r="BP14" s="382"/>
      <c r="BQ14" s="382"/>
      <c r="BR14" s="382"/>
      <c r="BS14" s="382"/>
      <c r="BT14" s="382"/>
      <c r="BU14" s="382"/>
      <c r="BV14" s="382"/>
      <c r="BW14" s="382"/>
      <c r="BX14" s="382"/>
      <c r="BY14" s="382"/>
      <c r="BZ14" s="382"/>
      <c r="CA14" s="382"/>
      <c r="CB14" s="382"/>
      <c r="CC14" s="382"/>
      <c r="CD14" s="382"/>
      <c r="CE14" s="382"/>
      <c r="CF14" s="382"/>
      <c r="CG14" s="382"/>
      <c r="CH14" s="382"/>
      <c r="CI14" s="382"/>
      <c r="CJ14" s="382"/>
      <c r="CK14" s="382"/>
      <c r="CL14" s="382"/>
      <c r="CM14" s="382"/>
      <c r="CN14" s="382"/>
      <c r="CO14" s="382"/>
      <c r="CP14" s="382"/>
      <c r="CQ14" s="382"/>
      <c r="CR14" s="382"/>
      <c r="CS14" s="382"/>
      <c r="CT14" s="382"/>
      <c r="CU14" s="382"/>
      <c r="CV14" s="382"/>
      <c r="CW14" s="382"/>
      <c r="CX14" s="382"/>
      <c r="CY14" s="382"/>
      <c r="CZ14" s="382"/>
      <c r="DA14" s="382"/>
      <c r="DB14" s="382"/>
      <c r="DC14" s="382"/>
      <c r="DD14" s="382"/>
      <c r="DE14" s="382"/>
      <c r="DF14" s="382"/>
      <c r="DG14" s="382"/>
      <c r="DH14" s="382"/>
      <c r="DI14" s="382"/>
      <c r="DJ14" s="382"/>
      <c r="DK14" s="382"/>
      <c r="DL14" s="382"/>
      <c r="DM14" s="382"/>
      <c r="DN14" s="382"/>
      <c r="DO14" s="382"/>
      <c r="DP14" s="382"/>
      <c r="DQ14" s="382"/>
      <c r="DR14" s="382"/>
      <c r="DS14" s="382"/>
      <c r="DT14" s="382"/>
      <c r="DU14" s="382"/>
      <c r="DV14" s="382"/>
      <c r="DW14" s="382"/>
      <c r="DX14" s="382"/>
      <c r="DY14" s="382"/>
      <c r="DZ14" s="382"/>
      <c r="EA14" s="382"/>
      <c r="EB14" s="382"/>
      <c r="EC14" s="382"/>
      <c r="ED14" s="382"/>
      <c r="EE14" s="382"/>
      <c r="EF14" s="382"/>
      <c r="EG14" s="382"/>
      <c r="EH14" s="382"/>
      <c r="EI14" s="382"/>
      <c r="EJ14" s="382"/>
      <c r="EK14" s="382"/>
      <c r="EL14" s="382"/>
      <c r="EM14" s="382"/>
      <c r="EN14" s="382"/>
      <c r="EO14" s="382"/>
      <c r="EP14" s="382"/>
      <c r="EQ14" s="382"/>
      <c r="ER14" s="382"/>
      <c r="ES14" s="382"/>
      <c r="ET14" s="382"/>
      <c r="EU14" s="382"/>
      <c r="EV14" s="382"/>
      <c r="EW14" s="382"/>
      <c r="EX14" s="382"/>
      <c r="EY14" s="382"/>
      <c r="EZ14" s="382"/>
      <c r="FA14" s="382"/>
      <c r="FB14" s="382"/>
      <c r="FC14" s="382"/>
      <c r="FD14" s="382"/>
      <c r="FE14" s="382"/>
      <c r="FF14" s="382"/>
      <c r="FG14" s="382"/>
      <c r="FH14" s="382"/>
      <c r="FI14" s="382"/>
      <c r="FJ14" s="382"/>
      <c r="FK14" s="382"/>
      <c r="FL14" s="382"/>
      <c r="FM14" s="382"/>
      <c r="FN14" s="382"/>
      <c r="FO14" s="382"/>
      <c r="FP14" s="382"/>
      <c r="FQ14" s="382"/>
      <c r="FR14" s="382"/>
      <c r="FS14" s="382"/>
      <c r="FT14" s="382"/>
      <c r="FU14" s="382"/>
      <c r="FV14" s="382"/>
      <c r="FW14" s="382"/>
      <c r="FX14" s="382"/>
      <c r="FY14" s="382"/>
      <c r="FZ14" s="382"/>
      <c r="GA14" s="382"/>
      <c r="GB14" s="382"/>
      <c r="GC14" s="382"/>
      <c r="GD14" s="382"/>
      <c r="GE14" s="382"/>
      <c r="GF14" s="382"/>
      <c r="GG14" s="382"/>
      <c r="GH14" s="382"/>
      <c r="GI14" s="382"/>
      <c r="GJ14" s="382"/>
      <c r="GK14" s="382"/>
      <c r="GL14" s="382"/>
      <c r="GM14" s="382"/>
      <c r="GN14" s="382"/>
      <c r="GO14" s="382"/>
      <c r="GP14" s="382"/>
      <c r="GQ14" s="382"/>
      <c r="GR14" s="382"/>
      <c r="GS14" s="382"/>
      <c r="GT14" s="382"/>
      <c r="GU14" s="382"/>
      <c r="GV14" s="382"/>
      <c r="GW14" s="382"/>
      <c r="GX14" s="382"/>
      <c r="GY14" s="382"/>
      <c r="GZ14" s="382"/>
      <c r="HA14" s="382"/>
      <c r="HB14" s="382"/>
      <c r="HC14" s="382"/>
      <c r="HD14" s="382"/>
      <c r="HE14" s="382"/>
      <c r="HF14" s="382"/>
      <c r="HG14" s="382"/>
      <c r="HH14" s="382"/>
      <c r="HI14" s="382"/>
      <c r="HJ14" s="382"/>
      <c r="HK14" s="382"/>
      <c r="HL14" s="382"/>
      <c r="HM14" s="382"/>
      <c r="HN14" s="382"/>
      <c r="HO14" s="382"/>
      <c r="HP14" s="382"/>
      <c r="HQ14" s="382"/>
      <c r="HR14" s="382"/>
      <c r="HS14" s="382"/>
      <c r="HT14" s="382"/>
      <c r="HU14" s="382"/>
      <c r="HV14" s="382"/>
      <c r="HW14" s="382"/>
      <c r="HX14" s="382"/>
      <c r="HY14" s="382"/>
      <c r="HZ14" s="382"/>
      <c r="IA14" s="382"/>
      <c r="IB14" s="382"/>
      <c r="IC14" s="382"/>
      <c r="ID14" s="382"/>
      <c r="IE14" s="382"/>
      <c r="IF14" s="382"/>
      <c r="IG14" s="382"/>
      <c r="IH14" s="382"/>
      <c r="II14" s="382"/>
      <c r="IJ14" s="382"/>
      <c r="IK14" s="382"/>
      <c r="IL14" s="382"/>
      <c r="IM14" s="382"/>
      <c r="IN14" s="382"/>
      <c r="IO14" s="382"/>
      <c r="IP14" s="382"/>
      <c r="IQ14" s="382"/>
      <c r="IR14" s="382"/>
      <c r="IS14" s="382"/>
      <c r="IT14" s="382"/>
      <c r="IU14" s="382"/>
      <c r="IV14" s="382"/>
      <c r="IW14" s="382"/>
      <c r="IX14" s="382"/>
      <c r="IY14" s="382"/>
      <c r="IZ14" s="382"/>
      <c r="JA14" s="382"/>
      <c r="JB14" s="382"/>
      <c r="JC14" s="382"/>
      <c r="JD14" s="382"/>
      <c r="JE14" s="382"/>
      <c r="JF14" s="382"/>
      <c r="JG14" s="382"/>
      <c r="JH14" s="382"/>
      <c r="JI14" s="382"/>
      <c r="JJ14" s="382"/>
      <c r="JK14" s="382"/>
      <c r="JL14" s="382"/>
      <c r="JM14" s="382"/>
      <c r="JN14" s="382"/>
      <c r="JO14" s="382"/>
      <c r="JP14" s="382"/>
      <c r="JQ14" s="382"/>
      <c r="JR14" s="382"/>
      <c r="JS14" s="382"/>
      <c r="JT14" s="382"/>
      <c r="JU14" s="382"/>
      <c r="JV14" s="382"/>
      <c r="JW14" s="382"/>
      <c r="JX14" s="382"/>
      <c r="JY14" s="382"/>
      <c r="JZ14" s="382"/>
      <c r="KA14" s="382"/>
      <c r="KB14" s="382"/>
      <c r="KC14" s="382"/>
      <c r="KD14" s="382"/>
      <c r="KE14" s="382"/>
      <c r="KF14" s="382"/>
      <c r="KG14" s="382"/>
      <c r="KH14" s="382"/>
      <c r="KI14" s="382"/>
      <c r="KJ14" s="382"/>
      <c r="KK14" s="382"/>
      <c r="KL14" s="382"/>
      <c r="KM14" s="382"/>
      <c r="KN14" s="382"/>
      <c r="KO14" s="382"/>
      <c r="KP14" s="382"/>
      <c r="KQ14" s="382"/>
      <c r="KR14" s="382"/>
      <c r="KS14" s="382"/>
      <c r="KT14" s="382"/>
      <c r="KU14" s="382"/>
      <c r="KV14" s="382"/>
      <c r="KW14" s="382"/>
      <c r="KX14" s="382"/>
      <c r="KY14" s="382"/>
      <c r="KZ14" s="382"/>
      <c r="LA14" s="382"/>
      <c r="LB14" s="382"/>
      <c r="LC14" s="382"/>
      <c r="LD14" s="382"/>
      <c r="LE14" s="382"/>
      <c r="LF14" s="382"/>
      <c r="LG14" s="382"/>
      <c r="LH14" s="382"/>
      <c r="LI14" s="382"/>
      <c r="LJ14" s="382"/>
      <c r="LK14" s="382"/>
      <c r="LL14" s="382"/>
      <c r="LM14" s="382"/>
      <c r="LN14" s="382"/>
      <c r="LO14" s="382"/>
      <c r="LP14" s="382"/>
      <c r="LQ14" s="382"/>
      <c r="LR14" s="382"/>
      <c r="LS14" s="382"/>
      <c r="LT14" s="382"/>
      <c r="LU14" s="382"/>
      <c r="LV14" s="382"/>
      <c r="LW14" s="382"/>
      <c r="LX14" s="382"/>
      <c r="LY14" s="382"/>
      <c r="LZ14" s="382"/>
      <c r="MA14" s="382"/>
      <c r="MB14" s="382"/>
      <c r="MC14" s="382"/>
      <c r="MD14" s="382"/>
      <c r="ME14" s="382"/>
      <c r="MF14" s="382"/>
      <c r="MG14" s="382"/>
      <c r="MH14" s="382"/>
      <c r="MI14" s="382"/>
      <c r="MJ14" s="382"/>
      <c r="MK14" s="382"/>
      <c r="ML14" s="382"/>
      <c r="MM14" s="382"/>
      <c r="MN14" s="382"/>
      <c r="MO14" s="382"/>
      <c r="MP14" s="382"/>
      <c r="MQ14" s="382"/>
      <c r="MR14" s="382"/>
      <c r="MS14" s="382"/>
      <c r="MT14" s="382"/>
      <c r="MU14" s="382"/>
      <c r="MV14" s="382"/>
      <c r="MW14" s="382"/>
      <c r="MX14" s="382"/>
      <c r="MY14" s="382"/>
      <c r="MZ14" s="382"/>
      <c r="NA14" s="382"/>
      <c r="NB14" s="382"/>
      <c r="NC14" s="382"/>
      <c r="ND14" s="382"/>
      <c r="NE14" s="382"/>
      <c r="NF14" s="382"/>
      <c r="NG14" s="382"/>
      <c r="NH14" s="382"/>
      <c r="NI14" s="382"/>
      <c r="NJ14" s="382"/>
      <c r="NK14" s="382"/>
      <c r="NL14" s="382"/>
      <c r="NM14" s="382"/>
      <c r="NN14" s="382"/>
      <c r="NO14" s="382"/>
      <c r="NP14" s="382"/>
      <c r="NQ14" s="382"/>
      <c r="NR14" s="382"/>
      <c r="NS14" s="382"/>
      <c r="NT14" s="382"/>
      <c r="NU14" s="382"/>
      <c r="NV14" s="382"/>
      <c r="NW14" s="382"/>
      <c r="NX14" s="382"/>
      <c r="NY14" s="382"/>
      <c r="NZ14" s="382"/>
      <c r="OA14" s="382"/>
      <c r="OB14" s="382"/>
      <c r="OC14" s="382"/>
      <c r="OD14" s="382"/>
      <c r="OE14" s="382"/>
      <c r="OF14" s="382"/>
      <c r="OG14" s="382"/>
      <c r="OH14" s="382"/>
      <c r="OI14" s="382"/>
      <c r="OJ14" s="382"/>
      <c r="OK14" s="382"/>
      <c r="OL14" s="382"/>
      <c r="OM14" s="382"/>
      <c r="ON14" s="382"/>
      <c r="OO14" s="382"/>
      <c r="OP14" s="382"/>
      <c r="OQ14" s="382"/>
      <c r="OR14" s="382"/>
      <c r="OS14" s="382"/>
      <c r="OT14" s="382"/>
      <c r="OU14" s="382"/>
      <c r="OV14" s="382"/>
      <c r="OW14" s="382"/>
      <c r="OX14" s="382"/>
      <c r="OY14" s="382"/>
      <c r="OZ14" s="382"/>
      <c r="PA14" s="382"/>
      <c r="PB14" s="382"/>
      <c r="PC14" s="382"/>
      <c r="PD14" s="382"/>
      <c r="PE14" s="382"/>
      <c r="PF14" s="382"/>
      <c r="PG14" s="382"/>
      <c r="PH14" s="382"/>
      <c r="PI14" s="382"/>
      <c r="PJ14" s="382"/>
      <c r="PK14" s="382"/>
      <c r="PL14" s="382"/>
      <c r="PM14" s="382"/>
      <c r="PN14" s="382"/>
      <c r="PO14" s="382"/>
      <c r="PP14" s="382"/>
      <c r="PQ14" s="382"/>
      <c r="PR14" s="382"/>
      <c r="PS14" s="382"/>
      <c r="PT14" s="382"/>
      <c r="PU14" s="382"/>
      <c r="PV14" s="382"/>
      <c r="PW14" s="382"/>
      <c r="PX14" s="382"/>
      <c r="PY14" s="382"/>
      <c r="PZ14" s="382"/>
      <c r="QA14" s="382"/>
      <c r="QB14" s="382"/>
      <c r="QC14" s="382"/>
      <c r="QD14" s="382"/>
      <c r="QE14" s="382"/>
      <c r="QF14" s="382"/>
      <c r="QG14" s="382"/>
      <c r="QH14" s="382"/>
      <c r="QI14" s="382"/>
      <c r="QJ14" s="382"/>
      <c r="QK14" s="382"/>
      <c r="QL14" s="382"/>
      <c r="QM14" s="382"/>
      <c r="QN14" s="382"/>
      <c r="QO14" s="382"/>
      <c r="QP14" s="382"/>
      <c r="QQ14" s="382"/>
      <c r="QR14" s="382"/>
      <c r="QS14" s="382"/>
      <c r="QT14" s="382"/>
      <c r="QU14" s="382"/>
      <c r="QV14" s="382"/>
      <c r="QW14" s="382"/>
      <c r="QX14" s="382"/>
      <c r="QY14" s="382"/>
      <c r="QZ14" s="382"/>
      <c r="RA14" s="382"/>
      <c r="RB14" s="382"/>
      <c r="RC14" s="382"/>
      <c r="RD14" s="382"/>
      <c r="RE14" s="382"/>
      <c r="RF14" s="382"/>
      <c r="RG14" s="382"/>
      <c r="RH14" s="382"/>
      <c r="RI14" s="382"/>
      <c r="RJ14" s="382"/>
      <c r="RK14" s="382"/>
      <c r="RL14" s="382"/>
      <c r="RM14" s="382"/>
      <c r="RN14" s="382"/>
      <c r="RO14" s="382"/>
      <c r="RP14" s="382"/>
      <c r="RQ14" s="382"/>
      <c r="RR14" s="382"/>
      <c r="RS14" s="382"/>
      <c r="RT14" s="382"/>
      <c r="RU14" s="382"/>
      <c r="RV14" s="382"/>
      <c r="RW14" s="382"/>
      <c r="RX14" s="382"/>
      <c r="RY14" s="382"/>
      <c r="RZ14" s="382"/>
      <c r="SA14" s="382"/>
      <c r="SB14" s="382"/>
      <c r="SC14" s="382"/>
      <c r="SD14" s="382"/>
      <c r="SE14" s="382"/>
      <c r="SF14" s="382"/>
      <c r="SG14" s="382"/>
      <c r="SH14" s="382"/>
      <c r="SI14" s="382"/>
      <c r="SJ14" s="382"/>
      <c r="SK14" s="382"/>
      <c r="SL14" s="382"/>
      <c r="SM14" s="382"/>
      <c r="SN14" s="382"/>
      <c r="SO14" s="382"/>
      <c r="SP14" s="382"/>
      <c r="SQ14" s="382"/>
      <c r="SR14" s="382"/>
      <c r="SS14" s="382"/>
      <c r="ST14" s="382"/>
      <c r="SU14" s="382"/>
      <c r="SV14" s="382"/>
      <c r="SW14" s="382"/>
      <c r="SX14" s="382"/>
      <c r="SY14" s="382"/>
      <c r="SZ14" s="382"/>
      <c r="TA14" s="382"/>
      <c r="TB14" s="382"/>
      <c r="TC14" s="382"/>
      <c r="TD14" s="382"/>
      <c r="TE14" s="382"/>
      <c r="TF14" s="382"/>
      <c r="TG14" s="382"/>
      <c r="TH14" s="382"/>
      <c r="TI14" s="382"/>
      <c r="TJ14" s="382"/>
      <c r="TK14" s="382"/>
      <c r="TL14" s="382"/>
      <c r="TM14" s="382"/>
      <c r="TN14" s="382"/>
      <c r="TO14" s="382"/>
      <c r="TP14" s="382"/>
      <c r="TQ14" s="382"/>
      <c r="TR14" s="382"/>
      <c r="TS14" s="382"/>
      <c r="TT14" s="382"/>
      <c r="TU14" s="382"/>
      <c r="TV14" s="382"/>
      <c r="TW14" s="382"/>
      <c r="TX14" s="382"/>
      <c r="TY14" s="382"/>
      <c r="TZ14" s="382"/>
      <c r="UA14" s="382"/>
      <c r="UB14" s="382"/>
      <c r="UC14" s="382"/>
      <c r="UD14" s="382"/>
      <c r="UE14" s="382"/>
      <c r="UF14" s="382"/>
      <c r="UG14" s="382"/>
      <c r="UH14" s="382"/>
      <c r="UI14" s="382"/>
      <c r="UJ14" s="382"/>
      <c r="UK14" s="382"/>
      <c r="UL14" s="382"/>
      <c r="UM14" s="382"/>
      <c r="UN14" s="382"/>
      <c r="UO14" s="382"/>
      <c r="UP14" s="382"/>
      <c r="UQ14" s="382"/>
      <c r="UR14" s="382"/>
      <c r="US14" s="382"/>
      <c r="UT14" s="382"/>
      <c r="UU14" s="382"/>
      <c r="UV14" s="382"/>
      <c r="UW14" s="382"/>
      <c r="UX14" s="382"/>
      <c r="UY14" s="382"/>
      <c r="UZ14" s="382"/>
      <c r="VA14" s="382"/>
      <c r="VB14" s="382"/>
      <c r="VC14" s="382"/>
      <c r="VD14" s="382"/>
      <c r="VE14" s="382"/>
      <c r="VF14" s="382"/>
      <c r="VG14" s="382"/>
      <c r="VH14" s="382"/>
      <c r="VI14" s="382"/>
      <c r="VJ14" s="382"/>
      <c r="VK14" s="382"/>
      <c r="VL14" s="382"/>
      <c r="VM14" s="382"/>
      <c r="VN14" s="382"/>
      <c r="VO14" s="382"/>
      <c r="VP14" s="382"/>
      <c r="VQ14" s="382"/>
      <c r="VR14" s="382"/>
      <c r="VS14" s="382"/>
      <c r="VT14" s="382"/>
      <c r="VU14" s="382"/>
      <c r="VV14" s="382"/>
      <c r="VW14" s="382"/>
      <c r="VX14" s="382"/>
      <c r="VY14" s="382"/>
      <c r="VZ14" s="382"/>
      <c r="WA14" s="382"/>
      <c r="WB14" s="382"/>
      <c r="WC14" s="382"/>
      <c r="WD14" s="382"/>
      <c r="WE14" s="382"/>
      <c r="WF14" s="382"/>
      <c r="WG14" s="382"/>
      <c r="WH14" s="382"/>
      <c r="WI14" s="382"/>
      <c r="WJ14" s="382"/>
      <c r="WK14" s="382"/>
      <c r="WL14" s="382"/>
      <c r="WM14" s="382"/>
      <c r="WN14" s="382"/>
      <c r="WO14" s="382"/>
      <c r="WP14" s="382"/>
      <c r="WQ14" s="382"/>
      <c r="WR14" s="382"/>
      <c r="WS14" s="382"/>
      <c r="WT14" s="382"/>
      <c r="WU14" s="382"/>
      <c r="WV14" s="382"/>
      <c r="WW14" s="382"/>
      <c r="WX14" s="382"/>
      <c r="WY14" s="382"/>
      <c r="WZ14" s="382"/>
      <c r="XA14" s="382"/>
      <c r="XB14" s="382"/>
      <c r="XC14" s="382"/>
      <c r="XD14" s="382"/>
      <c r="XE14" s="382"/>
      <c r="XF14" s="382"/>
      <c r="XG14" s="382"/>
      <c r="XH14" s="382"/>
      <c r="XI14" s="382"/>
      <c r="XJ14" s="382"/>
      <c r="XK14" s="382"/>
      <c r="XL14" s="382"/>
      <c r="XM14" s="382"/>
      <c r="XN14" s="382"/>
      <c r="XO14" s="382"/>
      <c r="XP14" s="382"/>
      <c r="XQ14" s="382"/>
      <c r="XR14" s="382"/>
      <c r="XS14" s="382"/>
      <c r="XT14" s="382"/>
      <c r="XU14" s="382"/>
      <c r="XV14" s="382"/>
      <c r="XW14" s="382"/>
      <c r="XX14" s="382"/>
      <c r="XY14" s="382"/>
      <c r="XZ14" s="382"/>
      <c r="YA14" s="382"/>
      <c r="YB14" s="382"/>
      <c r="YC14" s="382"/>
      <c r="YD14" s="382"/>
      <c r="YE14" s="382"/>
      <c r="YF14" s="382"/>
      <c r="YG14" s="382"/>
      <c r="YH14" s="382"/>
      <c r="YI14" s="382"/>
      <c r="YJ14" s="382"/>
      <c r="YK14" s="382"/>
      <c r="YL14" s="382"/>
      <c r="YM14" s="382"/>
      <c r="YN14" s="382"/>
      <c r="YO14" s="382"/>
      <c r="YP14" s="382"/>
      <c r="YQ14" s="382"/>
      <c r="YR14" s="382"/>
      <c r="YS14" s="382"/>
      <c r="YT14" s="382"/>
      <c r="YU14" s="382"/>
      <c r="YV14" s="382"/>
      <c r="YW14" s="382"/>
      <c r="YX14" s="382"/>
      <c r="YY14" s="382"/>
      <c r="YZ14" s="382"/>
      <c r="ZA14" s="382"/>
      <c r="ZB14" s="382"/>
      <c r="ZC14" s="382"/>
      <c r="ZD14" s="382"/>
      <c r="ZE14" s="382"/>
      <c r="ZF14" s="382"/>
      <c r="ZG14" s="382"/>
      <c r="ZH14" s="382"/>
      <c r="ZI14" s="382"/>
      <c r="ZJ14" s="382"/>
      <c r="ZK14" s="382"/>
      <c r="ZL14" s="382"/>
      <c r="ZM14" s="382"/>
      <c r="ZN14" s="382"/>
      <c r="ZO14" s="382"/>
      <c r="ZP14" s="382"/>
      <c r="ZQ14" s="382"/>
      <c r="ZR14" s="382"/>
      <c r="ZS14" s="382"/>
      <c r="ZT14" s="382"/>
      <c r="ZU14" s="382"/>
      <c r="ZV14" s="382"/>
      <c r="ZW14" s="382"/>
      <c r="ZX14" s="382"/>
      <c r="ZY14" s="382"/>
      <c r="ZZ14" s="382"/>
      <c r="AAA14" s="382"/>
      <c r="AAB14" s="382"/>
      <c r="AAC14" s="382"/>
      <c r="AAD14" s="382"/>
      <c r="AAE14" s="382"/>
      <c r="AAF14" s="382"/>
      <c r="AAG14" s="382"/>
      <c r="AAH14" s="382"/>
      <c r="AAI14" s="382"/>
      <c r="AAJ14" s="382"/>
      <c r="AAK14" s="382"/>
      <c r="AAL14" s="382"/>
      <c r="AAM14" s="382"/>
      <c r="AAN14" s="382"/>
      <c r="AAO14" s="382"/>
      <c r="AAP14" s="382"/>
      <c r="AAQ14" s="382"/>
      <c r="AAR14" s="382"/>
      <c r="AAS14" s="382"/>
      <c r="AAT14" s="382"/>
      <c r="AAU14" s="382"/>
      <c r="AAV14" s="382"/>
      <c r="AAW14" s="382"/>
      <c r="AAX14" s="382"/>
      <c r="AAY14" s="382"/>
      <c r="AAZ14" s="382"/>
      <c r="ABA14" s="382"/>
      <c r="ABB14" s="382"/>
      <c r="ABC14" s="382"/>
      <c r="ABD14" s="382"/>
      <c r="ABE14" s="382"/>
      <c r="ABF14" s="382"/>
      <c r="ABG14" s="382"/>
      <c r="ABH14" s="382"/>
      <c r="ABI14" s="382"/>
      <c r="ABJ14" s="382"/>
      <c r="ABK14" s="382"/>
      <c r="ABL14" s="382"/>
      <c r="ABM14" s="382"/>
      <c r="ABN14" s="382"/>
      <c r="ABO14" s="382"/>
      <c r="ABP14" s="382"/>
      <c r="ABQ14" s="382"/>
      <c r="ABR14" s="382"/>
      <c r="ABS14" s="382"/>
      <c r="ABT14" s="382"/>
      <c r="ABU14" s="382"/>
      <c r="ABV14" s="382"/>
      <c r="ABW14" s="382"/>
      <c r="ABX14" s="382"/>
      <c r="ABY14" s="382"/>
      <c r="ABZ14" s="382"/>
      <c r="ACA14" s="382"/>
      <c r="ACB14" s="382"/>
      <c r="ACC14" s="382"/>
      <c r="ACD14" s="382"/>
      <c r="ACE14" s="382"/>
      <c r="ACF14" s="382"/>
      <c r="ACG14" s="382"/>
      <c r="ACH14" s="382"/>
      <c r="ACI14" s="382"/>
      <c r="ACJ14" s="382"/>
      <c r="ACK14" s="382"/>
      <c r="ACL14" s="382"/>
      <c r="ACM14" s="382"/>
      <c r="ACN14" s="382"/>
      <c r="ACO14" s="382"/>
      <c r="ACP14" s="382"/>
      <c r="ACQ14" s="382"/>
      <c r="ACR14" s="382"/>
      <c r="ACS14" s="382"/>
      <c r="ACT14" s="382"/>
      <c r="ACU14" s="382"/>
      <c r="ACV14" s="382"/>
      <c r="ACW14" s="382"/>
      <c r="ACX14" s="382"/>
      <c r="ACY14" s="382"/>
      <c r="ACZ14" s="382"/>
      <c r="ADA14" s="382"/>
      <c r="ADB14" s="382"/>
      <c r="ADC14" s="382"/>
      <c r="ADD14" s="382"/>
      <c r="ADE14" s="382"/>
      <c r="ADF14" s="382"/>
      <c r="ADG14" s="382"/>
      <c r="ADH14" s="382"/>
      <c r="ADI14" s="382"/>
      <c r="ADJ14" s="382"/>
      <c r="ADK14" s="382"/>
      <c r="ADL14" s="382"/>
      <c r="ADM14" s="382"/>
      <c r="ADN14" s="382"/>
      <c r="ADO14" s="382"/>
      <c r="ADP14" s="382"/>
      <c r="ADQ14" s="382"/>
      <c r="ADR14" s="382"/>
      <c r="ADS14" s="382"/>
      <c r="ADT14" s="382"/>
      <c r="ADU14" s="382"/>
      <c r="ADV14" s="382"/>
      <c r="ADW14" s="382"/>
      <c r="ADX14" s="382"/>
      <c r="ADY14" s="382"/>
      <c r="ADZ14" s="382"/>
      <c r="AEA14" s="382"/>
      <c r="AEB14" s="382"/>
      <c r="AEC14" s="382"/>
      <c r="AED14" s="382"/>
      <c r="AEE14" s="382"/>
      <c r="AEF14" s="382"/>
      <c r="AEG14" s="382"/>
      <c r="AEH14" s="382"/>
      <c r="AEI14" s="382"/>
      <c r="AEJ14" s="382"/>
      <c r="AEK14" s="382"/>
      <c r="AEL14" s="382"/>
      <c r="AEM14" s="382"/>
      <c r="AEN14" s="382"/>
      <c r="AEO14" s="382"/>
      <c r="AEP14" s="382"/>
      <c r="AEQ14" s="382"/>
      <c r="AER14" s="382"/>
      <c r="AES14" s="382"/>
      <c r="AET14" s="382"/>
      <c r="AEU14" s="382"/>
      <c r="AEV14" s="382"/>
      <c r="AEW14" s="382"/>
      <c r="AEX14" s="382"/>
      <c r="AEY14" s="382"/>
      <c r="AEZ14" s="382"/>
      <c r="AFA14" s="382"/>
      <c r="AFB14" s="382"/>
      <c r="AFC14" s="382"/>
      <c r="AFD14" s="382"/>
      <c r="AFE14" s="382"/>
      <c r="AFF14" s="382"/>
      <c r="AFG14" s="382"/>
      <c r="AFH14" s="382"/>
      <c r="AFI14" s="382"/>
      <c r="AFJ14" s="382"/>
      <c r="AFK14" s="382"/>
      <c r="AFL14" s="382"/>
      <c r="AFM14" s="382"/>
      <c r="AFN14" s="382"/>
      <c r="AFO14" s="382"/>
      <c r="AFP14" s="382"/>
      <c r="AFQ14" s="382"/>
      <c r="AFR14" s="382"/>
      <c r="AFS14" s="382"/>
      <c r="AFT14" s="382"/>
      <c r="AFU14" s="382"/>
      <c r="AFV14" s="382"/>
      <c r="AFW14" s="382"/>
      <c r="AFX14" s="382"/>
      <c r="AFY14" s="382"/>
      <c r="AFZ14" s="382"/>
      <c r="AGA14" s="382"/>
      <c r="AGB14" s="382"/>
      <c r="AGC14" s="382"/>
      <c r="AGD14" s="382"/>
      <c r="AGE14" s="382"/>
      <c r="AGF14" s="382"/>
      <c r="AGG14" s="382"/>
      <c r="AGH14" s="382"/>
      <c r="AGI14" s="382"/>
      <c r="AGJ14" s="382"/>
      <c r="AGK14" s="382"/>
      <c r="AGL14" s="382"/>
      <c r="AGM14" s="382"/>
      <c r="AGN14" s="382"/>
      <c r="AGO14" s="382"/>
      <c r="AGP14" s="382"/>
      <c r="AGQ14" s="382"/>
      <c r="AGR14" s="382"/>
      <c r="AGS14" s="382"/>
      <c r="AGT14" s="382"/>
      <c r="AGU14" s="382"/>
      <c r="AGV14" s="382"/>
      <c r="AGW14" s="382"/>
      <c r="AGX14" s="382"/>
      <c r="AGY14" s="382"/>
      <c r="AGZ14" s="382"/>
      <c r="AHA14" s="382"/>
      <c r="AHB14" s="382"/>
      <c r="AHC14" s="382"/>
      <c r="AHD14" s="382"/>
      <c r="AHE14" s="382"/>
      <c r="AHF14" s="382"/>
      <c r="AHG14" s="382"/>
      <c r="AHH14" s="382"/>
      <c r="AHI14" s="382"/>
      <c r="AHJ14" s="382"/>
      <c r="AHK14" s="382"/>
      <c r="AHL14" s="382"/>
      <c r="AHM14" s="382"/>
      <c r="AHN14" s="382"/>
      <c r="AHO14" s="382"/>
      <c r="AHP14" s="382"/>
      <c r="AHQ14" s="382"/>
      <c r="AHR14" s="382"/>
      <c r="AHS14" s="382"/>
      <c r="AHT14" s="382"/>
      <c r="AHU14" s="382"/>
      <c r="AHV14" s="382"/>
      <c r="AHW14" s="382"/>
      <c r="AHX14" s="382"/>
      <c r="AHY14" s="382"/>
      <c r="AHZ14" s="382"/>
      <c r="AIA14" s="382"/>
      <c r="AIB14" s="382"/>
      <c r="AIC14" s="382"/>
      <c r="AID14" s="382"/>
      <c r="AIE14" s="382"/>
      <c r="AIF14" s="382"/>
      <c r="AIG14" s="382"/>
      <c r="AIH14" s="382"/>
      <c r="AII14" s="382"/>
      <c r="AIJ14" s="382"/>
      <c r="AIK14" s="382"/>
      <c r="AIL14" s="382"/>
      <c r="AIM14" s="382"/>
      <c r="AIN14" s="382"/>
      <c r="AIO14" s="382"/>
      <c r="AIP14" s="382"/>
      <c r="AIQ14" s="382"/>
      <c r="AIR14" s="382"/>
      <c r="AIS14" s="382"/>
      <c r="AIT14" s="382"/>
      <c r="AIU14" s="382"/>
      <c r="AIV14" s="382"/>
      <c r="AIW14" s="382"/>
      <c r="AIX14" s="382"/>
      <c r="AIY14" s="382"/>
      <c r="AIZ14" s="382"/>
      <c r="AJA14" s="382"/>
      <c r="AJB14" s="382"/>
      <c r="AJC14" s="382"/>
      <c r="AJD14" s="382"/>
      <c r="AJE14" s="382"/>
      <c r="AJF14" s="382"/>
      <c r="AJG14" s="382"/>
      <c r="AJH14" s="382"/>
      <c r="AJI14" s="382"/>
      <c r="AJJ14" s="382"/>
      <c r="AJK14" s="382"/>
      <c r="AJL14" s="382"/>
      <c r="AJM14" s="382"/>
      <c r="AJN14" s="382"/>
      <c r="AJO14" s="382"/>
      <c r="AJP14" s="382"/>
      <c r="AJQ14" s="382"/>
      <c r="AJR14" s="382"/>
      <c r="AJS14" s="382"/>
      <c r="AJT14" s="382"/>
      <c r="AJU14" s="382"/>
      <c r="AJV14" s="382"/>
      <c r="AJW14" s="382"/>
      <c r="AJX14" s="382"/>
      <c r="AJY14" s="382"/>
      <c r="AJZ14" s="382"/>
      <c r="AKA14" s="382"/>
      <c r="AKB14" s="382"/>
      <c r="AKC14" s="382"/>
      <c r="AKD14" s="382"/>
      <c r="AKE14" s="382"/>
      <c r="AKF14" s="382"/>
      <c r="AKG14" s="382"/>
      <c r="AKH14" s="382"/>
      <c r="AKI14" s="382"/>
      <c r="AKJ14" s="382"/>
      <c r="AKK14" s="382"/>
      <c r="AKL14" s="382"/>
      <c r="AKM14" s="382"/>
      <c r="AKN14" s="382"/>
      <c r="AKO14" s="382"/>
      <c r="AKP14" s="382"/>
      <c r="AKQ14" s="382"/>
      <c r="AKR14" s="382"/>
      <c r="AKS14" s="382"/>
      <c r="AKT14" s="382"/>
      <c r="AKU14" s="382"/>
      <c r="AKV14" s="382"/>
      <c r="AKW14" s="382"/>
      <c r="AKX14" s="382"/>
      <c r="AKY14" s="382"/>
      <c r="AKZ14" s="382"/>
      <c r="ALA14" s="382"/>
      <c r="ALB14" s="382"/>
      <c r="ALC14" s="382"/>
      <c r="ALD14" s="382"/>
      <c r="ALE14" s="382"/>
      <c r="ALF14" s="382"/>
      <c r="ALG14" s="382"/>
      <c r="ALH14" s="382"/>
      <c r="ALI14" s="382"/>
      <c r="ALJ14" s="382"/>
      <c r="ALK14" s="382"/>
      <c r="ALL14" s="382"/>
      <c r="ALM14" s="382"/>
      <c r="ALN14" s="382"/>
      <c r="ALO14" s="382"/>
      <c r="ALP14" s="382"/>
      <c r="ALQ14" s="382"/>
      <c r="ALR14" s="382"/>
      <c r="ALS14" s="382"/>
      <c r="ALT14" s="382"/>
      <c r="ALU14" s="382"/>
      <c r="ALV14" s="382"/>
      <c r="ALW14" s="382"/>
      <c r="ALX14" s="382"/>
      <c r="ALY14" s="382"/>
      <c r="ALZ14" s="382"/>
      <c r="AMA14" s="382"/>
      <c r="AMB14" s="382"/>
      <c r="AMC14" s="382"/>
      <c r="AMD14" s="382"/>
      <c r="AME14" s="382"/>
      <c r="AMF14" s="382"/>
      <c r="AMG14" s="382"/>
      <c r="AMH14" s="382"/>
      <c r="AMI14" s="382"/>
      <c r="AMJ14" s="382"/>
      <c r="AMK14" s="382"/>
      <c r="AML14" s="382"/>
      <c r="AMM14" s="382"/>
      <c r="AMN14" s="382"/>
      <c r="AMO14" s="382"/>
      <c r="AMP14" s="382"/>
      <c r="AMQ14" s="382"/>
      <c r="AMR14" s="382"/>
      <c r="AMS14" s="382"/>
      <c r="AMT14" s="382"/>
      <c r="AMU14" s="382"/>
      <c r="AMV14" s="382"/>
      <c r="AMW14" s="382"/>
      <c r="AMX14" s="382"/>
      <c r="AMY14" s="382"/>
      <c r="AMZ14" s="382"/>
      <c r="ANA14" s="382"/>
      <c r="ANB14" s="382"/>
      <c r="ANC14" s="382"/>
      <c r="AND14" s="382"/>
      <c r="ANE14" s="382"/>
      <c r="ANF14" s="382"/>
      <c r="ANG14" s="382"/>
      <c r="ANH14" s="382"/>
      <c r="ANI14" s="382"/>
      <c r="ANJ14" s="382"/>
      <c r="ANK14" s="382"/>
      <c r="ANL14" s="382"/>
      <c r="ANM14" s="382"/>
      <c r="ANN14" s="382"/>
      <c r="ANO14" s="382"/>
      <c r="ANP14" s="382"/>
      <c r="ANQ14" s="382"/>
      <c r="ANR14" s="382"/>
      <c r="ANS14" s="382"/>
      <c r="ANT14" s="382"/>
      <c r="ANU14" s="382"/>
      <c r="ANV14" s="382"/>
      <c r="ANW14" s="382"/>
      <c r="ANX14" s="382"/>
      <c r="ANY14" s="382"/>
      <c r="ANZ14" s="382"/>
      <c r="AOA14" s="382"/>
      <c r="AOB14" s="382"/>
      <c r="AOC14" s="382"/>
      <c r="AOD14" s="382"/>
      <c r="AOE14" s="382"/>
      <c r="AOF14" s="382"/>
      <c r="AOG14" s="382"/>
      <c r="AOH14" s="382"/>
      <c r="AOI14" s="382"/>
      <c r="AOJ14" s="382"/>
      <c r="AOK14" s="382"/>
      <c r="AOL14" s="382"/>
      <c r="AOM14" s="382"/>
      <c r="AON14" s="382"/>
      <c r="AOO14" s="382"/>
      <c r="AOP14" s="382"/>
      <c r="AOQ14" s="382"/>
      <c r="AOR14" s="382"/>
      <c r="AOS14" s="382"/>
      <c r="AOT14" s="382"/>
      <c r="AOU14" s="382"/>
      <c r="AOV14" s="382"/>
      <c r="AOW14" s="382"/>
      <c r="AOX14" s="382"/>
      <c r="AOY14" s="382"/>
      <c r="AOZ14" s="382"/>
      <c r="APA14" s="382"/>
      <c r="APB14" s="382"/>
      <c r="APC14" s="382"/>
      <c r="APD14" s="382"/>
      <c r="APE14" s="382"/>
      <c r="APF14" s="382"/>
      <c r="APG14" s="382"/>
      <c r="APH14" s="382"/>
      <c r="API14" s="382"/>
      <c r="APJ14" s="382"/>
      <c r="APK14" s="382"/>
      <c r="APL14" s="382"/>
      <c r="APM14" s="382"/>
      <c r="APN14" s="382"/>
      <c r="APO14" s="382"/>
      <c r="APP14" s="382"/>
      <c r="APQ14" s="382"/>
      <c r="APR14" s="382"/>
      <c r="APS14" s="382"/>
      <c r="APT14" s="382"/>
      <c r="APU14" s="382"/>
      <c r="APV14" s="382"/>
      <c r="APW14" s="382"/>
      <c r="APX14" s="382"/>
      <c r="APY14" s="382"/>
      <c r="APZ14" s="382"/>
      <c r="AQA14" s="382"/>
      <c r="AQB14" s="382"/>
      <c r="AQC14" s="382"/>
      <c r="AQD14" s="382"/>
      <c r="AQE14" s="382"/>
      <c r="AQF14" s="382"/>
      <c r="AQG14" s="382"/>
      <c r="AQH14" s="382"/>
      <c r="AQI14" s="382"/>
      <c r="AQJ14" s="382"/>
      <c r="AQK14" s="382"/>
      <c r="AQL14" s="382"/>
      <c r="AQM14" s="382"/>
      <c r="AQN14" s="382"/>
      <c r="AQO14" s="382"/>
      <c r="AQP14" s="382"/>
      <c r="AQQ14" s="382"/>
      <c r="AQR14" s="382"/>
      <c r="AQS14" s="382"/>
      <c r="AQT14" s="382"/>
      <c r="AQU14" s="382"/>
      <c r="AQV14" s="382"/>
      <c r="AQW14" s="382"/>
      <c r="AQX14" s="382"/>
      <c r="AQY14" s="382"/>
      <c r="AQZ14" s="382"/>
      <c r="ARA14" s="382"/>
      <c r="ARB14" s="382"/>
      <c r="ARC14" s="382"/>
      <c r="ARD14" s="382"/>
      <c r="ARE14" s="382"/>
      <c r="ARF14" s="382"/>
      <c r="ARG14" s="382"/>
      <c r="ARH14" s="382"/>
      <c r="ARI14" s="382"/>
      <c r="ARJ14" s="382"/>
      <c r="ARK14" s="382"/>
      <c r="ARL14" s="382"/>
      <c r="ARM14" s="382"/>
      <c r="ARN14" s="382"/>
      <c r="ARO14" s="382"/>
      <c r="ARP14" s="382"/>
      <c r="ARQ14" s="382"/>
      <c r="ARR14" s="382"/>
      <c r="ARS14" s="382"/>
      <c r="ART14" s="382"/>
      <c r="ARU14" s="382"/>
      <c r="ARV14" s="382"/>
      <c r="ARW14" s="382"/>
      <c r="ARX14" s="382"/>
      <c r="ARY14" s="382"/>
      <c r="ARZ14" s="382"/>
      <c r="ASA14" s="382"/>
      <c r="ASB14" s="382"/>
      <c r="ASC14" s="382"/>
      <c r="ASD14" s="382"/>
      <c r="ASE14" s="382"/>
      <c r="ASF14" s="382"/>
      <c r="ASG14" s="382"/>
      <c r="ASH14" s="382"/>
      <c r="ASI14" s="382"/>
      <c r="ASJ14" s="382"/>
      <c r="ASK14" s="382"/>
      <c r="ASL14" s="382"/>
      <c r="ASM14" s="382"/>
      <c r="ASN14" s="382"/>
      <c r="ASO14" s="382"/>
      <c r="ASP14" s="382"/>
      <c r="ASQ14" s="382"/>
      <c r="ASR14" s="382"/>
      <c r="ASS14" s="382"/>
      <c r="AST14" s="382"/>
      <c r="ASU14" s="382"/>
      <c r="ASV14" s="382"/>
      <c r="ASW14" s="382"/>
      <c r="ASX14" s="382"/>
      <c r="ASY14" s="382"/>
      <c r="ASZ14" s="382"/>
      <c r="ATA14" s="382"/>
      <c r="ATB14" s="382"/>
      <c r="ATC14" s="382"/>
      <c r="ATD14" s="382"/>
      <c r="ATE14" s="382"/>
      <c r="ATF14" s="382"/>
      <c r="ATG14" s="382"/>
      <c r="ATH14" s="382"/>
      <c r="ATI14" s="382"/>
      <c r="ATJ14" s="382"/>
      <c r="ATK14" s="382"/>
      <c r="ATL14" s="382"/>
      <c r="ATM14" s="382"/>
      <c r="ATN14" s="382"/>
      <c r="ATO14" s="382"/>
      <c r="ATP14" s="382"/>
      <c r="ATQ14" s="382"/>
      <c r="ATR14" s="382"/>
      <c r="ATS14" s="382"/>
      <c r="ATT14" s="382"/>
      <c r="ATU14" s="382"/>
      <c r="ATV14" s="382"/>
      <c r="ATW14" s="382"/>
      <c r="ATX14" s="382"/>
      <c r="ATY14" s="382"/>
      <c r="ATZ14" s="382"/>
      <c r="AUA14" s="382"/>
      <c r="AUB14" s="382"/>
      <c r="AUC14" s="382"/>
      <c r="AUD14" s="382"/>
      <c r="AUE14" s="382"/>
      <c r="AUF14" s="382"/>
      <c r="AUG14" s="382"/>
      <c r="AUH14" s="382"/>
      <c r="AUI14" s="382"/>
      <c r="AUJ14" s="382"/>
      <c r="AUK14" s="382"/>
      <c r="AUL14" s="382"/>
      <c r="AUM14" s="382"/>
      <c r="AUN14" s="382"/>
      <c r="AUO14" s="382"/>
      <c r="AUP14" s="382"/>
      <c r="AUQ14" s="382"/>
      <c r="AUR14" s="382"/>
      <c r="AUS14" s="382"/>
      <c r="AUT14" s="382"/>
      <c r="AUU14" s="382"/>
      <c r="AUV14" s="382"/>
      <c r="AUW14" s="382"/>
      <c r="AUX14" s="382"/>
      <c r="AUY14" s="382"/>
      <c r="AUZ14" s="382"/>
      <c r="AVA14" s="382"/>
      <c r="AVB14" s="382"/>
      <c r="AVC14" s="382"/>
      <c r="AVD14" s="382"/>
      <c r="AVE14" s="382"/>
      <c r="AVF14" s="382"/>
      <c r="AVG14" s="382"/>
      <c r="AVH14" s="382"/>
      <c r="AVI14" s="382"/>
      <c r="AVJ14" s="382"/>
      <c r="AVK14" s="382"/>
      <c r="AVL14" s="382"/>
      <c r="AVM14" s="382"/>
      <c r="AVN14" s="382"/>
      <c r="AVO14" s="382"/>
      <c r="AVP14" s="382"/>
      <c r="AVQ14" s="382"/>
      <c r="AVR14" s="382"/>
      <c r="AVS14" s="382"/>
      <c r="AVT14" s="382"/>
      <c r="AVU14" s="382"/>
      <c r="AVV14" s="382"/>
      <c r="AVW14" s="382"/>
      <c r="AVX14" s="382"/>
      <c r="AVY14" s="382"/>
      <c r="AVZ14" s="382"/>
      <c r="AWA14" s="382"/>
      <c r="AWB14" s="382"/>
      <c r="AWC14" s="382"/>
      <c r="AWD14" s="382"/>
      <c r="AWE14" s="382"/>
      <c r="AWF14" s="382"/>
      <c r="AWG14" s="382"/>
      <c r="AWH14" s="382"/>
      <c r="AWI14" s="382"/>
      <c r="AWJ14" s="382"/>
      <c r="AWK14" s="382"/>
      <c r="AWL14" s="382"/>
      <c r="AWM14" s="382"/>
      <c r="AWN14" s="382"/>
      <c r="AWO14" s="382"/>
      <c r="AWP14" s="382"/>
      <c r="AWQ14" s="382"/>
      <c r="AWR14" s="382"/>
      <c r="AWS14" s="382"/>
      <c r="AWT14" s="382"/>
      <c r="AWU14" s="382"/>
      <c r="AWV14" s="382"/>
      <c r="AWW14" s="382"/>
      <c r="AWX14" s="382"/>
      <c r="AWY14" s="382"/>
      <c r="AWZ14" s="382"/>
      <c r="AXA14" s="382"/>
      <c r="AXB14" s="382"/>
      <c r="AXC14" s="382"/>
      <c r="AXD14" s="382"/>
      <c r="AXE14" s="382"/>
      <c r="AXF14" s="382"/>
      <c r="AXG14" s="382"/>
      <c r="AXH14" s="382"/>
      <c r="AXI14" s="382"/>
      <c r="AXJ14" s="382"/>
      <c r="AXK14" s="382"/>
      <c r="AXL14" s="382"/>
      <c r="AXM14" s="382"/>
      <c r="AXN14" s="382"/>
      <c r="AXO14" s="382"/>
      <c r="AXP14" s="382"/>
      <c r="AXQ14" s="382"/>
      <c r="AXR14" s="382"/>
      <c r="AXS14" s="382"/>
      <c r="AXT14" s="382"/>
      <c r="AXU14" s="382"/>
      <c r="AXV14" s="382"/>
      <c r="AXW14" s="382"/>
      <c r="AXX14" s="382"/>
      <c r="AXY14" s="382"/>
      <c r="AXZ14" s="382"/>
      <c r="AYA14" s="382"/>
      <c r="AYB14" s="382"/>
      <c r="AYC14" s="382"/>
      <c r="AYD14" s="382"/>
      <c r="AYE14" s="382"/>
      <c r="AYF14" s="382"/>
      <c r="AYG14" s="382"/>
      <c r="AYH14" s="382"/>
      <c r="AYI14" s="382"/>
      <c r="AYJ14" s="382"/>
      <c r="AYK14" s="382"/>
      <c r="AYL14" s="382"/>
      <c r="AYM14" s="382"/>
      <c r="AYN14" s="382"/>
      <c r="AYO14" s="382"/>
      <c r="AYP14" s="382"/>
      <c r="AYQ14" s="382"/>
      <c r="AYR14" s="382"/>
      <c r="AYS14" s="382"/>
      <c r="AYT14" s="382"/>
      <c r="AYU14" s="382"/>
      <c r="AYV14" s="382"/>
      <c r="AYW14" s="382"/>
      <c r="AYX14" s="382"/>
      <c r="AYY14" s="382"/>
      <c r="AYZ14" s="382"/>
      <c r="AZA14" s="382"/>
      <c r="AZB14" s="382"/>
      <c r="AZC14" s="382"/>
      <c r="AZD14" s="382"/>
      <c r="AZE14" s="382"/>
      <c r="AZF14" s="382"/>
      <c r="AZG14" s="382"/>
      <c r="AZH14" s="382"/>
      <c r="AZI14" s="382"/>
      <c r="AZJ14" s="382"/>
      <c r="AZK14" s="382"/>
      <c r="AZL14" s="382"/>
      <c r="AZM14" s="382"/>
      <c r="AZN14" s="382"/>
      <c r="AZO14" s="382"/>
      <c r="AZP14" s="382"/>
      <c r="AZQ14" s="382"/>
      <c r="AZR14" s="382"/>
      <c r="AZS14" s="382"/>
      <c r="AZT14" s="382"/>
      <c r="AZU14" s="382"/>
      <c r="AZV14" s="382"/>
      <c r="AZW14" s="382"/>
      <c r="AZX14" s="382"/>
      <c r="AZY14" s="382"/>
      <c r="AZZ14" s="382"/>
      <c r="BAA14" s="382"/>
      <c r="BAB14" s="382"/>
      <c r="BAC14" s="382"/>
      <c r="BAD14" s="382"/>
      <c r="BAE14" s="382"/>
      <c r="BAF14" s="382"/>
      <c r="BAG14" s="382"/>
      <c r="BAH14" s="382"/>
      <c r="BAI14" s="382"/>
      <c r="BAJ14" s="382"/>
      <c r="BAK14" s="382"/>
      <c r="BAL14" s="382"/>
      <c r="BAM14" s="382"/>
      <c r="BAN14" s="382"/>
      <c r="BAO14" s="382"/>
      <c r="BAP14" s="382"/>
      <c r="BAQ14" s="382"/>
      <c r="BAR14" s="382"/>
      <c r="BAS14" s="382"/>
      <c r="BAT14" s="382"/>
      <c r="BAU14" s="382"/>
      <c r="BAV14" s="382"/>
      <c r="BAW14" s="382"/>
      <c r="BAX14" s="382"/>
      <c r="BAY14" s="382"/>
      <c r="BAZ14" s="382"/>
      <c r="BBA14" s="382"/>
      <c r="BBB14" s="382"/>
      <c r="BBC14" s="382"/>
      <c r="BBD14" s="382"/>
      <c r="BBE14" s="382"/>
      <c r="BBF14" s="382"/>
      <c r="BBG14" s="382"/>
      <c r="BBH14" s="382"/>
      <c r="BBI14" s="382"/>
      <c r="BBJ14" s="382"/>
      <c r="BBK14" s="382"/>
      <c r="BBL14" s="382"/>
      <c r="BBM14" s="382"/>
      <c r="BBN14" s="382"/>
      <c r="BBO14" s="382"/>
      <c r="BBP14" s="382"/>
      <c r="BBQ14" s="382"/>
      <c r="BBR14" s="382"/>
      <c r="BBS14" s="382"/>
      <c r="BBT14" s="382"/>
      <c r="BBU14" s="382"/>
      <c r="BBV14" s="382"/>
      <c r="BBW14" s="382"/>
      <c r="BBX14" s="382"/>
      <c r="BBY14" s="382"/>
      <c r="BBZ14" s="382"/>
      <c r="BCA14" s="382"/>
      <c r="BCB14" s="382"/>
      <c r="BCC14" s="382"/>
      <c r="BCD14" s="382"/>
      <c r="BCE14" s="382"/>
      <c r="BCF14" s="382"/>
      <c r="BCG14" s="382"/>
      <c r="BCH14" s="382"/>
      <c r="BCI14" s="382"/>
      <c r="BCJ14" s="382"/>
      <c r="BCK14" s="382"/>
      <c r="BCL14" s="382"/>
      <c r="BCM14" s="382"/>
      <c r="BCN14" s="382"/>
      <c r="BCO14" s="382"/>
      <c r="BCP14" s="382"/>
      <c r="BCQ14" s="382"/>
      <c r="BCR14" s="382"/>
      <c r="BCS14" s="382"/>
      <c r="BCT14" s="382"/>
      <c r="BCU14" s="382"/>
      <c r="BCV14" s="382"/>
      <c r="BCW14" s="382"/>
      <c r="BCX14" s="382"/>
      <c r="BCY14" s="382"/>
      <c r="BCZ14" s="382"/>
      <c r="BDA14" s="382"/>
      <c r="BDB14" s="382"/>
      <c r="BDC14" s="382"/>
      <c r="BDD14" s="382"/>
      <c r="BDE14" s="382"/>
      <c r="BDF14" s="382"/>
      <c r="BDG14" s="382"/>
      <c r="BDH14" s="382"/>
      <c r="BDI14" s="382"/>
      <c r="BDJ14" s="382"/>
      <c r="BDK14" s="382"/>
      <c r="BDL14" s="382"/>
      <c r="BDM14" s="382"/>
      <c r="BDN14" s="382"/>
      <c r="BDO14" s="382"/>
      <c r="BDP14" s="382"/>
      <c r="BDQ14" s="382"/>
      <c r="BDR14" s="382"/>
      <c r="BDS14" s="382"/>
      <c r="BDT14" s="382"/>
      <c r="BDU14" s="382"/>
      <c r="BDV14" s="382"/>
      <c r="BDW14" s="382"/>
      <c r="BDX14" s="382"/>
      <c r="BDY14" s="382"/>
      <c r="BDZ14" s="382"/>
      <c r="BEA14" s="382"/>
      <c r="BEB14" s="382"/>
      <c r="BEC14" s="382"/>
      <c r="BED14" s="382"/>
      <c r="BEE14" s="382"/>
      <c r="BEF14" s="382"/>
      <c r="BEG14" s="382"/>
      <c r="BEH14" s="382"/>
      <c r="BEI14" s="382"/>
      <c r="BEJ14" s="382"/>
      <c r="BEK14" s="382"/>
      <c r="BEL14" s="382"/>
      <c r="BEM14" s="382"/>
      <c r="BEN14" s="382"/>
      <c r="BEO14" s="382"/>
      <c r="BEP14" s="382"/>
      <c r="BEQ14" s="382"/>
      <c r="BER14" s="382"/>
      <c r="BES14" s="382"/>
      <c r="BET14" s="382"/>
      <c r="BEU14" s="382"/>
      <c r="BEV14" s="382"/>
      <c r="BEW14" s="382"/>
      <c r="BEX14" s="382"/>
      <c r="BEY14" s="382"/>
      <c r="BEZ14" s="382"/>
      <c r="BFA14" s="382"/>
      <c r="BFB14" s="382"/>
      <c r="BFC14" s="382"/>
      <c r="BFD14" s="382"/>
      <c r="BFE14" s="382"/>
      <c r="BFF14" s="382"/>
      <c r="BFG14" s="382"/>
      <c r="BFH14" s="382"/>
      <c r="BFI14" s="382"/>
      <c r="BFJ14" s="382"/>
      <c r="BFK14" s="382"/>
      <c r="BFL14" s="382"/>
      <c r="BFM14" s="382"/>
      <c r="BFN14" s="382"/>
      <c r="BFO14" s="382"/>
      <c r="BFP14" s="382"/>
      <c r="BFQ14" s="382"/>
      <c r="BFR14" s="382"/>
      <c r="BFS14" s="382"/>
      <c r="BFT14" s="382"/>
      <c r="BFU14" s="382"/>
      <c r="BFV14" s="382"/>
      <c r="BFW14" s="382"/>
      <c r="BFX14" s="382"/>
      <c r="BFY14" s="382"/>
      <c r="BFZ14" s="382"/>
      <c r="BGA14" s="382"/>
      <c r="BGB14" s="382"/>
      <c r="BGC14" s="382"/>
      <c r="BGD14" s="382"/>
      <c r="BGE14" s="382"/>
      <c r="BGF14" s="382"/>
      <c r="BGG14" s="382"/>
      <c r="BGH14" s="382"/>
      <c r="BGI14" s="382"/>
      <c r="BGJ14" s="382"/>
      <c r="BGK14" s="382"/>
      <c r="BGL14" s="382"/>
      <c r="BGM14" s="382"/>
      <c r="BGN14" s="382"/>
      <c r="BGO14" s="382"/>
      <c r="BGP14" s="382"/>
      <c r="BGQ14" s="382"/>
      <c r="BGR14" s="382"/>
      <c r="BGS14" s="382"/>
      <c r="BGT14" s="382"/>
      <c r="BGU14" s="382"/>
      <c r="BGV14" s="382"/>
      <c r="BGW14" s="382"/>
      <c r="BGX14" s="382"/>
      <c r="BGY14" s="382"/>
      <c r="BGZ14" s="382"/>
      <c r="BHA14" s="382"/>
      <c r="BHB14" s="382"/>
      <c r="BHC14" s="382"/>
      <c r="BHD14" s="382"/>
      <c r="BHE14" s="382"/>
      <c r="BHF14" s="382"/>
      <c r="BHG14" s="382"/>
      <c r="BHH14" s="382"/>
      <c r="BHI14" s="382"/>
      <c r="BHJ14" s="382"/>
      <c r="BHK14" s="382"/>
      <c r="BHL14" s="382"/>
      <c r="BHM14" s="382"/>
      <c r="BHN14" s="382"/>
      <c r="BHO14" s="382"/>
      <c r="BHP14" s="382"/>
      <c r="BHQ14" s="382"/>
      <c r="BHR14" s="382"/>
      <c r="BHS14" s="382"/>
      <c r="BHT14" s="382"/>
      <c r="BHU14" s="382"/>
      <c r="BHV14" s="382"/>
      <c r="BHW14" s="382"/>
      <c r="BHX14" s="382"/>
      <c r="BHY14" s="382"/>
      <c r="BHZ14" s="382"/>
      <c r="BIA14" s="382"/>
      <c r="BIB14" s="382"/>
      <c r="BIC14" s="382"/>
      <c r="BID14" s="382"/>
      <c r="BIE14" s="382"/>
      <c r="BIF14" s="382"/>
      <c r="BIG14" s="382"/>
      <c r="BIH14" s="382"/>
      <c r="BII14" s="382"/>
      <c r="BIJ14" s="382"/>
      <c r="BIK14" s="382"/>
      <c r="BIL14" s="382"/>
      <c r="BIM14" s="382"/>
      <c r="BIN14" s="382"/>
      <c r="BIO14" s="382"/>
      <c r="BIP14" s="382"/>
      <c r="BIQ14" s="382"/>
      <c r="BIR14" s="382"/>
      <c r="BIS14" s="382"/>
      <c r="BIT14" s="382"/>
      <c r="BIU14" s="382"/>
      <c r="BIV14" s="382"/>
      <c r="BIW14" s="382"/>
      <c r="BIX14" s="382"/>
      <c r="BIY14" s="382"/>
      <c r="BIZ14" s="382"/>
      <c r="BJA14" s="382"/>
      <c r="BJB14" s="382"/>
      <c r="BJC14" s="382"/>
      <c r="BJD14" s="382"/>
      <c r="BJE14" s="382"/>
      <c r="BJF14" s="382"/>
      <c r="BJG14" s="382"/>
      <c r="BJH14" s="382"/>
      <c r="BJI14" s="382"/>
      <c r="BJJ14" s="382"/>
      <c r="BJK14" s="382"/>
      <c r="BJL14" s="382"/>
      <c r="BJM14" s="382"/>
      <c r="BJN14" s="382"/>
      <c r="BJO14" s="382"/>
      <c r="BJP14" s="382"/>
      <c r="BJQ14" s="382"/>
      <c r="BJR14" s="382"/>
      <c r="BJS14" s="382"/>
      <c r="BJT14" s="382"/>
      <c r="BJU14" s="382"/>
      <c r="BJV14" s="382"/>
      <c r="BJW14" s="382"/>
      <c r="BJX14" s="382"/>
      <c r="BJY14" s="382"/>
      <c r="BJZ14" s="382"/>
      <c r="BKA14" s="382"/>
      <c r="BKB14" s="382"/>
      <c r="BKC14" s="382"/>
      <c r="BKD14" s="382"/>
      <c r="BKE14" s="382"/>
      <c r="BKF14" s="382"/>
      <c r="BKG14" s="382"/>
      <c r="BKH14" s="382"/>
      <c r="BKI14" s="382"/>
      <c r="BKJ14" s="382"/>
      <c r="BKK14" s="382"/>
      <c r="BKL14" s="382"/>
      <c r="BKM14" s="382"/>
      <c r="BKN14" s="382"/>
      <c r="BKO14" s="382"/>
      <c r="BKP14" s="382"/>
      <c r="BKQ14" s="382"/>
      <c r="BKR14" s="382"/>
      <c r="BKS14" s="382"/>
      <c r="BKT14" s="382"/>
      <c r="BKU14" s="382"/>
      <c r="BKV14" s="382"/>
      <c r="BKW14" s="382"/>
      <c r="BKX14" s="382"/>
      <c r="BKY14" s="382"/>
      <c r="BKZ14" s="382"/>
      <c r="BLA14" s="382"/>
      <c r="BLB14" s="382"/>
      <c r="BLC14" s="382"/>
      <c r="BLD14" s="382"/>
      <c r="BLE14" s="382"/>
      <c r="BLF14" s="382"/>
      <c r="BLG14" s="382"/>
      <c r="BLH14" s="382"/>
      <c r="BLI14" s="382"/>
      <c r="BLJ14" s="382"/>
      <c r="BLK14" s="382"/>
      <c r="BLL14" s="382"/>
      <c r="BLM14" s="382"/>
      <c r="BLN14" s="382"/>
      <c r="BLO14" s="382"/>
      <c r="BLP14" s="382"/>
      <c r="BLQ14" s="382"/>
      <c r="BLR14" s="382"/>
      <c r="BLS14" s="382"/>
      <c r="BLT14" s="382"/>
      <c r="BLU14" s="382"/>
      <c r="BLV14" s="382"/>
      <c r="BLW14" s="382"/>
      <c r="BLX14" s="382"/>
      <c r="BLY14" s="382"/>
      <c r="BLZ14" s="382"/>
      <c r="BMA14" s="382"/>
      <c r="BMB14" s="382"/>
      <c r="BMC14" s="382"/>
      <c r="BMD14" s="382"/>
      <c r="BME14" s="382"/>
      <c r="BMF14" s="382"/>
      <c r="BMG14" s="382"/>
      <c r="BMH14" s="382"/>
      <c r="BMI14" s="382"/>
      <c r="BMJ14" s="382"/>
      <c r="BMK14" s="382"/>
      <c r="BML14" s="382"/>
      <c r="BMM14" s="382"/>
      <c r="BMN14" s="382"/>
      <c r="BMO14" s="382"/>
      <c r="BMP14" s="382"/>
      <c r="BMQ14" s="382"/>
      <c r="BMR14" s="382"/>
      <c r="BMS14" s="382"/>
      <c r="BMT14" s="382"/>
      <c r="BMU14" s="382"/>
      <c r="BMV14" s="382"/>
      <c r="BMW14" s="382"/>
      <c r="BMX14" s="382"/>
      <c r="BMY14" s="382"/>
      <c r="BMZ14" s="382"/>
      <c r="BNA14" s="382"/>
      <c r="BNB14" s="382"/>
      <c r="BNC14" s="382"/>
      <c r="BND14" s="382"/>
      <c r="BNE14" s="382"/>
      <c r="BNF14" s="382"/>
      <c r="BNG14" s="382"/>
      <c r="BNH14" s="382"/>
      <c r="BNI14" s="382"/>
      <c r="BNJ14" s="382"/>
      <c r="BNK14" s="382"/>
      <c r="BNL14" s="382"/>
      <c r="BNM14" s="382"/>
      <c r="BNN14" s="382"/>
      <c r="BNO14" s="382"/>
      <c r="BNP14" s="382"/>
      <c r="BNQ14" s="382"/>
      <c r="BNR14" s="382"/>
      <c r="BNS14" s="382"/>
      <c r="BNT14" s="382"/>
      <c r="BNU14" s="382"/>
      <c r="BNV14" s="382"/>
      <c r="BNW14" s="382"/>
      <c r="BNX14" s="382"/>
      <c r="BNY14" s="382"/>
      <c r="BNZ14" s="382"/>
      <c r="BOA14" s="382"/>
      <c r="BOB14" s="382"/>
      <c r="BOC14" s="382"/>
      <c r="BOD14" s="382"/>
      <c r="BOE14" s="382"/>
      <c r="BOF14" s="382"/>
      <c r="BOG14" s="382"/>
      <c r="BOH14" s="382"/>
      <c r="BOI14" s="382"/>
      <c r="BOJ14" s="382"/>
      <c r="BOK14" s="382"/>
      <c r="BOL14" s="382"/>
      <c r="BOM14" s="382"/>
      <c r="BON14" s="382"/>
      <c r="BOO14" s="382"/>
      <c r="BOP14" s="382"/>
      <c r="BOQ14" s="382"/>
      <c r="BOR14" s="382"/>
      <c r="BOS14" s="382"/>
      <c r="BOT14" s="382"/>
      <c r="BOU14" s="382"/>
      <c r="BOV14" s="382"/>
      <c r="BOW14" s="382"/>
      <c r="BOX14" s="382"/>
      <c r="BOY14" s="382"/>
      <c r="BOZ14" s="382"/>
      <c r="BPA14" s="382"/>
      <c r="BPB14" s="382"/>
      <c r="BPC14" s="382"/>
      <c r="BPD14" s="382"/>
      <c r="BPE14" s="382"/>
      <c r="BPF14" s="382"/>
      <c r="BPG14" s="382"/>
      <c r="BPH14" s="382"/>
      <c r="BPI14" s="382"/>
      <c r="BPJ14" s="382"/>
      <c r="BPK14" s="382"/>
      <c r="BPL14" s="382"/>
      <c r="BPM14" s="382"/>
      <c r="BPN14" s="382"/>
      <c r="BPO14" s="382"/>
      <c r="BPP14" s="382"/>
      <c r="BPQ14" s="382"/>
      <c r="BPR14" s="382"/>
      <c r="BPS14" s="382"/>
      <c r="BPT14" s="382"/>
      <c r="BPU14" s="382"/>
      <c r="BPV14" s="382"/>
      <c r="BPW14" s="382"/>
      <c r="BPX14" s="382"/>
      <c r="BPY14" s="382"/>
      <c r="BPZ14" s="382"/>
      <c r="BQA14" s="382"/>
      <c r="BQB14" s="382"/>
      <c r="BQC14" s="382"/>
      <c r="BQD14" s="382"/>
      <c r="BQE14" s="382"/>
      <c r="BQF14" s="382"/>
      <c r="BQG14" s="382"/>
      <c r="BQH14" s="382"/>
      <c r="BQI14" s="382"/>
      <c r="BQJ14" s="382"/>
      <c r="BQK14" s="382"/>
      <c r="BQL14" s="382"/>
      <c r="BQM14" s="382"/>
      <c r="BQN14" s="382"/>
      <c r="BQO14" s="382"/>
      <c r="BQP14" s="382"/>
      <c r="BQQ14" s="382"/>
      <c r="BQR14" s="382"/>
      <c r="BQS14" s="382"/>
      <c r="BQT14" s="382"/>
      <c r="BQU14" s="382"/>
      <c r="BQV14" s="382"/>
      <c r="BQW14" s="382"/>
      <c r="BQX14" s="382"/>
      <c r="BQY14" s="382"/>
      <c r="BQZ14" s="382"/>
      <c r="BRA14" s="382"/>
      <c r="BRB14" s="382"/>
      <c r="BRC14" s="382"/>
      <c r="BRD14" s="382"/>
      <c r="BRE14" s="382"/>
      <c r="BRF14" s="382"/>
      <c r="BRG14" s="382"/>
      <c r="BRH14" s="382"/>
      <c r="BRI14" s="382"/>
      <c r="BRJ14" s="382"/>
      <c r="BRK14" s="382"/>
      <c r="BRL14" s="382"/>
      <c r="BRM14" s="382"/>
      <c r="BRN14" s="382"/>
      <c r="BRO14" s="382"/>
      <c r="BRP14" s="382"/>
      <c r="BRQ14" s="382"/>
      <c r="BRR14" s="382"/>
      <c r="BRS14" s="382"/>
      <c r="BRT14" s="382"/>
      <c r="BRU14" s="382"/>
      <c r="BRV14" s="382"/>
      <c r="BRW14" s="382"/>
      <c r="BRX14" s="382"/>
      <c r="BRY14" s="382"/>
      <c r="BRZ14" s="382"/>
      <c r="BSA14" s="382"/>
      <c r="BSB14" s="382"/>
      <c r="BSC14" s="382"/>
      <c r="BSD14" s="382"/>
      <c r="BSE14" s="382"/>
      <c r="BSF14" s="382"/>
      <c r="BSG14" s="382"/>
      <c r="BSH14" s="382"/>
      <c r="BSI14" s="382"/>
      <c r="BSJ14" s="382"/>
      <c r="BSK14" s="382"/>
      <c r="BSL14" s="382"/>
      <c r="BSM14" s="382"/>
      <c r="BSN14" s="382"/>
      <c r="BSO14" s="382"/>
      <c r="BSP14" s="382"/>
      <c r="BSQ14" s="382"/>
      <c r="BSR14" s="382"/>
      <c r="BSS14" s="382"/>
      <c r="BST14" s="382"/>
      <c r="BSU14" s="382"/>
      <c r="BSV14" s="382"/>
      <c r="BSW14" s="382"/>
      <c r="BSX14" s="382"/>
      <c r="BSY14" s="382"/>
      <c r="BSZ14" s="382"/>
      <c r="BTA14" s="382"/>
      <c r="BTB14" s="382"/>
      <c r="BTC14" s="382"/>
      <c r="BTD14" s="382"/>
      <c r="BTE14" s="382"/>
      <c r="BTF14" s="382"/>
      <c r="BTG14" s="382"/>
      <c r="BTH14" s="382"/>
      <c r="BTI14" s="382"/>
    </row>
    <row r="15" spans="1:1881" s="367" customFormat="1" ht="97.5" customHeight="1" x14ac:dyDescent="0.25">
      <c r="A15" s="435">
        <v>629</v>
      </c>
      <c r="B15" s="436" t="s">
        <v>737</v>
      </c>
      <c r="C15" s="432" t="s">
        <v>123</v>
      </c>
      <c r="D15" s="433" t="s">
        <v>977</v>
      </c>
      <c r="E15" s="770" t="s">
        <v>739</v>
      </c>
      <c r="F15" s="587"/>
      <c r="G15" s="437">
        <f>IF(F15&gt;F12,"Please review account numbers 629 &gt; 626",)</f>
        <v>0</v>
      </c>
      <c r="H15" s="419"/>
      <c r="I15" s="420"/>
      <c r="J15"/>
      <c r="K15" s="382"/>
      <c r="L15" s="715" t="s">
        <v>997</v>
      </c>
      <c r="M15" s="580"/>
      <c r="N15" s="597"/>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c r="BL15" s="382"/>
      <c r="BM15" s="382"/>
      <c r="BN15" s="382"/>
      <c r="BO15" s="382"/>
      <c r="BP15" s="382"/>
      <c r="BQ15" s="382"/>
      <c r="BR15" s="382"/>
      <c r="BS15" s="382"/>
      <c r="BT15" s="382"/>
      <c r="BU15" s="382"/>
      <c r="BV15" s="382"/>
      <c r="BW15" s="382"/>
      <c r="BX15" s="382"/>
      <c r="BY15" s="382"/>
      <c r="BZ15" s="382"/>
      <c r="CA15" s="382"/>
      <c r="CB15" s="382"/>
      <c r="CC15" s="382"/>
      <c r="CD15" s="382"/>
      <c r="CE15" s="382"/>
      <c r="CF15" s="382"/>
      <c r="CG15" s="382"/>
      <c r="CH15" s="382"/>
      <c r="CI15" s="382"/>
      <c r="CJ15" s="382"/>
      <c r="CK15" s="382"/>
      <c r="CL15" s="382"/>
      <c r="CM15" s="382"/>
      <c r="CN15" s="382"/>
      <c r="CO15" s="382"/>
      <c r="CP15" s="382"/>
      <c r="CQ15" s="382"/>
      <c r="CR15" s="382"/>
      <c r="CS15" s="382"/>
      <c r="CT15" s="382"/>
      <c r="CU15" s="382"/>
      <c r="CV15" s="382"/>
      <c r="CW15" s="382"/>
      <c r="CX15" s="382"/>
      <c r="CY15" s="382"/>
      <c r="CZ15" s="382"/>
      <c r="DA15" s="382"/>
      <c r="DB15" s="382"/>
      <c r="DC15" s="382"/>
      <c r="DD15" s="382"/>
      <c r="DE15" s="382"/>
      <c r="DF15" s="382"/>
      <c r="DG15" s="382"/>
      <c r="DH15" s="382"/>
      <c r="DI15" s="382"/>
      <c r="DJ15" s="382"/>
      <c r="DK15" s="382"/>
      <c r="DL15" s="382"/>
      <c r="DM15" s="382"/>
      <c r="DN15" s="382"/>
      <c r="DO15" s="382"/>
      <c r="DP15" s="382"/>
      <c r="DQ15" s="382"/>
      <c r="DR15" s="382"/>
      <c r="DS15" s="382"/>
      <c r="DT15" s="382"/>
      <c r="DU15" s="382"/>
      <c r="DV15" s="382"/>
      <c r="DW15" s="382"/>
      <c r="DX15" s="382"/>
      <c r="DY15" s="382"/>
      <c r="DZ15" s="382"/>
      <c r="EA15" s="382"/>
      <c r="EB15" s="382"/>
      <c r="EC15" s="382"/>
      <c r="ED15" s="382"/>
      <c r="EE15" s="382"/>
      <c r="EF15" s="382"/>
      <c r="EG15" s="382"/>
      <c r="EH15" s="382"/>
      <c r="EI15" s="382"/>
      <c r="EJ15" s="382"/>
      <c r="EK15" s="382"/>
      <c r="EL15" s="382"/>
      <c r="EM15" s="382"/>
      <c r="EN15" s="382"/>
      <c r="EO15" s="382"/>
      <c r="EP15" s="382"/>
      <c r="EQ15" s="382"/>
      <c r="ER15" s="382"/>
      <c r="ES15" s="382"/>
      <c r="ET15" s="382"/>
      <c r="EU15" s="382"/>
      <c r="EV15" s="382"/>
      <c r="EW15" s="382"/>
      <c r="EX15" s="382"/>
      <c r="EY15" s="382"/>
      <c r="EZ15" s="382"/>
      <c r="FA15" s="382"/>
      <c r="FB15" s="382"/>
      <c r="FC15" s="382"/>
      <c r="FD15" s="382"/>
      <c r="FE15" s="382"/>
      <c r="FF15" s="382"/>
      <c r="FG15" s="382"/>
      <c r="FH15" s="382"/>
      <c r="FI15" s="382"/>
      <c r="FJ15" s="382"/>
      <c r="FK15" s="382"/>
      <c r="FL15" s="382"/>
      <c r="FM15" s="382"/>
      <c r="FN15" s="382"/>
      <c r="FO15" s="382"/>
      <c r="FP15" s="382"/>
      <c r="FQ15" s="382"/>
      <c r="FR15" s="382"/>
      <c r="FS15" s="382"/>
      <c r="FT15" s="382"/>
      <c r="FU15" s="382"/>
      <c r="FV15" s="382"/>
      <c r="FW15" s="382"/>
      <c r="FX15" s="382"/>
      <c r="FY15" s="382"/>
      <c r="FZ15" s="382"/>
      <c r="GA15" s="382"/>
      <c r="GB15" s="382"/>
      <c r="GC15" s="382"/>
      <c r="GD15" s="382"/>
      <c r="GE15" s="382"/>
      <c r="GF15" s="382"/>
      <c r="GG15" s="382"/>
      <c r="GH15" s="382"/>
      <c r="GI15" s="382"/>
      <c r="GJ15" s="382"/>
      <c r="GK15" s="382"/>
      <c r="GL15" s="382"/>
      <c r="GM15" s="382"/>
      <c r="GN15" s="382"/>
      <c r="GO15" s="382"/>
      <c r="GP15" s="382"/>
      <c r="GQ15" s="382"/>
      <c r="GR15" s="382"/>
      <c r="GS15" s="382"/>
      <c r="GT15" s="382"/>
      <c r="GU15" s="382"/>
      <c r="GV15" s="382"/>
      <c r="GW15" s="382"/>
      <c r="GX15" s="382"/>
      <c r="GY15" s="382"/>
      <c r="GZ15" s="382"/>
      <c r="HA15" s="382"/>
      <c r="HB15" s="382"/>
      <c r="HC15" s="382"/>
      <c r="HD15" s="382"/>
      <c r="HE15" s="382"/>
      <c r="HF15" s="382"/>
      <c r="HG15" s="382"/>
      <c r="HH15" s="382"/>
      <c r="HI15" s="382"/>
      <c r="HJ15" s="382"/>
      <c r="HK15" s="382"/>
      <c r="HL15" s="382"/>
      <c r="HM15" s="382"/>
      <c r="HN15" s="382"/>
      <c r="HO15" s="382"/>
      <c r="HP15" s="382"/>
      <c r="HQ15" s="382"/>
      <c r="HR15" s="382"/>
      <c r="HS15" s="382"/>
      <c r="HT15" s="382"/>
      <c r="HU15" s="382"/>
      <c r="HV15" s="382"/>
      <c r="HW15" s="382"/>
      <c r="HX15" s="382"/>
      <c r="HY15" s="382"/>
      <c r="HZ15" s="382"/>
      <c r="IA15" s="382"/>
      <c r="IB15" s="382"/>
      <c r="IC15" s="382"/>
      <c r="ID15" s="382"/>
      <c r="IE15" s="382"/>
      <c r="IF15" s="382"/>
      <c r="IG15" s="382"/>
      <c r="IH15" s="382"/>
      <c r="II15" s="382"/>
      <c r="IJ15" s="382"/>
      <c r="IK15" s="382"/>
      <c r="IL15" s="382"/>
      <c r="IM15" s="382"/>
      <c r="IN15" s="382"/>
      <c r="IO15" s="382"/>
      <c r="IP15" s="382"/>
      <c r="IQ15" s="382"/>
      <c r="IR15" s="382"/>
      <c r="IS15" s="382"/>
      <c r="IT15" s="382"/>
      <c r="IU15" s="382"/>
      <c r="IV15" s="382"/>
      <c r="IW15" s="382"/>
      <c r="IX15" s="382"/>
      <c r="IY15" s="382"/>
      <c r="IZ15" s="382"/>
      <c r="JA15" s="382"/>
      <c r="JB15" s="382"/>
      <c r="JC15" s="382"/>
      <c r="JD15" s="382"/>
      <c r="JE15" s="382"/>
      <c r="JF15" s="382"/>
      <c r="JG15" s="382"/>
      <c r="JH15" s="382"/>
      <c r="JI15" s="382"/>
      <c r="JJ15" s="382"/>
      <c r="JK15" s="382"/>
      <c r="JL15" s="382"/>
      <c r="JM15" s="382"/>
      <c r="JN15" s="382"/>
      <c r="JO15" s="382"/>
      <c r="JP15" s="382"/>
      <c r="JQ15" s="382"/>
      <c r="JR15" s="382"/>
      <c r="JS15" s="382"/>
      <c r="JT15" s="382"/>
      <c r="JU15" s="382"/>
      <c r="JV15" s="382"/>
      <c r="JW15" s="382"/>
      <c r="JX15" s="382"/>
      <c r="JY15" s="382"/>
      <c r="JZ15" s="382"/>
      <c r="KA15" s="382"/>
      <c r="KB15" s="382"/>
      <c r="KC15" s="382"/>
      <c r="KD15" s="382"/>
      <c r="KE15" s="382"/>
      <c r="KF15" s="382"/>
      <c r="KG15" s="382"/>
      <c r="KH15" s="382"/>
      <c r="KI15" s="382"/>
      <c r="KJ15" s="382"/>
      <c r="KK15" s="382"/>
      <c r="KL15" s="382"/>
      <c r="KM15" s="382"/>
      <c r="KN15" s="382"/>
      <c r="KO15" s="382"/>
      <c r="KP15" s="382"/>
      <c r="KQ15" s="382"/>
      <c r="KR15" s="382"/>
      <c r="KS15" s="382"/>
      <c r="KT15" s="382"/>
      <c r="KU15" s="382"/>
      <c r="KV15" s="382"/>
      <c r="KW15" s="382"/>
      <c r="KX15" s="382"/>
      <c r="KY15" s="382"/>
      <c r="KZ15" s="382"/>
      <c r="LA15" s="382"/>
      <c r="LB15" s="382"/>
      <c r="LC15" s="382"/>
      <c r="LD15" s="382"/>
      <c r="LE15" s="382"/>
      <c r="LF15" s="382"/>
      <c r="LG15" s="382"/>
      <c r="LH15" s="382"/>
      <c r="LI15" s="382"/>
      <c r="LJ15" s="382"/>
      <c r="LK15" s="382"/>
      <c r="LL15" s="382"/>
      <c r="LM15" s="382"/>
      <c r="LN15" s="382"/>
      <c r="LO15" s="382"/>
      <c r="LP15" s="382"/>
      <c r="LQ15" s="382"/>
      <c r="LR15" s="382"/>
      <c r="LS15" s="382"/>
      <c r="LT15" s="382"/>
      <c r="LU15" s="382"/>
      <c r="LV15" s="382"/>
      <c r="LW15" s="382"/>
      <c r="LX15" s="382"/>
      <c r="LY15" s="382"/>
      <c r="LZ15" s="382"/>
      <c r="MA15" s="382"/>
      <c r="MB15" s="382"/>
      <c r="MC15" s="382"/>
      <c r="MD15" s="382"/>
      <c r="ME15" s="382"/>
      <c r="MF15" s="382"/>
      <c r="MG15" s="382"/>
      <c r="MH15" s="382"/>
      <c r="MI15" s="382"/>
      <c r="MJ15" s="382"/>
      <c r="MK15" s="382"/>
      <c r="ML15" s="382"/>
      <c r="MM15" s="382"/>
      <c r="MN15" s="382"/>
      <c r="MO15" s="382"/>
      <c r="MP15" s="382"/>
      <c r="MQ15" s="382"/>
      <c r="MR15" s="382"/>
      <c r="MS15" s="382"/>
      <c r="MT15" s="382"/>
      <c r="MU15" s="382"/>
      <c r="MV15" s="382"/>
      <c r="MW15" s="382"/>
      <c r="MX15" s="382"/>
      <c r="MY15" s="382"/>
      <c r="MZ15" s="382"/>
      <c r="NA15" s="382"/>
      <c r="NB15" s="382"/>
      <c r="NC15" s="382"/>
      <c r="ND15" s="382"/>
      <c r="NE15" s="382"/>
      <c r="NF15" s="382"/>
      <c r="NG15" s="382"/>
      <c r="NH15" s="382"/>
      <c r="NI15" s="382"/>
      <c r="NJ15" s="382"/>
      <c r="NK15" s="382"/>
      <c r="NL15" s="382"/>
      <c r="NM15" s="382"/>
      <c r="NN15" s="382"/>
      <c r="NO15" s="382"/>
      <c r="NP15" s="382"/>
      <c r="NQ15" s="382"/>
      <c r="NR15" s="382"/>
      <c r="NS15" s="382"/>
      <c r="NT15" s="382"/>
      <c r="NU15" s="382"/>
      <c r="NV15" s="382"/>
      <c r="NW15" s="382"/>
      <c r="NX15" s="382"/>
      <c r="NY15" s="382"/>
      <c r="NZ15" s="382"/>
      <c r="OA15" s="382"/>
      <c r="OB15" s="382"/>
      <c r="OC15" s="382"/>
      <c r="OD15" s="382"/>
      <c r="OE15" s="382"/>
      <c r="OF15" s="382"/>
      <c r="OG15" s="382"/>
      <c r="OH15" s="382"/>
      <c r="OI15" s="382"/>
      <c r="OJ15" s="382"/>
      <c r="OK15" s="382"/>
      <c r="OL15" s="382"/>
      <c r="OM15" s="382"/>
      <c r="ON15" s="382"/>
      <c r="OO15" s="382"/>
      <c r="OP15" s="382"/>
      <c r="OQ15" s="382"/>
      <c r="OR15" s="382"/>
      <c r="OS15" s="382"/>
      <c r="OT15" s="382"/>
      <c r="OU15" s="382"/>
      <c r="OV15" s="382"/>
      <c r="OW15" s="382"/>
      <c r="OX15" s="382"/>
      <c r="OY15" s="382"/>
      <c r="OZ15" s="382"/>
      <c r="PA15" s="382"/>
      <c r="PB15" s="382"/>
      <c r="PC15" s="382"/>
      <c r="PD15" s="382"/>
      <c r="PE15" s="382"/>
      <c r="PF15" s="382"/>
      <c r="PG15" s="382"/>
      <c r="PH15" s="382"/>
      <c r="PI15" s="382"/>
      <c r="PJ15" s="382"/>
      <c r="PK15" s="382"/>
      <c r="PL15" s="382"/>
      <c r="PM15" s="382"/>
      <c r="PN15" s="382"/>
      <c r="PO15" s="382"/>
      <c r="PP15" s="382"/>
      <c r="PQ15" s="382"/>
      <c r="PR15" s="382"/>
      <c r="PS15" s="382"/>
      <c r="PT15" s="382"/>
      <c r="PU15" s="382"/>
      <c r="PV15" s="382"/>
      <c r="PW15" s="382"/>
      <c r="PX15" s="382"/>
      <c r="PY15" s="382"/>
      <c r="PZ15" s="382"/>
      <c r="QA15" s="382"/>
      <c r="QB15" s="382"/>
      <c r="QC15" s="382"/>
      <c r="QD15" s="382"/>
      <c r="QE15" s="382"/>
      <c r="QF15" s="382"/>
      <c r="QG15" s="382"/>
      <c r="QH15" s="382"/>
      <c r="QI15" s="382"/>
      <c r="QJ15" s="382"/>
      <c r="QK15" s="382"/>
      <c r="QL15" s="382"/>
      <c r="QM15" s="382"/>
      <c r="QN15" s="382"/>
      <c r="QO15" s="382"/>
      <c r="QP15" s="382"/>
      <c r="QQ15" s="382"/>
      <c r="QR15" s="382"/>
      <c r="QS15" s="382"/>
      <c r="QT15" s="382"/>
      <c r="QU15" s="382"/>
      <c r="QV15" s="382"/>
      <c r="QW15" s="382"/>
      <c r="QX15" s="382"/>
      <c r="QY15" s="382"/>
      <c r="QZ15" s="382"/>
      <c r="RA15" s="382"/>
      <c r="RB15" s="382"/>
      <c r="RC15" s="382"/>
      <c r="RD15" s="382"/>
      <c r="RE15" s="382"/>
      <c r="RF15" s="382"/>
      <c r="RG15" s="382"/>
      <c r="RH15" s="382"/>
      <c r="RI15" s="382"/>
      <c r="RJ15" s="382"/>
      <c r="RK15" s="382"/>
      <c r="RL15" s="382"/>
      <c r="RM15" s="382"/>
      <c r="RN15" s="382"/>
      <c r="RO15" s="382"/>
      <c r="RP15" s="382"/>
      <c r="RQ15" s="382"/>
      <c r="RR15" s="382"/>
      <c r="RS15" s="382"/>
      <c r="RT15" s="382"/>
      <c r="RU15" s="382"/>
      <c r="RV15" s="382"/>
      <c r="RW15" s="382"/>
      <c r="RX15" s="382"/>
      <c r="RY15" s="382"/>
      <c r="RZ15" s="382"/>
      <c r="SA15" s="382"/>
      <c r="SB15" s="382"/>
      <c r="SC15" s="382"/>
      <c r="SD15" s="382"/>
      <c r="SE15" s="382"/>
      <c r="SF15" s="382"/>
      <c r="SG15" s="382"/>
      <c r="SH15" s="382"/>
      <c r="SI15" s="382"/>
      <c r="SJ15" s="382"/>
      <c r="SK15" s="382"/>
      <c r="SL15" s="382"/>
      <c r="SM15" s="382"/>
      <c r="SN15" s="382"/>
      <c r="SO15" s="382"/>
      <c r="SP15" s="382"/>
      <c r="SQ15" s="382"/>
      <c r="SR15" s="382"/>
      <c r="SS15" s="382"/>
      <c r="ST15" s="382"/>
      <c r="SU15" s="382"/>
      <c r="SV15" s="382"/>
      <c r="SW15" s="382"/>
      <c r="SX15" s="382"/>
      <c r="SY15" s="382"/>
      <c r="SZ15" s="382"/>
      <c r="TA15" s="382"/>
      <c r="TB15" s="382"/>
      <c r="TC15" s="382"/>
      <c r="TD15" s="382"/>
      <c r="TE15" s="382"/>
      <c r="TF15" s="382"/>
      <c r="TG15" s="382"/>
      <c r="TH15" s="382"/>
      <c r="TI15" s="382"/>
      <c r="TJ15" s="382"/>
      <c r="TK15" s="382"/>
      <c r="TL15" s="382"/>
      <c r="TM15" s="382"/>
      <c r="TN15" s="382"/>
      <c r="TO15" s="382"/>
      <c r="TP15" s="382"/>
      <c r="TQ15" s="382"/>
      <c r="TR15" s="382"/>
      <c r="TS15" s="382"/>
      <c r="TT15" s="382"/>
      <c r="TU15" s="382"/>
      <c r="TV15" s="382"/>
      <c r="TW15" s="382"/>
      <c r="TX15" s="382"/>
      <c r="TY15" s="382"/>
      <c r="TZ15" s="382"/>
      <c r="UA15" s="382"/>
      <c r="UB15" s="382"/>
      <c r="UC15" s="382"/>
      <c r="UD15" s="382"/>
      <c r="UE15" s="382"/>
      <c r="UF15" s="382"/>
      <c r="UG15" s="382"/>
      <c r="UH15" s="382"/>
      <c r="UI15" s="382"/>
      <c r="UJ15" s="382"/>
      <c r="UK15" s="382"/>
      <c r="UL15" s="382"/>
      <c r="UM15" s="382"/>
      <c r="UN15" s="382"/>
      <c r="UO15" s="382"/>
      <c r="UP15" s="382"/>
      <c r="UQ15" s="382"/>
      <c r="UR15" s="382"/>
      <c r="US15" s="382"/>
      <c r="UT15" s="382"/>
      <c r="UU15" s="382"/>
      <c r="UV15" s="382"/>
      <c r="UW15" s="382"/>
      <c r="UX15" s="382"/>
      <c r="UY15" s="382"/>
      <c r="UZ15" s="382"/>
      <c r="VA15" s="382"/>
      <c r="VB15" s="382"/>
      <c r="VC15" s="382"/>
      <c r="VD15" s="382"/>
      <c r="VE15" s="382"/>
      <c r="VF15" s="382"/>
      <c r="VG15" s="382"/>
      <c r="VH15" s="382"/>
      <c r="VI15" s="382"/>
      <c r="VJ15" s="382"/>
      <c r="VK15" s="382"/>
      <c r="VL15" s="382"/>
      <c r="VM15" s="382"/>
      <c r="VN15" s="382"/>
      <c r="VO15" s="382"/>
      <c r="VP15" s="382"/>
      <c r="VQ15" s="382"/>
      <c r="VR15" s="382"/>
      <c r="VS15" s="382"/>
      <c r="VT15" s="382"/>
      <c r="VU15" s="382"/>
      <c r="VV15" s="382"/>
      <c r="VW15" s="382"/>
      <c r="VX15" s="382"/>
      <c r="VY15" s="382"/>
      <c r="VZ15" s="382"/>
      <c r="WA15" s="382"/>
      <c r="WB15" s="382"/>
      <c r="WC15" s="382"/>
      <c r="WD15" s="382"/>
      <c r="WE15" s="382"/>
      <c r="WF15" s="382"/>
      <c r="WG15" s="382"/>
      <c r="WH15" s="382"/>
      <c r="WI15" s="382"/>
      <c r="WJ15" s="382"/>
      <c r="WK15" s="382"/>
      <c r="WL15" s="382"/>
      <c r="WM15" s="382"/>
      <c r="WN15" s="382"/>
      <c r="WO15" s="382"/>
      <c r="WP15" s="382"/>
      <c r="WQ15" s="382"/>
      <c r="WR15" s="382"/>
      <c r="WS15" s="382"/>
      <c r="WT15" s="382"/>
      <c r="WU15" s="382"/>
      <c r="WV15" s="382"/>
      <c r="WW15" s="382"/>
      <c r="WX15" s="382"/>
      <c r="WY15" s="382"/>
      <c r="WZ15" s="382"/>
      <c r="XA15" s="382"/>
      <c r="XB15" s="382"/>
      <c r="XC15" s="382"/>
      <c r="XD15" s="382"/>
      <c r="XE15" s="382"/>
      <c r="XF15" s="382"/>
      <c r="XG15" s="382"/>
      <c r="XH15" s="382"/>
      <c r="XI15" s="382"/>
      <c r="XJ15" s="382"/>
      <c r="XK15" s="382"/>
      <c r="XL15" s="382"/>
      <c r="XM15" s="382"/>
      <c r="XN15" s="382"/>
      <c r="XO15" s="382"/>
      <c r="XP15" s="382"/>
      <c r="XQ15" s="382"/>
      <c r="XR15" s="382"/>
      <c r="XS15" s="382"/>
      <c r="XT15" s="382"/>
      <c r="XU15" s="382"/>
      <c r="XV15" s="382"/>
      <c r="XW15" s="382"/>
      <c r="XX15" s="382"/>
      <c r="XY15" s="382"/>
      <c r="XZ15" s="382"/>
      <c r="YA15" s="382"/>
      <c r="YB15" s="382"/>
      <c r="YC15" s="382"/>
      <c r="YD15" s="382"/>
      <c r="YE15" s="382"/>
      <c r="YF15" s="382"/>
      <c r="YG15" s="382"/>
      <c r="YH15" s="382"/>
      <c r="YI15" s="382"/>
      <c r="YJ15" s="382"/>
      <c r="YK15" s="382"/>
      <c r="YL15" s="382"/>
      <c r="YM15" s="382"/>
      <c r="YN15" s="382"/>
      <c r="YO15" s="382"/>
      <c r="YP15" s="382"/>
      <c r="YQ15" s="382"/>
      <c r="YR15" s="382"/>
      <c r="YS15" s="382"/>
      <c r="YT15" s="382"/>
      <c r="YU15" s="382"/>
      <c r="YV15" s="382"/>
      <c r="YW15" s="382"/>
      <c r="YX15" s="382"/>
      <c r="YY15" s="382"/>
      <c r="YZ15" s="382"/>
      <c r="ZA15" s="382"/>
      <c r="ZB15" s="382"/>
      <c r="ZC15" s="382"/>
      <c r="ZD15" s="382"/>
      <c r="ZE15" s="382"/>
      <c r="ZF15" s="382"/>
      <c r="ZG15" s="382"/>
      <c r="ZH15" s="382"/>
      <c r="ZI15" s="382"/>
      <c r="ZJ15" s="382"/>
      <c r="ZK15" s="382"/>
      <c r="ZL15" s="382"/>
      <c r="ZM15" s="382"/>
      <c r="ZN15" s="382"/>
      <c r="ZO15" s="382"/>
      <c r="ZP15" s="382"/>
      <c r="ZQ15" s="382"/>
      <c r="ZR15" s="382"/>
      <c r="ZS15" s="382"/>
      <c r="ZT15" s="382"/>
      <c r="ZU15" s="382"/>
      <c r="ZV15" s="382"/>
      <c r="ZW15" s="382"/>
      <c r="ZX15" s="382"/>
      <c r="ZY15" s="382"/>
      <c r="ZZ15" s="382"/>
      <c r="AAA15" s="382"/>
      <c r="AAB15" s="382"/>
      <c r="AAC15" s="382"/>
      <c r="AAD15" s="382"/>
      <c r="AAE15" s="382"/>
      <c r="AAF15" s="382"/>
      <c r="AAG15" s="382"/>
      <c r="AAH15" s="382"/>
      <c r="AAI15" s="382"/>
      <c r="AAJ15" s="382"/>
      <c r="AAK15" s="382"/>
      <c r="AAL15" s="382"/>
      <c r="AAM15" s="382"/>
      <c r="AAN15" s="382"/>
      <c r="AAO15" s="382"/>
      <c r="AAP15" s="382"/>
      <c r="AAQ15" s="382"/>
      <c r="AAR15" s="382"/>
      <c r="AAS15" s="382"/>
      <c r="AAT15" s="382"/>
      <c r="AAU15" s="382"/>
      <c r="AAV15" s="382"/>
      <c r="AAW15" s="382"/>
      <c r="AAX15" s="382"/>
      <c r="AAY15" s="382"/>
      <c r="AAZ15" s="382"/>
      <c r="ABA15" s="382"/>
      <c r="ABB15" s="382"/>
      <c r="ABC15" s="382"/>
      <c r="ABD15" s="382"/>
      <c r="ABE15" s="382"/>
      <c r="ABF15" s="382"/>
      <c r="ABG15" s="382"/>
      <c r="ABH15" s="382"/>
      <c r="ABI15" s="382"/>
      <c r="ABJ15" s="382"/>
      <c r="ABK15" s="382"/>
      <c r="ABL15" s="382"/>
      <c r="ABM15" s="382"/>
      <c r="ABN15" s="382"/>
      <c r="ABO15" s="382"/>
      <c r="ABP15" s="382"/>
      <c r="ABQ15" s="382"/>
      <c r="ABR15" s="382"/>
      <c r="ABS15" s="382"/>
      <c r="ABT15" s="382"/>
      <c r="ABU15" s="382"/>
      <c r="ABV15" s="382"/>
      <c r="ABW15" s="382"/>
      <c r="ABX15" s="382"/>
      <c r="ABY15" s="382"/>
      <c r="ABZ15" s="382"/>
      <c r="ACA15" s="382"/>
      <c r="ACB15" s="382"/>
      <c r="ACC15" s="382"/>
      <c r="ACD15" s="382"/>
      <c r="ACE15" s="382"/>
      <c r="ACF15" s="382"/>
      <c r="ACG15" s="382"/>
      <c r="ACH15" s="382"/>
      <c r="ACI15" s="382"/>
      <c r="ACJ15" s="382"/>
      <c r="ACK15" s="382"/>
      <c r="ACL15" s="382"/>
      <c r="ACM15" s="382"/>
      <c r="ACN15" s="382"/>
      <c r="ACO15" s="382"/>
      <c r="ACP15" s="382"/>
      <c r="ACQ15" s="382"/>
      <c r="ACR15" s="382"/>
      <c r="ACS15" s="382"/>
      <c r="ACT15" s="382"/>
      <c r="ACU15" s="382"/>
      <c r="ACV15" s="382"/>
      <c r="ACW15" s="382"/>
      <c r="ACX15" s="382"/>
      <c r="ACY15" s="382"/>
      <c r="ACZ15" s="382"/>
      <c r="ADA15" s="382"/>
      <c r="ADB15" s="382"/>
      <c r="ADC15" s="382"/>
      <c r="ADD15" s="382"/>
      <c r="ADE15" s="382"/>
      <c r="ADF15" s="382"/>
      <c r="ADG15" s="382"/>
      <c r="ADH15" s="382"/>
      <c r="ADI15" s="382"/>
      <c r="ADJ15" s="382"/>
      <c r="ADK15" s="382"/>
      <c r="ADL15" s="382"/>
      <c r="ADM15" s="382"/>
      <c r="ADN15" s="382"/>
      <c r="ADO15" s="382"/>
      <c r="ADP15" s="382"/>
      <c r="ADQ15" s="382"/>
      <c r="ADR15" s="382"/>
      <c r="ADS15" s="382"/>
      <c r="ADT15" s="382"/>
      <c r="ADU15" s="382"/>
      <c r="ADV15" s="382"/>
      <c r="ADW15" s="382"/>
      <c r="ADX15" s="382"/>
      <c r="ADY15" s="382"/>
      <c r="ADZ15" s="382"/>
      <c r="AEA15" s="382"/>
      <c r="AEB15" s="382"/>
      <c r="AEC15" s="382"/>
      <c r="AED15" s="382"/>
      <c r="AEE15" s="382"/>
      <c r="AEF15" s="382"/>
      <c r="AEG15" s="382"/>
      <c r="AEH15" s="382"/>
      <c r="AEI15" s="382"/>
      <c r="AEJ15" s="382"/>
      <c r="AEK15" s="382"/>
      <c r="AEL15" s="382"/>
      <c r="AEM15" s="382"/>
      <c r="AEN15" s="382"/>
      <c r="AEO15" s="382"/>
      <c r="AEP15" s="382"/>
      <c r="AEQ15" s="382"/>
      <c r="AER15" s="382"/>
      <c r="AES15" s="382"/>
      <c r="AET15" s="382"/>
      <c r="AEU15" s="382"/>
      <c r="AEV15" s="382"/>
      <c r="AEW15" s="382"/>
      <c r="AEX15" s="382"/>
      <c r="AEY15" s="382"/>
      <c r="AEZ15" s="382"/>
      <c r="AFA15" s="382"/>
      <c r="AFB15" s="382"/>
      <c r="AFC15" s="382"/>
      <c r="AFD15" s="382"/>
      <c r="AFE15" s="382"/>
      <c r="AFF15" s="382"/>
      <c r="AFG15" s="382"/>
      <c r="AFH15" s="382"/>
      <c r="AFI15" s="382"/>
      <c r="AFJ15" s="382"/>
      <c r="AFK15" s="382"/>
      <c r="AFL15" s="382"/>
      <c r="AFM15" s="382"/>
      <c r="AFN15" s="382"/>
      <c r="AFO15" s="382"/>
      <c r="AFP15" s="382"/>
      <c r="AFQ15" s="382"/>
      <c r="AFR15" s="382"/>
      <c r="AFS15" s="382"/>
      <c r="AFT15" s="382"/>
      <c r="AFU15" s="382"/>
      <c r="AFV15" s="382"/>
      <c r="AFW15" s="382"/>
      <c r="AFX15" s="382"/>
      <c r="AFY15" s="382"/>
      <c r="AFZ15" s="382"/>
      <c r="AGA15" s="382"/>
      <c r="AGB15" s="382"/>
      <c r="AGC15" s="382"/>
      <c r="AGD15" s="382"/>
      <c r="AGE15" s="382"/>
      <c r="AGF15" s="382"/>
      <c r="AGG15" s="382"/>
      <c r="AGH15" s="382"/>
      <c r="AGI15" s="382"/>
      <c r="AGJ15" s="382"/>
      <c r="AGK15" s="382"/>
      <c r="AGL15" s="382"/>
      <c r="AGM15" s="382"/>
      <c r="AGN15" s="382"/>
      <c r="AGO15" s="382"/>
      <c r="AGP15" s="382"/>
      <c r="AGQ15" s="382"/>
      <c r="AGR15" s="382"/>
      <c r="AGS15" s="382"/>
      <c r="AGT15" s="382"/>
      <c r="AGU15" s="382"/>
      <c r="AGV15" s="382"/>
      <c r="AGW15" s="382"/>
      <c r="AGX15" s="382"/>
      <c r="AGY15" s="382"/>
      <c r="AGZ15" s="382"/>
      <c r="AHA15" s="382"/>
      <c r="AHB15" s="382"/>
      <c r="AHC15" s="382"/>
      <c r="AHD15" s="382"/>
      <c r="AHE15" s="382"/>
      <c r="AHF15" s="382"/>
      <c r="AHG15" s="382"/>
      <c r="AHH15" s="382"/>
      <c r="AHI15" s="382"/>
      <c r="AHJ15" s="382"/>
      <c r="AHK15" s="382"/>
      <c r="AHL15" s="382"/>
      <c r="AHM15" s="382"/>
      <c r="AHN15" s="382"/>
      <c r="AHO15" s="382"/>
      <c r="AHP15" s="382"/>
      <c r="AHQ15" s="382"/>
      <c r="AHR15" s="382"/>
      <c r="AHS15" s="382"/>
      <c r="AHT15" s="382"/>
      <c r="AHU15" s="382"/>
      <c r="AHV15" s="382"/>
      <c r="AHW15" s="382"/>
      <c r="AHX15" s="382"/>
      <c r="AHY15" s="382"/>
      <c r="AHZ15" s="382"/>
      <c r="AIA15" s="382"/>
      <c r="AIB15" s="382"/>
      <c r="AIC15" s="382"/>
      <c r="AID15" s="382"/>
      <c r="AIE15" s="382"/>
      <c r="AIF15" s="382"/>
      <c r="AIG15" s="382"/>
      <c r="AIH15" s="382"/>
      <c r="AII15" s="382"/>
      <c r="AIJ15" s="382"/>
      <c r="AIK15" s="382"/>
      <c r="AIL15" s="382"/>
      <c r="AIM15" s="382"/>
      <c r="AIN15" s="382"/>
      <c r="AIO15" s="382"/>
      <c r="AIP15" s="382"/>
      <c r="AIQ15" s="382"/>
      <c r="AIR15" s="382"/>
      <c r="AIS15" s="382"/>
      <c r="AIT15" s="382"/>
      <c r="AIU15" s="382"/>
      <c r="AIV15" s="382"/>
      <c r="AIW15" s="382"/>
      <c r="AIX15" s="382"/>
      <c r="AIY15" s="382"/>
      <c r="AIZ15" s="382"/>
      <c r="AJA15" s="382"/>
      <c r="AJB15" s="382"/>
      <c r="AJC15" s="382"/>
      <c r="AJD15" s="382"/>
      <c r="AJE15" s="382"/>
      <c r="AJF15" s="382"/>
      <c r="AJG15" s="382"/>
      <c r="AJH15" s="382"/>
      <c r="AJI15" s="382"/>
      <c r="AJJ15" s="382"/>
      <c r="AJK15" s="382"/>
      <c r="AJL15" s="382"/>
      <c r="AJM15" s="382"/>
      <c r="AJN15" s="382"/>
      <c r="AJO15" s="382"/>
      <c r="AJP15" s="382"/>
      <c r="AJQ15" s="382"/>
      <c r="AJR15" s="382"/>
      <c r="AJS15" s="382"/>
      <c r="AJT15" s="382"/>
      <c r="AJU15" s="382"/>
      <c r="AJV15" s="382"/>
      <c r="AJW15" s="382"/>
      <c r="AJX15" s="382"/>
      <c r="AJY15" s="382"/>
      <c r="AJZ15" s="382"/>
      <c r="AKA15" s="382"/>
      <c r="AKB15" s="382"/>
      <c r="AKC15" s="382"/>
      <c r="AKD15" s="382"/>
      <c r="AKE15" s="382"/>
      <c r="AKF15" s="382"/>
      <c r="AKG15" s="382"/>
      <c r="AKH15" s="382"/>
      <c r="AKI15" s="382"/>
      <c r="AKJ15" s="382"/>
      <c r="AKK15" s="382"/>
      <c r="AKL15" s="382"/>
      <c r="AKM15" s="382"/>
      <c r="AKN15" s="382"/>
      <c r="AKO15" s="382"/>
      <c r="AKP15" s="382"/>
      <c r="AKQ15" s="382"/>
      <c r="AKR15" s="382"/>
      <c r="AKS15" s="382"/>
      <c r="AKT15" s="382"/>
      <c r="AKU15" s="382"/>
      <c r="AKV15" s="382"/>
      <c r="AKW15" s="382"/>
      <c r="AKX15" s="382"/>
      <c r="AKY15" s="382"/>
      <c r="AKZ15" s="382"/>
      <c r="ALA15" s="382"/>
      <c r="ALB15" s="382"/>
      <c r="ALC15" s="382"/>
      <c r="ALD15" s="382"/>
      <c r="ALE15" s="382"/>
      <c r="ALF15" s="382"/>
      <c r="ALG15" s="382"/>
      <c r="ALH15" s="382"/>
      <c r="ALI15" s="382"/>
      <c r="ALJ15" s="382"/>
      <c r="ALK15" s="382"/>
      <c r="ALL15" s="382"/>
      <c r="ALM15" s="382"/>
      <c r="ALN15" s="382"/>
      <c r="ALO15" s="382"/>
      <c r="ALP15" s="382"/>
      <c r="ALQ15" s="382"/>
      <c r="ALR15" s="382"/>
      <c r="ALS15" s="382"/>
      <c r="ALT15" s="382"/>
      <c r="ALU15" s="382"/>
      <c r="ALV15" s="382"/>
      <c r="ALW15" s="382"/>
      <c r="ALX15" s="382"/>
      <c r="ALY15" s="382"/>
      <c r="ALZ15" s="382"/>
      <c r="AMA15" s="382"/>
      <c r="AMB15" s="382"/>
      <c r="AMC15" s="382"/>
      <c r="AMD15" s="382"/>
      <c r="AME15" s="382"/>
      <c r="AMF15" s="382"/>
      <c r="AMG15" s="382"/>
      <c r="AMH15" s="382"/>
      <c r="AMI15" s="382"/>
      <c r="AMJ15" s="382"/>
      <c r="AMK15" s="382"/>
      <c r="AML15" s="382"/>
      <c r="AMM15" s="382"/>
      <c r="AMN15" s="382"/>
      <c r="AMO15" s="382"/>
      <c r="AMP15" s="382"/>
      <c r="AMQ15" s="382"/>
      <c r="AMR15" s="382"/>
      <c r="AMS15" s="382"/>
      <c r="AMT15" s="382"/>
      <c r="AMU15" s="382"/>
      <c r="AMV15" s="382"/>
      <c r="AMW15" s="382"/>
      <c r="AMX15" s="382"/>
      <c r="AMY15" s="382"/>
      <c r="AMZ15" s="382"/>
      <c r="ANA15" s="382"/>
      <c r="ANB15" s="382"/>
      <c r="ANC15" s="382"/>
      <c r="AND15" s="382"/>
      <c r="ANE15" s="382"/>
      <c r="ANF15" s="382"/>
      <c r="ANG15" s="382"/>
      <c r="ANH15" s="382"/>
      <c r="ANI15" s="382"/>
      <c r="ANJ15" s="382"/>
      <c r="ANK15" s="382"/>
      <c r="ANL15" s="382"/>
      <c r="ANM15" s="382"/>
      <c r="ANN15" s="382"/>
      <c r="ANO15" s="382"/>
      <c r="ANP15" s="382"/>
      <c r="ANQ15" s="382"/>
      <c r="ANR15" s="382"/>
      <c r="ANS15" s="382"/>
      <c r="ANT15" s="382"/>
      <c r="ANU15" s="382"/>
      <c r="ANV15" s="382"/>
      <c r="ANW15" s="382"/>
      <c r="ANX15" s="382"/>
      <c r="ANY15" s="382"/>
      <c r="ANZ15" s="382"/>
      <c r="AOA15" s="382"/>
      <c r="AOB15" s="382"/>
      <c r="AOC15" s="382"/>
      <c r="AOD15" s="382"/>
      <c r="AOE15" s="382"/>
      <c r="AOF15" s="382"/>
      <c r="AOG15" s="382"/>
      <c r="AOH15" s="382"/>
      <c r="AOI15" s="382"/>
      <c r="AOJ15" s="382"/>
      <c r="AOK15" s="382"/>
      <c r="AOL15" s="382"/>
      <c r="AOM15" s="382"/>
      <c r="AON15" s="382"/>
      <c r="AOO15" s="382"/>
      <c r="AOP15" s="382"/>
      <c r="AOQ15" s="382"/>
      <c r="AOR15" s="382"/>
      <c r="AOS15" s="382"/>
      <c r="AOT15" s="382"/>
      <c r="AOU15" s="382"/>
      <c r="AOV15" s="382"/>
      <c r="AOW15" s="382"/>
      <c r="AOX15" s="382"/>
      <c r="AOY15" s="382"/>
      <c r="AOZ15" s="382"/>
      <c r="APA15" s="382"/>
      <c r="APB15" s="382"/>
      <c r="APC15" s="382"/>
      <c r="APD15" s="382"/>
      <c r="APE15" s="382"/>
      <c r="APF15" s="382"/>
      <c r="APG15" s="382"/>
      <c r="APH15" s="382"/>
      <c r="API15" s="382"/>
      <c r="APJ15" s="382"/>
      <c r="APK15" s="382"/>
      <c r="APL15" s="382"/>
      <c r="APM15" s="382"/>
      <c r="APN15" s="382"/>
      <c r="APO15" s="382"/>
      <c r="APP15" s="382"/>
      <c r="APQ15" s="382"/>
      <c r="APR15" s="382"/>
      <c r="APS15" s="382"/>
      <c r="APT15" s="382"/>
      <c r="APU15" s="382"/>
      <c r="APV15" s="382"/>
      <c r="APW15" s="382"/>
      <c r="APX15" s="382"/>
      <c r="APY15" s="382"/>
      <c r="APZ15" s="382"/>
      <c r="AQA15" s="382"/>
      <c r="AQB15" s="382"/>
      <c r="AQC15" s="382"/>
      <c r="AQD15" s="382"/>
      <c r="AQE15" s="382"/>
      <c r="AQF15" s="382"/>
      <c r="AQG15" s="382"/>
      <c r="AQH15" s="382"/>
      <c r="AQI15" s="382"/>
      <c r="AQJ15" s="382"/>
      <c r="AQK15" s="382"/>
      <c r="AQL15" s="382"/>
      <c r="AQM15" s="382"/>
      <c r="AQN15" s="382"/>
      <c r="AQO15" s="382"/>
      <c r="AQP15" s="382"/>
      <c r="AQQ15" s="382"/>
      <c r="AQR15" s="382"/>
      <c r="AQS15" s="382"/>
      <c r="AQT15" s="382"/>
      <c r="AQU15" s="382"/>
      <c r="AQV15" s="382"/>
      <c r="AQW15" s="382"/>
      <c r="AQX15" s="382"/>
      <c r="AQY15" s="382"/>
      <c r="AQZ15" s="382"/>
      <c r="ARA15" s="382"/>
      <c r="ARB15" s="382"/>
      <c r="ARC15" s="382"/>
      <c r="ARD15" s="382"/>
      <c r="ARE15" s="382"/>
      <c r="ARF15" s="382"/>
      <c r="ARG15" s="382"/>
      <c r="ARH15" s="382"/>
      <c r="ARI15" s="382"/>
      <c r="ARJ15" s="382"/>
      <c r="ARK15" s="382"/>
      <c r="ARL15" s="382"/>
      <c r="ARM15" s="382"/>
      <c r="ARN15" s="382"/>
      <c r="ARO15" s="382"/>
      <c r="ARP15" s="382"/>
      <c r="ARQ15" s="382"/>
      <c r="ARR15" s="382"/>
      <c r="ARS15" s="382"/>
      <c r="ART15" s="382"/>
      <c r="ARU15" s="382"/>
      <c r="ARV15" s="382"/>
      <c r="ARW15" s="382"/>
      <c r="ARX15" s="382"/>
      <c r="ARY15" s="382"/>
      <c r="ARZ15" s="382"/>
      <c r="ASA15" s="382"/>
      <c r="ASB15" s="382"/>
      <c r="ASC15" s="382"/>
      <c r="ASD15" s="382"/>
      <c r="ASE15" s="382"/>
      <c r="ASF15" s="382"/>
      <c r="ASG15" s="382"/>
      <c r="ASH15" s="382"/>
      <c r="ASI15" s="382"/>
      <c r="ASJ15" s="382"/>
      <c r="ASK15" s="382"/>
      <c r="ASL15" s="382"/>
      <c r="ASM15" s="382"/>
      <c r="ASN15" s="382"/>
      <c r="ASO15" s="382"/>
      <c r="ASP15" s="382"/>
      <c r="ASQ15" s="382"/>
      <c r="ASR15" s="382"/>
      <c r="ASS15" s="382"/>
      <c r="AST15" s="382"/>
      <c r="ASU15" s="382"/>
      <c r="ASV15" s="382"/>
      <c r="ASW15" s="382"/>
      <c r="ASX15" s="382"/>
      <c r="ASY15" s="382"/>
      <c r="ASZ15" s="382"/>
      <c r="ATA15" s="382"/>
      <c r="ATB15" s="382"/>
      <c r="ATC15" s="382"/>
      <c r="ATD15" s="382"/>
      <c r="ATE15" s="382"/>
      <c r="ATF15" s="382"/>
      <c r="ATG15" s="382"/>
      <c r="ATH15" s="382"/>
      <c r="ATI15" s="382"/>
      <c r="ATJ15" s="382"/>
      <c r="ATK15" s="382"/>
      <c r="ATL15" s="382"/>
      <c r="ATM15" s="382"/>
      <c r="ATN15" s="382"/>
      <c r="ATO15" s="382"/>
      <c r="ATP15" s="382"/>
      <c r="ATQ15" s="382"/>
      <c r="ATR15" s="382"/>
      <c r="ATS15" s="382"/>
      <c r="ATT15" s="382"/>
      <c r="ATU15" s="382"/>
      <c r="ATV15" s="382"/>
      <c r="ATW15" s="382"/>
      <c r="ATX15" s="382"/>
      <c r="ATY15" s="382"/>
      <c r="ATZ15" s="382"/>
      <c r="AUA15" s="382"/>
      <c r="AUB15" s="382"/>
      <c r="AUC15" s="382"/>
      <c r="AUD15" s="382"/>
      <c r="AUE15" s="382"/>
      <c r="AUF15" s="382"/>
      <c r="AUG15" s="382"/>
      <c r="AUH15" s="382"/>
      <c r="AUI15" s="382"/>
      <c r="AUJ15" s="382"/>
      <c r="AUK15" s="382"/>
      <c r="AUL15" s="382"/>
      <c r="AUM15" s="382"/>
      <c r="AUN15" s="382"/>
      <c r="AUO15" s="382"/>
      <c r="AUP15" s="382"/>
      <c r="AUQ15" s="382"/>
      <c r="AUR15" s="382"/>
      <c r="AUS15" s="382"/>
      <c r="AUT15" s="382"/>
      <c r="AUU15" s="382"/>
      <c r="AUV15" s="382"/>
      <c r="AUW15" s="382"/>
      <c r="AUX15" s="382"/>
      <c r="AUY15" s="382"/>
      <c r="AUZ15" s="382"/>
      <c r="AVA15" s="382"/>
      <c r="AVB15" s="382"/>
      <c r="AVC15" s="382"/>
      <c r="AVD15" s="382"/>
      <c r="AVE15" s="382"/>
      <c r="AVF15" s="382"/>
      <c r="AVG15" s="382"/>
      <c r="AVH15" s="382"/>
      <c r="AVI15" s="382"/>
      <c r="AVJ15" s="382"/>
      <c r="AVK15" s="382"/>
      <c r="AVL15" s="382"/>
      <c r="AVM15" s="382"/>
      <c r="AVN15" s="382"/>
      <c r="AVO15" s="382"/>
      <c r="AVP15" s="382"/>
      <c r="AVQ15" s="382"/>
      <c r="AVR15" s="382"/>
      <c r="AVS15" s="382"/>
      <c r="AVT15" s="382"/>
      <c r="AVU15" s="382"/>
      <c r="AVV15" s="382"/>
      <c r="AVW15" s="382"/>
      <c r="AVX15" s="382"/>
      <c r="AVY15" s="382"/>
      <c r="AVZ15" s="382"/>
      <c r="AWA15" s="382"/>
      <c r="AWB15" s="382"/>
      <c r="AWC15" s="382"/>
      <c r="AWD15" s="382"/>
      <c r="AWE15" s="382"/>
      <c r="AWF15" s="382"/>
      <c r="AWG15" s="382"/>
      <c r="AWH15" s="382"/>
      <c r="AWI15" s="382"/>
      <c r="AWJ15" s="382"/>
      <c r="AWK15" s="382"/>
      <c r="AWL15" s="382"/>
      <c r="AWM15" s="382"/>
      <c r="AWN15" s="382"/>
      <c r="AWO15" s="382"/>
      <c r="AWP15" s="382"/>
      <c r="AWQ15" s="382"/>
      <c r="AWR15" s="382"/>
      <c r="AWS15" s="382"/>
      <c r="AWT15" s="382"/>
      <c r="AWU15" s="382"/>
      <c r="AWV15" s="382"/>
      <c r="AWW15" s="382"/>
      <c r="AWX15" s="382"/>
      <c r="AWY15" s="382"/>
      <c r="AWZ15" s="382"/>
      <c r="AXA15" s="382"/>
      <c r="AXB15" s="382"/>
      <c r="AXC15" s="382"/>
      <c r="AXD15" s="382"/>
      <c r="AXE15" s="382"/>
      <c r="AXF15" s="382"/>
      <c r="AXG15" s="382"/>
      <c r="AXH15" s="382"/>
      <c r="AXI15" s="382"/>
      <c r="AXJ15" s="382"/>
      <c r="AXK15" s="382"/>
      <c r="AXL15" s="382"/>
      <c r="AXM15" s="382"/>
      <c r="AXN15" s="382"/>
      <c r="AXO15" s="382"/>
      <c r="AXP15" s="382"/>
      <c r="AXQ15" s="382"/>
      <c r="AXR15" s="382"/>
      <c r="AXS15" s="382"/>
      <c r="AXT15" s="382"/>
      <c r="AXU15" s="382"/>
      <c r="AXV15" s="382"/>
      <c r="AXW15" s="382"/>
      <c r="AXX15" s="382"/>
      <c r="AXY15" s="382"/>
      <c r="AXZ15" s="382"/>
      <c r="AYA15" s="382"/>
      <c r="AYB15" s="382"/>
      <c r="AYC15" s="382"/>
      <c r="AYD15" s="382"/>
      <c r="AYE15" s="382"/>
      <c r="AYF15" s="382"/>
      <c r="AYG15" s="382"/>
      <c r="AYH15" s="382"/>
      <c r="AYI15" s="382"/>
      <c r="AYJ15" s="382"/>
      <c r="AYK15" s="382"/>
      <c r="AYL15" s="382"/>
      <c r="AYM15" s="382"/>
      <c r="AYN15" s="382"/>
      <c r="AYO15" s="382"/>
      <c r="AYP15" s="382"/>
      <c r="AYQ15" s="382"/>
      <c r="AYR15" s="382"/>
      <c r="AYS15" s="382"/>
      <c r="AYT15" s="382"/>
      <c r="AYU15" s="382"/>
      <c r="AYV15" s="382"/>
      <c r="AYW15" s="382"/>
      <c r="AYX15" s="382"/>
      <c r="AYY15" s="382"/>
      <c r="AYZ15" s="382"/>
      <c r="AZA15" s="382"/>
      <c r="AZB15" s="382"/>
      <c r="AZC15" s="382"/>
      <c r="AZD15" s="382"/>
      <c r="AZE15" s="382"/>
      <c r="AZF15" s="382"/>
      <c r="AZG15" s="382"/>
      <c r="AZH15" s="382"/>
      <c r="AZI15" s="382"/>
      <c r="AZJ15" s="382"/>
      <c r="AZK15" s="382"/>
      <c r="AZL15" s="382"/>
      <c r="AZM15" s="382"/>
      <c r="AZN15" s="382"/>
      <c r="AZO15" s="382"/>
      <c r="AZP15" s="382"/>
      <c r="AZQ15" s="382"/>
      <c r="AZR15" s="382"/>
      <c r="AZS15" s="382"/>
      <c r="AZT15" s="382"/>
      <c r="AZU15" s="382"/>
      <c r="AZV15" s="382"/>
      <c r="AZW15" s="382"/>
      <c r="AZX15" s="382"/>
      <c r="AZY15" s="382"/>
      <c r="AZZ15" s="382"/>
      <c r="BAA15" s="382"/>
      <c r="BAB15" s="382"/>
      <c r="BAC15" s="382"/>
      <c r="BAD15" s="382"/>
      <c r="BAE15" s="382"/>
      <c r="BAF15" s="382"/>
      <c r="BAG15" s="382"/>
      <c r="BAH15" s="382"/>
      <c r="BAI15" s="382"/>
      <c r="BAJ15" s="382"/>
      <c r="BAK15" s="382"/>
      <c r="BAL15" s="382"/>
      <c r="BAM15" s="382"/>
      <c r="BAN15" s="382"/>
      <c r="BAO15" s="382"/>
      <c r="BAP15" s="382"/>
      <c r="BAQ15" s="382"/>
      <c r="BAR15" s="382"/>
      <c r="BAS15" s="382"/>
      <c r="BAT15" s="382"/>
      <c r="BAU15" s="382"/>
      <c r="BAV15" s="382"/>
      <c r="BAW15" s="382"/>
      <c r="BAX15" s="382"/>
      <c r="BAY15" s="382"/>
      <c r="BAZ15" s="382"/>
      <c r="BBA15" s="382"/>
      <c r="BBB15" s="382"/>
      <c r="BBC15" s="382"/>
      <c r="BBD15" s="382"/>
      <c r="BBE15" s="382"/>
      <c r="BBF15" s="382"/>
      <c r="BBG15" s="382"/>
      <c r="BBH15" s="382"/>
      <c r="BBI15" s="382"/>
      <c r="BBJ15" s="382"/>
      <c r="BBK15" s="382"/>
      <c r="BBL15" s="382"/>
      <c r="BBM15" s="382"/>
      <c r="BBN15" s="382"/>
      <c r="BBO15" s="382"/>
      <c r="BBP15" s="382"/>
      <c r="BBQ15" s="382"/>
      <c r="BBR15" s="382"/>
      <c r="BBS15" s="382"/>
      <c r="BBT15" s="382"/>
      <c r="BBU15" s="382"/>
      <c r="BBV15" s="382"/>
      <c r="BBW15" s="382"/>
      <c r="BBX15" s="382"/>
      <c r="BBY15" s="382"/>
      <c r="BBZ15" s="382"/>
      <c r="BCA15" s="382"/>
      <c r="BCB15" s="382"/>
      <c r="BCC15" s="382"/>
      <c r="BCD15" s="382"/>
      <c r="BCE15" s="382"/>
      <c r="BCF15" s="382"/>
      <c r="BCG15" s="382"/>
      <c r="BCH15" s="382"/>
      <c r="BCI15" s="382"/>
      <c r="BCJ15" s="382"/>
      <c r="BCK15" s="382"/>
      <c r="BCL15" s="382"/>
      <c r="BCM15" s="382"/>
      <c r="BCN15" s="382"/>
      <c r="BCO15" s="382"/>
      <c r="BCP15" s="382"/>
      <c r="BCQ15" s="382"/>
      <c r="BCR15" s="382"/>
      <c r="BCS15" s="382"/>
      <c r="BCT15" s="382"/>
      <c r="BCU15" s="382"/>
      <c r="BCV15" s="382"/>
      <c r="BCW15" s="382"/>
      <c r="BCX15" s="382"/>
      <c r="BCY15" s="382"/>
      <c r="BCZ15" s="382"/>
      <c r="BDA15" s="382"/>
      <c r="BDB15" s="382"/>
      <c r="BDC15" s="382"/>
      <c r="BDD15" s="382"/>
      <c r="BDE15" s="382"/>
      <c r="BDF15" s="382"/>
      <c r="BDG15" s="382"/>
      <c r="BDH15" s="382"/>
      <c r="BDI15" s="382"/>
      <c r="BDJ15" s="382"/>
      <c r="BDK15" s="382"/>
      <c r="BDL15" s="382"/>
      <c r="BDM15" s="382"/>
      <c r="BDN15" s="382"/>
      <c r="BDO15" s="382"/>
      <c r="BDP15" s="382"/>
      <c r="BDQ15" s="382"/>
      <c r="BDR15" s="382"/>
      <c r="BDS15" s="382"/>
      <c r="BDT15" s="382"/>
      <c r="BDU15" s="382"/>
      <c r="BDV15" s="382"/>
      <c r="BDW15" s="382"/>
      <c r="BDX15" s="382"/>
      <c r="BDY15" s="382"/>
      <c r="BDZ15" s="382"/>
      <c r="BEA15" s="382"/>
      <c r="BEB15" s="382"/>
      <c r="BEC15" s="382"/>
      <c r="BED15" s="382"/>
      <c r="BEE15" s="382"/>
      <c r="BEF15" s="382"/>
      <c r="BEG15" s="382"/>
      <c r="BEH15" s="382"/>
      <c r="BEI15" s="382"/>
      <c r="BEJ15" s="382"/>
      <c r="BEK15" s="382"/>
      <c r="BEL15" s="382"/>
      <c r="BEM15" s="382"/>
      <c r="BEN15" s="382"/>
      <c r="BEO15" s="382"/>
      <c r="BEP15" s="382"/>
      <c r="BEQ15" s="382"/>
      <c r="BER15" s="382"/>
      <c r="BES15" s="382"/>
      <c r="BET15" s="382"/>
      <c r="BEU15" s="382"/>
      <c r="BEV15" s="382"/>
      <c r="BEW15" s="382"/>
      <c r="BEX15" s="382"/>
      <c r="BEY15" s="382"/>
      <c r="BEZ15" s="382"/>
      <c r="BFA15" s="382"/>
      <c r="BFB15" s="382"/>
      <c r="BFC15" s="382"/>
      <c r="BFD15" s="382"/>
      <c r="BFE15" s="382"/>
      <c r="BFF15" s="382"/>
      <c r="BFG15" s="382"/>
      <c r="BFH15" s="382"/>
      <c r="BFI15" s="382"/>
      <c r="BFJ15" s="382"/>
      <c r="BFK15" s="382"/>
      <c r="BFL15" s="382"/>
      <c r="BFM15" s="382"/>
      <c r="BFN15" s="382"/>
      <c r="BFO15" s="382"/>
      <c r="BFP15" s="382"/>
      <c r="BFQ15" s="382"/>
      <c r="BFR15" s="382"/>
      <c r="BFS15" s="382"/>
      <c r="BFT15" s="382"/>
      <c r="BFU15" s="382"/>
      <c r="BFV15" s="382"/>
      <c r="BFW15" s="382"/>
      <c r="BFX15" s="382"/>
      <c r="BFY15" s="382"/>
      <c r="BFZ15" s="382"/>
      <c r="BGA15" s="382"/>
      <c r="BGB15" s="382"/>
      <c r="BGC15" s="382"/>
      <c r="BGD15" s="382"/>
      <c r="BGE15" s="382"/>
      <c r="BGF15" s="382"/>
      <c r="BGG15" s="382"/>
      <c r="BGH15" s="382"/>
      <c r="BGI15" s="382"/>
      <c r="BGJ15" s="382"/>
      <c r="BGK15" s="382"/>
      <c r="BGL15" s="382"/>
      <c r="BGM15" s="382"/>
      <c r="BGN15" s="382"/>
      <c r="BGO15" s="382"/>
      <c r="BGP15" s="382"/>
      <c r="BGQ15" s="382"/>
      <c r="BGR15" s="382"/>
      <c r="BGS15" s="382"/>
      <c r="BGT15" s="382"/>
      <c r="BGU15" s="382"/>
      <c r="BGV15" s="382"/>
      <c r="BGW15" s="382"/>
      <c r="BGX15" s="382"/>
      <c r="BGY15" s="382"/>
      <c r="BGZ15" s="382"/>
      <c r="BHA15" s="382"/>
      <c r="BHB15" s="382"/>
      <c r="BHC15" s="382"/>
      <c r="BHD15" s="382"/>
      <c r="BHE15" s="382"/>
      <c r="BHF15" s="382"/>
      <c r="BHG15" s="382"/>
      <c r="BHH15" s="382"/>
      <c r="BHI15" s="382"/>
      <c r="BHJ15" s="382"/>
      <c r="BHK15" s="382"/>
      <c r="BHL15" s="382"/>
      <c r="BHM15" s="382"/>
      <c r="BHN15" s="382"/>
      <c r="BHO15" s="382"/>
      <c r="BHP15" s="382"/>
      <c r="BHQ15" s="382"/>
      <c r="BHR15" s="382"/>
      <c r="BHS15" s="382"/>
      <c r="BHT15" s="382"/>
      <c r="BHU15" s="382"/>
      <c r="BHV15" s="382"/>
      <c r="BHW15" s="382"/>
      <c r="BHX15" s="382"/>
      <c r="BHY15" s="382"/>
      <c r="BHZ15" s="382"/>
      <c r="BIA15" s="382"/>
      <c r="BIB15" s="382"/>
      <c r="BIC15" s="382"/>
      <c r="BID15" s="382"/>
      <c r="BIE15" s="382"/>
      <c r="BIF15" s="382"/>
      <c r="BIG15" s="382"/>
      <c r="BIH15" s="382"/>
      <c r="BII15" s="382"/>
      <c r="BIJ15" s="382"/>
      <c r="BIK15" s="382"/>
      <c r="BIL15" s="382"/>
      <c r="BIM15" s="382"/>
      <c r="BIN15" s="382"/>
      <c r="BIO15" s="382"/>
      <c r="BIP15" s="382"/>
      <c r="BIQ15" s="382"/>
      <c r="BIR15" s="382"/>
      <c r="BIS15" s="382"/>
      <c r="BIT15" s="382"/>
      <c r="BIU15" s="382"/>
      <c r="BIV15" s="382"/>
      <c r="BIW15" s="382"/>
      <c r="BIX15" s="382"/>
      <c r="BIY15" s="382"/>
      <c r="BIZ15" s="382"/>
      <c r="BJA15" s="382"/>
      <c r="BJB15" s="382"/>
      <c r="BJC15" s="382"/>
      <c r="BJD15" s="382"/>
      <c r="BJE15" s="382"/>
      <c r="BJF15" s="382"/>
      <c r="BJG15" s="382"/>
      <c r="BJH15" s="382"/>
      <c r="BJI15" s="382"/>
      <c r="BJJ15" s="382"/>
      <c r="BJK15" s="382"/>
      <c r="BJL15" s="382"/>
      <c r="BJM15" s="382"/>
      <c r="BJN15" s="382"/>
      <c r="BJO15" s="382"/>
      <c r="BJP15" s="382"/>
      <c r="BJQ15" s="382"/>
      <c r="BJR15" s="382"/>
      <c r="BJS15" s="382"/>
      <c r="BJT15" s="382"/>
      <c r="BJU15" s="382"/>
      <c r="BJV15" s="382"/>
      <c r="BJW15" s="382"/>
      <c r="BJX15" s="382"/>
      <c r="BJY15" s="382"/>
      <c r="BJZ15" s="382"/>
      <c r="BKA15" s="382"/>
      <c r="BKB15" s="382"/>
      <c r="BKC15" s="382"/>
      <c r="BKD15" s="382"/>
      <c r="BKE15" s="382"/>
      <c r="BKF15" s="382"/>
      <c r="BKG15" s="382"/>
      <c r="BKH15" s="382"/>
      <c r="BKI15" s="382"/>
      <c r="BKJ15" s="382"/>
      <c r="BKK15" s="382"/>
      <c r="BKL15" s="382"/>
      <c r="BKM15" s="382"/>
      <c r="BKN15" s="382"/>
      <c r="BKO15" s="382"/>
      <c r="BKP15" s="382"/>
      <c r="BKQ15" s="382"/>
      <c r="BKR15" s="382"/>
      <c r="BKS15" s="382"/>
      <c r="BKT15" s="382"/>
      <c r="BKU15" s="382"/>
      <c r="BKV15" s="382"/>
      <c r="BKW15" s="382"/>
      <c r="BKX15" s="382"/>
      <c r="BKY15" s="382"/>
      <c r="BKZ15" s="382"/>
      <c r="BLA15" s="382"/>
      <c r="BLB15" s="382"/>
      <c r="BLC15" s="382"/>
      <c r="BLD15" s="382"/>
      <c r="BLE15" s="382"/>
      <c r="BLF15" s="382"/>
      <c r="BLG15" s="382"/>
      <c r="BLH15" s="382"/>
      <c r="BLI15" s="382"/>
      <c r="BLJ15" s="382"/>
      <c r="BLK15" s="382"/>
      <c r="BLL15" s="382"/>
      <c r="BLM15" s="382"/>
      <c r="BLN15" s="382"/>
      <c r="BLO15" s="382"/>
      <c r="BLP15" s="382"/>
      <c r="BLQ15" s="382"/>
      <c r="BLR15" s="382"/>
      <c r="BLS15" s="382"/>
      <c r="BLT15" s="382"/>
      <c r="BLU15" s="382"/>
      <c r="BLV15" s="382"/>
      <c r="BLW15" s="382"/>
      <c r="BLX15" s="382"/>
      <c r="BLY15" s="382"/>
      <c r="BLZ15" s="382"/>
      <c r="BMA15" s="382"/>
      <c r="BMB15" s="382"/>
      <c r="BMC15" s="382"/>
      <c r="BMD15" s="382"/>
      <c r="BME15" s="382"/>
      <c r="BMF15" s="382"/>
      <c r="BMG15" s="382"/>
      <c r="BMH15" s="382"/>
      <c r="BMI15" s="382"/>
      <c r="BMJ15" s="382"/>
      <c r="BMK15" s="382"/>
      <c r="BML15" s="382"/>
      <c r="BMM15" s="382"/>
      <c r="BMN15" s="382"/>
      <c r="BMO15" s="382"/>
      <c r="BMP15" s="382"/>
      <c r="BMQ15" s="382"/>
      <c r="BMR15" s="382"/>
      <c r="BMS15" s="382"/>
      <c r="BMT15" s="382"/>
      <c r="BMU15" s="382"/>
      <c r="BMV15" s="382"/>
      <c r="BMW15" s="382"/>
      <c r="BMX15" s="382"/>
      <c r="BMY15" s="382"/>
      <c r="BMZ15" s="382"/>
      <c r="BNA15" s="382"/>
      <c r="BNB15" s="382"/>
      <c r="BNC15" s="382"/>
      <c r="BND15" s="382"/>
      <c r="BNE15" s="382"/>
      <c r="BNF15" s="382"/>
      <c r="BNG15" s="382"/>
      <c r="BNH15" s="382"/>
      <c r="BNI15" s="382"/>
      <c r="BNJ15" s="382"/>
      <c r="BNK15" s="382"/>
      <c r="BNL15" s="382"/>
      <c r="BNM15" s="382"/>
      <c r="BNN15" s="382"/>
      <c r="BNO15" s="382"/>
      <c r="BNP15" s="382"/>
      <c r="BNQ15" s="382"/>
      <c r="BNR15" s="382"/>
      <c r="BNS15" s="382"/>
      <c r="BNT15" s="382"/>
      <c r="BNU15" s="382"/>
      <c r="BNV15" s="382"/>
      <c r="BNW15" s="382"/>
      <c r="BNX15" s="382"/>
      <c r="BNY15" s="382"/>
      <c r="BNZ15" s="382"/>
      <c r="BOA15" s="382"/>
      <c r="BOB15" s="382"/>
      <c r="BOC15" s="382"/>
      <c r="BOD15" s="382"/>
      <c r="BOE15" s="382"/>
      <c r="BOF15" s="382"/>
      <c r="BOG15" s="382"/>
      <c r="BOH15" s="382"/>
      <c r="BOI15" s="382"/>
      <c r="BOJ15" s="382"/>
      <c r="BOK15" s="382"/>
      <c r="BOL15" s="382"/>
      <c r="BOM15" s="382"/>
      <c r="BON15" s="382"/>
      <c r="BOO15" s="382"/>
      <c r="BOP15" s="382"/>
      <c r="BOQ15" s="382"/>
      <c r="BOR15" s="382"/>
      <c r="BOS15" s="382"/>
      <c r="BOT15" s="382"/>
      <c r="BOU15" s="382"/>
      <c r="BOV15" s="382"/>
      <c r="BOW15" s="382"/>
      <c r="BOX15" s="382"/>
      <c r="BOY15" s="382"/>
      <c r="BOZ15" s="382"/>
      <c r="BPA15" s="382"/>
      <c r="BPB15" s="382"/>
      <c r="BPC15" s="382"/>
      <c r="BPD15" s="382"/>
      <c r="BPE15" s="382"/>
      <c r="BPF15" s="382"/>
      <c r="BPG15" s="382"/>
      <c r="BPH15" s="382"/>
      <c r="BPI15" s="382"/>
      <c r="BPJ15" s="382"/>
      <c r="BPK15" s="382"/>
      <c r="BPL15" s="382"/>
      <c r="BPM15" s="382"/>
      <c r="BPN15" s="382"/>
      <c r="BPO15" s="382"/>
      <c r="BPP15" s="382"/>
      <c r="BPQ15" s="382"/>
      <c r="BPR15" s="382"/>
      <c r="BPS15" s="382"/>
      <c r="BPT15" s="382"/>
      <c r="BPU15" s="382"/>
      <c r="BPV15" s="382"/>
      <c r="BPW15" s="382"/>
      <c r="BPX15" s="382"/>
      <c r="BPY15" s="382"/>
      <c r="BPZ15" s="382"/>
      <c r="BQA15" s="382"/>
      <c r="BQB15" s="382"/>
      <c r="BQC15" s="382"/>
      <c r="BQD15" s="382"/>
      <c r="BQE15" s="382"/>
      <c r="BQF15" s="382"/>
      <c r="BQG15" s="382"/>
      <c r="BQH15" s="382"/>
      <c r="BQI15" s="382"/>
      <c r="BQJ15" s="382"/>
      <c r="BQK15" s="382"/>
      <c r="BQL15" s="382"/>
      <c r="BQM15" s="382"/>
      <c r="BQN15" s="382"/>
      <c r="BQO15" s="382"/>
      <c r="BQP15" s="382"/>
      <c r="BQQ15" s="382"/>
      <c r="BQR15" s="382"/>
      <c r="BQS15" s="382"/>
      <c r="BQT15" s="382"/>
      <c r="BQU15" s="382"/>
      <c r="BQV15" s="382"/>
      <c r="BQW15" s="382"/>
      <c r="BQX15" s="382"/>
      <c r="BQY15" s="382"/>
      <c r="BQZ15" s="382"/>
      <c r="BRA15" s="382"/>
      <c r="BRB15" s="382"/>
      <c r="BRC15" s="382"/>
      <c r="BRD15" s="382"/>
      <c r="BRE15" s="382"/>
      <c r="BRF15" s="382"/>
      <c r="BRG15" s="382"/>
      <c r="BRH15" s="382"/>
      <c r="BRI15" s="382"/>
      <c r="BRJ15" s="382"/>
      <c r="BRK15" s="382"/>
      <c r="BRL15" s="382"/>
      <c r="BRM15" s="382"/>
      <c r="BRN15" s="382"/>
      <c r="BRO15" s="382"/>
      <c r="BRP15" s="382"/>
      <c r="BRQ15" s="382"/>
      <c r="BRR15" s="382"/>
      <c r="BRS15" s="382"/>
      <c r="BRT15" s="382"/>
      <c r="BRU15" s="382"/>
      <c r="BRV15" s="382"/>
      <c r="BRW15" s="382"/>
      <c r="BRX15" s="382"/>
      <c r="BRY15" s="382"/>
      <c r="BRZ15" s="382"/>
      <c r="BSA15" s="382"/>
      <c r="BSB15" s="382"/>
      <c r="BSC15" s="382"/>
      <c r="BSD15" s="382"/>
      <c r="BSE15" s="382"/>
      <c r="BSF15" s="382"/>
      <c r="BSG15" s="382"/>
      <c r="BSH15" s="382"/>
      <c r="BSI15" s="382"/>
      <c r="BSJ15" s="382"/>
      <c r="BSK15" s="382"/>
      <c r="BSL15" s="382"/>
      <c r="BSM15" s="382"/>
      <c r="BSN15" s="382"/>
      <c r="BSO15" s="382"/>
      <c r="BSP15" s="382"/>
      <c r="BSQ15" s="382"/>
      <c r="BSR15" s="382"/>
      <c r="BSS15" s="382"/>
      <c r="BST15" s="382"/>
      <c r="BSU15" s="382"/>
      <c r="BSV15" s="382"/>
      <c r="BSW15" s="382"/>
      <c r="BSX15" s="382"/>
      <c r="BSY15" s="382"/>
      <c r="BSZ15" s="382"/>
      <c r="BTA15" s="382"/>
      <c r="BTB15" s="382"/>
      <c r="BTC15" s="382"/>
      <c r="BTD15" s="382"/>
      <c r="BTE15" s="382"/>
      <c r="BTF15" s="382"/>
      <c r="BTG15" s="382"/>
      <c r="BTH15" s="382"/>
      <c r="BTI15" s="382"/>
    </row>
    <row r="16" spans="1:1881" s="367" customFormat="1" ht="97.5" customHeight="1" x14ac:dyDescent="0.25">
      <c r="A16" s="435">
        <v>630</v>
      </c>
      <c r="B16" s="436" t="s">
        <v>737</v>
      </c>
      <c r="C16" s="432" t="s">
        <v>123</v>
      </c>
      <c r="D16" s="433" t="s">
        <v>978</v>
      </c>
      <c r="E16" s="770" t="s">
        <v>739</v>
      </c>
      <c r="F16" s="587"/>
      <c r="G16" s="437">
        <f>IF(F16&gt;F12,"Please review account numbers 630 &gt; 626",)</f>
        <v>0</v>
      </c>
      <c r="H16" s="419"/>
      <c r="I16" s="420"/>
      <c r="J16"/>
      <c r="K16" s="382"/>
      <c r="L16" s="715" t="s">
        <v>998</v>
      </c>
      <c r="M16" s="580"/>
      <c r="N16" s="597"/>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c r="BL16" s="382"/>
      <c r="BM16" s="382"/>
      <c r="BN16" s="382"/>
      <c r="BO16" s="382"/>
      <c r="BP16" s="382"/>
      <c r="BQ16" s="382"/>
      <c r="BR16" s="382"/>
      <c r="BS16" s="382"/>
      <c r="BT16" s="382"/>
      <c r="BU16" s="382"/>
      <c r="BV16" s="382"/>
      <c r="BW16" s="382"/>
      <c r="BX16" s="382"/>
      <c r="BY16" s="382"/>
      <c r="BZ16" s="382"/>
      <c r="CA16" s="382"/>
      <c r="CB16" s="382"/>
      <c r="CC16" s="382"/>
      <c r="CD16" s="382"/>
      <c r="CE16" s="382"/>
      <c r="CF16" s="382"/>
      <c r="CG16" s="382"/>
      <c r="CH16" s="382"/>
      <c r="CI16" s="382"/>
      <c r="CJ16" s="382"/>
      <c r="CK16" s="382"/>
      <c r="CL16" s="382"/>
      <c r="CM16" s="382"/>
      <c r="CN16" s="382"/>
      <c r="CO16" s="382"/>
      <c r="CP16" s="382"/>
      <c r="CQ16" s="382"/>
      <c r="CR16" s="382"/>
      <c r="CS16" s="382"/>
      <c r="CT16" s="382"/>
      <c r="CU16" s="382"/>
      <c r="CV16" s="382"/>
      <c r="CW16" s="382"/>
      <c r="CX16" s="382"/>
      <c r="CY16" s="382"/>
      <c r="CZ16" s="382"/>
      <c r="DA16" s="382"/>
      <c r="DB16" s="382"/>
      <c r="DC16" s="382"/>
      <c r="DD16" s="382"/>
      <c r="DE16" s="382"/>
      <c r="DF16" s="382"/>
      <c r="DG16" s="382"/>
      <c r="DH16" s="382"/>
      <c r="DI16" s="382"/>
      <c r="DJ16" s="382"/>
      <c r="DK16" s="382"/>
      <c r="DL16" s="382"/>
      <c r="DM16" s="382"/>
      <c r="DN16" s="382"/>
      <c r="DO16" s="382"/>
      <c r="DP16" s="382"/>
      <c r="DQ16" s="382"/>
      <c r="DR16" s="382"/>
      <c r="DS16" s="382"/>
      <c r="DT16" s="382"/>
      <c r="DU16" s="382"/>
      <c r="DV16" s="382"/>
      <c r="DW16" s="382"/>
      <c r="DX16" s="382"/>
      <c r="DY16" s="382"/>
      <c r="DZ16" s="382"/>
      <c r="EA16" s="382"/>
      <c r="EB16" s="382"/>
      <c r="EC16" s="382"/>
      <c r="ED16" s="382"/>
      <c r="EE16" s="382"/>
      <c r="EF16" s="382"/>
      <c r="EG16" s="382"/>
      <c r="EH16" s="382"/>
      <c r="EI16" s="382"/>
      <c r="EJ16" s="382"/>
      <c r="EK16" s="382"/>
      <c r="EL16" s="382"/>
      <c r="EM16" s="382"/>
      <c r="EN16" s="382"/>
      <c r="EO16" s="382"/>
      <c r="EP16" s="382"/>
      <c r="EQ16" s="382"/>
      <c r="ER16" s="382"/>
      <c r="ES16" s="382"/>
      <c r="ET16" s="382"/>
      <c r="EU16" s="382"/>
      <c r="EV16" s="382"/>
      <c r="EW16" s="382"/>
      <c r="EX16" s="382"/>
      <c r="EY16" s="382"/>
      <c r="EZ16" s="382"/>
      <c r="FA16" s="382"/>
      <c r="FB16" s="382"/>
      <c r="FC16" s="382"/>
      <c r="FD16" s="382"/>
      <c r="FE16" s="382"/>
      <c r="FF16" s="382"/>
      <c r="FG16" s="382"/>
      <c r="FH16" s="382"/>
      <c r="FI16" s="382"/>
      <c r="FJ16" s="382"/>
      <c r="FK16" s="382"/>
      <c r="FL16" s="382"/>
      <c r="FM16" s="382"/>
      <c r="FN16" s="382"/>
      <c r="FO16" s="382"/>
      <c r="FP16" s="382"/>
      <c r="FQ16" s="382"/>
      <c r="FR16" s="382"/>
      <c r="FS16" s="382"/>
      <c r="FT16" s="382"/>
      <c r="FU16" s="382"/>
      <c r="FV16" s="382"/>
      <c r="FW16" s="382"/>
      <c r="FX16" s="382"/>
      <c r="FY16" s="382"/>
      <c r="FZ16" s="382"/>
      <c r="GA16" s="382"/>
      <c r="GB16" s="382"/>
      <c r="GC16" s="382"/>
      <c r="GD16" s="382"/>
      <c r="GE16" s="382"/>
      <c r="GF16" s="382"/>
      <c r="GG16" s="382"/>
      <c r="GH16" s="382"/>
      <c r="GI16" s="382"/>
      <c r="GJ16" s="382"/>
      <c r="GK16" s="382"/>
      <c r="GL16" s="382"/>
      <c r="GM16" s="382"/>
      <c r="GN16" s="382"/>
      <c r="GO16" s="382"/>
      <c r="GP16" s="382"/>
      <c r="GQ16" s="382"/>
      <c r="GR16" s="382"/>
      <c r="GS16" s="382"/>
      <c r="GT16" s="382"/>
      <c r="GU16" s="382"/>
      <c r="GV16" s="382"/>
      <c r="GW16" s="382"/>
      <c r="GX16" s="382"/>
      <c r="GY16" s="382"/>
      <c r="GZ16" s="382"/>
      <c r="HA16" s="382"/>
      <c r="HB16" s="382"/>
      <c r="HC16" s="382"/>
      <c r="HD16" s="382"/>
      <c r="HE16" s="382"/>
      <c r="HF16" s="382"/>
      <c r="HG16" s="382"/>
      <c r="HH16" s="382"/>
      <c r="HI16" s="382"/>
      <c r="HJ16" s="382"/>
      <c r="HK16" s="382"/>
      <c r="HL16" s="382"/>
      <c r="HM16" s="382"/>
      <c r="HN16" s="382"/>
      <c r="HO16" s="382"/>
      <c r="HP16" s="382"/>
      <c r="HQ16" s="382"/>
      <c r="HR16" s="382"/>
      <c r="HS16" s="382"/>
      <c r="HT16" s="382"/>
      <c r="HU16" s="382"/>
      <c r="HV16" s="382"/>
      <c r="HW16" s="382"/>
      <c r="HX16" s="382"/>
      <c r="HY16" s="382"/>
      <c r="HZ16" s="382"/>
      <c r="IA16" s="382"/>
      <c r="IB16" s="382"/>
      <c r="IC16" s="382"/>
      <c r="ID16" s="382"/>
      <c r="IE16" s="382"/>
      <c r="IF16" s="382"/>
      <c r="IG16" s="382"/>
      <c r="IH16" s="382"/>
      <c r="II16" s="382"/>
      <c r="IJ16" s="382"/>
      <c r="IK16" s="382"/>
      <c r="IL16" s="382"/>
      <c r="IM16" s="382"/>
      <c r="IN16" s="382"/>
      <c r="IO16" s="382"/>
      <c r="IP16" s="382"/>
      <c r="IQ16" s="382"/>
      <c r="IR16" s="382"/>
      <c r="IS16" s="382"/>
      <c r="IT16" s="382"/>
      <c r="IU16" s="382"/>
      <c r="IV16" s="382"/>
      <c r="IW16" s="382"/>
      <c r="IX16" s="382"/>
      <c r="IY16" s="382"/>
      <c r="IZ16" s="382"/>
      <c r="JA16" s="382"/>
      <c r="JB16" s="382"/>
      <c r="JC16" s="382"/>
      <c r="JD16" s="382"/>
      <c r="JE16" s="382"/>
      <c r="JF16" s="382"/>
      <c r="JG16" s="382"/>
      <c r="JH16" s="382"/>
      <c r="JI16" s="382"/>
      <c r="JJ16" s="382"/>
      <c r="JK16" s="382"/>
      <c r="JL16" s="382"/>
      <c r="JM16" s="382"/>
      <c r="JN16" s="382"/>
      <c r="JO16" s="382"/>
      <c r="JP16" s="382"/>
      <c r="JQ16" s="382"/>
      <c r="JR16" s="382"/>
      <c r="JS16" s="382"/>
      <c r="JT16" s="382"/>
      <c r="JU16" s="382"/>
      <c r="JV16" s="382"/>
      <c r="JW16" s="382"/>
      <c r="JX16" s="382"/>
      <c r="JY16" s="382"/>
      <c r="JZ16" s="382"/>
      <c r="KA16" s="382"/>
      <c r="KB16" s="382"/>
      <c r="KC16" s="382"/>
      <c r="KD16" s="382"/>
      <c r="KE16" s="382"/>
      <c r="KF16" s="382"/>
      <c r="KG16" s="382"/>
      <c r="KH16" s="382"/>
      <c r="KI16" s="382"/>
      <c r="KJ16" s="382"/>
      <c r="KK16" s="382"/>
      <c r="KL16" s="382"/>
      <c r="KM16" s="382"/>
      <c r="KN16" s="382"/>
      <c r="KO16" s="382"/>
      <c r="KP16" s="382"/>
      <c r="KQ16" s="382"/>
      <c r="KR16" s="382"/>
      <c r="KS16" s="382"/>
      <c r="KT16" s="382"/>
      <c r="KU16" s="382"/>
      <c r="KV16" s="382"/>
      <c r="KW16" s="382"/>
      <c r="KX16" s="382"/>
      <c r="KY16" s="382"/>
      <c r="KZ16" s="382"/>
      <c r="LA16" s="382"/>
      <c r="LB16" s="382"/>
      <c r="LC16" s="382"/>
      <c r="LD16" s="382"/>
      <c r="LE16" s="382"/>
      <c r="LF16" s="382"/>
      <c r="LG16" s="382"/>
      <c r="LH16" s="382"/>
      <c r="LI16" s="382"/>
      <c r="LJ16" s="382"/>
      <c r="LK16" s="382"/>
      <c r="LL16" s="382"/>
      <c r="LM16" s="382"/>
      <c r="LN16" s="382"/>
      <c r="LO16" s="382"/>
      <c r="LP16" s="382"/>
      <c r="LQ16" s="382"/>
      <c r="LR16" s="382"/>
      <c r="LS16" s="382"/>
      <c r="LT16" s="382"/>
      <c r="LU16" s="382"/>
      <c r="LV16" s="382"/>
      <c r="LW16" s="382"/>
      <c r="LX16" s="382"/>
      <c r="LY16" s="382"/>
      <c r="LZ16" s="382"/>
      <c r="MA16" s="382"/>
      <c r="MB16" s="382"/>
      <c r="MC16" s="382"/>
      <c r="MD16" s="382"/>
      <c r="ME16" s="382"/>
      <c r="MF16" s="382"/>
      <c r="MG16" s="382"/>
      <c r="MH16" s="382"/>
      <c r="MI16" s="382"/>
      <c r="MJ16" s="382"/>
      <c r="MK16" s="382"/>
      <c r="ML16" s="382"/>
      <c r="MM16" s="382"/>
      <c r="MN16" s="382"/>
      <c r="MO16" s="382"/>
      <c r="MP16" s="382"/>
      <c r="MQ16" s="382"/>
      <c r="MR16" s="382"/>
      <c r="MS16" s="382"/>
      <c r="MT16" s="382"/>
      <c r="MU16" s="382"/>
      <c r="MV16" s="382"/>
      <c r="MW16" s="382"/>
      <c r="MX16" s="382"/>
      <c r="MY16" s="382"/>
      <c r="MZ16" s="382"/>
      <c r="NA16" s="382"/>
      <c r="NB16" s="382"/>
      <c r="NC16" s="382"/>
      <c r="ND16" s="382"/>
      <c r="NE16" s="382"/>
      <c r="NF16" s="382"/>
      <c r="NG16" s="382"/>
      <c r="NH16" s="382"/>
      <c r="NI16" s="382"/>
      <c r="NJ16" s="382"/>
      <c r="NK16" s="382"/>
      <c r="NL16" s="382"/>
      <c r="NM16" s="382"/>
      <c r="NN16" s="382"/>
      <c r="NO16" s="382"/>
      <c r="NP16" s="382"/>
      <c r="NQ16" s="382"/>
      <c r="NR16" s="382"/>
      <c r="NS16" s="382"/>
      <c r="NT16" s="382"/>
      <c r="NU16" s="382"/>
      <c r="NV16" s="382"/>
      <c r="NW16" s="382"/>
      <c r="NX16" s="382"/>
      <c r="NY16" s="382"/>
      <c r="NZ16" s="382"/>
      <c r="OA16" s="382"/>
      <c r="OB16" s="382"/>
      <c r="OC16" s="382"/>
      <c r="OD16" s="382"/>
      <c r="OE16" s="382"/>
      <c r="OF16" s="382"/>
      <c r="OG16" s="382"/>
      <c r="OH16" s="382"/>
      <c r="OI16" s="382"/>
      <c r="OJ16" s="382"/>
      <c r="OK16" s="382"/>
      <c r="OL16" s="382"/>
      <c r="OM16" s="382"/>
      <c r="ON16" s="382"/>
      <c r="OO16" s="382"/>
      <c r="OP16" s="382"/>
      <c r="OQ16" s="382"/>
      <c r="OR16" s="382"/>
      <c r="OS16" s="382"/>
      <c r="OT16" s="382"/>
      <c r="OU16" s="382"/>
      <c r="OV16" s="382"/>
      <c r="OW16" s="382"/>
      <c r="OX16" s="382"/>
      <c r="OY16" s="382"/>
      <c r="OZ16" s="382"/>
      <c r="PA16" s="382"/>
      <c r="PB16" s="382"/>
      <c r="PC16" s="382"/>
      <c r="PD16" s="382"/>
      <c r="PE16" s="382"/>
      <c r="PF16" s="382"/>
      <c r="PG16" s="382"/>
      <c r="PH16" s="382"/>
      <c r="PI16" s="382"/>
      <c r="PJ16" s="382"/>
      <c r="PK16" s="382"/>
      <c r="PL16" s="382"/>
      <c r="PM16" s="382"/>
      <c r="PN16" s="382"/>
      <c r="PO16" s="382"/>
      <c r="PP16" s="382"/>
      <c r="PQ16" s="382"/>
      <c r="PR16" s="382"/>
      <c r="PS16" s="382"/>
      <c r="PT16" s="382"/>
      <c r="PU16" s="382"/>
      <c r="PV16" s="382"/>
      <c r="PW16" s="382"/>
      <c r="PX16" s="382"/>
      <c r="PY16" s="382"/>
      <c r="PZ16" s="382"/>
      <c r="QA16" s="382"/>
      <c r="QB16" s="382"/>
      <c r="QC16" s="382"/>
      <c r="QD16" s="382"/>
      <c r="QE16" s="382"/>
      <c r="QF16" s="382"/>
      <c r="QG16" s="382"/>
      <c r="QH16" s="382"/>
      <c r="QI16" s="382"/>
      <c r="QJ16" s="382"/>
      <c r="QK16" s="382"/>
      <c r="QL16" s="382"/>
      <c r="QM16" s="382"/>
      <c r="QN16" s="382"/>
      <c r="QO16" s="382"/>
      <c r="QP16" s="382"/>
      <c r="QQ16" s="382"/>
      <c r="QR16" s="382"/>
      <c r="QS16" s="382"/>
      <c r="QT16" s="382"/>
      <c r="QU16" s="382"/>
      <c r="QV16" s="382"/>
      <c r="QW16" s="382"/>
      <c r="QX16" s="382"/>
      <c r="QY16" s="382"/>
      <c r="QZ16" s="382"/>
      <c r="RA16" s="382"/>
      <c r="RB16" s="382"/>
      <c r="RC16" s="382"/>
      <c r="RD16" s="382"/>
      <c r="RE16" s="382"/>
      <c r="RF16" s="382"/>
      <c r="RG16" s="382"/>
      <c r="RH16" s="382"/>
      <c r="RI16" s="382"/>
      <c r="RJ16" s="382"/>
      <c r="RK16" s="382"/>
      <c r="RL16" s="382"/>
      <c r="RM16" s="382"/>
      <c r="RN16" s="382"/>
      <c r="RO16" s="382"/>
      <c r="RP16" s="382"/>
      <c r="RQ16" s="382"/>
      <c r="RR16" s="382"/>
      <c r="RS16" s="382"/>
      <c r="RT16" s="382"/>
      <c r="RU16" s="382"/>
      <c r="RV16" s="382"/>
      <c r="RW16" s="382"/>
      <c r="RX16" s="382"/>
      <c r="RY16" s="382"/>
      <c r="RZ16" s="382"/>
      <c r="SA16" s="382"/>
      <c r="SB16" s="382"/>
      <c r="SC16" s="382"/>
      <c r="SD16" s="382"/>
      <c r="SE16" s="382"/>
      <c r="SF16" s="382"/>
      <c r="SG16" s="382"/>
      <c r="SH16" s="382"/>
      <c r="SI16" s="382"/>
      <c r="SJ16" s="382"/>
      <c r="SK16" s="382"/>
      <c r="SL16" s="382"/>
      <c r="SM16" s="382"/>
      <c r="SN16" s="382"/>
      <c r="SO16" s="382"/>
      <c r="SP16" s="382"/>
      <c r="SQ16" s="382"/>
      <c r="SR16" s="382"/>
      <c r="SS16" s="382"/>
      <c r="ST16" s="382"/>
      <c r="SU16" s="382"/>
      <c r="SV16" s="382"/>
      <c r="SW16" s="382"/>
      <c r="SX16" s="382"/>
      <c r="SY16" s="382"/>
      <c r="SZ16" s="382"/>
      <c r="TA16" s="382"/>
      <c r="TB16" s="382"/>
      <c r="TC16" s="382"/>
      <c r="TD16" s="382"/>
      <c r="TE16" s="382"/>
      <c r="TF16" s="382"/>
      <c r="TG16" s="382"/>
      <c r="TH16" s="382"/>
      <c r="TI16" s="382"/>
      <c r="TJ16" s="382"/>
      <c r="TK16" s="382"/>
      <c r="TL16" s="382"/>
      <c r="TM16" s="382"/>
      <c r="TN16" s="382"/>
      <c r="TO16" s="382"/>
      <c r="TP16" s="382"/>
      <c r="TQ16" s="382"/>
      <c r="TR16" s="382"/>
      <c r="TS16" s="382"/>
      <c r="TT16" s="382"/>
      <c r="TU16" s="382"/>
      <c r="TV16" s="382"/>
      <c r="TW16" s="382"/>
      <c r="TX16" s="382"/>
      <c r="TY16" s="382"/>
      <c r="TZ16" s="382"/>
      <c r="UA16" s="382"/>
      <c r="UB16" s="382"/>
      <c r="UC16" s="382"/>
      <c r="UD16" s="382"/>
      <c r="UE16" s="382"/>
      <c r="UF16" s="382"/>
      <c r="UG16" s="382"/>
      <c r="UH16" s="382"/>
      <c r="UI16" s="382"/>
      <c r="UJ16" s="382"/>
      <c r="UK16" s="382"/>
      <c r="UL16" s="382"/>
      <c r="UM16" s="382"/>
      <c r="UN16" s="382"/>
      <c r="UO16" s="382"/>
      <c r="UP16" s="382"/>
      <c r="UQ16" s="382"/>
      <c r="UR16" s="382"/>
      <c r="US16" s="382"/>
      <c r="UT16" s="382"/>
      <c r="UU16" s="382"/>
      <c r="UV16" s="382"/>
      <c r="UW16" s="382"/>
      <c r="UX16" s="382"/>
      <c r="UY16" s="382"/>
      <c r="UZ16" s="382"/>
      <c r="VA16" s="382"/>
      <c r="VB16" s="382"/>
      <c r="VC16" s="382"/>
      <c r="VD16" s="382"/>
      <c r="VE16" s="382"/>
      <c r="VF16" s="382"/>
      <c r="VG16" s="382"/>
      <c r="VH16" s="382"/>
      <c r="VI16" s="382"/>
      <c r="VJ16" s="382"/>
      <c r="VK16" s="382"/>
      <c r="VL16" s="382"/>
      <c r="VM16" s="382"/>
      <c r="VN16" s="382"/>
      <c r="VO16" s="382"/>
      <c r="VP16" s="382"/>
      <c r="VQ16" s="382"/>
      <c r="VR16" s="382"/>
      <c r="VS16" s="382"/>
      <c r="VT16" s="382"/>
      <c r="VU16" s="382"/>
      <c r="VV16" s="382"/>
      <c r="VW16" s="382"/>
      <c r="VX16" s="382"/>
      <c r="VY16" s="382"/>
      <c r="VZ16" s="382"/>
      <c r="WA16" s="382"/>
      <c r="WB16" s="382"/>
      <c r="WC16" s="382"/>
      <c r="WD16" s="382"/>
      <c r="WE16" s="382"/>
      <c r="WF16" s="382"/>
      <c r="WG16" s="382"/>
      <c r="WH16" s="382"/>
      <c r="WI16" s="382"/>
      <c r="WJ16" s="382"/>
      <c r="WK16" s="382"/>
      <c r="WL16" s="382"/>
      <c r="WM16" s="382"/>
      <c r="WN16" s="382"/>
      <c r="WO16" s="382"/>
      <c r="WP16" s="382"/>
      <c r="WQ16" s="382"/>
      <c r="WR16" s="382"/>
      <c r="WS16" s="382"/>
      <c r="WT16" s="382"/>
      <c r="WU16" s="382"/>
      <c r="WV16" s="382"/>
      <c r="WW16" s="382"/>
      <c r="WX16" s="382"/>
      <c r="WY16" s="382"/>
      <c r="WZ16" s="382"/>
      <c r="XA16" s="382"/>
      <c r="XB16" s="382"/>
      <c r="XC16" s="382"/>
      <c r="XD16" s="382"/>
      <c r="XE16" s="382"/>
      <c r="XF16" s="382"/>
      <c r="XG16" s="382"/>
      <c r="XH16" s="382"/>
      <c r="XI16" s="382"/>
      <c r="XJ16" s="382"/>
      <c r="XK16" s="382"/>
      <c r="XL16" s="382"/>
      <c r="XM16" s="382"/>
      <c r="XN16" s="382"/>
      <c r="XO16" s="382"/>
      <c r="XP16" s="382"/>
      <c r="XQ16" s="382"/>
      <c r="XR16" s="382"/>
      <c r="XS16" s="382"/>
      <c r="XT16" s="382"/>
      <c r="XU16" s="382"/>
      <c r="XV16" s="382"/>
      <c r="XW16" s="382"/>
      <c r="XX16" s="382"/>
      <c r="XY16" s="382"/>
      <c r="XZ16" s="382"/>
      <c r="YA16" s="382"/>
      <c r="YB16" s="382"/>
      <c r="YC16" s="382"/>
      <c r="YD16" s="382"/>
      <c r="YE16" s="382"/>
      <c r="YF16" s="382"/>
      <c r="YG16" s="382"/>
      <c r="YH16" s="382"/>
      <c r="YI16" s="382"/>
      <c r="YJ16" s="382"/>
      <c r="YK16" s="382"/>
      <c r="YL16" s="382"/>
      <c r="YM16" s="382"/>
      <c r="YN16" s="382"/>
      <c r="YO16" s="382"/>
      <c r="YP16" s="382"/>
      <c r="YQ16" s="382"/>
      <c r="YR16" s="382"/>
      <c r="YS16" s="382"/>
      <c r="YT16" s="382"/>
      <c r="YU16" s="382"/>
      <c r="YV16" s="382"/>
      <c r="YW16" s="382"/>
      <c r="YX16" s="382"/>
      <c r="YY16" s="382"/>
      <c r="YZ16" s="382"/>
      <c r="ZA16" s="382"/>
      <c r="ZB16" s="382"/>
      <c r="ZC16" s="382"/>
      <c r="ZD16" s="382"/>
      <c r="ZE16" s="382"/>
      <c r="ZF16" s="382"/>
      <c r="ZG16" s="382"/>
      <c r="ZH16" s="382"/>
      <c r="ZI16" s="382"/>
      <c r="ZJ16" s="382"/>
      <c r="ZK16" s="382"/>
      <c r="ZL16" s="382"/>
      <c r="ZM16" s="382"/>
      <c r="ZN16" s="382"/>
      <c r="ZO16" s="382"/>
      <c r="ZP16" s="382"/>
      <c r="ZQ16" s="382"/>
      <c r="ZR16" s="382"/>
      <c r="ZS16" s="382"/>
      <c r="ZT16" s="382"/>
      <c r="ZU16" s="382"/>
      <c r="ZV16" s="382"/>
      <c r="ZW16" s="382"/>
      <c r="ZX16" s="382"/>
      <c r="ZY16" s="382"/>
      <c r="ZZ16" s="382"/>
      <c r="AAA16" s="382"/>
      <c r="AAB16" s="382"/>
      <c r="AAC16" s="382"/>
      <c r="AAD16" s="382"/>
      <c r="AAE16" s="382"/>
      <c r="AAF16" s="382"/>
      <c r="AAG16" s="382"/>
      <c r="AAH16" s="382"/>
      <c r="AAI16" s="382"/>
      <c r="AAJ16" s="382"/>
      <c r="AAK16" s="382"/>
      <c r="AAL16" s="382"/>
      <c r="AAM16" s="382"/>
      <c r="AAN16" s="382"/>
      <c r="AAO16" s="382"/>
      <c r="AAP16" s="382"/>
      <c r="AAQ16" s="382"/>
      <c r="AAR16" s="382"/>
      <c r="AAS16" s="382"/>
      <c r="AAT16" s="382"/>
      <c r="AAU16" s="382"/>
      <c r="AAV16" s="382"/>
      <c r="AAW16" s="382"/>
      <c r="AAX16" s="382"/>
      <c r="AAY16" s="382"/>
      <c r="AAZ16" s="382"/>
      <c r="ABA16" s="382"/>
      <c r="ABB16" s="382"/>
      <c r="ABC16" s="382"/>
      <c r="ABD16" s="382"/>
      <c r="ABE16" s="382"/>
      <c r="ABF16" s="382"/>
      <c r="ABG16" s="382"/>
      <c r="ABH16" s="382"/>
      <c r="ABI16" s="382"/>
      <c r="ABJ16" s="382"/>
      <c r="ABK16" s="382"/>
      <c r="ABL16" s="382"/>
      <c r="ABM16" s="382"/>
      <c r="ABN16" s="382"/>
      <c r="ABO16" s="382"/>
      <c r="ABP16" s="382"/>
      <c r="ABQ16" s="382"/>
      <c r="ABR16" s="382"/>
      <c r="ABS16" s="382"/>
      <c r="ABT16" s="382"/>
      <c r="ABU16" s="382"/>
      <c r="ABV16" s="382"/>
      <c r="ABW16" s="382"/>
      <c r="ABX16" s="382"/>
      <c r="ABY16" s="382"/>
      <c r="ABZ16" s="382"/>
      <c r="ACA16" s="382"/>
      <c r="ACB16" s="382"/>
      <c r="ACC16" s="382"/>
      <c r="ACD16" s="382"/>
      <c r="ACE16" s="382"/>
      <c r="ACF16" s="382"/>
      <c r="ACG16" s="382"/>
      <c r="ACH16" s="382"/>
      <c r="ACI16" s="382"/>
      <c r="ACJ16" s="382"/>
      <c r="ACK16" s="382"/>
      <c r="ACL16" s="382"/>
      <c r="ACM16" s="382"/>
      <c r="ACN16" s="382"/>
      <c r="ACO16" s="382"/>
      <c r="ACP16" s="382"/>
      <c r="ACQ16" s="382"/>
      <c r="ACR16" s="382"/>
      <c r="ACS16" s="382"/>
      <c r="ACT16" s="382"/>
      <c r="ACU16" s="382"/>
      <c r="ACV16" s="382"/>
      <c r="ACW16" s="382"/>
      <c r="ACX16" s="382"/>
      <c r="ACY16" s="382"/>
      <c r="ACZ16" s="382"/>
      <c r="ADA16" s="382"/>
      <c r="ADB16" s="382"/>
      <c r="ADC16" s="382"/>
      <c r="ADD16" s="382"/>
      <c r="ADE16" s="382"/>
      <c r="ADF16" s="382"/>
      <c r="ADG16" s="382"/>
      <c r="ADH16" s="382"/>
      <c r="ADI16" s="382"/>
      <c r="ADJ16" s="382"/>
      <c r="ADK16" s="382"/>
      <c r="ADL16" s="382"/>
      <c r="ADM16" s="382"/>
      <c r="ADN16" s="382"/>
      <c r="ADO16" s="382"/>
      <c r="ADP16" s="382"/>
      <c r="ADQ16" s="382"/>
      <c r="ADR16" s="382"/>
      <c r="ADS16" s="382"/>
      <c r="ADT16" s="382"/>
      <c r="ADU16" s="382"/>
      <c r="ADV16" s="382"/>
      <c r="ADW16" s="382"/>
      <c r="ADX16" s="382"/>
      <c r="ADY16" s="382"/>
      <c r="ADZ16" s="382"/>
      <c r="AEA16" s="382"/>
      <c r="AEB16" s="382"/>
      <c r="AEC16" s="382"/>
      <c r="AED16" s="382"/>
      <c r="AEE16" s="382"/>
      <c r="AEF16" s="382"/>
      <c r="AEG16" s="382"/>
      <c r="AEH16" s="382"/>
      <c r="AEI16" s="382"/>
      <c r="AEJ16" s="382"/>
      <c r="AEK16" s="382"/>
      <c r="AEL16" s="382"/>
      <c r="AEM16" s="382"/>
      <c r="AEN16" s="382"/>
      <c r="AEO16" s="382"/>
      <c r="AEP16" s="382"/>
      <c r="AEQ16" s="382"/>
      <c r="AER16" s="382"/>
      <c r="AES16" s="382"/>
      <c r="AET16" s="382"/>
      <c r="AEU16" s="382"/>
      <c r="AEV16" s="382"/>
      <c r="AEW16" s="382"/>
      <c r="AEX16" s="382"/>
      <c r="AEY16" s="382"/>
      <c r="AEZ16" s="382"/>
      <c r="AFA16" s="382"/>
      <c r="AFB16" s="382"/>
      <c r="AFC16" s="382"/>
      <c r="AFD16" s="382"/>
      <c r="AFE16" s="382"/>
      <c r="AFF16" s="382"/>
      <c r="AFG16" s="382"/>
      <c r="AFH16" s="382"/>
      <c r="AFI16" s="382"/>
      <c r="AFJ16" s="382"/>
      <c r="AFK16" s="382"/>
      <c r="AFL16" s="382"/>
      <c r="AFM16" s="382"/>
      <c r="AFN16" s="382"/>
      <c r="AFO16" s="382"/>
      <c r="AFP16" s="382"/>
      <c r="AFQ16" s="382"/>
      <c r="AFR16" s="382"/>
      <c r="AFS16" s="382"/>
      <c r="AFT16" s="382"/>
      <c r="AFU16" s="382"/>
      <c r="AFV16" s="382"/>
      <c r="AFW16" s="382"/>
      <c r="AFX16" s="382"/>
      <c r="AFY16" s="382"/>
      <c r="AFZ16" s="382"/>
      <c r="AGA16" s="382"/>
      <c r="AGB16" s="382"/>
      <c r="AGC16" s="382"/>
      <c r="AGD16" s="382"/>
      <c r="AGE16" s="382"/>
      <c r="AGF16" s="382"/>
      <c r="AGG16" s="382"/>
      <c r="AGH16" s="382"/>
      <c r="AGI16" s="382"/>
      <c r="AGJ16" s="382"/>
      <c r="AGK16" s="382"/>
      <c r="AGL16" s="382"/>
      <c r="AGM16" s="382"/>
      <c r="AGN16" s="382"/>
      <c r="AGO16" s="382"/>
      <c r="AGP16" s="382"/>
      <c r="AGQ16" s="382"/>
      <c r="AGR16" s="382"/>
      <c r="AGS16" s="382"/>
      <c r="AGT16" s="382"/>
      <c r="AGU16" s="382"/>
      <c r="AGV16" s="382"/>
      <c r="AGW16" s="382"/>
      <c r="AGX16" s="382"/>
      <c r="AGY16" s="382"/>
      <c r="AGZ16" s="382"/>
      <c r="AHA16" s="382"/>
      <c r="AHB16" s="382"/>
      <c r="AHC16" s="382"/>
      <c r="AHD16" s="382"/>
      <c r="AHE16" s="382"/>
      <c r="AHF16" s="382"/>
      <c r="AHG16" s="382"/>
      <c r="AHH16" s="382"/>
      <c r="AHI16" s="382"/>
      <c r="AHJ16" s="382"/>
      <c r="AHK16" s="382"/>
      <c r="AHL16" s="382"/>
      <c r="AHM16" s="382"/>
      <c r="AHN16" s="382"/>
      <c r="AHO16" s="382"/>
      <c r="AHP16" s="382"/>
      <c r="AHQ16" s="382"/>
      <c r="AHR16" s="382"/>
      <c r="AHS16" s="382"/>
      <c r="AHT16" s="382"/>
      <c r="AHU16" s="382"/>
      <c r="AHV16" s="382"/>
      <c r="AHW16" s="382"/>
      <c r="AHX16" s="382"/>
      <c r="AHY16" s="382"/>
      <c r="AHZ16" s="382"/>
      <c r="AIA16" s="382"/>
      <c r="AIB16" s="382"/>
      <c r="AIC16" s="382"/>
      <c r="AID16" s="382"/>
      <c r="AIE16" s="382"/>
      <c r="AIF16" s="382"/>
      <c r="AIG16" s="382"/>
      <c r="AIH16" s="382"/>
      <c r="AII16" s="382"/>
      <c r="AIJ16" s="382"/>
      <c r="AIK16" s="382"/>
      <c r="AIL16" s="382"/>
      <c r="AIM16" s="382"/>
      <c r="AIN16" s="382"/>
      <c r="AIO16" s="382"/>
      <c r="AIP16" s="382"/>
      <c r="AIQ16" s="382"/>
      <c r="AIR16" s="382"/>
      <c r="AIS16" s="382"/>
      <c r="AIT16" s="382"/>
      <c r="AIU16" s="382"/>
      <c r="AIV16" s="382"/>
      <c r="AIW16" s="382"/>
      <c r="AIX16" s="382"/>
      <c r="AIY16" s="382"/>
      <c r="AIZ16" s="382"/>
      <c r="AJA16" s="382"/>
      <c r="AJB16" s="382"/>
      <c r="AJC16" s="382"/>
      <c r="AJD16" s="382"/>
      <c r="AJE16" s="382"/>
      <c r="AJF16" s="382"/>
      <c r="AJG16" s="382"/>
      <c r="AJH16" s="382"/>
      <c r="AJI16" s="382"/>
      <c r="AJJ16" s="382"/>
      <c r="AJK16" s="382"/>
      <c r="AJL16" s="382"/>
      <c r="AJM16" s="382"/>
      <c r="AJN16" s="382"/>
      <c r="AJO16" s="382"/>
      <c r="AJP16" s="382"/>
      <c r="AJQ16" s="382"/>
      <c r="AJR16" s="382"/>
      <c r="AJS16" s="382"/>
      <c r="AJT16" s="382"/>
      <c r="AJU16" s="382"/>
      <c r="AJV16" s="382"/>
      <c r="AJW16" s="382"/>
      <c r="AJX16" s="382"/>
      <c r="AJY16" s="382"/>
      <c r="AJZ16" s="382"/>
      <c r="AKA16" s="382"/>
      <c r="AKB16" s="382"/>
      <c r="AKC16" s="382"/>
      <c r="AKD16" s="382"/>
      <c r="AKE16" s="382"/>
      <c r="AKF16" s="382"/>
      <c r="AKG16" s="382"/>
      <c r="AKH16" s="382"/>
      <c r="AKI16" s="382"/>
      <c r="AKJ16" s="382"/>
      <c r="AKK16" s="382"/>
      <c r="AKL16" s="382"/>
      <c r="AKM16" s="382"/>
      <c r="AKN16" s="382"/>
      <c r="AKO16" s="382"/>
      <c r="AKP16" s="382"/>
      <c r="AKQ16" s="382"/>
      <c r="AKR16" s="382"/>
      <c r="AKS16" s="382"/>
      <c r="AKT16" s="382"/>
      <c r="AKU16" s="382"/>
      <c r="AKV16" s="382"/>
      <c r="AKW16" s="382"/>
      <c r="AKX16" s="382"/>
      <c r="AKY16" s="382"/>
      <c r="AKZ16" s="382"/>
      <c r="ALA16" s="382"/>
      <c r="ALB16" s="382"/>
      <c r="ALC16" s="382"/>
      <c r="ALD16" s="382"/>
      <c r="ALE16" s="382"/>
      <c r="ALF16" s="382"/>
      <c r="ALG16" s="382"/>
      <c r="ALH16" s="382"/>
      <c r="ALI16" s="382"/>
      <c r="ALJ16" s="382"/>
      <c r="ALK16" s="382"/>
      <c r="ALL16" s="382"/>
      <c r="ALM16" s="382"/>
      <c r="ALN16" s="382"/>
      <c r="ALO16" s="382"/>
      <c r="ALP16" s="382"/>
      <c r="ALQ16" s="382"/>
      <c r="ALR16" s="382"/>
      <c r="ALS16" s="382"/>
      <c r="ALT16" s="382"/>
      <c r="ALU16" s="382"/>
      <c r="ALV16" s="382"/>
      <c r="ALW16" s="382"/>
      <c r="ALX16" s="382"/>
      <c r="ALY16" s="382"/>
      <c r="ALZ16" s="382"/>
      <c r="AMA16" s="382"/>
      <c r="AMB16" s="382"/>
      <c r="AMC16" s="382"/>
      <c r="AMD16" s="382"/>
      <c r="AME16" s="382"/>
      <c r="AMF16" s="382"/>
      <c r="AMG16" s="382"/>
      <c r="AMH16" s="382"/>
      <c r="AMI16" s="382"/>
      <c r="AMJ16" s="382"/>
      <c r="AMK16" s="382"/>
      <c r="AML16" s="382"/>
      <c r="AMM16" s="382"/>
      <c r="AMN16" s="382"/>
      <c r="AMO16" s="382"/>
      <c r="AMP16" s="382"/>
      <c r="AMQ16" s="382"/>
      <c r="AMR16" s="382"/>
      <c r="AMS16" s="382"/>
      <c r="AMT16" s="382"/>
      <c r="AMU16" s="382"/>
      <c r="AMV16" s="382"/>
      <c r="AMW16" s="382"/>
      <c r="AMX16" s="382"/>
      <c r="AMY16" s="382"/>
      <c r="AMZ16" s="382"/>
      <c r="ANA16" s="382"/>
      <c r="ANB16" s="382"/>
      <c r="ANC16" s="382"/>
      <c r="AND16" s="382"/>
      <c r="ANE16" s="382"/>
      <c r="ANF16" s="382"/>
      <c r="ANG16" s="382"/>
      <c r="ANH16" s="382"/>
      <c r="ANI16" s="382"/>
      <c r="ANJ16" s="382"/>
      <c r="ANK16" s="382"/>
      <c r="ANL16" s="382"/>
      <c r="ANM16" s="382"/>
      <c r="ANN16" s="382"/>
      <c r="ANO16" s="382"/>
      <c r="ANP16" s="382"/>
      <c r="ANQ16" s="382"/>
      <c r="ANR16" s="382"/>
      <c r="ANS16" s="382"/>
      <c r="ANT16" s="382"/>
      <c r="ANU16" s="382"/>
      <c r="ANV16" s="382"/>
      <c r="ANW16" s="382"/>
      <c r="ANX16" s="382"/>
      <c r="ANY16" s="382"/>
      <c r="ANZ16" s="382"/>
      <c r="AOA16" s="382"/>
      <c r="AOB16" s="382"/>
      <c r="AOC16" s="382"/>
      <c r="AOD16" s="382"/>
      <c r="AOE16" s="382"/>
      <c r="AOF16" s="382"/>
      <c r="AOG16" s="382"/>
      <c r="AOH16" s="382"/>
      <c r="AOI16" s="382"/>
      <c r="AOJ16" s="382"/>
      <c r="AOK16" s="382"/>
      <c r="AOL16" s="382"/>
      <c r="AOM16" s="382"/>
      <c r="AON16" s="382"/>
      <c r="AOO16" s="382"/>
      <c r="AOP16" s="382"/>
      <c r="AOQ16" s="382"/>
      <c r="AOR16" s="382"/>
      <c r="AOS16" s="382"/>
      <c r="AOT16" s="382"/>
      <c r="AOU16" s="382"/>
      <c r="AOV16" s="382"/>
      <c r="AOW16" s="382"/>
      <c r="AOX16" s="382"/>
      <c r="AOY16" s="382"/>
      <c r="AOZ16" s="382"/>
      <c r="APA16" s="382"/>
      <c r="APB16" s="382"/>
      <c r="APC16" s="382"/>
      <c r="APD16" s="382"/>
      <c r="APE16" s="382"/>
      <c r="APF16" s="382"/>
      <c r="APG16" s="382"/>
      <c r="APH16" s="382"/>
      <c r="API16" s="382"/>
      <c r="APJ16" s="382"/>
      <c r="APK16" s="382"/>
      <c r="APL16" s="382"/>
      <c r="APM16" s="382"/>
      <c r="APN16" s="382"/>
      <c r="APO16" s="382"/>
      <c r="APP16" s="382"/>
      <c r="APQ16" s="382"/>
      <c r="APR16" s="382"/>
      <c r="APS16" s="382"/>
      <c r="APT16" s="382"/>
      <c r="APU16" s="382"/>
      <c r="APV16" s="382"/>
      <c r="APW16" s="382"/>
      <c r="APX16" s="382"/>
      <c r="APY16" s="382"/>
      <c r="APZ16" s="382"/>
      <c r="AQA16" s="382"/>
      <c r="AQB16" s="382"/>
      <c r="AQC16" s="382"/>
      <c r="AQD16" s="382"/>
      <c r="AQE16" s="382"/>
      <c r="AQF16" s="382"/>
      <c r="AQG16" s="382"/>
      <c r="AQH16" s="382"/>
      <c r="AQI16" s="382"/>
      <c r="AQJ16" s="382"/>
      <c r="AQK16" s="382"/>
      <c r="AQL16" s="382"/>
      <c r="AQM16" s="382"/>
      <c r="AQN16" s="382"/>
      <c r="AQO16" s="382"/>
      <c r="AQP16" s="382"/>
      <c r="AQQ16" s="382"/>
      <c r="AQR16" s="382"/>
      <c r="AQS16" s="382"/>
      <c r="AQT16" s="382"/>
      <c r="AQU16" s="382"/>
      <c r="AQV16" s="382"/>
      <c r="AQW16" s="382"/>
      <c r="AQX16" s="382"/>
      <c r="AQY16" s="382"/>
      <c r="AQZ16" s="382"/>
      <c r="ARA16" s="382"/>
      <c r="ARB16" s="382"/>
      <c r="ARC16" s="382"/>
      <c r="ARD16" s="382"/>
      <c r="ARE16" s="382"/>
      <c r="ARF16" s="382"/>
      <c r="ARG16" s="382"/>
      <c r="ARH16" s="382"/>
      <c r="ARI16" s="382"/>
      <c r="ARJ16" s="382"/>
      <c r="ARK16" s="382"/>
      <c r="ARL16" s="382"/>
      <c r="ARM16" s="382"/>
      <c r="ARN16" s="382"/>
      <c r="ARO16" s="382"/>
      <c r="ARP16" s="382"/>
      <c r="ARQ16" s="382"/>
      <c r="ARR16" s="382"/>
      <c r="ARS16" s="382"/>
      <c r="ART16" s="382"/>
      <c r="ARU16" s="382"/>
      <c r="ARV16" s="382"/>
      <c r="ARW16" s="382"/>
      <c r="ARX16" s="382"/>
      <c r="ARY16" s="382"/>
      <c r="ARZ16" s="382"/>
      <c r="ASA16" s="382"/>
      <c r="ASB16" s="382"/>
      <c r="ASC16" s="382"/>
      <c r="ASD16" s="382"/>
      <c r="ASE16" s="382"/>
      <c r="ASF16" s="382"/>
      <c r="ASG16" s="382"/>
      <c r="ASH16" s="382"/>
      <c r="ASI16" s="382"/>
      <c r="ASJ16" s="382"/>
      <c r="ASK16" s="382"/>
      <c r="ASL16" s="382"/>
      <c r="ASM16" s="382"/>
      <c r="ASN16" s="382"/>
      <c r="ASO16" s="382"/>
      <c r="ASP16" s="382"/>
      <c r="ASQ16" s="382"/>
      <c r="ASR16" s="382"/>
      <c r="ASS16" s="382"/>
      <c r="AST16" s="382"/>
      <c r="ASU16" s="382"/>
      <c r="ASV16" s="382"/>
      <c r="ASW16" s="382"/>
      <c r="ASX16" s="382"/>
      <c r="ASY16" s="382"/>
      <c r="ASZ16" s="382"/>
      <c r="ATA16" s="382"/>
      <c r="ATB16" s="382"/>
      <c r="ATC16" s="382"/>
      <c r="ATD16" s="382"/>
      <c r="ATE16" s="382"/>
      <c r="ATF16" s="382"/>
      <c r="ATG16" s="382"/>
      <c r="ATH16" s="382"/>
      <c r="ATI16" s="382"/>
      <c r="ATJ16" s="382"/>
      <c r="ATK16" s="382"/>
      <c r="ATL16" s="382"/>
      <c r="ATM16" s="382"/>
      <c r="ATN16" s="382"/>
      <c r="ATO16" s="382"/>
      <c r="ATP16" s="382"/>
      <c r="ATQ16" s="382"/>
      <c r="ATR16" s="382"/>
      <c r="ATS16" s="382"/>
      <c r="ATT16" s="382"/>
      <c r="ATU16" s="382"/>
      <c r="ATV16" s="382"/>
      <c r="ATW16" s="382"/>
      <c r="ATX16" s="382"/>
      <c r="ATY16" s="382"/>
      <c r="ATZ16" s="382"/>
      <c r="AUA16" s="382"/>
      <c r="AUB16" s="382"/>
      <c r="AUC16" s="382"/>
      <c r="AUD16" s="382"/>
      <c r="AUE16" s="382"/>
      <c r="AUF16" s="382"/>
      <c r="AUG16" s="382"/>
      <c r="AUH16" s="382"/>
      <c r="AUI16" s="382"/>
      <c r="AUJ16" s="382"/>
      <c r="AUK16" s="382"/>
      <c r="AUL16" s="382"/>
      <c r="AUM16" s="382"/>
      <c r="AUN16" s="382"/>
      <c r="AUO16" s="382"/>
      <c r="AUP16" s="382"/>
      <c r="AUQ16" s="382"/>
      <c r="AUR16" s="382"/>
      <c r="AUS16" s="382"/>
      <c r="AUT16" s="382"/>
      <c r="AUU16" s="382"/>
      <c r="AUV16" s="382"/>
      <c r="AUW16" s="382"/>
      <c r="AUX16" s="382"/>
      <c r="AUY16" s="382"/>
      <c r="AUZ16" s="382"/>
      <c r="AVA16" s="382"/>
      <c r="AVB16" s="382"/>
      <c r="AVC16" s="382"/>
      <c r="AVD16" s="382"/>
      <c r="AVE16" s="382"/>
      <c r="AVF16" s="382"/>
      <c r="AVG16" s="382"/>
      <c r="AVH16" s="382"/>
      <c r="AVI16" s="382"/>
      <c r="AVJ16" s="382"/>
      <c r="AVK16" s="382"/>
      <c r="AVL16" s="382"/>
      <c r="AVM16" s="382"/>
      <c r="AVN16" s="382"/>
      <c r="AVO16" s="382"/>
      <c r="AVP16" s="382"/>
      <c r="AVQ16" s="382"/>
      <c r="AVR16" s="382"/>
      <c r="AVS16" s="382"/>
      <c r="AVT16" s="382"/>
      <c r="AVU16" s="382"/>
      <c r="AVV16" s="382"/>
      <c r="AVW16" s="382"/>
      <c r="AVX16" s="382"/>
      <c r="AVY16" s="382"/>
      <c r="AVZ16" s="382"/>
      <c r="AWA16" s="382"/>
      <c r="AWB16" s="382"/>
      <c r="AWC16" s="382"/>
      <c r="AWD16" s="382"/>
      <c r="AWE16" s="382"/>
      <c r="AWF16" s="382"/>
      <c r="AWG16" s="382"/>
      <c r="AWH16" s="382"/>
      <c r="AWI16" s="382"/>
      <c r="AWJ16" s="382"/>
      <c r="AWK16" s="382"/>
      <c r="AWL16" s="382"/>
      <c r="AWM16" s="382"/>
      <c r="AWN16" s="382"/>
      <c r="AWO16" s="382"/>
      <c r="AWP16" s="382"/>
      <c r="AWQ16" s="382"/>
      <c r="AWR16" s="382"/>
      <c r="AWS16" s="382"/>
      <c r="AWT16" s="382"/>
      <c r="AWU16" s="382"/>
      <c r="AWV16" s="382"/>
      <c r="AWW16" s="382"/>
      <c r="AWX16" s="382"/>
      <c r="AWY16" s="382"/>
      <c r="AWZ16" s="382"/>
      <c r="AXA16" s="382"/>
      <c r="AXB16" s="382"/>
      <c r="AXC16" s="382"/>
      <c r="AXD16" s="382"/>
      <c r="AXE16" s="382"/>
      <c r="AXF16" s="382"/>
      <c r="AXG16" s="382"/>
      <c r="AXH16" s="382"/>
      <c r="AXI16" s="382"/>
      <c r="AXJ16" s="382"/>
      <c r="AXK16" s="382"/>
      <c r="AXL16" s="382"/>
      <c r="AXM16" s="382"/>
      <c r="AXN16" s="382"/>
      <c r="AXO16" s="382"/>
      <c r="AXP16" s="382"/>
      <c r="AXQ16" s="382"/>
      <c r="AXR16" s="382"/>
      <c r="AXS16" s="382"/>
      <c r="AXT16" s="382"/>
      <c r="AXU16" s="382"/>
      <c r="AXV16" s="382"/>
      <c r="AXW16" s="382"/>
      <c r="AXX16" s="382"/>
      <c r="AXY16" s="382"/>
      <c r="AXZ16" s="382"/>
      <c r="AYA16" s="382"/>
      <c r="AYB16" s="382"/>
      <c r="AYC16" s="382"/>
      <c r="AYD16" s="382"/>
      <c r="AYE16" s="382"/>
      <c r="AYF16" s="382"/>
      <c r="AYG16" s="382"/>
      <c r="AYH16" s="382"/>
      <c r="AYI16" s="382"/>
      <c r="AYJ16" s="382"/>
      <c r="AYK16" s="382"/>
      <c r="AYL16" s="382"/>
      <c r="AYM16" s="382"/>
      <c r="AYN16" s="382"/>
      <c r="AYO16" s="382"/>
      <c r="AYP16" s="382"/>
      <c r="AYQ16" s="382"/>
      <c r="AYR16" s="382"/>
      <c r="AYS16" s="382"/>
      <c r="AYT16" s="382"/>
      <c r="AYU16" s="382"/>
      <c r="AYV16" s="382"/>
      <c r="AYW16" s="382"/>
      <c r="AYX16" s="382"/>
      <c r="AYY16" s="382"/>
      <c r="AYZ16" s="382"/>
      <c r="AZA16" s="382"/>
      <c r="AZB16" s="382"/>
      <c r="AZC16" s="382"/>
      <c r="AZD16" s="382"/>
      <c r="AZE16" s="382"/>
      <c r="AZF16" s="382"/>
      <c r="AZG16" s="382"/>
      <c r="AZH16" s="382"/>
      <c r="AZI16" s="382"/>
      <c r="AZJ16" s="382"/>
      <c r="AZK16" s="382"/>
      <c r="AZL16" s="382"/>
      <c r="AZM16" s="382"/>
      <c r="AZN16" s="382"/>
      <c r="AZO16" s="382"/>
      <c r="AZP16" s="382"/>
      <c r="AZQ16" s="382"/>
      <c r="AZR16" s="382"/>
      <c r="AZS16" s="382"/>
      <c r="AZT16" s="382"/>
      <c r="AZU16" s="382"/>
      <c r="AZV16" s="382"/>
      <c r="AZW16" s="382"/>
      <c r="AZX16" s="382"/>
      <c r="AZY16" s="382"/>
      <c r="AZZ16" s="382"/>
      <c r="BAA16" s="382"/>
      <c r="BAB16" s="382"/>
      <c r="BAC16" s="382"/>
      <c r="BAD16" s="382"/>
      <c r="BAE16" s="382"/>
      <c r="BAF16" s="382"/>
      <c r="BAG16" s="382"/>
      <c r="BAH16" s="382"/>
      <c r="BAI16" s="382"/>
      <c r="BAJ16" s="382"/>
      <c r="BAK16" s="382"/>
      <c r="BAL16" s="382"/>
      <c r="BAM16" s="382"/>
      <c r="BAN16" s="382"/>
      <c r="BAO16" s="382"/>
      <c r="BAP16" s="382"/>
      <c r="BAQ16" s="382"/>
      <c r="BAR16" s="382"/>
      <c r="BAS16" s="382"/>
      <c r="BAT16" s="382"/>
      <c r="BAU16" s="382"/>
      <c r="BAV16" s="382"/>
      <c r="BAW16" s="382"/>
      <c r="BAX16" s="382"/>
      <c r="BAY16" s="382"/>
      <c r="BAZ16" s="382"/>
      <c r="BBA16" s="382"/>
      <c r="BBB16" s="382"/>
      <c r="BBC16" s="382"/>
      <c r="BBD16" s="382"/>
      <c r="BBE16" s="382"/>
      <c r="BBF16" s="382"/>
      <c r="BBG16" s="382"/>
      <c r="BBH16" s="382"/>
      <c r="BBI16" s="382"/>
      <c r="BBJ16" s="382"/>
      <c r="BBK16" s="382"/>
      <c r="BBL16" s="382"/>
      <c r="BBM16" s="382"/>
      <c r="BBN16" s="382"/>
      <c r="BBO16" s="382"/>
      <c r="BBP16" s="382"/>
      <c r="BBQ16" s="382"/>
      <c r="BBR16" s="382"/>
      <c r="BBS16" s="382"/>
      <c r="BBT16" s="382"/>
      <c r="BBU16" s="382"/>
      <c r="BBV16" s="382"/>
      <c r="BBW16" s="382"/>
      <c r="BBX16" s="382"/>
      <c r="BBY16" s="382"/>
      <c r="BBZ16" s="382"/>
      <c r="BCA16" s="382"/>
      <c r="BCB16" s="382"/>
      <c r="BCC16" s="382"/>
      <c r="BCD16" s="382"/>
      <c r="BCE16" s="382"/>
      <c r="BCF16" s="382"/>
      <c r="BCG16" s="382"/>
      <c r="BCH16" s="382"/>
      <c r="BCI16" s="382"/>
      <c r="BCJ16" s="382"/>
      <c r="BCK16" s="382"/>
      <c r="BCL16" s="382"/>
      <c r="BCM16" s="382"/>
      <c r="BCN16" s="382"/>
      <c r="BCO16" s="382"/>
      <c r="BCP16" s="382"/>
      <c r="BCQ16" s="382"/>
      <c r="BCR16" s="382"/>
      <c r="BCS16" s="382"/>
      <c r="BCT16" s="382"/>
      <c r="BCU16" s="382"/>
      <c r="BCV16" s="382"/>
      <c r="BCW16" s="382"/>
      <c r="BCX16" s="382"/>
      <c r="BCY16" s="382"/>
      <c r="BCZ16" s="382"/>
      <c r="BDA16" s="382"/>
      <c r="BDB16" s="382"/>
      <c r="BDC16" s="382"/>
      <c r="BDD16" s="382"/>
      <c r="BDE16" s="382"/>
      <c r="BDF16" s="382"/>
      <c r="BDG16" s="382"/>
      <c r="BDH16" s="382"/>
      <c r="BDI16" s="382"/>
      <c r="BDJ16" s="382"/>
      <c r="BDK16" s="382"/>
      <c r="BDL16" s="382"/>
      <c r="BDM16" s="382"/>
      <c r="BDN16" s="382"/>
      <c r="BDO16" s="382"/>
      <c r="BDP16" s="382"/>
      <c r="BDQ16" s="382"/>
      <c r="BDR16" s="382"/>
      <c r="BDS16" s="382"/>
      <c r="BDT16" s="382"/>
      <c r="BDU16" s="382"/>
      <c r="BDV16" s="382"/>
      <c r="BDW16" s="382"/>
      <c r="BDX16" s="382"/>
      <c r="BDY16" s="382"/>
      <c r="BDZ16" s="382"/>
      <c r="BEA16" s="382"/>
      <c r="BEB16" s="382"/>
      <c r="BEC16" s="382"/>
      <c r="BED16" s="382"/>
      <c r="BEE16" s="382"/>
      <c r="BEF16" s="382"/>
      <c r="BEG16" s="382"/>
      <c r="BEH16" s="382"/>
      <c r="BEI16" s="382"/>
      <c r="BEJ16" s="382"/>
      <c r="BEK16" s="382"/>
      <c r="BEL16" s="382"/>
      <c r="BEM16" s="382"/>
      <c r="BEN16" s="382"/>
      <c r="BEO16" s="382"/>
      <c r="BEP16" s="382"/>
      <c r="BEQ16" s="382"/>
      <c r="BER16" s="382"/>
      <c r="BES16" s="382"/>
      <c r="BET16" s="382"/>
      <c r="BEU16" s="382"/>
      <c r="BEV16" s="382"/>
      <c r="BEW16" s="382"/>
      <c r="BEX16" s="382"/>
      <c r="BEY16" s="382"/>
      <c r="BEZ16" s="382"/>
      <c r="BFA16" s="382"/>
      <c r="BFB16" s="382"/>
      <c r="BFC16" s="382"/>
      <c r="BFD16" s="382"/>
      <c r="BFE16" s="382"/>
      <c r="BFF16" s="382"/>
      <c r="BFG16" s="382"/>
      <c r="BFH16" s="382"/>
      <c r="BFI16" s="382"/>
      <c r="BFJ16" s="382"/>
      <c r="BFK16" s="382"/>
      <c r="BFL16" s="382"/>
      <c r="BFM16" s="382"/>
      <c r="BFN16" s="382"/>
      <c r="BFO16" s="382"/>
      <c r="BFP16" s="382"/>
      <c r="BFQ16" s="382"/>
      <c r="BFR16" s="382"/>
      <c r="BFS16" s="382"/>
      <c r="BFT16" s="382"/>
      <c r="BFU16" s="382"/>
      <c r="BFV16" s="382"/>
      <c r="BFW16" s="382"/>
      <c r="BFX16" s="382"/>
      <c r="BFY16" s="382"/>
      <c r="BFZ16" s="382"/>
      <c r="BGA16" s="382"/>
      <c r="BGB16" s="382"/>
      <c r="BGC16" s="382"/>
      <c r="BGD16" s="382"/>
      <c r="BGE16" s="382"/>
      <c r="BGF16" s="382"/>
      <c r="BGG16" s="382"/>
      <c r="BGH16" s="382"/>
      <c r="BGI16" s="382"/>
      <c r="BGJ16" s="382"/>
      <c r="BGK16" s="382"/>
      <c r="BGL16" s="382"/>
      <c r="BGM16" s="382"/>
      <c r="BGN16" s="382"/>
      <c r="BGO16" s="382"/>
      <c r="BGP16" s="382"/>
      <c r="BGQ16" s="382"/>
      <c r="BGR16" s="382"/>
      <c r="BGS16" s="382"/>
      <c r="BGT16" s="382"/>
      <c r="BGU16" s="382"/>
      <c r="BGV16" s="382"/>
      <c r="BGW16" s="382"/>
      <c r="BGX16" s="382"/>
      <c r="BGY16" s="382"/>
      <c r="BGZ16" s="382"/>
      <c r="BHA16" s="382"/>
      <c r="BHB16" s="382"/>
      <c r="BHC16" s="382"/>
      <c r="BHD16" s="382"/>
      <c r="BHE16" s="382"/>
      <c r="BHF16" s="382"/>
      <c r="BHG16" s="382"/>
      <c r="BHH16" s="382"/>
      <c r="BHI16" s="382"/>
      <c r="BHJ16" s="382"/>
      <c r="BHK16" s="382"/>
      <c r="BHL16" s="382"/>
      <c r="BHM16" s="382"/>
      <c r="BHN16" s="382"/>
      <c r="BHO16" s="382"/>
      <c r="BHP16" s="382"/>
      <c r="BHQ16" s="382"/>
      <c r="BHR16" s="382"/>
      <c r="BHS16" s="382"/>
      <c r="BHT16" s="382"/>
      <c r="BHU16" s="382"/>
      <c r="BHV16" s="382"/>
      <c r="BHW16" s="382"/>
      <c r="BHX16" s="382"/>
      <c r="BHY16" s="382"/>
      <c r="BHZ16" s="382"/>
      <c r="BIA16" s="382"/>
      <c r="BIB16" s="382"/>
      <c r="BIC16" s="382"/>
      <c r="BID16" s="382"/>
      <c r="BIE16" s="382"/>
      <c r="BIF16" s="382"/>
      <c r="BIG16" s="382"/>
      <c r="BIH16" s="382"/>
      <c r="BII16" s="382"/>
      <c r="BIJ16" s="382"/>
      <c r="BIK16" s="382"/>
      <c r="BIL16" s="382"/>
      <c r="BIM16" s="382"/>
      <c r="BIN16" s="382"/>
      <c r="BIO16" s="382"/>
      <c r="BIP16" s="382"/>
      <c r="BIQ16" s="382"/>
      <c r="BIR16" s="382"/>
      <c r="BIS16" s="382"/>
      <c r="BIT16" s="382"/>
      <c r="BIU16" s="382"/>
      <c r="BIV16" s="382"/>
      <c r="BIW16" s="382"/>
      <c r="BIX16" s="382"/>
      <c r="BIY16" s="382"/>
      <c r="BIZ16" s="382"/>
      <c r="BJA16" s="382"/>
      <c r="BJB16" s="382"/>
      <c r="BJC16" s="382"/>
      <c r="BJD16" s="382"/>
      <c r="BJE16" s="382"/>
      <c r="BJF16" s="382"/>
      <c r="BJG16" s="382"/>
      <c r="BJH16" s="382"/>
      <c r="BJI16" s="382"/>
      <c r="BJJ16" s="382"/>
      <c r="BJK16" s="382"/>
      <c r="BJL16" s="382"/>
      <c r="BJM16" s="382"/>
      <c r="BJN16" s="382"/>
      <c r="BJO16" s="382"/>
      <c r="BJP16" s="382"/>
      <c r="BJQ16" s="382"/>
      <c r="BJR16" s="382"/>
      <c r="BJS16" s="382"/>
      <c r="BJT16" s="382"/>
      <c r="BJU16" s="382"/>
      <c r="BJV16" s="382"/>
      <c r="BJW16" s="382"/>
      <c r="BJX16" s="382"/>
      <c r="BJY16" s="382"/>
      <c r="BJZ16" s="382"/>
      <c r="BKA16" s="382"/>
      <c r="BKB16" s="382"/>
      <c r="BKC16" s="382"/>
      <c r="BKD16" s="382"/>
      <c r="BKE16" s="382"/>
      <c r="BKF16" s="382"/>
      <c r="BKG16" s="382"/>
      <c r="BKH16" s="382"/>
      <c r="BKI16" s="382"/>
      <c r="BKJ16" s="382"/>
      <c r="BKK16" s="382"/>
      <c r="BKL16" s="382"/>
      <c r="BKM16" s="382"/>
      <c r="BKN16" s="382"/>
      <c r="BKO16" s="382"/>
      <c r="BKP16" s="382"/>
      <c r="BKQ16" s="382"/>
      <c r="BKR16" s="382"/>
      <c r="BKS16" s="382"/>
      <c r="BKT16" s="382"/>
      <c r="BKU16" s="382"/>
      <c r="BKV16" s="382"/>
      <c r="BKW16" s="382"/>
      <c r="BKX16" s="382"/>
      <c r="BKY16" s="382"/>
      <c r="BKZ16" s="382"/>
      <c r="BLA16" s="382"/>
      <c r="BLB16" s="382"/>
      <c r="BLC16" s="382"/>
      <c r="BLD16" s="382"/>
      <c r="BLE16" s="382"/>
      <c r="BLF16" s="382"/>
      <c r="BLG16" s="382"/>
      <c r="BLH16" s="382"/>
      <c r="BLI16" s="382"/>
      <c r="BLJ16" s="382"/>
      <c r="BLK16" s="382"/>
      <c r="BLL16" s="382"/>
      <c r="BLM16" s="382"/>
      <c r="BLN16" s="382"/>
      <c r="BLO16" s="382"/>
      <c r="BLP16" s="382"/>
      <c r="BLQ16" s="382"/>
      <c r="BLR16" s="382"/>
      <c r="BLS16" s="382"/>
      <c r="BLT16" s="382"/>
      <c r="BLU16" s="382"/>
      <c r="BLV16" s="382"/>
      <c r="BLW16" s="382"/>
      <c r="BLX16" s="382"/>
      <c r="BLY16" s="382"/>
      <c r="BLZ16" s="382"/>
      <c r="BMA16" s="382"/>
      <c r="BMB16" s="382"/>
      <c r="BMC16" s="382"/>
      <c r="BMD16" s="382"/>
      <c r="BME16" s="382"/>
      <c r="BMF16" s="382"/>
      <c r="BMG16" s="382"/>
      <c r="BMH16" s="382"/>
      <c r="BMI16" s="382"/>
      <c r="BMJ16" s="382"/>
      <c r="BMK16" s="382"/>
      <c r="BML16" s="382"/>
      <c r="BMM16" s="382"/>
      <c r="BMN16" s="382"/>
      <c r="BMO16" s="382"/>
      <c r="BMP16" s="382"/>
      <c r="BMQ16" s="382"/>
      <c r="BMR16" s="382"/>
      <c r="BMS16" s="382"/>
      <c r="BMT16" s="382"/>
      <c r="BMU16" s="382"/>
      <c r="BMV16" s="382"/>
      <c r="BMW16" s="382"/>
      <c r="BMX16" s="382"/>
      <c r="BMY16" s="382"/>
      <c r="BMZ16" s="382"/>
      <c r="BNA16" s="382"/>
      <c r="BNB16" s="382"/>
      <c r="BNC16" s="382"/>
      <c r="BND16" s="382"/>
      <c r="BNE16" s="382"/>
      <c r="BNF16" s="382"/>
      <c r="BNG16" s="382"/>
      <c r="BNH16" s="382"/>
      <c r="BNI16" s="382"/>
      <c r="BNJ16" s="382"/>
      <c r="BNK16" s="382"/>
      <c r="BNL16" s="382"/>
      <c r="BNM16" s="382"/>
      <c r="BNN16" s="382"/>
      <c r="BNO16" s="382"/>
      <c r="BNP16" s="382"/>
      <c r="BNQ16" s="382"/>
      <c r="BNR16" s="382"/>
      <c r="BNS16" s="382"/>
      <c r="BNT16" s="382"/>
      <c r="BNU16" s="382"/>
      <c r="BNV16" s="382"/>
      <c r="BNW16" s="382"/>
      <c r="BNX16" s="382"/>
      <c r="BNY16" s="382"/>
      <c r="BNZ16" s="382"/>
      <c r="BOA16" s="382"/>
      <c r="BOB16" s="382"/>
      <c r="BOC16" s="382"/>
      <c r="BOD16" s="382"/>
      <c r="BOE16" s="382"/>
      <c r="BOF16" s="382"/>
      <c r="BOG16" s="382"/>
      <c r="BOH16" s="382"/>
      <c r="BOI16" s="382"/>
      <c r="BOJ16" s="382"/>
      <c r="BOK16" s="382"/>
      <c r="BOL16" s="382"/>
      <c r="BOM16" s="382"/>
      <c r="BON16" s="382"/>
      <c r="BOO16" s="382"/>
      <c r="BOP16" s="382"/>
      <c r="BOQ16" s="382"/>
      <c r="BOR16" s="382"/>
      <c r="BOS16" s="382"/>
      <c r="BOT16" s="382"/>
      <c r="BOU16" s="382"/>
      <c r="BOV16" s="382"/>
      <c r="BOW16" s="382"/>
      <c r="BOX16" s="382"/>
      <c r="BOY16" s="382"/>
      <c r="BOZ16" s="382"/>
      <c r="BPA16" s="382"/>
      <c r="BPB16" s="382"/>
      <c r="BPC16" s="382"/>
      <c r="BPD16" s="382"/>
      <c r="BPE16" s="382"/>
      <c r="BPF16" s="382"/>
      <c r="BPG16" s="382"/>
      <c r="BPH16" s="382"/>
      <c r="BPI16" s="382"/>
      <c r="BPJ16" s="382"/>
      <c r="BPK16" s="382"/>
      <c r="BPL16" s="382"/>
      <c r="BPM16" s="382"/>
      <c r="BPN16" s="382"/>
      <c r="BPO16" s="382"/>
      <c r="BPP16" s="382"/>
      <c r="BPQ16" s="382"/>
      <c r="BPR16" s="382"/>
      <c r="BPS16" s="382"/>
      <c r="BPT16" s="382"/>
      <c r="BPU16" s="382"/>
      <c r="BPV16" s="382"/>
      <c r="BPW16" s="382"/>
      <c r="BPX16" s="382"/>
      <c r="BPY16" s="382"/>
      <c r="BPZ16" s="382"/>
      <c r="BQA16" s="382"/>
      <c r="BQB16" s="382"/>
      <c r="BQC16" s="382"/>
      <c r="BQD16" s="382"/>
      <c r="BQE16" s="382"/>
      <c r="BQF16" s="382"/>
      <c r="BQG16" s="382"/>
      <c r="BQH16" s="382"/>
      <c r="BQI16" s="382"/>
      <c r="BQJ16" s="382"/>
      <c r="BQK16" s="382"/>
      <c r="BQL16" s="382"/>
      <c r="BQM16" s="382"/>
      <c r="BQN16" s="382"/>
      <c r="BQO16" s="382"/>
      <c r="BQP16" s="382"/>
      <c r="BQQ16" s="382"/>
      <c r="BQR16" s="382"/>
      <c r="BQS16" s="382"/>
      <c r="BQT16" s="382"/>
      <c r="BQU16" s="382"/>
      <c r="BQV16" s="382"/>
      <c r="BQW16" s="382"/>
      <c r="BQX16" s="382"/>
      <c r="BQY16" s="382"/>
      <c r="BQZ16" s="382"/>
      <c r="BRA16" s="382"/>
      <c r="BRB16" s="382"/>
      <c r="BRC16" s="382"/>
      <c r="BRD16" s="382"/>
      <c r="BRE16" s="382"/>
      <c r="BRF16" s="382"/>
      <c r="BRG16" s="382"/>
      <c r="BRH16" s="382"/>
      <c r="BRI16" s="382"/>
      <c r="BRJ16" s="382"/>
      <c r="BRK16" s="382"/>
      <c r="BRL16" s="382"/>
      <c r="BRM16" s="382"/>
      <c r="BRN16" s="382"/>
      <c r="BRO16" s="382"/>
      <c r="BRP16" s="382"/>
      <c r="BRQ16" s="382"/>
      <c r="BRR16" s="382"/>
      <c r="BRS16" s="382"/>
      <c r="BRT16" s="382"/>
      <c r="BRU16" s="382"/>
      <c r="BRV16" s="382"/>
      <c r="BRW16" s="382"/>
      <c r="BRX16" s="382"/>
      <c r="BRY16" s="382"/>
      <c r="BRZ16" s="382"/>
      <c r="BSA16" s="382"/>
      <c r="BSB16" s="382"/>
      <c r="BSC16" s="382"/>
      <c r="BSD16" s="382"/>
      <c r="BSE16" s="382"/>
      <c r="BSF16" s="382"/>
      <c r="BSG16" s="382"/>
      <c r="BSH16" s="382"/>
      <c r="BSI16" s="382"/>
      <c r="BSJ16" s="382"/>
      <c r="BSK16" s="382"/>
      <c r="BSL16" s="382"/>
      <c r="BSM16" s="382"/>
      <c r="BSN16" s="382"/>
      <c r="BSO16" s="382"/>
      <c r="BSP16" s="382"/>
      <c r="BSQ16" s="382"/>
      <c r="BSR16" s="382"/>
      <c r="BSS16" s="382"/>
      <c r="BST16" s="382"/>
      <c r="BSU16" s="382"/>
      <c r="BSV16" s="382"/>
      <c r="BSW16" s="382"/>
      <c r="BSX16" s="382"/>
      <c r="BSY16" s="382"/>
      <c r="BSZ16" s="382"/>
      <c r="BTA16" s="382"/>
      <c r="BTB16" s="382"/>
      <c r="BTC16" s="382"/>
      <c r="BTD16" s="382"/>
      <c r="BTE16" s="382"/>
      <c r="BTF16" s="382"/>
      <c r="BTG16" s="382"/>
      <c r="BTH16" s="382"/>
      <c r="BTI16" s="382"/>
    </row>
    <row r="17" spans="1:1881" s="367" customFormat="1" ht="91.5" customHeight="1" x14ac:dyDescent="0.25">
      <c r="A17" s="435">
        <v>631</v>
      </c>
      <c r="B17" s="436" t="s">
        <v>737</v>
      </c>
      <c r="C17" s="432" t="s">
        <v>123</v>
      </c>
      <c r="D17" s="433" t="s">
        <v>979</v>
      </c>
      <c r="E17" s="770" t="s">
        <v>739</v>
      </c>
      <c r="F17" s="587"/>
      <c r="G17" s="437">
        <f>IF(F17&gt;F12,"Please review account numbers 631 &gt; 626",)</f>
        <v>0</v>
      </c>
      <c r="H17" s="419"/>
      <c r="I17" s="420"/>
      <c r="J17"/>
      <c r="K17" s="382"/>
      <c r="L17" s="715" t="s">
        <v>999</v>
      </c>
      <c r="M17" s="580"/>
      <c r="N17" s="597"/>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82"/>
      <c r="BE17" s="382"/>
      <c r="BF17" s="382"/>
      <c r="BG17" s="382"/>
      <c r="BH17" s="382"/>
      <c r="BI17" s="382"/>
      <c r="BJ17" s="382"/>
      <c r="BK17" s="382"/>
      <c r="BL17" s="382"/>
      <c r="BM17" s="382"/>
      <c r="BN17" s="382"/>
      <c r="BO17" s="382"/>
      <c r="BP17" s="382"/>
      <c r="BQ17" s="382"/>
      <c r="BR17" s="382"/>
      <c r="BS17" s="382"/>
      <c r="BT17" s="382"/>
      <c r="BU17" s="382"/>
      <c r="BV17" s="382"/>
      <c r="BW17" s="382"/>
      <c r="BX17" s="382"/>
      <c r="BY17" s="382"/>
      <c r="BZ17" s="382"/>
      <c r="CA17" s="382"/>
      <c r="CB17" s="382"/>
      <c r="CC17" s="382"/>
      <c r="CD17" s="382"/>
      <c r="CE17" s="382"/>
      <c r="CF17" s="382"/>
      <c r="CG17" s="382"/>
      <c r="CH17" s="382"/>
      <c r="CI17" s="382"/>
      <c r="CJ17" s="382"/>
      <c r="CK17" s="382"/>
      <c r="CL17" s="382"/>
      <c r="CM17" s="382"/>
      <c r="CN17" s="382"/>
      <c r="CO17" s="382"/>
      <c r="CP17" s="382"/>
      <c r="CQ17" s="382"/>
      <c r="CR17" s="382"/>
      <c r="CS17" s="382"/>
      <c r="CT17" s="382"/>
      <c r="CU17" s="382"/>
      <c r="CV17" s="382"/>
      <c r="CW17" s="382"/>
      <c r="CX17" s="382"/>
      <c r="CY17" s="382"/>
      <c r="CZ17" s="382"/>
      <c r="DA17" s="382"/>
      <c r="DB17" s="382"/>
      <c r="DC17" s="382"/>
      <c r="DD17" s="382"/>
      <c r="DE17" s="382"/>
      <c r="DF17" s="382"/>
      <c r="DG17" s="382"/>
      <c r="DH17" s="382"/>
      <c r="DI17" s="382"/>
      <c r="DJ17" s="382"/>
      <c r="DK17" s="382"/>
      <c r="DL17" s="382"/>
      <c r="DM17" s="382"/>
      <c r="DN17" s="382"/>
      <c r="DO17" s="382"/>
      <c r="DP17" s="382"/>
      <c r="DQ17" s="382"/>
      <c r="DR17" s="382"/>
      <c r="DS17" s="382"/>
      <c r="DT17" s="382"/>
      <c r="DU17" s="382"/>
      <c r="DV17" s="382"/>
      <c r="DW17" s="382"/>
      <c r="DX17" s="382"/>
      <c r="DY17" s="382"/>
      <c r="DZ17" s="382"/>
      <c r="EA17" s="382"/>
      <c r="EB17" s="382"/>
      <c r="EC17" s="382"/>
      <c r="ED17" s="382"/>
      <c r="EE17" s="382"/>
      <c r="EF17" s="382"/>
      <c r="EG17" s="382"/>
      <c r="EH17" s="382"/>
      <c r="EI17" s="382"/>
      <c r="EJ17" s="382"/>
      <c r="EK17" s="382"/>
      <c r="EL17" s="382"/>
      <c r="EM17" s="382"/>
      <c r="EN17" s="382"/>
      <c r="EO17" s="382"/>
      <c r="EP17" s="382"/>
      <c r="EQ17" s="382"/>
      <c r="ER17" s="382"/>
      <c r="ES17" s="382"/>
      <c r="ET17" s="382"/>
      <c r="EU17" s="382"/>
      <c r="EV17" s="382"/>
      <c r="EW17" s="382"/>
      <c r="EX17" s="382"/>
      <c r="EY17" s="382"/>
      <c r="EZ17" s="382"/>
      <c r="FA17" s="382"/>
      <c r="FB17" s="382"/>
      <c r="FC17" s="382"/>
      <c r="FD17" s="382"/>
      <c r="FE17" s="382"/>
      <c r="FF17" s="382"/>
      <c r="FG17" s="382"/>
      <c r="FH17" s="382"/>
      <c r="FI17" s="382"/>
      <c r="FJ17" s="382"/>
      <c r="FK17" s="382"/>
      <c r="FL17" s="382"/>
      <c r="FM17" s="382"/>
      <c r="FN17" s="382"/>
      <c r="FO17" s="382"/>
      <c r="FP17" s="382"/>
      <c r="FQ17" s="382"/>
      <c r="FR17" s="382"/>
      <c r="FS17" s="382"/>
      <c r="FT17" s="382"/>
      <c r="FU17" s="382"/>
      <c r="FV17" s="382"/>
      <c r="FW17" s="382"/>
      <c r="FX17" s="382"/>
      <c r="FY17" s="382"/>
      <c r="FZ17" s="382"/>
      <c r="GA17" s="382"/>
      <c r="GB17" s="382"/>
      <c r="GC17" s="382"/>
      <c r="GD17" s="382"/>
      <c r="GE17" s="382"/>
      <c r="GF17" s="382"/>
      <c r="GG17" s="382"/>
      <c r="GH17" s="382"/>
      <c r="GI17" s="382"/>
      <c r="GJ17" s="382"/>
      <c r="GK17" s="382"/>
      <c r="GL17" s="382"/>
      <c r="GM17" s="382"/>
      <c r="GN17" s="382"/>
      <c r="GO17" s="382"/>
      <c r="GP17" s="382"/>
      <c r="GQ17" s="382"/>
      <c r="GR17" s="382"/>
      <c r="GS17" s="382"/>
      <c r="GT17" s="382"/>
      <c r="GU17" s="382"/>
      <c r="GV17" s="382"/>
      <c r="GW17" s="382"/>
      <c r="GX17" s="382"/>
      <c r="GY17" s="382"/>
      <c r="GZ17" s="382"/>
      <c r="HA17" s="382"/>
      <c r="HB17" s="382"/>
      <c r="HC17" s="382"/>
      <c r="HD17" s="382"/>
      <c r="HE17" s="382"/>
      <c r="HF17" s="382"/>
      <c r="HG17" s="382"/>
      <c r="HH17" s="382"/>
      <c r="HI17" s="382"/>
      <c r="HJ17" s="382"/>
      <c r="HK17" s="382"/>
      <c r="HL17" s="382"/>
      <c r="HM17" s="382"/>
      <c r="HN17" s="382"/>
      <c r="HO17" s="382"/>
      <c r="HP17" s="382"/>
      <c r="HQ17" s="382"/>
      <c r="HR17" s="382"/>
      <c r="HS17" s="382"/>
      <c r="HT17" s="382"/>
      <c r="HU17" s="382"/>
      <c r="HV17" s="382"/>
      <c r="HW17" s="382"/>
      <c r="HX17" s="382"/>
      <c r="HY17" s="382"/>
      <c r="HZ17" s="382"/>
      <c r="IA17" s="382"/>
      <c r="IB17" s="382"/>
      <c r="IC17" s="382"/>
      <c r="ID17" s="382"/>
      <c r="IE17" s="382"/>
      <c r="IF17" s="382"/>
      <c r="IG17" s="382"/>
      <c r="IH17" s="382"/>
      <c r="II17" s="382"/>
      <c r="IJ17" s="382"/>
      <c r="IK17" s="382"/>
      <c r="IL17" s="382"/>
      <c r="IM17" s="382"/>
      <c r="IN17" s="382"/>
      <c r="IO17" s="382"/>
      <c r="IP17" s="382"/>
      <c r="IQ17" s="382"/>
      <c r="IR17" s="382"/>
      <c r="IS17" s="382"/>
      <c r="IT17" s="382"/>
      <c r="IU17" s="382"/>
      <c r="IV17" s="382"/>
      <c r="IW17" s="382"/>
      <c r="IX17" s="382"/>
      <c r="IY17" s="382"/>
      <c r="IZ17" s="382"/>
      <c r="JA17" s="382"/>
      <c r="JB17" s="382"/>
      <c r="JC17" s="382"/>
      <c r="JD17" s="382"/>
      <c r="JE17" s="382"/>
      <c r="JF17" s="382"/>
      <c r="JG17" s="382"/>
      <c r="JH17" s="382"/>
      <c r="JI17" s="382"/>
      <c r="JJ17" s="382"/>
      <c r="JK17" s="382"/>
      <c r="JL17" s="382"/>
      <c r="JM17" s="382"/>
      <c r="JN17" s="382"/>
      <c r="JO17" s="382"/>
      <c r="JP17" s="382"/>
      <c r="JQ17" s="382"/>
      <c r="JR17" s="382"/>
      <c r="JS17" s="382"/>
      <c r="JT17" s="382"/>
      <c r="JU17" s="382"/>
      <c r="JV17" s="382"/>
      <c r="JW17" s="382"/>
      <c r="JX17" s="382"/>
      <c r="JY17" s="382"/>
      <c r="JZ17" s="382"/>
      <c r="KA17" s="382"/>
      <c r="KB17" s="382"/>
      <c r="KC17" s="382"/>
      <c r="KD17" s="382"/>
      <c r="KE17" s="382"/>
      <c r="KF17" s="382"/>
      <c r="KG17" s="382"/>
      <c r="KH17" s="382"/>
      <c r="KI17" s="382"/>
      <c r="KJ17" s="382"/>
      <c r="KK17" s="382"/>
      <c r="KL17" s="382"/>
      <c r="KM17" s="382"/>
      <c r="KN17" s="382"/>
      <c r="KO17" s="382"/>
      <c r="KP17" s="382"/>
      <c r="KQ17" s="382"/>
      <c r="KR17" s="382"/>
      <c r="KS17" s="382"/>
      <c r="KT17" s="382"/>
      <c r="KU17" s="382"/>
      <c r="KV17" s="382"/>
      <c r="KW17" s="382"/>
      <c r="KX17" s="382"/>
      <c r="KY17" s="382"/>
      <c r="KZ17" s="382"/>
      <c r="LA17" s="382"/>
      <c r="LB17" s="382"/>
      <c r="LC17" s="382"/>
      <c r="LD17" s="382"/>
      <c r="LE17" s="382"/>
      <c r="LF17" s="382"/>
      <c r="LG17" s="382"/>
      <c r="LH17" s="382"/>
      <c r="LI17" s="382"/>
      <c r="LJ17" s="382"/>
      <c r="LK17" s="382"/>
      <c r="LL17" s="382"/>
      <c r="LM17" s="382"/>
      <c r="LN17" s="382"/>
      <c r="LO17" s="382"/>
      <c r="LP17" s="382"/>
      <c r="LQ17" s="382"/>
      <c r="LR17" s="382"/>
      <c r="LS17" s="382"/>
      <c r="LT17" s="382"/>
      <c r="LU17" s="382"/>
      <c r="LV17" s="382"/>
      <c r="LW17" s="382"/>
      <c r="LX17" s="382"/>
      <c r="LY17" s="382"/>
      <c r="LZ17" s="382"/>
      <c r="MA17" s="382"/>
      <c r="MB17" s="382"/>
      <c r="MC17" s="382"/>
      <c r="MD17" s="382"/>
      <c r="ME17" s="382"/>
      <c r="MF17" s="382"/>
      <c r="MG17" s="382"/>
      <c r="MH17" s="382"/>
      <c r="MI17" s="382"/>
      <c r="MJ17" s="382"/>
      <c r="MK17" s="382"/>
      <c r="ML17" s="382"/>
      <c r="MM17" s="382"/>
      <c r="MN17" s="382"/>
      <c r="MO17" s="382"/>
      <c r="MP17" s="382"/>
      <c r="MQ17" s="382"/>
      <c r="MR17" s="382"/>
      <c r="MS17" s="382"/>
      <c r="MT17" s="382"/>
      <c r="MU17" s="382"/>
      <c r="MV17" s="382"/>
      <c r="MW17" s="382"/>
      <c r="MX17" s="382"/>
      <c r="MY17" s="382"/>
      <c r="MZ17" s="382"/>
      <c r="NA17" s="382"/>
      <c r="NB17" s="382"/>
      <c r="NC17" s="382"/>
      <c r="ND17" s="382"/>
      <c r="NE17" s="382"/>
      <c r="NF17" s="382"/>
      <c r="NG17" s="382"/>
      <c r="NH17" s="382"/>
      <c r="NI17" s="382"/>
      <c r="NJ17" s="382"/>
      <c r="NK17" s="382"/>
      <c r="NL17" s="382"/>
      <c r="NM17" s="382"/>
      <c r="NN17" s="382"/>
      <c r="NO17" s="382"/>
      <c r="NP17" s="382"/>
      <c r="NQ17" s="382"/>
      <c r="NR17" s="382"/>
      <c r="NS17" s="382"/>
      <c r="NT17" s="382"/>
      <c r="NU17" s="382"/>
      <c r="NV17" s="382"/>
      <c r="NW17" s="382"/>
      <c r="NX17" s="382"/>
      <c r="NY17" s="382"/>
      <c r="NZ17" s="382"/>
      <c r="OA17" s="382"/>
      <c r="OB17" s="382"/>
      <c r="OC17" s="382"/>
      <c r="OD17" s="382"/>
      <c r="OE17" s="382"/>
      <c r="OF17" s="382"/>
      <c r="OG17" s="382"/>
      <c r="OH17" s="382"/>
      <c r="OI17" s="382"/>
      <c r="OJ17" s="382"/>
      <c r="OK17" s="382"/>
      <c r="OL17" s="382"/>
      <c r="OM17" s="382"/>
      <c r="ON17" s="382"/>
      <c r="OO17" s="382"/>
      <c r="OP17" s="382"/>
      <c r="OQ17" s="382"/>
      <c r="OR17" s="382"/>
      <c r="OS17" s="382"/>
      <c r="OT17" s="382"/>
      <c r="OU17" s="382"/>
      <c r="OV17" s="382"/>
      <c r="OW17" s="382"/>
      <c r="OX17" s="382"/>
      <c r="OY17" s="382"/>
      <c r="OZ17" s="382"/>
      <c r="PA17" s="382"/>
      <c r="PB17" s="382"/>
      <c r="PC17" s="382"/>
      <c r="PD17" s="382"/>
      <c r="PE17" s="382"/>
      <c r="PF17" s="382"/>
      <c r="PG17" s="382"/>
      <c r="PH17" s="382"/>
      <c r="PI17" s="382"/>
      <c r="PJ17" s="382"/>
      <c r="PK17" s="382"/>
      <c r="PL17" s="382"/>
      <c r="PM17" s="382"/>
      <c r="PN17" s="382"/>
      <c r="PO17" s="382"/>
      <c r="PP17" s="382"/>
      <c r="PQ17" s="382"/>
      <c r="PR17" s="382"/>
      <c r="PS17" s="382"/>
      <c r="PT17" s="382"/>
      <c r="PU17" s="382"/>
      <c r="PV17" s="382"/>
      <c r="PW17" s="382"/>
      <c r="PX17" s="382"/>
      <c r="PY17" s="382"/>
      <c r="PZ17" s="382"/>
      <c r="QA17" s="382"/>
      <c r="QB17" s="382"/>
      <c r="QC17" s="382"/>
      <c r="QD17" s="382"/>
      <c r="QE17" s="382"/>
      <c r="QF17" s="382"/>
      <c r="QG17" s="382"/>
      <c r="QH17" s="382"/>
      <c r="QI17" s="382"/>
      <c r="QJ17" s="382"/>
      <c r="QK17" s="382"/>
      <c r="QL17" s="382"/>
      <c r="QM17" s="382"/>
      <c r="QN17" s="382"/>
      <c r="QO17" s="382"/>
      <c r="QP17" s="382"/>
      <c r="QQ17" s="382"/>
      <c r="QR17" s="382"/>
      <c r="QS17" s="382"/>
      <c r="QT17" s="382"/>
      <c r="QU17" s="382"/>
      <c r="QV17" s="382"/>
      <c r="QW17" s="382"/>
      <c r="QX17" s="382"/>
      <c r="QY17" s="382"/>
      <c r="QZ17" s="382"/>
      <c r="RA17" s="382"/>
      <c r="RB17" s="382"/>
      <c r="RC17" s="382"/>
      <c r="RD17" s="382"/>
      <c r="RE17" s="382"/>
      <c r="RF17" s="382"/>
      <c r="RG17" s="382"/>
      <c r="RH17" s="382"/>
      <c r="RI17" s="382"/>
      <c r="RJ17" s="382"/>
      <c r="RK17" s="382"/>
      <c r="RL17" s="382"/>
      <c r="RM17" s="382"/>
      <c r="RN17" s="382"/>
      <c r="RO17" s="382"/>
      <c r="RP17" s="382"/>
      <c r="RQ17" s="382"/>
      <c r="RR17" s="382"/>
      <c r="RS17" s="382"/>
      <c r="RT17" s="382"/>
      <c r="RU17" s="382"/>
      <c r="RV17" s="382"/>
      <c r="RW17" s="382"/>
      <c r="RX17" s="382"/>
      <c r="RY17" s="382"/>
      <c r="RZ17" s="382"/>
      <c r="SA17" s="382"/>
      <c r="SB17" s="382"/>
      <c r="SC17" s="382"/>
      <c r="SD17" s="382"/>
      <c r="SE17" s="382"/>
      <c r="SF17" s="382"/>
      <c r="SG17" s="382"/>
      <c r="SH17" s="382"/>
      <c r="SI17" s="382"/>
      <c r="SJ17" s="382"/>
      <c r="SK17" s="382"/>
      <c r="SL17" s="382"/>
      <c r="SM17" s="382"/>
      <c r="SN17" s="382"/>
      <c r="SO17" s="382"/>
      <c r="SP17" s="382"/>
      <c r="SQ17" s="382"/>
      <c r="SR17" s="382"/>
      <c r="SS17" s="382"/>
      <c r="ST17" s="382"/>
      <c r="SU17" s="382"/>
      <c r="SV17" s="382"/>
      <c r="SW17" s="382"/>
      <c r="SX17" s="382"/>
      <c r="SY17" s="382"/>
      <c r="SZ17" s="382"/>
      <c r="TA17" s="382"/>
      <c r="TB17" s="382"/>
      <c r="TC17" s="382"/>
      <c r="TD17" s="382"/>
      <c r="TE17" s="382"/>
      <c r="TF17" s="382"/>
      <c r="TG17" s="382"/>
      <c r="TH17" s="382"/>
      <c r="TI17" s="382"/>
      <c r="TJ17" s="382"/>
      <c r="TK17" s="382"/>
      <c r="TL17" s="382"/>
      <c r="TM17" s="382"/>
      <c r="TN17" s="382"/>
      <c r="TO17" s="382"/>
      <c r="TP17" s="382"/>
      <c r="TQ17" s="382"/>
      <c r="TR17" s="382"/>
      <c r="TS17" s="382"/>
      <c r="TT17" s="382"/>
      <c r="TU17" s="382"/>
      <c r="TV17" s="382"/>
      <c r="TW17" s="382"/>
      <c r="TX17" s="382"/>
      <c r="TY17" s="382"/>
      <c r="TZ17" s="382"/>
      <c r="UA17" s="382"/>
      <c r="UB17" s="382"/>
      <c r="UC17" s="382"/>
      <c r="UD17" s="382"/>
      <c r="UE17" s="382"/>
      <c r="UF17" s="382"/>
      <c r="UG17" s="382"/>
      <c r="UH17" s="382"/>
      <c r="UI17" s="382"/>
      <c r="UJ17" s="382"/>
      <c r="UK17" s="382"/>
      <c r="UL17" s="382"/>
      <c r="UM17" s="382"/>
      <c r="UN17" s="382"/>
      <c r="UO17" s="382"/>
      <c r="UP17" s="382"/>
      <c r="UQ17" s="382"/>
      <c r="UR17" s="382"/>
      <c r="US17" s="382"/>
      <c r="UT17" s="382"/>
      <c r="UU17" s="382"/>
      <c r="UV17" s="382"/>
      <c r="UW17" s="382"/>
      <c r="UX17" s="382"/>
      <c r="UY17" s="382"/>
      <c r="UZ17" s="382"/>
      <c r="VA17" s="382"/>
      <c r="VB17" s="382"/>
      <c r="VC17" s="382"/>
      <c r="VD17" s="382"/>
      <c r="VE17" s="382"/>
      <c r="VF17" s="382"/>
      <c r="VG17" s="382"/>
      <c r="VH17" s="382"/>
      <c r="VI17" s="382"/>
      <c r="VJ17" s="382"/>
      <c r="VK17" s="382"/>
      <c r="VL17" s="382"/>
      <c r="VM17" s="382"/>
      <c r="VN17" s="382"/>
      <c r="VO17" s="382"/>
      <c r="VP17" s="382"/>
      <c r="VQ17" s="382"/>
      <c r="VR17" s="382"/>
      <c r="VS17" s="382"/>
      <c r="VT17" s="382"/>
      <c r="VU17" s="382"/>
      <c r="VV17" s="382"/>
      <c r="VW17" s="382"/>
      <c r="VX17" s="382"/>
      <c r="VY17" s="382"/>
      <c r="VZ17" s="382"/>
      <c r="WA17" s="382"/>
      <c r="WB17" s="382"/>
      <c r="WC17" s="382"/>
      <c r="WD17" s="382"/>
      <c r="WE17" s="382"/>
      <c r="WF17" s="382"/>
      <c r="WG17" s="382"/>
      <c r="WH17" s="382"/>
      <c r="WI17" s="382"/>
      <c r="WJ17" s="382"/>
      <c r="WK17" s="382"/>
      <c r="WL17" s="382"/>
      <c r="WM17" s="382"/>
      <c r="WN17" s="382"/>
      <c r="WO17" s="382"/>
      <c r="WP17" s="382"/>
      <c r="WQ17" s="382"/>
      <c r="WR17" s="382"/>
      <c r="WS17" s="382"/>
      <c r="WT17" s="382"/>
      <c r="WU17" s="382"/>
      <c r="WV17" s="382"/>
      <c r="WW17" s="382"/>
      <c r="WX17" s="382"/>
      <c r="WY17" s="382"/>
      <c r="WZ17" s="382"/>
      <c r="XA17" s="382"/>
      <c r="XB17" s="382"/>
      <c r="XC17" s="382"/>
      <c r="XD17" s="382"/>
      <c r="XE17" s="382"/>
      <c r="XF17" s="382"/>
      <c r="XG17" s="382"/>
      <c r="XH17" s="382"/>
      <c r="XI17" s="382"/>
      <c r="XJ17" s="382"/>
      <c r="XK17" s="382"/>
      <c r="XL17" s="382"/>
      <c r="XM17" s="382"/>
      <c r="XN17" s="382"/>
      <c r="XO17" s="382"/>
      <c r="XP17" s="382"/>
      <c r="XQ17" s="382"/>
      <c r="XR17" s="382"/>
      <c r="XS17" s="382"/>
      <c r="XT17" s="382"/>
      <c r="XU17" s="382"/>
      <c r="XV17" s="382"/>
      <c r="XW17" s="382"/>
      <c r="XX17" s="382"/>
      <c r="XY17" s="382"/>
      <c r="XZ17" s="382"/>
      <c r="YA17" s="382"/>
      <c r="YB17" s="382"/>
      <c r="YC17" s="382"/>
      <c r="YD17" s="382"/>
      <c r="YE17" s="382"/>
      <c r="YF17" s="382"/>
      <c r="YG17" s="382"/>
      <c r="YH17" s="382"/>
      <c r="YI17" s="382"/>
      <c r="YJ17" s="382"/>
      <c r="YK17" s="382"/>
      <c r="YL17" s="382"/>
      <c r="YM17" s="382"/>
      <c r="YN17" s="382"/>
      <c r="YO17" s="382"/>
      <c r="YP17" s="382"/>
      <c r="YQ17" s="382"/>
      <c r="YR17" s="382"/>
      <c r="YS17" s="382"/>
      <c r="YT17" s="382"/>
      <c r="YU17" s="382"/>
      <c r="YV17" s="382"/>
      <c r="YW17" s="382"/>
      <c r="YX17" s="382"/>
      <c r="YY17" s="382"/>
      <c r="YZ17" s="382"/>
      <c r="ZA17" s="382"/>
      <c r="ZB17" s="382"/>
      <c r="ZC17" s="382"/>
      <c r="ZD17" s="382"/>
      <c r="ZE17" s="382"/>
      <c r="ZF17" s="382"/>
      <c r="ZG17" s="382"/>
      <c r="ZH17" s="382"/>
      <c r="ZI17" s="382"/>
      <c r="ZJ17" s="382"/>
      <c r="ZK17" s="382"/>
      <c r="ZL17" s="382"/>
      <c r="ZM17" s="382"/>
      <c r="ZN17" s="382"/>
      <c r="ZO17" s="382"/>
      <c r="ZP17" s="382"/>
      <c r="ZQ17" s="382"/>
      <c r="ZR17" s="382"/>
      <c r="ZS17" s="382"/>
      <c r="ZT17" s="382"/>
      <c r="ZU17" s="382"/>
      <c r="ZV17" s="382"/>
      <c r="ZW17" s="382"/>
      <c r="ZX17" s="382"/>
      <c r="ZY17" s="382"/>
      <c r="ZZ17" s="382"/>
      <c r="AAA17" s="382"/>
      <c r="AAB17" s="382"/>
      <c r="AAC17" s="382"/>
      <c r="AAD17" s="382"/>
      <c r="AAE17" s="382"/>
      <c r="AAF17" s="382"/>
      <c r="AAG17" s="382"/>
      <c r="AAH17" s="382"/>
      <c r="AAI17" s="382"/>
      <c r="AAJ17" s="382"/>
      <c r="AAK17" s="382"/>
      <c r="AAL17" s="382"/>
      <c r="AAM17" s="382"/>
      <c r="AAN17" s="382"/>
      <c r="AAO17" s="382"/>
      <c r="AAP17" s="382"/>
      <c r="AAQ17" s="382"/>
      <c r="AAR17" s="382"/>
      <c r="AAS17" s="382"/>
      <c r="AAT17" s="382"/>
      <c r="AAU17" s="382"/>
      <c r="AAV17" s="382"/>
      <c r="AAW17" s="382"/>
      <c r="AAX17" s="382"/>
      <c r="AAY17" s="382"/>
      <c r="AAZ17" s="382"/>
      <c r="ABA17" s="382"/>
      <c r="ABB17" s="382"/>
      <c r="ABC17" s="382"/>
      <c r="ABD17" s="382"/>
      <c r="ABE17" s="382"/>
      <c r="ABF17" s="382"/>
      <c r="ABG17" s="382"/>
      <c r="ABH17" s="382"/>
      <c r="ABI17" s="382"/>
      <c r="ABJ17" s="382"/>
      <c r="ABK17" s="382"/>
      <c r="ABL17" s="382"/>
      <c r="ABM17" s="382"/>
      <c r="ABN17" s="382"/>
      <c r="ABO17" s="382"/>
      <c r="ABP17" s="382"/>
      <c r="ABQ17" s="382"/>
      <c r="ABR17" s="382"/>
      <c r="ABS17" s="382"/>
      <c r="ABT17" s="382"/>
      <c r="ABU17" s="382"/>
      <c r="ABV17" s="382"/>
      <c r="ABW17" s="382"/>
      <c r="ABX17" s="382"/>
      <c r="ABY17" s="382"/>
      <c r="ABZ17" s="382"/>
      <c r="ACA17" s="382"/>
      <c r="ACB17" s="382"/>
      <c r="ACC17" s="382"/>
      <c r="ACD17" s="382"/>
      <c r="ACE17" s="382"/>
      <c r="ACF17" s="382"/>
      <c r="ACG17" s="382"/>
      <c r="ACH17" s="382"/>
      <c r="ACI17" s="382"/>
      <c r="ACJ17" s="382"/>
      <c r="ACK17" s="382"/>
      <c r="ACL17" s="382"/>
      <c r="ACM17" s="382"/>
      <c r="ACN17" s="382"/>
      <c r="ACO17" s="382"/>
      <c r="ACP17" s="382"/>
      <c r="ACQ17" s="382"/>
      <c r="ACR17" s="382"/>
      <c r="ACS17" s="382"/>
      <c r="ACT17" s="382"/>
      <c r="ACU17" s="382"/>
      <c r="ACV17" s="382"/>
      <c r="ACW17" s="382"/>
      <c r="ACX17" s="382"/>
      <c r="ACY17" s="382"/>
      <c r="ACZ17" s="382"/>
      <c r="ADA17" s="382"/>
      <c r="ADB17" s="382"/>
      <c r="ADC17" s="382"/>
      <c r="ADD17" s="382"/>
      <c r="ADE17" s="382"/>
      <c r="ADF17" s="382"/>
      <c r="ADG17" s="382"/>
      <c r="ADH17" s="382"/>
      <c r="ADI17" s="382"/>
      <c r="ADJ17" s="382"/>
      <c r="ADK17" s="382"/>
      <c r="ADL17" s="382"/>
      <c r="ADM17" s="382"/>
      <c r="ADN17" s="382"/>
      <c r="ADO17" s="382"/>
      <c r="ADP17" s="382"/>
      <c r="ADQ17" s="382"/>
      <c r="ADR17" s="382"/>
      <c r="ADS17" s="382"/>
      <c r="ADT17" s="382"/>
      <c r="ADU17" s="382"/>
      <c r="ADV17" s="382"/>
      <c r="ADW17" s="382"/>
      <c r="ADX17" s="382"/>
      <c r="ADY17" s="382"/>
      <c r="ADZ17" s="382"/>
      <c r="AEA17" s="382"/>
      <c r="AEB17" s="382"/>
      <c r="AEC17" s="382"/>
      <c r="AED17" s="382"/>
      <c r="AEE17" s="382"/>
      <c r="AEF17" s="382"/>
      <c r="AEG17" s="382"/>
      <c r="AEH17" s="382"/>
      <c r="AEI17" s="382"/>
      <c r="AEJ17" s="382"/>
      <c r="AEK17" s="382"/>
      <c r="AEL17" s="382"/>
      <c r="AEM17" s="382"/>
      <c r="AEN17" s="382"/>
      <c r="AEO17" s="382"/>
      <c r="AEP17" s="382"/>
      <c r="AEQ17" s="382"/>
      <c r="AER17" s="382"/>
      <c r="AES17" s="382"/>
      <c r="AET17" s="382"/>
      <c r="AEU17" s="382"/>
      <c r="AEV17" s="382"/>
      <c r="AEW17" s="382"/>
      <c r="AEX17" s="382"/>
      <c r="AEY17" s="382"/>
      <c r="AEZ17" s="382"/>
      <c r="AFA17" s="382"/>
      <c r="AFB17" s="382"/>
      <c r="AFC17" s="382"/>
      <c r="AFD17" s="382"/>
      <c r="AFE17" s="382"/>
      <c r="AFF17" s="382"/>
      <c r="AFG17" s="382"/>
      <c r="AFH17" s="382"/>
      <c r="AFI17" s="382"/>
      <c r="AFJ17" s="382"/>
      <c r="AFK17" s="382"/>
      <c r="AFL17" s="382"/>
      <c r="AFM17" s="382"/>
      <c r="AFN17" s="382"/>
      <c r="AFO17" s="382"/>
      <c r="AFP17" s="382"/>
      <c r="AFQ17" s="382"/>
      <c r="AFR17" s="382"/>
      <c r="AFS17" s="382"/>
      <c r="AFT17" s="382"/>
      <c r="AFU17" s="382"/>
      <c r="AFV17" s="382"/>
      <c r="AFW17" s="382"/>
      <c r="AFX17" s="382"/>
      <c r="AFY17" s="382"/>
      <c r="AFZ17" s="382"/>
      <c r="AGA17" s="382"/>
      <c r="AGB17" s="382"/>
      <c r="AGC17" s="382"/>
      <c r="AGD17" s="382"/>
      <c r="AGE17" s="382"/>
      <c r="AGF17" s="382"/>
      <c r="AGG17" s="382"/>
      <c r="AGH17" s="382"/>
      <c r="AGI17" s="382"/>
      <c r="AGJ17" s="382"/>
      <c r="AGK17" s="382"/>
      <c r="AGL17" s="382"/>
      <c r="AGM17" s="382"/>
      <c r="AGN17" s="382"/>
      <c r="AGO17" s="382"/>
      <c r="AGP17" s="382"/>
      <c r="AGQ17" s="382"/>
      <c r="AGR17" s="382"/>
      <c r="AGS17" s="382"/>
      <c r="AGT17" s="382"/>
      <c r="AGU17" s="382"/>
      <c r="AGV17" s="382"/>
      <c r="AGW17" s="382"/>
      <c r="AGX17" s="382"/>
      <c r="AGY17" s="382"/>
      <c r="AGZ17" s="382"/>
      <c r="AHA17" s="382"/>
      <c r="AHB17" s="382"/>
      <c r="AHC17" s="382"/>
      <c r="AHD17" s="382"/>
      <c r="AHE17" s="382"/>
      <c r="AHF17" s="382"/>
      <c r="AHG17" s="382"/>
      <c r="AHH17" s="382"/>
      <c r="AHI17" s="382"/>
      <c r="AHJ17" s="382"/>
      <c r="AHK17" s="382"/>
      <c r="AHL17" s="382"/>
      <c r="AHM17" s="382"/>
      <c r="AHN17" s="382"/>
      <c r="AHO17" s="382"/>
      <c r="AHP17" s="382"/>
      <c r="AHQ17" s="382"/>
      <c r="AHR17" s="382"/>
      <c r="AHS17" s="382"/>
      <c r="AHT17" s="382"/>
      <c r="AHU17" s="382"/>
      <c r="AHV17" s="382"/>
      <c r="AHW17" s="382"/>
      <c r="AHX17" s="382"/>
      <c r="AHY17" s="382"/>
      <c r="AHZ17" s="382"/>
      <c r="AIA17" s="382"/>
      <c r="AIB17" s="382"/>
      <c r="AIC17" s="382"/>
      <c r="AID17" s="382"/>
      <c r="AIE17" s="382"/>
      <c r="AIF17" s="382"/>
      <c r="AIG17" s="382"/>
      <c r="AIH17" s="382"/>
      <c r="AII17" s="382"/>
      <c r="AIJ17" s="382"/>
      <c r="AIK17" s="382"/>
      <c r="AIL17" s="382"/>
      <c r="AIM17" s="382"/>
      <c r="AIN17" s="382"/>
      <c r="AIO17" s="382"/>
      <c r="AIP17" s="382"/>
      <c r="AIQ17" s="382"/>
      <c r="AIR17" s="382"/>
      <c r="AIS17" s="382"/>
      <c r="AIT17" s="382"/>
      <c r="AIU17" s="382"/>
      <c r="AIV17" s="382"/>
      <c r="AIW17" s="382"/>
      <c r="AIX17" s="382"/>
      <c r="AIY17" s="382"/>
      <c r="AIZ17" s="382"/>
      <c r="AJA17" s="382"/>
      <c r="AJB17" s="382"/>
      <c r="AJC17" s="382"/>
      <c r="AJD17" s="382"/>
      <c r="AJE17" s="382"/>
      <c r="AJF17" s="382"/>
      <c r="AJG17" s="382"/>
      <c r="AJH17" s="382"/>
      <c r="AJI17" s="382"/>
      <c r="AJJ17" s="382"/>
      <c r="AJK17" s="382"/>
      <c r="AJL17" s="382"/>
      <c r="AJM17" s="382"/>
      <c r="AJN17" s="382"/>
      <c r="AJO17" s="382"/>
      <c r="AJP17" s="382"/>
      <c r="AJQ17" s="382"/>
      <c r="AJR17" s="382"/>
      <c r="AJS17" s="382"/>
      <c r="AJT17" s="382"/>
      <c r="AJU17" s="382"/>
      <c r="AJV17" s="382"/>
      <c r="AJW17" s="382"/>
      <c r="AJX17" s="382"/>
      <c r="AJY17" s="382"/>
      <c r="AJZ17" s="382"/>
      <c r="AKA17" s="382"/>
      <c r="AKB17" s="382"/>
      <c r="AKC17" s="382"/>
      <c r="AKD17" s="382"/>
      <c r="AKE17" s="382"/>
      <c r="AKF17" s="382"/>
      <c r="AKG17" s="382"/>
      <c r="AKH17" s="382"/>
      <c r="AKI17" s="382"/>
      <c r="AKJ17" s="382"/>
      <c r="AKK17" s="382"/>
      <c r="AKL17" s="382"/>
      <c r="AKM17" s="382"/>
      <c r="AKN17" s="382"/>
      <c r="AKO17" s="382"/>
      <c r="AKP17" s="382"/>
      <c r="AKQ17" s="382"/>
      <c r="AKR17" s="382"/>
      <c r="AKS17" s="382"/>
      <c r="AKT17" s="382"/>
      <c r="AKU17" s="382"/>
      <c r="AKV17" s="382"/>
      <c r="AKW17" s="382"/>
      <c r="AKX17" s="382"/>
      <c r="AKY17" s="382"/>
      <c r="AKZ17" s="382"/>
      <c r="ALA17" s="382"/>
      <c r="ALB17" s="382"/>
      <c r="ALC17" s="382"/>
      <c r="ALD17" s="382"/>
      <c r="ALE17" s="382"/>
      <c r="ALF17" s="382"/>
      <c r="ALG17" s="382"/>
      <c r="ALH17" s="382"/>
      <c r="ALI17" s="382"/>
      <c r="ALJ17" s="382"/>
      <c r="ALK17" s="382"/>
      <c r="ALL17" s="382"/>
      <c r="ALM17" s="382"/>
      <c r="ALN17" s="382"/>
      <c r="ALO17" s="382"/>
      <c r="ALP17" s="382"/>
      <c r="ALQ17" s="382"/>
      <c r="ALR17" s="382"/>
      <c r="ALS17" s="382"/>
      <c r="ALT17" s="382"/>
      <c r="ALU17" s="382"/>
      <c r="ALV17" s="382"/>
      <c r="ALW17" s="382"/>
      <c r="ALX17" s="382"/>
      <c r="ALY17" s="382"/>
      <c r="ALZ17" s="382"/>
      <c r="AMA17" s="382"/>
      <c r="AMB17" s="382"/>
      <c r="AMC17" s="382"/>
      <c r="AMD17" s="382"/>
      <c r="AME17" s="382"/>
      <c r="AMF17" s="382"/>
      <c r="AMG17" s="382"/>
      <c r="AMH17" s="382"/>
      <c r="AMI17" s="382"/>
      <c r="AMJ17" s="382"/>
      <c r="AMK17" s="382"/>
      <c r="AML17" s="382"/>
      <c r="AMM17" s="382"/>
      <c r="AMN17" s="382"/>
      <c r="AMO17" s="382"/>
      <c r="AMP17" s="382"/>
      <c r="AMQ17" s="382"/>
      <c r="AMR17" s="382"/>
      <c r="AMS17" s="382"/>
      <c r="AMT17" s="382"/>
      <c r="AMU17" s="382"/>
      <c r="AMV17" s="382"/>
      <c r="AMW17" s="382"/>
      <c r="AMX17" s="382"/>
      <c r="AMY17" s="382"/>
      <c r="AMZ17" s="382"/>
      <c r="ANA17" s="382"/>
      <c r="ANB17" s="382"/>
      <c r="ANC17" s="382"/>
      <c r="AND17" s="382"/>
      <c r="ANE17" s="382"/>
      <c r="ANF17" s="382"/>
      <c r="ANG17" s="382"/>
      <c r="ANH17" s="382"/>
      <c r="ANI17" s="382"/>
      <c r="ANJ17" s="382"/>
      <c r="ANK17" s="382"/>
      <c r="ANL17" s="382"/>
      <c r="ANM17" s="382"/>
      <c r="ANN17" s="382"/>
      <c r="ANO17" s="382"/>
      <c r="ANP17" s="382"/>
      <c r="ANQ17" s="382"/>
      <c r="ANR17" s="382"/>
      <c r="ANS17" s="382"/>
      <c r="ANT17" s="382"/>
      <c r="ANU17" s="382"/>
      <c r="ANV17" s="382"/>
      <c r="ANW17" s="382"/>
      <c r="ANX17" s="382"/>
      <c r="ANY17" s="382"/>
      <c r="ANZ17" s="382"/>
      <c r="AOA17" s="382"/>
      <c r="AOB17" s="382"/>
      <c r="AOC17" s="382"/>
      <c r="AOD17" s="382"/>
      <c r="AOE17" s="382"/>
      <c r="AOF17" s="382"/>
      <c r="AOG17" s="382"/>
      <c r="AOH17" s="382"/>
      <c r="AOI17" s="382"/>
      <c r="AOJ17" s="382"/>
      <c r="AOK17" s="382"/>
      <c r="AOL17" s="382"/>
      <c r="AOM17" s="382"/>
      <c r="AON17" s="382"/>
      <c r="AOO17" s="382"/>
      <c r="AOP17" s="382"/>
      <c r="AOQ17" s="382"/>
      <c r="AOR17" s="382"/>
      <c r="AOS17" s="382"/>
      <c r="AOT17" s="382"/>
      <c r="AOU17" s="382"/>
      <c r="AOV17" s="382"/>
      <c r="AOW17" s="382"/>
      <c r="AOX17" s="382"/>
      <c r="AOY17" s="382"/>
      <c r="AOZ17" s="382"/>
      <c r="APA17" s="382"/>
      <c r="APB17" s="382"/>
      <c r="APC17" s="382"/>
      <c r="APD17" s="382"/>
      <c r="APE17" s="382"/>
      <c r="APF17" s="382"/>
      <c r="APG17" s="382"/>
      <c r="APH17" s="382"/>
      <c r="API17" s="382"/>
      <c r="APJ17" s="382"/>
      <c r="APK17" s="382"/>
      <c r="APL17" s="382"/>
      <c r="APM17" s="382"/>
      <c r="APN17" s="382"/>
      <c r="APO17" s="382"/>
      <c r="APP17" s="382"/>
      <c r="APQ17" s="382"/>
      <c r="APR17" s="382"/>
      <c r="APS17" s="382"/>
      <c r="APT17" s="382"/>
      <c r="APU17" s="382"/>
      <c r="APV17" s="382"/>
      <c r="APW17" s="382"/>
      <c r="APX17" s="382"/>
      <c r="APY17" s="382"/>
      <c r="APZ17" s="382"/>
      <c r="AQA17" s="382"/>
      <c r="AQB17" s="382"/>
      <c r="AQC17" s="382"/>
      <c r="AQD17" s="382"/>
      <c r="AQE17" s="382"/>
      <c r="AQF17" s="382"/>
      <c r="AQG17" s="382"/>
      <c r="AQH17" s="382"/>
      <c r="AQI17" s="382"/>
      <c r="AQJ17" s="382"/>
      <c r="AQK17" s="382"/>
      <c r="AQL17" s="382"/>
      <c r="AQM17" s="382"/>
      <c r="AQN17" s="382"/>
      <c r="AQO17" s="382"/>
      <c r="AQP17" s="382"/>
      <c r="AQQ17" s="382"/>
      <c r="AQR17" s="382"/>
      <c r="AQS17" s="382"/>
      <c r="AQT17" s="382"/>
      <c r="AQU17" s="382"/>
      <c r="AQV17" s="382"/>
      <c r="AQW17" s="382"/>
      <c r="AQX17" s="382"/>
      <c r="AQY17" s="382"/>
      <c r="AQZ17" s="382"/>
      <c r="ARA17" s="382"/>
      <c r="ARB17" s="382"/>
      <c r="ARC17" s="382"/>
      <c r="ARD17" s="382"/>
      <c r="ARE17" s="382"/>
      <c r="ARF17" s="382"/>
      <c r="ARG17" s="382"/>
      <c r="ARH17" s="382"/>
      <c r="ARI17" s="382"/>
      <c r="ARJ17" s="382"/>
      <c r="ARK17" s="382"/>
      <c r="ARL17" s="382"/>
      <c r="ARM17" s="382"/>
      <c r="ARN17" s="382"/>
      <c r="ARO17" s="382"/>
      <c r="ARP17" s="382"/>
      <c r="ARQ17" s="382"/>
      <c r="ARR17" s="382"/>
      <c r="ARS17" s="382"/>
      <c r="ART17" s="382"/>
      <c r="ARU17" s="382"/>
      <c r="ARV17" s="382"/>
      <c r="ARW17" s="382"/>
      <c r="ARX17" s="382"/>
      <c r="ARY17" s="382"/>
      <c r="ARZ17" s="382"/>
      <c r="ASA17" s="382"/>
      <c r="ASB17" s="382"/>
      <c r="ASC17" s="382"/>
      <c r="ASD17" s="382"/>
      <c r="ASE17" s="382"/>
      <c r="ASF17" s="382"/>
      <c r="ASG17" s="382"/>
      <c r="ASH17" s="382"/>
      <c r="ASI17" s="382"/>
      <c r="ASJ17" s="382"/>
      <c r="ASK17" s="382"/>
      <c r="ASL17" s="382"/>
      <c r="ASM17" s="382"/>
      <c r="ASN17" s="382"/>
      <c r="ASO17" s="382"/>
      <c r="ASP17" s="382"/>
      <c r="ASQ17" s="382"/>
      <c r="ASR17" s="382"/>
      <c r="ASS17" s="382"/>
      <c r="AST17" s="382"/>
      <c r="ASU17" s="382"/>
      <c r="ASV17" s="382"/>
      <c r="ASW17" s="382"/>
      <c r="ASX17" s="382"/>
      <c r="ASY17" s="382"/>
      <c r="ASZ17" s="382"/>
      <c r="ATA17" s="382"/>
      <c r="ATB17" s="382"/>
      <c r="ATC17" s="382"/>
      <c r="ATD17" s="382"/>
      <c r="ATE17" s="382"/>
      <c r="ATF17" s="382"/>
      <c r="ATG17" s="382"/>
      <c r="ATH17" s="382"/>
      <c r="ATI17" s="382"/>
      <c r="ATJ17" s="382"/>
      <c r="ATK17" s="382"/>
      <c r="ATL17" s="382"/>
      <c r="ATM17" s="382"/>
      <c r="ATN17" s="382"/>
      <c r="ATO17" s="382"/>
      <c r="ATP17" s="382"/>
      <c r="ATQ17" s="382"/>
      <c r="ATR17" s="382"/>
      <c r="ATS17" s="382"/>
      <c r="ATT17" s="382"/>
      <c r="ATU17" s="382"/>
      <c r="ATV17" s="382"/>
      <c r="ATW17" s="382"/>
      <c r="ATX17" s="382"/>
      <c r="ATY17" s="382"/>
      <c r="ATZ17" s="382"/>
      <c r="AUA17" s="382"/>
      <c r="AUB17" s="382"/>
      <c r="AUC17" s="382"/>
      <c r="AUD17" s="382"/>
      <c r="AUE17" s="382"/>
      <c r="AUF17" s="382"/>
      <c r="AUG17" s="382"/>
      <c r="AUH17" s="382"/>
      <c r="AUI17" s="382"/>
      <c r="AUJ17" s="382"/>
      <c r="AUK17" s="382"/>
      <c r="AUL17" s="382"/>
      <c r="AUM17" s="382"/>
      <c r="AUN17" s="382"/>
      <c r="AUO17" s="382"/>
      <c r="AUP17" s="382"/>
      <c r="AUQ17" s="382"/>
      <c r="AUR17" s="382"/>
      <c r="AUS17" s="382"/>
      <c r="AUT17" s="382"/>
      <c r="AUU17" s="382"/>
      <c r="AUV17" s="382"/>
      <c r="AUW17" s="382"/>
      <c r="AUX17" s="382"/>
      <c r="AUY17" s="382"/>
      <c r="AUZ17" s="382"/>
      <c r="AVA17" s="382"/>
      <c r="AVB17" s="382"/>
      <c r="AVC17" s="382"/>
      <c r="AVD17" s="382"/>
      <c r="AVE17" s="382"/>
      <c r="AVF17" s="382"/>
      <c r="AVG17" s="382"/>
      <c r="AVH17" s="382"/>
      <c r="AVI17" s="382"/>
      <c r="AVJ17" s="382"/>
      <c r="AVK17" s="382"/>
      <c r="AVL17" s="382"/>
      <c r="AVM17" s="382"/>
      <c r="AVN17" s="382"/>
      <c r="AVO17" s="382"/>
      <c r="AVP17" s="382"/>
      <c r="AVQ17" s="382"/>
      <c r="AVR17" s="382"/>
      <c r="AVS17" s="382"/>
      <c r="AVT17" s="382"/>
      <c r="AVU17" s="382"/>
      <c r="AVV17" s="382"/>
      <c r="AVW17" s="382"/>
      <c r="AVX17" s="382"/>
      <c r="AVY17" s="382"/>
      <c r="AVZ17" s="382"/>
      <c r="AWA17" s="382"/>
      <c r="AWB17" s="382"/>
      <c r="AWC17" s="382"/>
      <c r="AWD17" s="382"/>
      <c r="AWE17" s="382"/>
      <c r="AWF17" s="382"/>
      <c r="AWG17" s="382"/>
      <c r="AWH17" s="382"/>
      <c r="AWI17" s="382"/>
      <c r="AWJ17" s="382"/>
      <c r="AWK17" s="382"/>
      <c r="AWL17" s="382"/>
      <c r="AWM17" s="382"/>
      <c r="AWN17" s="382"/>
      <c r="AWO17" s="382"/>
      <c r="AWP17" s="382"/>
      <c r="AWQ17" s="382"/>
      <c r="AWR17" s="382"/>
      <c r="AWS17" s="382"/>
      <c r="AWT17" s="382"/>
      <c r="AWU17" s="382"/>
      <c r="AWV17" s="382"/>
      <c r="AWW17" s="382"/>
      <c r="AWX17" s="382"/>
      <c r="AWY17" s="382"/>
      <c r="AWZ17" s="382"/>
      <c r="AXA17" s="382"/>
      <c r="AXB17" s="382"/>
      <c r="AXC17" s="382"/>
      <c r="AXD17" s="382"/>
      <c r="AXE17" s="382"/>
      <c r="AXF17" s="382"/>
      <c r="AXG17" s="382"/>
      <c r="AXH17" s="382"/>
      <c r="AXI17" s="382"/>
      <c r="AXJ17" s="382"/>
      <c r="AXK17" s="382"/>
      <c r="AXL17" s="382"/>
      <c r="AXM17" s="382"/>
      <c r="AXN17" s="382"/>
      <c r="AXO17" s="382"/>
      <c r="AXP17" s="382"/>
      <c r="AXQ17" s="382"/>
      <c r="AXR17" s="382"/>
      <c r="AXS17" s="382"/>
      <c r="AXT17" s="382"/>
      <c r="AXU17" s="382"/>
      <c r="AXV17" s="382"/>
      <c r="AXW17" s="382"/>
      <c r="AXX17" s="382"/>
      <c r="AXY17" s="382"/>
      <c r="AXZ17" s="382"/>
      <c r="AYA17" s="382"/>
      <c r="AYB17" s="382"/>
      <c r="AYC17" s="382"/>
      <c r="AYD17" s="382"/>
      <c r="AYE17" s="382"/>
      <c r="AYF17" s="382"/>
      <c r="AYG17" s="382"/>
      <c r="AYH17" s="382"/>
      <c r="AYI17" s="382"/>
      <c r="AYJ17" s="382"/>
      <c r="AYK17" s="382"/>
      <c r="AYL17" s="382"/>
      <c r="AYM17" s="382"/>
      <c r="AYN17" s="382"/>
      <c r="AYO17" s="382"/>
      <c r="AYP17" s="382"/>
      <c r="AYQ17" s="382"/>
      <c r="AYR17" s="382"/>
      <c r="AYS17" s="382"/>
      <c r="AYT17" s="382"/>
      <c r="AYU17" s="382"/>
      <c r="AYV17" s="382"/>
      <c r="AYW17" s="382"/>
      <c r="AYX17" s="382"/>
      <c r="AYY17" s="382"/>
      <c r="AYZ17" s="382"/>
      <c r="AZA17" s="382"/>
      <c r="AZB17" s="382"/>
      <c r="AZC17" s="382"/>
      <c r="AZD17" s="382"/>
      <c r="AZE17" s="382"/>
      <c r="AZF17" s="382"/>
      <c r="AZG17" s="382"/>
      <c r="AZH17" s="382"/>
      <c r="AZI17" s="382"/>
      <c r="AZJ17" s="382"/>
      <c r="AZK17" s="382"/>
      <c r="AZL17" s="382"/>
      <c r="AZM17" s="382"/>
      <c r="AZN17" s="382"/>
      <c r="AZO17" s="382"/>
      <c r="AZP17" s="382"/>
      <c r="AZQ17" s="382"/>
      <c r="AZR17" s="382"/>
      <c r="AZS17" s="382"/>
      <c r="AZT17" s="382"/>
      <c r="AZU17" s="382"/>
      <c r="AZV17" s="382"/>
      <c r="AZW17" s="382"/>
      <c r="AZX17" s="382"/>
      <c r="AZY17" s="382"/>
      <c r="AZZ17" s="382"/>
      <c r="BAA17" s="382"/>
      <c r="BAB17" s="382"/>
      <c r="BAC17" s="382"/>
      <c r="BAD17" s="382"/>
      <c r="BAE17" s="382"/>
      <c r="BAF17" s="382"/>
      <c r="BAG17" s="382"/>
      <c r="BAH17" s="382"/>
      <c r="BAI17" s="382"/>
      <c r="BAJ17" s="382"/>
      <c r="BAK17" s="382"/>
      <c r="BAL17" s="382"/>
      <c r="BAM17" s="382"/>
      <c r="BAN17" s="382"/>
      <c r="BAO17" s="382"/>
      <c r="BAP17" s="382"/>
      <c r="BAQ17" s="382"/>
      <c r="BAR17" s="382"/>
      <c r="BAS17" s="382"/>
      <c r="BAT17" s="382"/>
      <c r="BAU17" s="382"/>
      <c r="BAV17" s="382"/>
      <c r="BAW17" s="382"/>
      <c r="BAX17" s="382"/>
      <c r="BAY17" s="382"/>
      <c r="BAZ17" s="382"/>
      <c r="BBA17" s="382"/>
      <c r="BBB17" s="382"/>
      <c r="BBC17" s="382"/>
      <c r="BBD17" s="382"/>
      <c r="BBE17" s="382"/>
      <c r="BBF17" s="382"/>
      <c r="BBG17" s="382"/>
      <c r="BBH17" s="382"/>
      <c r="BBI17" s="382"/>
      <c r="BBJ17" s="382"/>
      <c r="BBK17" s="382"/>
      <c r="BBL17" s="382"/>
      <c r="BBM17" s="382"/>
      <c r="BBN17" s="382"/>
      <c r="BBO17" s="382"/>
      <c r="BBP17" s="382"/>
      <c r="BBQ17" s="382"/>
      <c r="BBR17" s="382"/>
      <c r="BBS17" s="382"/>
      <c r="BBT17" s="382"/>
      <c r="BBU17" s="382"/>
      <c r="BBV17" s="382"/>
      <c r="BBW17" s="382"/>
      <c r="BBX17" s="382"/>
      <c r="BBY17" s="382"/>
      <c r="BBZ17" s="382"/>
      <c r="BCA17" s="382"/>
      <c r="BCB17" s="382"/>
      <c r="BCC17" s="382"/>
      <c r="BCD17" s="382"/>
      <c r="BCE17" s="382"/>
      <c r="BCF17" s="382"/>
      <c r="BCG17" s="382"/>
      <c r="BCH17" s="382"/>
      <c r="BCI17" s="382"/>
      <c r="BCJ17" s="382"/>
      <c r="BCK17" s="382"/>
      <c r="BCL17" s="382"/>
      <c r="BCM17" s="382"/>
      <c r="BCN17" s="382"/>
      <c r="BCO17" s="382"/>
      <c r="BCP17" s="382"/>
      <c r="BCQ17" s="382"/>
      <c r="BCR17" s="382"/>
      <c r="BCS17" s="382"/>
      <c r="BCT17" s="382"/>
      <c r="BCU17" s="382"/>
      <c r="BCV17" s="382"/>
      <c r="BCW17" s="382"/>
      <c r="BCX17" s="382"/>
      <c r="BCY17" s="382"/>
      <c r="BCZ17" s="382"/>
      <c r="BDA17" s="382"/>
      <c r="BDB17" s="382"/>
      <c r="BDC17" s="382"/>
      <c r="BDD17" s="382"/>
      <c r="BDE17" s="382"/>
      <c r="BDF17" s="382"/>
      <c r="BDG17" s="382"/>
      <c r="BDH17" s="382"/>
      <c r="BDI17" s="382"/>
      <c r="BDJ17" s="382"/>
      <c r="BDK17" s="382"/>
      <c r="BDL17" s="382"/>
      <c r="BDM17" s="382"/>
      <c r="BDN17" s="382"/>
      <c r="BDO17" s="382"/>
      <c r="BDP17" s="382"/>
      <c r="BDQ17" s="382"/>
      <c r="BDR17" s="382"/>
      <c r="BDS17" s="382"/>
      <c r="BDT17" s="382"/>
      <c r="BDU17" s="382"/>
      <c r="BDV17" s="382"/>
      <c r="BDW17" s="382"/>
      <c r="BDX17" s="382"/>
      <c r="BDY17" s="382"/>
      <c r="BDZ17" s="382"/>
      <c r="BEA17" s="382"/>
      <c r="BEB17" s="382"/>
      <c r="BEC17" s="382"/>
      <c r="BED17" s="382"/>
      <c r="BEE17" s="382"/>
      <c r="BEF17" s="382"/>
      <c r="BEG17" s="382"/>
      <c r="BEH17" s="382"/>
      <c r="BEI17" s="382"/>
      <c r="BEJ17" s="382"/>
      <c r="BEK17" s="382"/>
      <c r="BEL17" s="382"/>
      <c r="BEM17" s="382"/>
      <c r="BEN17" s="382"/>
      <c r="BEO17" s="382"/>
      <c r="BEP17" s="382"/>
      <c r="BEQ17" s="382"/>
      <c r="BER17" s="382"/>
      <c r="BES17" s="382"/>
      <c r="BET17" s="382"/>
      <c r="BEU17" s="382"/>
      <c r="BEV17" s="382"/>
      <c r="BEW17" s="382"/>
      <c r="BEX17" s="382"/>
      <c r="BEY17" s="382"/>
      <c r="BEZ17" s="382"/>
      <c r="BFA17" s="382"/>
      <c r="BFB17" s="382"/>
      <c r="BFC17" s="382"/>
      <c r="BFD17" s="382"/>
      <c r="BFE17" s="382"/>
      <c r="BFF17" s="382"/>
      <c r="BFG17" s="382"/>
      <c r="BFH17" s="382"/>
      <c r="BFI17" s="382"/>
      <c r="BFJ17" s="382"/>
      <c r="BFK17" s="382"/>
      <c r="BFL17" s="382"/>
      <c r="BFM17" s="382"/>
      <c r="BFN17" s="382"/>
      <c r="BFO17" s="382"/>
      <c r="BFP17" s="382"/>
      <c r="BFQ17" s="382"/>
      <c r="BFR17" s="382"/>
      <c r="BFS17" s="382"/>
      <c r="BFT17" s="382"/>
      <c r="BFU17" s="382"/>
      <c r="BFV17" s="382"/>
      <c r="BFW17" s="382"/>
      <c r="BFX17" s="382"/>
      <c r="BFY17" s="382"/>
      <c r="BFZ17" s="382"/>
      <c r="BGA17" s="382"/>
      <c r="BGB17" s="382"/>
      <c r="BGC17" s="382"/>
      <c r="BGD17" s="382"/>
      <c r="BGE17" s="382"/>
      <c r="BGF17" s="382"/>
      <c r="BGG17" s="382"/>
      <c r="BGH17" s="382"/>
      <c r="BGI17" s="382"/>
      <c r="BGJ17" s="382"/>
      <c r="BGK17" s="382"/>
      <c r="BGL17" s="382"/>
      <c r="BGM17" s="382"/>
      <c r="BGN17" s="382"/>
      <c r="BGO17" s="382"/>
      <c r="BGP17" s="382"/>
      <c r="BGQ17" s="382"/>
      <c r="BGR17" s="382"/>
      <c r="BGS17" s="382"/>
      <c r="BGT17" s="382"/>
      <c r="BGU17" s="382"/>
      <c r="BGV17" s="382"/>
      <c r="BGW17" s="382"/>
      <c r="BGX17" s="382"/>
      <c r="BGY17" s="382"/>
      <c r="BGZ17" s="382"/>
      <c r="BHA17" s="382"/>
      <c r="BHB17" s="382"/>
      <c r="BHC17" s="382"/>
      <c r="BHD17" s="382"/>
      <c r="BHE17" s="382"/>
      <c r="BHF17" s="382"/>
      <c r="BHG17" s="382"/>
      <c r="BHH17" s="382"/>
      <c r="BHI17" s="382"/>
      <c r="BHJ17" s="382"/>
      <c r="BHK17" s="382"/>
      <c r="BHL17" s="382"/>
      <c r="BHM17" s="382"/>
      <c r="BHN17" s="382"/>
      <c r="BHO17" s="382"/>
      <c r="BHP17" s="382"/>
      <c r="BHQ17" s="382"/>
      <c r="BHR17" s="382"/>
      <c r="BHS17" s="382"/>
      <c r="BHT17" s="382"/>
      <c r="BHU17" s="382"/>
      <c r="BHV17" s="382"/>
      <c r="BHW17" s="382"/>
      <c r="BHX17" s="382"/>
      <c r="BHY17" s="382"/>
      <c r="BHZ17" s="382"/>
      <c r="BIA17" s="382"/>
      <c r="BIB17" s="382"/>
      <c r="BIC17" s="382"/>
      <c r="BID17" s="382"/>
      <c r="BIE17" s="382"/>
      <c r="BIF17" s="382"/>
      <c r="BIG17" s="382"/>
      <c r="BIH17" s="382"/>
      <c r="BII17" s="382"/>
      <c r="BIJ17" s="382"/>
      <c r="BIK17" s="382"/>
      <c r="BIL17" s="382"/>
      <c r="BIM17" s="382"/>
      <c r="BIN17" s="382"/>
      <c r="BIO17" s="382"/>
      <c r="BIP17" s="382"/>
      <c r="BIQ17" s="382"/>
      <c r="BIR17" s="382"/>
      <c r="BIS17" s="382"/>
      <c r="BIT17" s="382"/>
      <c r="BIU17" s="382"/>
      <c r="BIV17" s="382"/>
      <c r="BIW17" s="382"/>
      <c r="BIX17" s="382"/>
      <c r="BIY17" s="382"/>
      <c r="BIZ17" s="382"/>
      <c r="BJA17" s="382"/>
      <c r="BJB17" s="382"/>
      <c r="BJC17" s="382"/>
      <c r="BJD17" s="382"/>
      <c r="BJE17" s="382"/>
      <c r="BJF17" s="382"/>
      <c r="BJG17" s="382"/>
      <c r="BJH17" s="382"/>
      <c r="BJI17" s="382"/>
      <c r="BJJ17" s="382"/>
      <c r="BJK17" s="382"/>
      <c r="BJL17" s="382"/>
      <c r="BJM17" s="382"/>
      <c r="BJN17" s="382"/>
      <c r="BJO17" s="382"/>
      <c r="BJP17" s="382"/>
      <c r="BJQ17" s="382"/>
      <c r="BJR17" s="382"/>
      <c r="BJS17" s="382"/>
      <c r="BJT17" s="382"/>
      <c r="BJU17" s="382"/>
      <c r="BJV17" s="382"/>
      <c r="BJW17" s="382"/>
      <c r="BJX17" s="382"/>
      <c r="BJY17" s="382"/>
      <c r="BJZ17" s="382"/>
      <c r="BKA17" s="382"/>
      <c r="BKB17" s="382"/>
      <c r="BKC17" s="382"/>
      <c r="BKD17" s="382"/>
      <c r="BKE17" s="382"/>
      <c r="BKF17" s="382"/>
      <c r="BKG17" s="382"/>
      <c r="BKH17" s="382"/>
      <c r="BKI17" s="382"/>
      <c r="BKJ17" s="382"/>
      <c r="BKK17" s="382"/>
      <c r="BKL17" s="382"/>
      <c r="BKM17" s="382"/>
      <c r="BKN17" s="382"/>
      <c r="BKO17" s="382"/>
      <c r="BKP17" s="382"/>
      <c r="BKQ17" s="382"/>
      <c r="BKR17" s="382"/>
      <c r="BKS17" s="382"/>
      <c r="BKT17" s="382"/>
      <c r="BKU17" s="382"/>
      <c r="BKV17" s="382"/>
      <c r="BKW17" s="382"/>
      <c r="BKX17" s="382"/>
      <c r="BKY17" s="382"/>
      <c r="BKZ17" s="382"/>
      <c r="BLA17" s="382"/>
      <c r="BLB17" s="382"/>
      <c r="BLC17" s="382"/>
      <c r="BLD17" s="382"/>
      <c r="BLE17" s="382"/>
      <c r="BLF17" s="382"/>
      <c r="BLG17" s="382"/>
      <c r="BLH17" s="382"/>
      <c r="BLI17" s="382"/>
      <c r="BLJ17" s="382"/>
      <c r="BLK17" s="382"/>
      <c r="BLL17" s="382"/>
      <c r="BLM17" s="382"/>
      <c r="BLN17" s="382"/>
      <c r="BLO17" s="382"/>
      <c r="BLP17" s="382"/>
      <c r="BLQ17" s="382"/>
      <c r="BLR17" s="382"/>
      <c r="BLS17" s="382"/>
      <c r="BLT17" s="382"/>
      <c r="BLU17" s="382"/>
      <c r="BLV17" s="382"/>
      <c r="BLW17" s="382"/>
      <c r="BLX17" s="382"/>
      <c r="BLY17" s="382"/>
      <c r="BLZ17" s="382"/>
      <c r="BMA17" s="382"/>
      <c r="BMB17" s="382"/>
      <c r="BMC17" s="382"/>
      <c r="BMD17" s="382"/>
      <c r="BME17" s="382"/>
      <c r="BMF17" s="382"/>
      <c r="BMG17" s="382"/>
      <c r="BMH17" s="382"/>
      <c r="BMI17" s="382"/>
      <c r="BMJ17" s="382"/>
      <c r="BMK17" s="382"/>
      <c r="BML17" s="382"/>
      <c r="BMM17" s="382"/>
      <c r="BMN17" s="382"/>
      <c r="BMO17" s="382"/>
      <c r="BMP17" s="382"/>
      <c r="BMQ17" s="382"/>
      <c r="BMR17" s="382"/>
      <c r="BMS17" s="382"/>
      <c r="BMT17" s="382"/>
      <c r="BMU17" s="382"/>
      <c r="BMV17" s="382"/>
      <c r="BMW17" s="382"/>
      <c r="BMX17" s="382"/>
      <c r="BMY17" s="382"/>
      <c r="BMZ17" s="382"/>
      <c r="BNA17" s="382"/>
      <c r="BNB17" s="382"/>
      <c r="BNC17" s="382"/>
      <c r="BND17" s="382"/>
      <c r="BNE17" s="382"/>
      <c r="BNF17" s="382"/>
      <c r="BNG17" s="382"/>
      <c r="BNH17" s="382"/>
      <c r="BNI17" s="382"/>
      <c r="BNJ17" s="382"/>
      <c r="BNK17" s="382"/>
      <c r="BNL17" s="382"/>
      <c r="BNM17" s="382"/>
      <c r="BNN17" s="382"/>
      <c r="BNO17" s="382"/>
      <c r="BNP17" s="382"/>
      <c r="BNQ17" s="382"/>
      <c r="BNR17" s="382"/>
      <c r="BNS17" s="382"/>
      <c r="BNT17" s="382"/>
      <c r="BNU17" s="382"/>
      <c r="BNV17" s="382"/>
      <c r="BNW17" s="382"/>
      <c r="BNX17" s="382"/>
      <c r="BNY17" s="382"/>
      <c r="BNZ17" s="382"/>
      <c r="BOA17" s="382"/>
      <c r="BOB17" s="382"/>
      <c r="BOC17" s="382"/>
      <c r="BOD17" s="382"/>
      <c r="BOE17" s="382"/>
      <c r="BOF17" s="382"/>
      <c r="BOG17" s="382"/>
      <c r="BOH17" s="382"/>
      <c r="BOI17" s="382"/>
      <c r="BOJ17" s="382"/>
      <c r="BOK17" s="382"/>
      <c r="BOL17" s="382"/>
      <c r="BOM17" s="382"/>
      <c r="BON17" s="382"/>
      <c r="BOO17" s="382"/>
      <c r="BOP17" s="382"/>
      <c r="BOQ17" s="382"/>
      <c r="BOR17" s="382"/>
      <c r="BOS17" s="382"/>
      <c r="BOT17" s="382"/>
      <c r="BOU17" s="382"/>
      <c r="BOV17" s="382"/>
      <c r="BOW17" s="382"/>
      <c r="BOX17" s="382"/>
      <c r="BOY17" s="382"/>
      <c r="BOZ17" s="382"/>
      <c r="BPA17" s="382"/>
      <c r="BPB17" s="382"/>
      <c r="BPC17" s="382"/>
      <c r="BPD17" s="382"/>
      <c r="BPE17" s="382"/>
      <c r="BPF17" s="382"/>
      <c r="BPG17" s="382"/>
      <c r="BPH17" s="382"/>
      <c r="BPI17" s="382"/>
      <c r="BPJ17" s="382"/>
      <c r="BPK17" s="382"/>
      <c r="BPL17" s="382"/>
      <c r="BPM17" s="382"/>
      <c r="BPN17" s="382"/>
      <c r="BPO17" s="382"/>
      <c r="BPP17" s="382"/>
      <c r="BPQ17" s="382"/>
      <c r="BPR17" s="382"/>
      <c r="BPS17" s="382"/>
      <c r="BPT17" s="382"/>
      <c r="BPU17" s="382"/>
      <c r="BPV17" s="382"/>
      <c r="BPW17" s="382"/>
      <c r="BPX17" s="382"/>
      <c r="BPY17" s="382"/>
      <c r="BPZ17" s="382"/>
      <c r="BQA17" s="382"/>
      <c r="BQB17" s="382"/>
      <c r="BQC17" s="382"/>
      <c r="BQD17" s="382"/>
      <c r="BQE17" s="382"/>
      <c r="BQF17" s="382"/>
      <c r="BQG17" s="382"/>
      <c r="BQH17" s="382"/>
      <c r="BQI17" s="382"/>
      <c r="BQJ17" s="382"/>
      <c r="BQK17" s="382"/>
      <c r="BQL17" s="382"/>
      <c r="BQM17" s="382"/>
      <c r="BQN17" s="382"/>
      <c r="BQO17" s="382"/>
      <c r="BQP17" s="382"/>
      <c r="BQQ17" s="382"/>
      <c r="BQR17" s="382"/>
      <c r="BQS17" s="382"/>
      <c r="BQT17" s="382"/>
      <c r="BQU17" s="382"/>
      <c r="BQV17" s="382"/>
      <c r="BQW17" s="382"/>
      <c r="BQX17" s="382"/>
      <c r="BQY17" s="382"/>
      <c r="BQZ17" s="382"/>
      <c r="BRA17" s="382"/>
      <c r="BRB17" s="382"/>
      <c r="BRC17" s="382"/>
      <c r="BRD17" s="382"/>
      <c r="BRE17" s="382"/>
      <c r="BRF17" s="382"/>
      <c r="BRG17" s="382"/>
      <c r="BRH17" s="382"/>
      <c r="BRI17" s="382"/>
      <c r="BRJ17" s="382"/>
      <c r="BRK17" s="382"/>
      <c r="BRL17" s="382"/>
      <c r="BRM17" s="382"/>
      <c r="BRN17" s="382"/>
      <c r="BRO17" s="382"/>
      <c r="BRP17" s="382"/>
      <c r="BRQ17" s="382"/>
      <c r="BRR17" s="382"/>
      <c r="BRS17" s="382"/>
      <c r="BRT17" s="382"/>
      <c r="BRU17" s="382"/>
      <c r="BRV17" s="382"/>
      <c r="BRW17" s="382"/>
      <c r="BRX17" s="382"/>
      <c r="BRY17" s="382"/>
      <c r="BRZ17" s="382"/>
      <c r="BSA17" s="382"/>
      <c r="BSB17" s="382"/>
      <c r="BSC17" s="382"/>
      <c r="BSD17" s="382"/>
      <c r="BSE17" s="382"/>
      <c r="BSF17" s="382"/>
      <c r="BSG17" s="382"/>
      <c r="BSH17" s="382"/>
      <c r="BSI17" s="382"/>
      <c r="BSJ17" s="382"/>
      <c r="BSK17" s="382"/>
      <c r="BSL17" s="382"/>
      <c r="BSM17" s="382"/>
      <c r="BSN17" s="382"/>
      <c r="BSO17" s="382"/>
      <c r="BSP17" s="382"/>
      <c r="BSQ17" s="382"/>
      <c r="BSR17" s="382"/>
      <c r="BSS17" s="382"/>
      <c r="BST17" s="382"/>
      <c r="BSU17" s="382"/>
      <c r="BSV17" s="382"/>
      <c r="BSW17" s="382"/>
      <c r="BSX17" s="382"/>
      <c r="BSY17" s="382"/>
      <c r="BSZ17" s="382"/>
      <c r="BTA17" s="382"/>
      <c r="BTB17" s="382"/>
      <c r="BTC17" s="382"/>
      <c r="BTD17" s="382"/>
      <c r="BTE17" s="382"/>
      <c r="BTF17" s="382"/>
      <c r="BTG17" s="382"/>
      <c r="BTH17" s="382"/>
      <c r="BTI17" s="382"/>
    </row>
    <row r="18" spans="1:1881" s="367" customFormat="1" ht="93" customHeight="1" x14ac:dyDescent="0.35">
      <c r="A18" s="435">
        <v>632</v>
      </c>
      <c r="B18" s="436" t="s">
        <v>737</v>
      </c>
      <c r="C18" s="432" t="s">
        <v>123</v>
      </c>
      <c r="D18" s="433" t="s">
        <v>980</v>
      </c>
      <c r="E18" s="770" t="s">
        <v>739</v>
      </c>
      <c r="F18" s="587"/>
      <c r="G18" s="437">
        <f>IF(F18&gt;F12,"Please review account numbers 632 &gt; 626",)</f>
        <v>0</v>
      </c>
      <c r="H18" s="419"/>
      <c r="I18" s="421"/>
      <c r="J18"/>
      <c r="K18" s="423"/>
      <c r="L18" s="715" t="s">
        <v>1000</v>
      </c>
      <c r="M18" s="580"/>
      <c r="N18" s="597"/>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82"/>
      <c r="BE18" s="382"/>
      <c r="BF18" s="382"/>
      <c r="BG18" s="382"/>
      <c r="BH18" s="382"/>
      <c r="BI18" s="382"/>
      <c r="BJ18" s="382"/>
      <c r="BK18" s="382"/>
      <c r="BL18" s="382"/>
      <c r="BM18" s="382"/>
      <c r="BN18" s="382"/>
      <c r="BO18" s="382"/>
      <c r="BP18" s="382"/>
      <c r="BQ18" s="382"/>
      <c r="BR18" s="382"/>
      <c r="BS18" s="382"/>
      <c r="BT18" s="382"/>
      <c r="BU18" s="382"/>
      <c r="BV18" s="382"/>
      <c r="BW18" s="382"/>
      <c r="BX18" s="382"/>
      <c r="BY18" s="382"/>
      <c r="BZ18" s="382"/>
      <c r="CA18" s="382"/>
      <c r="CB18" s="382"/>
      <c r="CC18" s="382"/>
      <c r="CD18" s="382"/>
      <c r="CE18" s="382"/>
      <c r="CF18" s="382"/>
      <c r="CG18" s="382"/>
      <c r="CH18" s="382"/>
      <c r="CI18" s="382"/>
      <c r="CJ18" s="382"/>
      <c r="CK18" s="382"/>
      <c r="CL18" s="382"/>
      <c r="CM18" s="382"/>
      <c r="CN18" s="382"/>
      <c r="CO18" s="382"/>
      <c r="CP18" s="382"/>
      <c r="CQ18" s="382"/>
      <c r="CR18" s="382"/>
      <c r="CS18" s="382"/>
      <c r="CT18" s="382"/>
      <c r="CU18" s="382"/>
      <c r="CV18" s="382"/>
      <c r="CW18" s="382"/>
      <c r="CX18" s="382"/>
      <c r="CY18" s="382"/>
      <c r="CZ18" s="382"/>
      <c r="DA18" s="382"/>
      <c r="DB18" s="382"/>
      <c r="DC18" s="382"/>
      <c r="DD18" s="382"/>
      <c r="DE18" s="382"/>
      <c r="DF18" s="382"/>
      <c r="DG18" s="382"/>
      <c r="DH18" s="382"/>
      <c r="DI18" s="382"/>
      <c r="DJ18" s="382"/>
      <c r="DK18" s="382"/>
      <c r="DL18" s="382"/>
      <c r="DM18" s="382"/>
      <c r="DN18" s="382"/>
      <c r="DO18" s="382"/>
      <c r="DP18" s="382"/>
      <c r="DQ18" s="382"/>
      <c r="DR18" s="382"/>
      <c r="DS18" s="382"/>
      <c r="DT18" s="382"/>
      <c r="DU18" s="382"/>
      <c r="DV18" s="382"/>
      <c r="DW18" s="382"/>
      <c r="DX18" s="382"/>
      <c r="DY18" s="382"/>
      <c r="DZ18" s="382"/>
      <c r="EA18" s="382"/>
      <c r="EB18" s="382"/>
      <c r="EC18" s="382"/>
      <c r="ED18" s="382"/>
      <c r="EE18" s="382"/>
      <c r="EF18" s="382"/>
      <c r="EG18" s="382"/>
      <c r="EH18" s="382"/>
      <c r="EI18" s="382"/>
      <c r="EJ18" s="382"/>
      <c r="EK18" s="382"/>
      <c r="EL18" s="382"/>
      <c r="EM18" s="382"/>
      <c r="EN18" s="382"/>
      <c r="EO18" s="382"/>
      <c r="EP18" s="382"/>
      <c r="EQ18" s="382"/>
      <c r="ER18" s="382"/>
      <c r="ES18" s="382"/>
      <c r="ET18" s="382"/>
      <c r="EU18" s="382"/>
      <c r="EV18" s="382"/>
      <c r="EW18" s="382"/>
      <c r="EX18" s="382"/>
      <c r="EY18" s="382"/>
      <c r="EZ18" s="382"/>
      <c r="FA18" s="382"/>
      <c r="FB18" s="382"/>
      <c r="FC18" s="382"/>
      <c r="FD18" s="382"/>
      <c r="FE18" s="382"/>
      <c r="FF18" s="382"/>
      <c r="FG18" s="382"/>
      <c r="FH18" s="382"/>
      <c r="FI18" s="382"/>
      <c r="FJ18" s="382"/>
      <c r="FK18" s="382"/>
      <c r="FL18" s="382"/>
      <c r="FM18" s="382"/>
      <c r="FN18" s="382"/>
      <c r="FO18" s="382"/>
      <c r="FP18" s="382"/>
      <c r="FQ18" s="382"/>
      <c r="FR18" s="382"/>
      <c r="FS18" s="382"/>
      <c r="FT18" s="382"/>
      <c r="FU18" s="382"/>
      <c r="FV18" s="382"/>
      <c r="FW18" s="382"/>
      <c r="FX18" s="382"/>
      <c r="FY18" s="382"/>
      <c r="FZ18" s="382"/>
      <c r="GA18" s="382"/>
      <c r="GB18" s="382"/>
      <c r="GC18" s="382"/>
      <c r="GD18" s="382"/>
      <c r="GE18" s="382"/>
      <c r="GF18" s="382"/>
      <c r="GG18" s="382"/>
      <c r="GH18" s="382"/>
      <c r="GI18" s="382"/>
      <c r="GJ18" s="382"/>
      <c r="GK18" s="382"/>
      <c r="GL18" s="382"/>
      <c r="GM18" s="382"/>
      <c r="GN18" s="382"/>
      <c r="GO18" s="382"/>
      <c r="GP18" s="382"/>
      <c r="GQ18" s="382"/>
      <c r="GR18" s="382"/>
      <c r="GS18" s="382"/>
      <c r="GT18" s="382"/>
      <c r="GU18" s="382"/>
      <c r="GV18" s="382"/>
      <c r="GW18" s="382"/>
      <c r="GX18" s="382"/>
      <c r="GY18" s="382"/>
      <c r="GZ18" s="382"/>
      <c r="HA18" s="382"/>
      <c r="HB18" s="382"/>
      <c r="HC18" s="382"/>
      <c r="HD18" s="382"/>
      <c r="HE18" s="382"/>
      <c r="HF18" s="382"/>
      <c r="HG18" s="382"/>
      <c r="HH18" s="382"/>
      <c r="HI18" s="382"/>
      <c r="HJ18" s="382"/>
      <c r="HK18" s="382"/>
      <c r="HL18" s="382"/>
      <c r="HM18" s="382"/>
      <c r="HN18" s="382"/>
      <c r="HO18" s="382"/>
      <c r="HP18" s="382"/>
      <c r="HQ18" s="382"/>
      <c r="HR18" s="382"/>
      <c r="HS18" s="382"/>
      <c r="HT18" s="382"/>
      <c r="HU18" s="382"/>
      <c r="HV18" s="382"/>
      <c r="HW18" s="382"/>
      <c r="HX18" s="382"/>
      <c r="HY18" s="382"/>
      <c r="HZ18" s="382"/>
      <c r="IA18" s="382"/>
      <c r="IB18" s="382"/>
      <c r="IC18" s="382"/>
      <c r="ID18" s="382"/>
      <c r="IE18" s="382"/>
      <c r="IF18" s="382"/>
      <c r="IG18" s="382"/>
      <c r="IH18" s="382"/>
      <c r="II18" s="382"/>
      <c r="IJ18" s="382"/>
      <c r="IK18" s="382"/>
      <c r="IL18" s="382"/>
      <c r="IM18" s="382"/>
      <c r="IN18" s="382"/>
      <c r="IO18" s="382"/>
      <c r="IP18" s="382"/>
      <c r="IQ18" s="382"/>
      <c r="IR18" s="382"/>
      <c r="IS18" s="382"/>
      <c r="IT18" s="382"/>
      <c r="IU18" s="382"/>
      <c r="IV18" s="382"/>
      <c r="IW18" s="382"/>
      <c r="IX18" s="382"/>
      <c r="IY18" s="382"/>
      <c r="IZ18" s="382"/>
      <c r="JA18" s="382"/>
      <c r="JB18" s="382"/>
      <c r="JC18" s="382"/>
      <c r="JD18" s="382"/>
      <c r="JE18" s="382"/>
      <c r="JF18" s="382"/>
      <c r="JG18" s="382"/>
      <c r="JH18" s="382"/>
      <c r="JI18" s="382"/>
      <c r="JJ18" s="382"/>
      <c r="JK18" s="382"/>
      <c r="JL18" s="382"/>
      <c r="JM18" s="382"/>
      <c r="JN18" s="382"/>
      <c r="JO18" s="382"/>
      <c r="JP18" s="382"/>
      <c r="JQ18" s="382"/>
      <c r="JR18" s="382"/>
      <c r="JS18" s="382"/>
      <c r="JT18" s="382"/>
      <c r="JU18" s="382"/>
      <c r="JV18" s="382"/>
      <c r="JW18" s="382"/>
      <c r="JX18" s="382"/>
      <c r="JY18" s="382"/>
      <c r="JZ18" s="382"/>
      <c r="KA18" s="382"/>
      <c r="KB18" s="382"/>
      <c r="KC18" s="382"/>
      <c r="KD18" s="382"/>
      <c r="KE18" s="382"/>
      <c r="KF18" s="382"/>
      <c r="KG18" s="382"/>
      <c r="KH18" s="382"/>
      <c r="KI18" s="382"/>
      <c r="KJ18" s="382"/>
      <c r="KK18" s="382"/>
      <c r="KL18" s="382"/>
      <c r="KM18" s="382"/>
      <c r="KN18" s="382"/>
      <c r="KO18" s="382"/>
      <c r="KP18" s="382"/>
      <c r="KQ18" s="382"/>
      <c r="KR18" s="382"/>
      <c r="KS18" s="382"/>
      <c r="KT18" s="382"/>
      <c r="KU18" s="382"/>
      <c r="KV18" s="382"/>
      <c r="KW18" s="382"/>
      <c r="KX18" s="382"/>
      <c r="KY18" s="382"/>
      <c r="KZ18" s="382"/>
      <c r="LA18" s="382"/>
      <c r="LB18" s="382"/>
      <c r="LC18" s="382"/>
      <c r="LD18" s="382"/>
      <c r="LE18" s="382"/>
      <c r="LF18" s="382"/>
      <c r="LG18" s="382"/>
      <c r="LH18" s="382"/>
      <c r="LI18" s="382"/>
      <c r="LJ18" s="382"/>
      <c r="LK18" s="382"/>
      <c r="LL18" s="382"/>
      <c r="LM18" s="382"/>
      <c r="LN18" s="382"/>
      <c r="LO18" s="382"/>
      <c r="LP18" s="382"/>
      <c r="LQ18" s="382"/>
      <c r="LR18" s="382"/>
      <c r="LS18" s="382"/>
      <c r="LT18" s="382"/>
      <c r="LU18" s="382"/>
      <c r="LV18" s="382"/>
      <c r="LW18" s="382"/>
      <c r="LX18" s="382"/>
      <c r="LY18" s="382"/>
      <c r="LZ18" s="382"/>
      <c r="MA18" s="382"/>
      <c r="MB18" s="382"/>
      <c r="MC18" s="382"/>
      <c r="MD18" s="382"/>
      <c r="ME18" s="382"/>
      <c r="MF18" s="382"/>
      <c r="MG18" s="382"/>
      <c r="MH18" s="382"/>
      <c r="MI18" s="382"/>
      <c r="MJ18" s="382"/>
      <c r="MK18" s="382"/>
      <c r="ML18" s="382"/>
      <c r="MM18" s="382"/>
      <c r="MN18" s="382"/>
      <c r="MO18" s="382"/>
      <c r="MP18" s="382"/>
      <c r="MQ18" s="382"/>
      <c r="MR18" s="382"/>
      <c r="MS18" s="382"/>
      <c r="MT18" s="382"/>
      <c r="MU18" s="382"/>
      <c r="MV18" s="382"/>
      <c r="MW18" s="382"/>
      <c r="MX18" s="382"/>
      <c r="MY18" s="382"/>
      <c r="MZ18" s="382"/>
      <c r="NA18" s="382"/>
      <c r="NB18" s="382"/>
      <c r="NC18" s="382"/>
      <c r="ND18" s="382"/>
      <c r="NE18" s="382"/>
      <c r="NF18" s="382"/>
      <c r="NG18" s="382"/>
      <c r="NH18" s="382"/>
      <c r="NI18" s="382"/>
      <c r="NJ18" s="382"/>
      <c r="NK18" s="382"/>
      <c r="NL18" s="382"/>
      <c r="NM18" s="382"/>
      <c r="NN18" s="382"/>
      <c r="NO18" s="382"/>
      <c r="NP18" s="382"/>
      <c r="NQ18" s="382"/>
      <c r="NR18" s="382"/>
      <c r="NS18" s="382"/>
      <c r="NT18" s="382"/>
      <c r="NU18" s="382"/>
      <c r="NV18" s="382"/>
      <c r="NW18" s="382"/>
      <c r="NX18" s="382"/>
      <c r="NY18" s="382"/>
      <c r="NZ18" s="382"/>
      <c r="OA18" s="382"/>
      <c r="OB18" s="382"/>
      <c r="OC18" s="382"/>
      <c r="OD18" s="382"/>
      <c r="OE18" s="382"/>
      <c r="OF18" s="382"/>
      <c r="OG18" s="382"/>
      <c r="OH18" s="382"/>
      <c r="OI18" s="382"/>
      <c r="OJ18" s="382"/>
      <c r="OK18" s="382"/>
      <c r="OL18" s="382"/>
      <c r="OM18" s="382"/>
      <c r="ON18" s="382"/>
      <c r="OO18" s="382"/>
      <c r="OP18" s="382"/>
      <c r="OQ18" s="382"/>
      <c r="OR18" s="382"/>
      <c r="OS18" s="382"/>
      <c r="OT18" s="382"/>
      <c r="OU18" s="382"/>
      <c r="OV18" s="382"/>
      <c r="OW18" s="382"/>
      <c r="OX18" s="382"/>
      <c r="OY18" s="382"/>
      <c r="OZ18" s="382"/>
      <c r="PA18" s="382"/>
      <c r="PB18" s="382"/>
      <c r="PC18" s="382"/>
      <c r="PD18" s="382"/>
      <c r="PE18" s="382"/>
      <c r="PF18" s="382"/>
      <c r="PG18" s="382"/>
      <c r="PH18" s="382"/>
      <c r="PI18" s="382"/>
      <c r="PJ18" s="382"/>
      <c r="PK18" s="382"/>
      <c r="PL18" s="382"/>
      <c r="PM18" s="382"/>
      <c r="PN18" s="382"/>
      <c r="PO18" s="382"/>
      <c r="PP18" s="382"/>
      <c r="PQ18" s="382"/>
      <c r="PR18" s="382"/>
      <c r="PS18" s="382"/>
      <c r="PT18" s="382"/>
      <c r="PU18" s="382"/>
      <c r="PV18" s="382"/>
      <c r="PW18" s="382"/>
      <c r="PX18" s="382"/>
      <c r="PY18" s="382"/>
      <c r="PZ18" s="382"/>
      <c r="QA18" s="382"/>
      <c r="QB18" s="382"/>
      <c r="QC18" s="382"/>
      <c r="QD18" s="382"/>
      <c r="QE18" s="382"/>
      <c r="QF18" s="382"/>
      <c r="QG18" s="382"/>
      <c r="QH18" s="382"/>
      <c r="QI18" s="382"/>
      <c r="QJ18" s="382"/>
      <c r="QK18" s="382"/>
      <c r="QL18" s="382"/>
      <c r="QM18" s="382"/>
      <c r="QN18" s="382"/>
      <c r="QO18" s="382"/>
      <c r="QP18" s="382"/>
      <c r="QQ18" s="382"/>
      <c r="QR18" s="382"/>
      <c r="QS18" s="382"/>
      <c r="QT18" s="382"/>
      <c r="QU18" s="382"/>
      <c r="QV18" s="382"/>
      <c r="QW18" s="382"/>
      <c r="QX18" s="382"/>
      <c r="QY18" s="382"/>
      <c r="QZ18" s="382"/>
      <c r="RA18" s="382"/>
      <c r="RB18" s="382"/>
      <c r="RC18" s="382"/>
      <c r="RD18" s="382"/>
      <c r="RE18" s="382"/>
      <c r="RF18" s="382"/>
      <c r="RG18" s="382"/>
      <c r="RH18" s="382"/>
      <c r="RI18" s="382"/>
      <c r="RJ18" s="382"/>
      <c r="RK18" s="382"/>
      <c r="RL18" s="382"/>
      <c r="RM18" s="382"/>
      <c r="RN18" s="382"/>
      <c r="RO18" s="382"/>
      <c r="RP18" s="382"/>
      <c r="RQ18" s="382"/>
      <c r="RR18" s="382"/>
      <c r="RS18" s="382"/>
      <c r="RT18" s="382"/>
      <c r="RU18" s="382"/>
      <c r="RV18" s="382"/>
      <c r="RW18" s="382"/>
      <c r="RX18" s="382"/>
      <c r="RY18" s="382"/>
      <c r="RZ18" s="382"/>
      <c r="SA18" s="382"/>
      <c r="SB18" s="382"/>
      <c r="SC18" s="382"/>
      <c r="SD18" s="382"/>
      <c r="SE18" s="382"/>
      <c r="SF18" s="382"/>
      <c r="SG18" s="382"/>
      <c r="SH18" s="382"/>
      <c r="SI18" s="382"/>
      <c r="SJ18" s="382"/>
      <c r="SK18" s="382"/>
      <c r="SL18" s="382"/>
      <c r="SM18" s="382"/>
      <c r="SN18" s="382"/>
      <c r="SO18" s="382"/>
      <c r="SP18" s="382"/>
      <c r="SQ18" s="382"/>
      <c r="SR18" s="382"/>
      <c r="SS18" s="382"/>
      <c r="ST18" s="382"/>
      <c r="SU18" s="382"/>
      <c r="SV18" s="382"/>
      <c r="SW18" s="382"/>
      <c r="SX18" s="382"/>
      <c r="SY18" s="382"/>
      <c r="SZ18" s="382"/>
      <c r="TA18" s="382"/>
      <c r="TB18" s="382"/>
      <c r="TC18" s="382"/>
      <c r="TD18" s="382"/>
      <c r="TE18" s="382"/>
      <c r="TF18" s="382"/>
      <c r="TG18" s="382"/>
      <c r="TH18" s="382"/>
      <c r="TI18" s="382"/>
      <c r="TJ18" s="382"/>
      <c r="TK18" s="382"/>
      <c r="TL18" s="382"/>
      <c r="TM18" s="382"/>
      <c r="TN18" s="382"/>
      <c r="TO18" s="382"/>
      <c r="TP18" s="382"/>
      <c r="TQ18" s="382"/>
      <c r="TR18" s="382"/>
      <c r="TS18" s="382"/>
      <c r="TT18" s="382"/>
      <c r="TU18" s="382"/>
      <c r="TV18" s="382"/>
      <c r="TW18" s="382"/>
      <c r="TX18" s="382"/>
      <c r="TY18" s="382"/>
      <c r="TZ18" s="382"/>
      <c r="UA18" s="382"/>
      <c r="UB18" s="382"/>
      <c r="UC18" s="382"/>
      <c r="UD18" s="382"/>
      <c r="UE18" s="382"/>
      <c r="UF18" s="382"/>
      <c r="UG18" s="382"/>
      <c r="UH18" s="382"/>
      <c r="UI18" s="382"/>
      <c r="UJ18" s="382"/>
      <c r="UK18" s="382"/>
      <c r="UL18" s="382"/>
      <c r="UM18" s="382"/>
      <c r="UN18" s="382"/>
      <c r="UO18" s="382"/>
      <c r="UP18" s="382"/>
      <c r="UQ18" s="382"/>
      <c r="UR18" s="382"/>
      <c r="US18" s="382"/>
      <c r="UT18" s="382"/>
      <c r="UU18" s="382"/>
      <c r="UV18" s="382"/>
      <c r="UW18" s="382"/>
      <c r="UX18" s="382"/>
      <c r="UY18" s="382"/>
      <c r="UZ18" s="382"/>
      <c r="VA18" s="382"/>
      <c r="VB18" s="382"/>
      <c r="VC18" s="382"/>
      <c r="VD18" s="382"/>
      <c r="VE18" s="382"/>
      <c r="VF18" s="382"/>
      <c r="VG18" s="382"/>
      <c r="VH18" s="382"/>
      <c r="VI18" s="382"/>
      <c r="VJ18" s="382"/>
      <c r="VK18" s="382"/>
      <c r="VL18" s="382"/>
      <c r="VM18" s="382"/>
      <c r="VN18" s="382"/>
      <c r="VO18" s="382"/>
      <c r="VP18" s="382"/>
      <c r="VQ18" s="382"/>
      <c r="VR18" s="382"/>
      <c r="VS18" s="382"/>
      <c r="VT18" s="382"/>
      <c r="VU18" s="382"/>
      <c r="VV18" s="382"/>
      <c r="VW18" s="382"/>
      <c r="VX18" s="382"/>
      <c r="VY18" s="382"/>
      <c r="VZ18" s="382"/>
      <c r="WA18" s="382"/>
      <c r="WB18" s="382"/>
      <c r="WC18" s="382"/>
      <c r="WD18" s="382"/>
      <c r="WE18" s="382"/>
      <c r="WF18" s="382"/>
      <c r="WG18" s="382"/>
      <c r="WH18" s="382"/>
      <c r="WI18" s="382"/>
      <c r="WJ18" s="382"/>
      <c r="WK18" s="382"/>
      <c r="WL18" s="382"/>
      <c r="WM18" s="382"/>
      <c r="WN18" s="382"/>
      <c r="WO18" s="382"/>
      <c r="WP18" s="382"/>
      <c r="WQ18" s="382"/>
      <c r="WR18" s="382"/>
      <c r="WS18" s="382"/>
      <c r="WT18" s="382"/>
      <c r="WU18" s="382"/>
      <c r="WV18" s="382"/>
      <c r="WW18" s="382"/>
      <c r="WX18" s="382"/>
      <c r="WY18" s="382"/>
      <c r="WZ18" s="382"/>
      <c r="XA18" s="382"/>
      <c r="XB18" s="382"/>
      <c r="XC18" s="382"/>
      <c r="XD18" s="382"/>
      <c r="XE18" s="382"/>
      <c r="XF18" s="382"/>
      <c r="XG18" s="382"/>
      <c r="XH18" s="382"/>
      <c r="XI18" s="382"/>
      <c r="XJ18" s="382"/>
      <c r="XK18" s="382"/>
      <c r="XL18" s="382"/>
      <c r="XM18" s="382"/>
      <c r="XN18" s="382"/>
      <c r="XO18" s="382"/>
      <c r="XP18" s="382"/>
      <c r="XQ18" s="382"/>
      <c r="XR18" s="382"/>
      <c r="XS18" s="382"/>
      <c r="XT18" s="382"/>
      <c r="XU18" s="382"/>
      <c r="XV18" s="382"/>
      <c r="XW18" s="382"/>
      <c r="XX18" s="382"/>
      <c r="XY18" s="382"/>
      <c r="XZ18" s="382"/>
      <c r="YA18" s="382"/>
      <c r="YB18" s="382"/>
      <c r="YC18" s="382"/>
      <c r="YD18" s="382"/>
      <c r="YE18" s="382"/>
      <c r="YF18" s="382"/>
      <c r="YG18" s="382"/>
      <c r="YH18" s="382"/>
      <c r="YI18" s="382"/>
      <c r="YJ18" s="382"/>
      <c r="YK18" s="382"/>
      <c r="YL18" s="382"/>
      <c r="YM18" s="382"/>
      <c r="YN18" s="382"/>
      <c r="YO18" s="382"/>
      <c r="YP18" s="382"/>
      <c r="YQ18" s="382"/>
      <c r="YR18" s="382"/>
      <c r="YS18" s="382"/>
      <c r="YT18" s="382"/>
      <c r="YU18" s="382"/>
      <c r="YV18" s="382"/>
      <c r="YW18" s="382"/>
      <c r="YX18" s="382"/>
      <c r="YY18" s="382"/>
      <c r="YZ18" s="382"/>
      <c r="ZA18" s="382"/>
      <c r="ZB18" s="382"/>
      <c r="ZC18" s="382"/>
      <c r="ZD18" s="382"/>
      <c r="ZE18" s="382"/>
      <c r="ZF18" s="382"/>
      <c r="ZG18" s="382"/>
      <c r="ZH18" s="382"/>
      <c r="ZI18" s="382"/>
      <c r="ZJ18" s="382"/>
      <c r="ZK18" s="382"/>
      <c r="ZL18" s="382"/>
      <c r="ZM18" s="382"/>
      <c r="ZN18" s="382"/>
      <c r="ZO18" s="382"/>
      <c r="ZP18" s="382"/>
      <c r="ZQ18" s="382"/>
      <c r="ZR18" s="382"/>
      <c r="ZS18" s="382"/>
      <c r="ZT18" s="382"/>
      <c r="ZU18" s="382"/>
      <c r="ZV18" s="382"/>
      <c r="ZW18" s="382"/>
      <c r="ZX18" s="382"/>
      <c r="ZY18" s="382"/>
      <c r="ZZ18" s="382"/>
      <c r="AAA18" s="382"/>
      <c r="AAB18" s="382"/>
      <c r="AAC18" s="382"/>
      <c r="AAD18" s="382"/>
      <c r="AAE18" s="382"/>
      <c r="AAF18" s="382"/>
      <c r="AAG18" s="382"/>
      <c r="AAH18" s="382"/>
      <c r="AAI18" s="382"/>
      <c r="AAJ18" s="382"/>
      <c r="AAK18" s="382"/>
      <c r="AAL18" s="382"/>
      <c r="AAM18" s="382"/>
      <c r="AAN18" s="382"/>
      <c r="AAO18" s="382"/>
      <c r="AAP18" s="382"/>
      <c r="AAQ18" s="382"/>
      <c r="AAR18" s="382"/>
      <c r="AAS18" s="382"/>
      <c r="AAT18" s="382"/>
      <c r="AAU18" s="382"/>
      <c r="AAV18" s="382"/>
      <c r="AAW18" s="382"/>
      <c r="AAX18" s="382"/>
      <c r="AAY18" s="382"/>
      <c r="AAZ18" s="382"/>
      <c r="ABA18" s="382"/>
      <c r="ABB18" s="382"/>
      <c r="ABC18" s="382"/>
      <c r="ABD18" s="382"/>
      <c r="ABE18" s="382"/>
      <c r="ABF18" s="382"/>
      <c r="ABG18" s="382"/>
      <c r="ABH18" s="382"/>
      <c r="ABI18" s="382"/>
      <c r="ABJ18" s="382"/>
      <c r="ABK18" s="382"/>
      <c r="ABL18" s="382"/>
      <c r="ABM18" s="382"/>
      <c r="ABN18" s="382"/>
      <c r="ABO18" s="382"/>
      <c r="ABP18" s="382"/>
      <c r="ABQ18" s="382"/>
      <c r="ABR18" s="382"/>
      <c r="ABS18" s="382"/>
      <c r="ABT18" s="382"/>
      <c r="ABU18" s="382"/>
      <c r="ABV18" s="382"/>
      <c r="ABW18" s="382"/>
      <c r="ABX18" s="382"/>
      <c r="ABY18" s="382"/>
      <c r="ABZ18" s="382"/>
      <c r="ACA18" s="382"/>
      <c r="ACB18" s="382"/>
      <c r="ACC18" s="382"/>
      <c r="ACD18" s="382"/>
      <c r="ACE18" s="382"/>
      <c r="ACF18" s="382"/>
      <c r="ACG18" s="382"/>
      <c r="ACH18" s="382"/>
      <c r="ACI18" s="382"/>
      <c r="ACJ18" s="382"/>
      <c r="ACK18" s="382"/>
      <c r="ACL18" s="382"/>
      <c r="ACM18" s="382"/>
      <c r="ACN18" s="382"/>
      <c r="ACO18" s="382"/>
      <c r="ACP18" s="382"/>
      <c r="ACQ18" s="382"/>
      <c r="ACR18" s="382"/>
      <c r="ACS18" s="382"/>
      <c r="ACT18" s="382"/>
      <c r="ACU18" s="382"/>
      <c r="ACV18" s="382"/>
      <c r="ACW18" s="382"/>
      <c r="ACX18" s="382"/>
      <c r="ACY18" s="382"/>
      <c r="ACZ18" s="382"/>
      <c r="ADA18" s="382"/>
      <c r="ADB18" s="382"/>
      <c r="ADC18" s="382"/>
      <c r="ADD18" s="382"/>
      <c r="ADE18" s="382"/>
      <c r="ADF18" s="382"/>
      <c r="ADG18" s="382"/>
      <c r="ADH18" s="382"/>
      <c r="ADI18" s="382"/>
      <c r="ADJ18" s="382"/>
      <c r="ADK18" s="382"/>
      <c r="ADL18" s="382"/>
      <c r="ADM18" s="382"/>
      <c r="ADN18" s="382"/>
      <c r="ADO18" s="382"/>
      <c r="ADP18" s="382"/>
      <c r="ADQ18" s="382"/>
      <c r="ADR18" s="382"/>
      <c r="ADS18" s="382"/>
      <c r="ADT18" s="382"/>
      <c r="ADU18" s="382"/>
      <c r="ADV18" s="382"/>
      <c r="ADW18" s="382"/>
      <c r="ADX18" s="382"/>
      <c r="ADY18" s="382"/>
      <c r="ADZ18" s="382"/>
      <c r="AEA18" s="382"/>
      <c r="AEB18" s="382"/>
      <c r="AEC18" s="382"/>
      <c r="AED18" s="382"/>
      <c r="AEE18" s="382"/>
      <c r="AEF18" s="382"/>
      <c r="AEG18" s="382"/>
      <c r="AEH18" s="382"/>
      <c r="AEI18" s="382"/>
      <c r="AEJ18" s="382"/>
      <c r="AEK18" s="382"/>
      <c r="AEL18" s="382"/>
      <c r="AEM18" s="382"/>
      <c r="AEN18" s="382"/>
      <c r="AEO18" s="382"/>
      <c r="AEP18" s="382"/>
      <c r="AEQ18" s="382"/>
      <c r="AER18" s="382"/>
      <c r="AES18" s="382"/>
      <c r="AET18" s="382"/>
      <c r="AEU18" s="382"/>
      <c r="AEV18" s="382"/>
      <c r="AEW18" s="382"/>
      <c r="AEX18" s="382"/>
      <c r="AEY18" s="382"/>
      <c r="AEZ18" s="382"/>
      <c r="AFA18" s="382"/>
      <c r="AFB18" s="382"/>
      <c r="AFC18" s="382"/>
      <c r="AFD18" s="382"/>
      <c r="AFE18" s="382"/>
      <c r="AFF18" s="382"/>
      <c r="AFG18" s="382"/>
      <c r="AFH18" s="382"/>
      <c r="AFI18" s="382"/>
      <c r="AFJ18" s="382"/>
      <c r="AFK18" s="382"/>
      <c r="AFL18" s="382"/>
      <c r="AFM18" s="382"/>
      <c r="AFN18" s="382"/>
      <c r="AFO18" s="382"/>
      <c r="AFP18" s="382"/>
      <c r="AFQ18" s="382"/>
      <c r="AFR18" s="382"/>
      <c r="AFS18" s="382"/>
      <c r="AFT18" s="382"/>
      <c r="AFU18" s="382"/>
      <c r="AFV18" s="382"/>
      <c r="AFW18" s="382"/>
      <c r="AFX18" s="382"/>
      <c r="AFY18" s="382"/>
      <c r="AFZ18" s="382"/>
      <c r="AGA18" s="382"/>
      <c r="AGB18" s="382"/>
      <c r="AGC18" s="382"/>
      <c r="AGD18" s="382"/>
      <c r="AGE18" s="382"/>
      <c r="AGF18" s="382"/>
      <c r="AGG18" s="382"/>
      <c r="AGH18" s="382"/>
      <c r="AGI18" s="382"/>
      <c r="AGJ18" s="382"/>
      <c r="AGK18" s="382"/>
      <c r="AGL18" s="382"/>
      <c r="AGM18" s="382"/>
      <c r="AGN18" s="382"/>
      <c r="AGO18" s="382"/>
      <c r="AGP18" s="382"/>
      <c r="AGQ18" s="382"/>
      <c r="AGR18" s="382"/>
      <c r="AGS18" s="382"/>
      <c r="AGT18" s="382"/>
      <c r="AGU18" s="382"/>
      <c r="AGV18" s="382"/>
      <c r="AGW18" s="382"/>
      <c r="AGX18" s="382"/>
      <c r="AGY18" s="382"/>
      <c r="AGZ18" s="382"/>
      <c r="AHA18" s="382"/>
      <c r="AHB18" s="382"/>
      <c r="AHC18" s="382"/>
      <c r="AHD18" s="382"/>
      <c r="AHE18" s="382"/>
      <c r="AHF18" s="382"/>
      <c r="AHG18" s="382"/>
      <c r="AHH18" s="382"/>
      <c r="AHI18" s="382"/>
      <c r="AHJ18" s="382"/>
      <c r="AHK18" s="382"/>
      <c r="AHL18" s="382"/>
      <c r="AHM18" s="382"/>
      <c r="AHN18" s="382"/>
      <c r="AHO18" s="382"/>
      <c r="AHP18" s="382"/>
      <c r="AHQ18" s="382"/>
      <c r="AHR18" s="382"/>
      <c r="AHS18" s="382"/>
      <c r="AHT18" s="382"/>
      <c r="AHU18" s="382"/>
      <c r="AHV18" s="382"/>
      <c r="AHW18" s="382"/>
      <c r="AHX18" s="382"/>
      <c r="AHY18" s="382"/>
      <c r="AHZ18" s="382"/>
      <c r="AIA18" s="382"/>
      <c r="AIB18" s="382"/>
      <c r="AIC18" s="382"/>
      <c r="AID18" s="382"/>
      <c r="AIE18" s="382"/>
      <c r="AIF18" s="382"/>
      <c r="AIG18" s="382"/>
      <c r="AIH18" s="382"/>
      <c r="AII18" s="382"/>
      <c r="AIJ18" s="382"/>
      <c r="AIK18" s="382"/>
      <c r="AIL18" s="382"/>
      <c r="AIM18" s="382"/>
      <c r="AIN18" s="382"/>
      <c r="AIO18" s="382"/>
      <c r="AIP18" s="382"/>
      <c r="AIQ18" s="382"/>
      <c r="AIR18" s="382"/>
      <c r="AIS18" s="382"/>
      <c r="AIT18" s="382"/>
      <c r="AIU18" s="382"/>
      <c r="AIV18" s="382"/>
      <c r="AIW18" s="382"/>
      <c r="AIX18" s="382"/>
      <c r="AIY18" s="382"/>
      <c r="AIZ18" s="382"/>
      <c r="AJA18" s="382"/>
      <c r="AJB18" s="382"/>
      <c r="AJC18" s="382"/>
      <c r="AJD18" s="382"/>
      <c r="AJE18" s="382"/>
      <c r="AJF18" s="382"/>
      <c r="AJG18" s="382"/>
      <c r="AJH18" s="382"/>
      <c r="AJI18" s="382"/>
      <c r="AJJ18" s="382"/>
      <c r="AJK18" s="382"/>
      <c r="AJL18" s="382"/>
      <c r="AJM18" s="382"/>
      <c r="AJN18" s="382"/>
      <c r="AJO18" s="382"/>
      <c r="AJP18" s="382"/>
      <c r="AJQ18" s="382"/>
      <c r="AJR18" s="382"/>
      <c r="AJS18" s="382"/>
      <c r="AJT18" s="382"/>
      <c r="AJU18" s="382"/>
      <c r="AJV18" s="382"/>
      <c r="AJW18" s="382"/>
      <c r="AJX18" s="382"/>
      <c r="AJY18" s="382"/>
      <c r="AJZ18" s="382"/>
      <c r="AKA18" s="382"/>
      <c r="AKB18" s="382"/>
      <c r="AKC18" s="382"/>
      <c r="AKD18" s="382"/>
      <c r="AKE18" s="382"/>
      <c r="AKF18" s="382"/>
      <c r="AKG18" s="382"/>
      <c r="AKH18" s="382"/>
      <c r="AKI18" s="382"/>
      <c r="AKJ18" s="382"/>
      <c r="AKK18" s="382"/>
      <c r="AKL18" s="382"/>
      <c r="AKM18" s="382"/>
      <c r="AKN18" s="382"/>
      <c r="AKO18" s="382"/>
      <c r="AKP18" s="382"/>
      <c r="AKQ18" s="382"/>
      <c r="AKR18" s="382"/>
      <c r="AKS18" s="382"/>
      <c r="AKT18" s="382"/>
      <c r="AKU18" s="382"/>
      <c r="AKV18" s="382"/>
      <c r="AKW18" s="382"/>
      <c r="AKX18" s="382"/>
      <c r="AKY18" s="382"/>
      <c r="AKZ18" s="382"/>
      <c r="ALA18" s="382"/>
      <c r="ALB18" s="382"/>
      <c r="ALC18" s="382"/>
      <c r="ALD18" s="382"/>
      <c r="ALE18" s="382"/>
      <c r="ALF18" s="382"/>
      <c r="ALG18" s="382"/>
      <c r="ALH18" s="382"/>
      <c r="ALI18" s="382"/>
      <c r="ALJ18" s="382"/>
      <c r="ALK18" s="382"/>
      <c r="ALL18" s="382"/>
      <c r="ALM18" s="382"/>
      <c r="ALN18" s="382"/>
      <c r="ALO18" s="382"/>
      <c r="ALP18" s="382"/>
      <c r="ALQ18" s="382"/>
      <c r="ALR18" s="382"/>
      <c r="ALS18" s="382"/>
      <c r="ALT18" s="382"/>
      <c r="ALU18" s="382"/>
      <c r="ALV18" s="382"/>
      <c r="ALW18" s="382"/>
      <c r="ALX18" s="382"/>
      <c r="ALY18" s="382"/>
      <c r="ALZ18" s="382"/>
      <c r="AMA18" s="382"/>
      <c r="AMB18" s="382"/>
      <c r="AMC18" s="382"/>
      <c r="AMD18" s="382"/>
      <c r="AME18" s="382"/>
      <c r="AMF18" s="382"/>
      <c r="AMG18" s="382"/>
      <c r="AMH18" s="382"/>
      <c r="AMI18" s="382"/>
      <c r="AMJ18" s="382"/>
      <c r="AMK18" s="382"/>
      <c r="AML18" s="382"/>
      <c r="AMM18" s="382"/>
      <c r="AMN18" s="382"/>
      <c r="AMO18" s="382"/>
      <c r="AMP18" s="382"/>
      <c r="AMQ18" s="382"/>
      <c r="AMR18" s="382"/>
      <c r="AMS18" s="382"/>
      <c r="AMT18" s="382"/>
      <c r="AMU18" s="382"/>
      <c r="AMV18" s="382"/>
      <c r="AMW18" s="382"/>
      <c r="AMX18" s="382"/>
      <c r="AMY18" s="382"/>
      <c r="AMZ18" s="382"/>
      <c r="ANA18" s="382"/>
      <c r="ANB18" s="382"/>
      <c r="ANC18" s="382"/>
      <c r="AND18" s="382"/>
      <c r="ANE18" s="382"/>
      <c r="ANF18" s="382"/>
      <c r="ANG18" s="382"/>
      <c r="ANH18" s="382"/>
      <c r="ANI18" s="382"/>
      <c r="ANJ18" s="382"/>
      <c r="ANK18" s="382"/>
      <c r="ANL18" s="382"/>
      <c r="ANM18" s="382"/>
      <c r="ANN18" s="382"/>
      <c r="ANO18" s="382"/>
      <c r="ANP18" s="382"/>
      <c r="ANQ18" s="382"/>
      <c r="ANR18" s="382"/>
      <c r="ANS18" s="382"/>
      <c r="ANT18" s="382"/>
      <c r="ANU18" s="382"/>
      <c r="ANV18" s="382"/>
      <c r="ANW18" s="382"/>
      <c r="ANX18" s="382"/>
      <c r="ANY18" s="382"/>
      <c r="ANZ18" s="382"/>
      <c r="AOA18" s="382"/>
      <c r="AOB18" s="382"/>
      <c r="AOC18" s="382"/>
      <c r="AOD18" s="382"/>
      <c r="AOE18" s="382"/>
      <c r="AOF18" s="382"/>
      <c r="AOG18" s="382"/>
      <c r="AOH18" s="382"/>
      <c r="AOI18" s="382"/>
      <c r="AOJ18" s="382"/>
      <c r="AOK18" s="382"/>
      <c r="AOL18" s="382"/>
      <c r="AOM18" s="382"/>
      <c r="AON18" s="382"/>
      <c r="AOO18" s="382"/>
      <c r="AOP18" s="382"/>
      <c r="AOQ18" s="382"/>
      <c r="AOR18" s="382"/>
      <c r="AOS18" s="382"/>
      <c r="AOT18" s="382"/>
      <c r="AOU18" s="382"/>
      <c r="AOV18" s="382"/>
      <c r="AOW18" s="382"/>
      <c r="AOX18" s="382"/>
      <c r="AOY18" s="382"/>
      <c r="AOZ18" s="382"/>
      <c r="APA18" s="382"/>
      <c r="APB18" s="382"/>
      <c r="APC18" s="382"/>
      <c r="APD18" s="382"/>
      <c r="APE18" s="382"/>
      <c r="APF18" s="382"/>
      <c r="APG18" s="382"/>
      <c r="APH18" s="382"/>
      <c r="API18" s="382"/>
      <c r="APJ18" s="382"/>
      <c r="APK18" s="382"/>
      <c r="APL18" s="382"/>
      <c r="APM18" s="382"/>
      <c r="APN18" s="382"/>
      <c r="APO18" s="382"/>
      <c r="APP18" s="382"/>
      <c r="APQ18" s="382"/>
      <c r="APR18" s="382"/>
      <c r="APS18" s="382"/>
      <c r="APT18" s="382"/>
      <c r="APU18" s="382"/>
      <c r="APV18" s="382"/>
      <c r="APW18" s="382"/>
      <c r="APX18" s="382"/>
      <c r="APY18" s="382"/>
      <c r="APZ18" s="382"/>
      <c r="AQA18" s="382"/>
      <c r="AQB18" s="382"/>
      <c r="AQC18" s="382"/>
      <c r="AQD18" s="382"/>
      <c r="AQE18" s="382"/>
      <c r="AQF18" s="382"/>
      <c r="AQG18" s="382"/>
      <c r="AQH18" s="382"/>
      <c r="AQI18" s="382"/>
      <c r="AQJ18" s="382"/>
      <c r="AQK18" s="382"/>
      <c r="AQL18" s="382"/>
      <c r="AQM18" s="382"/>
      <c r="AQN18" s="382"/>
      <c r="AQO18" s="382"/>
      <c r="AQP18" s="382"/>
      <c r="AQQ18" s="382"/>
      <c r="AQR18" s="382"/>
      <c r="AQS18" s="382"/>
      <c r="AQT18" s="382"/>
      <c r="AQU18" s="382"/>
      <c r="AQV18" s="382"/>
      <c r="AQW18" s="382"/>
      <c r="AQX18" s="382"/>
      <c r="AQY18" s="382"/>
      <c r="AQZ18" s="382"/>
      <c r="ARA18" s="382"/>
      <c r="ARB18" s="382"/>
      <c r="ARC18" s="382"/>
      <c r="ARD18" s="382"/>
      <c r="ARE18" s="382"/>
      <c r="ARF18" s="382"/>
      <c r="ARG18" s="382"/>
      <c r="ARH18" s="382"/>
      <c r="ARI18" s="382"/>
      <c r="ARJ18" s="382"/>
      <c r="ARK18" s="382"/>
      <c r="ARL18" s="382"/>
      <c r="ARM18" s="382"/>
      <c r="ARN18" s="382"/>
      <c r="ARO18" s="382"/>
      <c r="ARP18" s="382"/>
      <c r="ARQ18" s="382"/>
      <c r="ARR18" s="382"/>
      <c r="ARS18" s="382"/>
      <c r="ART18" s="382"/>
      <c r="ARU18" s="382"/>
      <c r="ARV18" s="382"/>
      <c r="ARW18" s="382"/>
      <c r="ARX18" s="382"/>
      <c r="ARY18" s="382"/>
      <c r="ARZ18" s="382"/>
      <c r="ASA18" s="382"/>
      <c r="ASB18" s="382"/>
      <c r="ASC18" s="382"/>
      <c r="ASD18" s="382"/>
      <c r="ASE18" s="382"/>
      <c r="ASF18" s="382"/>
      <c r="ASG18" s="382"/>
      <c r="ASH18" s="382"/>
      <c r="ASI18" s="382"/>
      <c r="ASJ18" s="382"/>
      <c r="ASK18" s="382"/>
      <c r="ASL18" s="382"/>
      <c r="ASM18" s="382"/>
      <c r="ASN18" s="382"/>
      <c r="ASO18" s="382"/>
      <c r="ASP18" s="382"/>
      <c r="ASQ18" s="382"/>
      <c r="ASR18" s="382"/>
      <c r="ASS18" s="382"/>
      <c r="AST18" s="382"/>
      <c r="ASU18" s="382"/>
      <c r="ASV18" s="382"/>
      <c r="ASW18" s="382"/>
      <c r="ASX18" s="382"/>
      <c r="ASY18" s="382"/>
      <c r="ASZ18" s="382"/>
      <c r="ATA18" s="382"/>
      <c r="ATB18" s="382"/>
      <c r="ATC18" s="382"/>
      <c r="ATD18" s="382"/>
      <c r="ATE18" s="382"/>
      <c r="ATF18" s="382"/>
      <c r="ATG18" s="382"/>
      <c r="ATH18" s="382"/>
      <c r="ATI18" s="382"/>
      <c r="ATJ18" s="382"/>
      <c r="ATK18" s="382"/>
      <c r="ATL18" s="382"/>
      <c r="ATM18" s="382"/>
      <c r="ATN18" s="382"/>
      <c r="ATO18" s="382"/>
      <c r="ATP18" s="382"/>
      <c r="ATQ18" s="382"/>
      <c r="ATR18" s="382"/>
      <c r="ATS18" s="382"/>
      <c r="ATT18" s="382"/>
      <c r="ATU18" s="382"/>
      <c r="ATV18" s="382"/>
      <c r="ATW18" s="382"/>
      <c r="ATX18" s="382"/>
      <c r="ATY18" s="382"/>
      <c r="ATZ18" s="382"/>
      <c r="AUA18" s="382"/>
      <c r="AUB18" s="382"/>
      <c r="AUC18" s="382"/>
      <c r="AUD18" s="382"/>
      <c r="AUE18" s="382"/>
      <c r="AUF18" s="382"/>
      <c r="AUG18" s="382"/>
      <c r="AUH18" s="382"/>
      <c r="AUI18" s="382"/>
      <c r="AUJ18" s="382"/>
      <c r="AUK18" s="382"/>
      <c r="AUL18" s="382"/>
      <c r="AUM18" s="382"/>
      <c r="AUN18" s="382"/>
      <c r="AUO18" s="382"/>
      <c r="AUP18" s="382"/>
      <c r="AUQ18" s="382"/>
      <c r="AUR18" s="382"/>
      <c r="AUS18" s="382"/>
      <c r="AUT18" s="382"/>
      <c r="AUU18" s="382"/>
      <c r="AUV18" s="382"/>
      <c r="AUW18" s="382"/>
      <c r="AUX18" s="382"/>
      <c r="AUY18" s="382"/>
      <c r="AUZ18" s="382"/>
      <c r="AVA18" s="382"/>
      <c r="AVB18" s="382"/>
      <c r="AVC18" s="382"/>
      <c r="AVD18" s="382"/>
      <c r="AVE18" s="382"/>
      <c r="AVF18" s="382"/>
      <c r="AVG18" s="382"/>
      <c r="AVH18" s="382"/>
      <c r="AVI18" s="382"/>
      <c r="AVJ18" s="382"/>
      <c r="AVK18" s="382"/>
      <c r="AVL18" s="382"/>
      <c r="AVM18" s="382"/>
      <c r="AVN18" s="382"/>
      <c r="AVO18" s="382"/>
      <c r="AVP18" s="382"/>
      <c r="AVQ18" s="382"/>
      <c r="AVR18" s="382"/>
      <c r="AVS18" s="382"/>
      <c r="AVT18" s="382"/>
      <c r="AVU18" s="382"/>
      <c r="AVV18" s="382"/>
      <c r="AVW18" s="382"/>
      <c r="AVX18" s="382"/>
      <c r="AVY18" s="382"/>
      <c r="AVZ18" s="382"/>
      <c r="AWA18" s="382"/>
      <c r="AWB18" s="382"/>
      <c r="AWC18" s="382"/>
      <c r="AWD18" s="382"/>
      <c r="AWE18" s="382"/>
      <c r="AWF18" s="382"/>
      <c r="AWG18" s="382"/>
      <c r="AWH18" s="382"/>
      <c r="AWI18" s="382"/>
      <c r="AWJ18" s="382"/>
      <c r="AWK18" s="382"/>
      <c r="AWL18" s="382"/>
      <c r="AWM18" s="382"/>
      <c r="AWN18" s="382"/>
      <c r="AWO18" s="382"/>
      <c r="AWP18" s="382"/>
      <c r="AWQ18" s="382"/>
      <c r="AWR18" s="382"/>
      <c r="AWS18" s="382"/>
      <c r="AWT18" s="382"/>
      <c r="AWU18" s="382"/>
      <c r="AWV18" s="382"/>
      <c r="AWW18" s="382"/>
      <c r="AWX18" s="382"/>
      <c r="AWY18" s="382"/>
      <c r="AWZ18" s="382"/>
      <c r="AXA18" s="382"/>
      <c r="AXB18" s="382"/>
      <c r="AXC18" s="382"/>
      <c r="AXD18" s="382"/>
      <c r="AXE18" s="382"/>
      <c r="AXF18" s="382"/>
      <c r="AXG18" s="382"/>
      <c r="AXH18" s="382"/>
      <c r="AXI18" s="382"/>
      <c r="AXJ18" s="382"/>
      <c r="AXK18" s="382"/>
      <c r="AXL18" s="382"/>
      <c r="AXM18" s="382"/>
      <c r="AXN18" s="382"/>
      <c r="AXO18" s="382"/>
      <c r="AXP18" s="382"/>
      <c r="AXQ18" s="382"/>
      <c r="AXR18" s="382"/>
      <c r="AXS18" s="382"/>
      <c r="AXT18" s="382"/>
      <c r="AXU18" s="382"/>
      <c r="AXV18" s="382"/>
      <c r="AXW18" s="382"/>
      <c r="AXX18" s="382"/>
      <c r="AXY18" s="382"/>
      <c r="AXZ18" s="382"/>
      <c r="AYA18" s="382"/>
      <c r="AYB18" s="382"/>
      <c r="AYC18" s="382"/>
      <c r="AYD18" s="382"/>
      <c r="AYE18" s="382"/>
      <c r="AYF18" s="382"/>
      <c r="AYG18" s="382"/>
      <c r="AYH18" s="382"/>
      <c r="AYI18" s="382"/>
      <c r="AYJ18" s="382"/>
      <c r="AYK18" s="382"/>
      <c r="AYL18" s="382"/>
      <c r="AYM18" s="382"/>
      <c r="AYN18" s="382"/>
      <c r="AYO18" s="382"/>
      <c r="AYP18" s="382"/>
      <c r="AYQ18" s="382"/>
      <c r="AYR18" s="382"/>
      <c r="AYS18" s="382"/>
      <c r="AYT18" s="382"/>
      <c r="AYU18" s="382"/>
      <c r="AYV18" s="382"/>
      <c r="AYW18" s="382"/>
      <c r="AYX18" s="382"/>
      <c r="AYY18" s="382"/>
      <c r="AYZ18" s="382"/>
      <c r="AZA18" s="382"/>
      <c r="AZB18" s="382"/>
      <c r="AZC18" s="382"/>
      <c r="AZD18" s="382"/>
      <c r="AZE18" s="382"/>
      <c r="AZF18" s="382"/>
      <c r="AZG18" s="382"/>
      <c r="AZH18" s="382"/>
      <c r="AZI18" s="382"/>
      <c r="AZJ18" s="382"/>
      <c r="AZK18" s="382"/>
      <c r="AZL18" s="382"/>
      <c r="AZM18" s="382"/>
      <c r="AZN18" s="382"/>
      <c r="AZO18" s="382"/>
      <c r="AZP18" s="382"/>
      <c r="AZQ18" s="382"/>
      <c r="AZR18" s="382"/>
      <c r="AZS18" s="382"/>
      <c r="AZT18" s="382"/>
      <c r="AZU18" s="382"/>
      <c r="AZV18" s="382"/>
      <c r="AZW18" s="382"/>
      <c r="AZX18" s="382"/>
      <c r="AZY18" s="382"/>
      <c r="AZZ18" s="382"/>
      <c r="BAA18" s="382"/>
      <c r="BAB18" s="382"/>
      <c r="BAC18" s="382"/>
      <c r="BAD18" s="382"/>
      <c r="BAE18" s="382"/>
      <c r="BAF18" s="382"/>
      <c r="BAG18" s="382"/>
      <c r="BAH18" s="382"/>
      <c r="BAI18" s="382"/>
      <c r="BAJ18" s="382"/>
      <c r="BAK18" s="382"/>
      <c r="BAL18" s="382"/>
      <c r="BAM18" s="382"/>
      <c r="BAN18" s="382"/>
      <c r="BAO18" s="382"/>
      <c r="BAP18" s="382"/>
      <c r="BAQ18" s="382"/>
      <c r="BAR18" s="382"/>
      <c r="BAS18" s="382"/>
      <c r="BAT18" s="382"/>
      <c r="BAU18" s="382"/>
      <c r="BAV18" s="382"/>
      <c r="BAW18" s="382"/>
      <c r="BAX18" s="382"/>
      <c r="BAY18" s="382"/>
      <c r="BAZ18" s="382"/>
      <c r="BBA18" s="382"/>
      <c r="BBB18" s="382"/>
      <c r="BBC18" s="382"/>
      <c r="BBD18" s="382"/>
      <c r="BBE18" s="382"/>
      <c r="BBF18" s="382"/>
      <c r="BBG18" s="382"/>
      <c r="BBH18" s="382"/>
      <c r="BBI18" s="382"/>
      <c r="BBJ18" s="382"/>
      <c r="BBK18" s="382"/>
      <c r="BBL18" s="382"/>
      <c r="BBM18" s="382"/>
      <c r="BBN18" s="382"/>
      <c r="BBO18" s="382"/>
      <c r="BBP18" s="382"/>
      <c r="BBQ18" s="382"/>
      <c r="BBR18" s="382"/>
      <c r="BBS18" s="382"/>
      <c r="BBT18" s="382"/>
      <c r="BBU18" s="382"/>
      <c r="BBV18" s="382"/>
      <c r="BBW18" s="382"/>
      <c r="BBX18" s="382"/>
      <c r="BBY18" s="382"/>
      <c r="BBZ18" s="382"/>
      <c r="BCA18" s="382"/>
      <c r="BCB18" s="382"/>
      <c r="BCC18" s="382"/>
      <c r="BCD18" s="382"/>
      <c r="BCE18" s="382"/>
      <c r="BCF18" s="382"/>
      <c r="BCG18" s="382"/>
      <c r="BCH18" s="382"/>
      <c r="BCI18" s="382"/>
      <c r="BCJ18" s="382"/>
      <c r="BCK18" s="382"/>
      <c r="BCL18" s="382"/>
      <c r="BCM18" s="382"/>
      <c r="BCN18" s="382"/>
      <c r="BCO18" s="382"/>
      <c r="BCP18" s="382"/>
      <c r="BCQ18" s="382"/>
      <c r="BCR18" s="382"/>
      <c r="BCS18" s="382"/>
      <c r="BCT18" s="382"/>
      <c r="BCU18" s="382"/>
      <c r="BCV18" s="382"/>
      <c r="BCW18" s="382"/>
      <c r="BCX18" s="382"/>
      <c r="BCY18" s="382"/>
      <c r="BCZ18" s="382"/>
      <c r="BDA18" s="382"/>
      <c r="BDB18" s="382"/>
      <c r="BDC18" s="382"/>
      <c r="BDD18" s="382"/>
      <c r="BDE18" s="382"/>
      <c r="BDF18" s="382"/>
      <c r="BDG18" s="382"/>
      <c r="BDH18" s="382"/>
      <c r="BDI18" s="382"/>
      <c r="BDJ18" s="382"/>
      <c r="BDK18" s="382"/>
      <c r="BDL18" s="382"/>
      <c r="BDM18" s="382"/>
      <c r="BDN18" s="382"/>
      <c r="BDO18" s="382"/>
      <c r="BDP18" s="382"/>
      <c r="BDQ18" s="382"/>
      <c r="BDR18" s="382"/>
      <c r="BDS18" s="382"/>
      <c r="BDT18" s="382"/>
      <c r="BDU18" s="382"/>
      <c r="BDV18" s="382"/>
      <c r="BDW18" s="382"/>
      <c r="BDX18" s="382"/>
      <c r="BDY18" s="382"/>
      <c r="BDZ18" s="382"/>
      <c r="BEA18" s="382"/>
      <c r="BEB18" s="382"/>
      <c r="BEC18" s="382"/>
      <c r="BED18" s="382"/>
      <c r="BEE18" s="382"/>
      <c r="BEF18" s="382"/>
      <c r="BEG18" s="382"/>
      <c r="BEH18" s="382"/>
      <c r="BEI18" s="382"/>
      <c r="BEJ18" s="382"/>
      <c r="BEK18" s="382"/>
      <c r="BEL18" s="382"/>
      <c r="BEM18" s="382"/>
      <c r="BEN18" s="382"/>
      <c r="BEO18" s="382"/>
      <c r="BEP18" s="382"/>
      <c r="BEQ18" s="382"/>
      <c r="BER18" s="382"/>
      <c r="BES18" s="382"/>
      <c r="BET18" s="382"/>
      <c r="BEU18" s="382"/>
      <c r="BEV18" s="382"/>
      <c r="BEW18" s="382"/>
      <c r="BEX18" s="382"/>
      <c r="BEY18" s="382"/>
      <c r="BEZ18" s="382"/>
      <c r="BFA18" s="382"/>
      <c r="BFB18" s="382"/>
      <c r="BFC18" s="382"/>
      <c r="BFD18" s="382"/>
      <c r="BFE18" s="382"/>
      <c r="BFF18" s="382"/>
      <c r="BFG18" s="382"/>
      <c r="BFH18" s="382"/>
      <c r="BFI18" s="382"/>
      <c r="BFJ18" s="382"/>
      <c r="BFK18" s="382"/>
      <c r="BFL18" s="382"/>
      <c r="BFM18" s="382"/>
      <c r="BFN18" s="382"/>
      <c r="BFO18" s="382"/>
      <c r="BFP18" s="382"/>
      <c r="BFQ18" s="382"/>
      <c r="BFR18" s="382"/>
      <c r="BFS18" s="382"/>
      <c r="BFT18" s="382"/>
      <c r="BFU18" s="382"/>
      <c r="BFV18" s="382"/>
      <c r="BFW18" s="382"/>
      <c r="BFX18" s="382"/>
      <c r="BFY18" s="382"/>
      <c r="BFZ18" s="382"/>
      <c r="BGA18" s="382"/>
      <c r="BGB18" s="382"/>
      <c r="BGC18" s="382"/>
      <c r="BGD18" s="382"/>
      <c r="BGE18" s="382"/>
      <c r="BGF18" s="382"/>
      <c r="BGG18" s="382"/>
      <c r="BGH18" s="382"/>
      <c r="BGI18" s="382"/>
      <c r="BGJ18" s="382"/>
      <c r="BGK18" s="382"/>
      <c r="BGL18" s="382"/>
      <c r="BGM18" s="382"/>
      <c r="BGN18" s="382"/>
      <c r="BGO18" s="382"/>
      <c r="BGP18" s="382"/>
      <c r="BGQ18" s="382"/>
      <c r="BGR18" s="382"/>
      <c r="BGS18" s="382"/>
      <c r="BGT18" s="382"/>
      <c r="BGU18" s="382"/>
      <c r="BGV18" s="382"/>
      <c r="BGW18" s="382"/>
      <c r="BGX18" s="382"/>
      <c r="BGY18" s="382"/>
      <c r="BGZ18" s="382"/>
      <c r="BHA18" s="382"/>
      <c r="BHB18" s="382"/>
      <c r="BHC18" s="382"/>
      <c r="BHD18" s="382"/>
      <c r="BHE18" s="382"/>
      <c r="BHF18" s="382"/>
      <c r="BHG18" s="382"/>
      <c r="BHH18" s="382"/>
      <c r="BHI18" s="382"/>
      <c r="BHJ18" s="382"/>
      <c r="BHK18" s="382"/>
      <c r="BHL18" s="382"/>
      <c r="BHM18" s="382"/>
      <c r="BHN18" s="382"/>
      <c r="BHO18" s="382"/>
      <c r="BHP18" s="382"/>
      <c r="BHQ18" s="382"/>
      <c r="BHR18" s="382"/>
      <c r="BHS18" s="382"/>
      <c r="BHT18" s="382"/>
      <c r="BHU18" s="382"/>
      <c r="BHV18" s="382"/>
      <c r="BHW18" s="382"/>
      <c r="BHX18" s="382"/>
      <c r="BHY18" s="382"/>
      <c r="BHZ18" s="382"/>
      <c r="BIA18" s="382"/>
      <c r="BIB18" s="382"/>
      <c r="BIC18" s="382"/>
      <c r="BID18" s="382"/>
      <c r="BIE18" s="382"/>
      <c r="BIF18" s="382"/>
      <c r="BIG18" s="382"/>
      <c r="BIH18" s="382"/>
      <c r="BII18" s="382"/>
      <c r="BIJ18" s="382"/>
      <c r="BIK18" s="382"/>
      <c r="BIL18" s="382"/>
      <c r="BIM18" s="382"/>
      <c r="BIN18" s="382"/>
      <c r="BIO18" s="382"/>
      <c r="BIP18" s="382"/>
      <c r="BIQ18" s="382"/>
      <c r="BIR18" s="382"/>
      <c r="BIS18" s="382"/>
      <c r="BIT18" s="382"/>
      <c r="BIU18" s="382"/>
      <c r="BIV18" s="382"/>
      <c r="BIW18" s="382"/>
      <c r="BIX18" s="382"/>
      <c r="BIY18" s="382"/>
      <c r="BIZ18" s="382"/>
      <c r="BJA18" s="382"/>
      <c r="BJB18" s="382"/>
      <c r="BJC18" s="382"/>
      <c r="BJD18" s="382"/>
      <c r="BJE18" s="382"/>
      <c r="BJF18" s="382"/>
      <c r="BJG18" s="382"/>
      <c r="BJH18" s="382"/>
      <c r="BJI18" s="382"/>
      <c r="BJJ18" s="382"/>
      <c r="BJK18" s="382"/>
      <c r="BJL18" s="382"/>
      <c r="BJM18" s="382"/>
      <c r="BJN18" s="382"/>
      <c r="BJO18" s="382"/>
      <c r="BJP18" s="382"/>
      <c r="BJQ18" s="382"/>
      <c r="BJR18" s="382"/>
      <c r="BJS18" s="382"/>
      <c r="BJT18" s="382"/>
      <c r="BJU18" s="382"/>
      <c r="BJV18" s="382"/>
      <c r="BJW18" s="382"/>
      <c r="BJX18" s="382"/>
      <c r="BJY18" s="382"/>
      <c r="BJZ18" s="382"/>
      <c r="BKA18" s="382"/>
      <c r="BKB18" s="382"/>
      <c r="BKC18" s="382"/>
      <c r="BKD18" s="382"/>
      <c r="BKE18" s="382"/>
      <c r="BKF18" s="382"/>
      <c r="BKG18" s="382"/>
      <c r="BKH18" s="382"/>
      <c r="BKI18" s="382"/>
      <c r="BKJ18" s="382"/>
      <c r="BKK18" s="382"/>
      <c r="BKL18" s="382"/>
      <c r="BKM18" s="382"/>
      <c r="BKN18" s="382"/>
      <c r="BKO18" s="382"/>
      <c r="BKP18" s="382"/>
      <c r="BKQ18" s="382"/>
      <c r="BKR18" s="382"/>
      <c r="BKS18" s="382"/>
      <c r="BKT18" s="382"/>
      <c r="BKU18" s="382"/>
      <c r="BKV18" s="382"/>
      <c r="BKW18" s="382"/>
      <c r="BKX18" s="382"/>
      <c r="BKY18" s="382"/>
      <c r="BKZ18" s="382"/>
      <c r="BLA18" s="382"/>
      <c r="BLB18" s="382"/>
      <c r="BLC18" s="382"/>
      <c r="BLD18" s="382"/>
      <c r="BLE18" s="382"/>
      <c r="BLF18" s="382"/>
      <c r="BLG18" s="382"/>
      <c r="BLH18" s="382"/>
      <c r="BLI18" s="382"/>
      <c r="BLJ18" s="382"/>
      <c r="BLK18" s="382"/>
      <c r="BLL18" s="382"/>
      <c r="BLM18" s="382"/>
      <c r="BLN18" s="382"/>
      <c r="BLO18" s="382"/>
      <c r="BLP18" s="382"/>
      <c r="BLQ18" s="382"/>
      <c r="BLR18" s="382"/>
      <c r="BLS18" s="382"/>
      <c r="BLT18" s="382"/>
      <c r="BLU18" s="382"/>
      <c r="BLV18" s="382"/>
      <c r="BLW18" s="382"/>
      <c r="BLX18" s="382"/>
      <c r="BLY18" s="382"/>
      <c r="BLZ18" s="382"/>
      <c r="BMA18" s="382"/>
      <c r="BMB18" s="382"/>
      <c r="BMC18" s="382"/>
      <c r="BMD18" s="382"/>
      <c r="BME18" s="382"/>
      <c r="BMF18" s="382"/>
      <c r="BMG18" s="382"/>
      <c r="BMH18" s="382"/>
      <c r="BMI18" s="382"/>
      <c r="BMJ18" s="382"/>
      <c r="BMK18" s="382"/>
      <c r="BML18" s="382"/>
      <c r="BMM18" s="382"/>
      <c r="BMN18" s="382"/>
      <c r="BMO18" s="382"/>
      <c r="BMP18" s="382"/>
      <c r="BMQ18" s="382"/>
      <c r="BMR18" s="382"/>
      <c r="BMS18" s="382"/>
      <c r="BMT18" s="382"/>
      <c r="BMU18" s="382"/>
      <c r="BMV18" s="382"/>
      <c r="BMW18" s="382"/>
      <c r="BMX18" s="382"/>
      <c r="BMY18" s="382"/>
      <c r="BMZ18" s="382"/>
      <c r="BNA18" s="382"/>
      <c r="BNB18" s="382"/>
      <c r="BNC18" s="382"/>
      <c r="BND18" s="382"/>
      <c r="BNE18" s="382"/>
      <c r="BNF18" s="382"/>
      <c r="BNG18" s="382"/>
      <c r="BNH18" s="382"/>
      <c r="BNI18" s="382"/>
      <c r="BNJ18" s="382"/>
      <c r="BNK18" s="382"/>
      <c r="BNL18" s="382"/>
      <c r="BNM18" s="382"/>
      <c r="BNN18" s="382"/>
      <c r="BNO18" s="382"/>
      <c r="BNP18" s="382"/>
      <c r="BNQ18" s="382"/>
      <c r="BNR18" s="382"/>
      <c r="BNS18" s="382"/>
      <c r="BNT18" s="382"/>
      <c r="BNU18" s="382"/>
      <c r="BNV18" s="382"/>
      <c r="BNW18" s="382"/>
      <c r="BNX18" s="382"/>
      <c r="BNY18" s="382"/>
      <c r="BNZ18" s="382"/>
      <c r="BOA18" s="382"/>
      <c r="BOB18" s="382"/>
      <c r="BOC18" s="382"/>
      <c r="BOD18" s="382"/>
      <c r="BOE18" s="382"/>
      <c r="BOF18" s="382"/>
      <c r="BOG18" s="382"/>
      <c r="BOH18" s="382"/>
      <c r="BOI18" s="382"/>
      <c r="BOJ18" s="382"/>
      <c r="BOK18" s="382"/>
      <c r="BOL18" s="382"/>
      <c r="BOM18" s="382"/>
      <c r="BON18" s="382"/>
      <c r="BOO18" s="382"/>
      <c r="BOP18" s="382"/>
      <c r="BOQ18" s="382"/>
      <c r="BOR18" s="382"/>
      <c r="BOS18" s="382"/>
      <c r="BOT18" s="382"/>
      <c r="BOU18" s="382"/>
      <c r="BOV18" s="382"/>
      <c r="BOW18" s="382"/>
      <c r="BOX18" s="382"/>
      <c r="BOY18" s="382"/>
      <c r="BOZ18" s="382"/>
      <c r="BPA18" s="382"/>
      <c r="BPB18" s="382"/>
      <c r="BPC18" s="382"/>
      <c r="BPD18" s="382"/>
      <c r="BPE18" s="382"/>
      <c r="BPF18" s="382"/>
      <c r="BPG18" s="382"/>
      <c r="BPH18" s="382"/>
      <c r="BPI18" s="382"/>
      <c r="BPJ18" s="382"/>
      <c r="BPK18" s="382"/>
      <c r="BPL18" s="382"/>
      <c r="BPM18" s="382"/>
      <c r="BPN18" s="382"/>
      <c r="BPO18" s="382"/>
      <c r="BPP18" s="382"/>
      <c r="BPQ18" s="382"/>
      <c r="BPR18" s="382"/>
      <c r="BPS18" s="382"/>
      <c r="BPT18" s="382"/>
      <c r="BPU18" s="382"/>
      <c r="BPV18" s="382"/>
      <c r="BPW18" s="382"/>
      <c r="BPX18" s="382"/>
      <c r="BPY18" s="382"/>
      <c r="BPZ18" s="382"/>
      <c r="BQA18" s="382"/>
      <c r="BQB18" s="382"/>
      <c r="BQC18" s="382"/>
      <c r="BQD18" s="382"/>
      <c r="BQE18" s="382"/>
      <c r="BQF18" s="382"/>
      <c r="BQG18" s="382"/>
      <c r="BQH18" s="382"/>
      <c r="BQI18" s="382"/>
      <c r="BQJ18" s="382"/>
      <c r="BQK18" s="382"/>
      <c r="BQL18" s="382"/>
      <c r="BQM18" s="382"/>
      <c r="BQN18" s="382"/>
      <c r="BQO18" s="382"/>
      <c r="BQP18" s="382"/>
      <c r="BQQ18" s="382"/>
      <c r="BQR18" s="382"/>
      <c r="BQS18" s="382"/>
      <c r="BQT18" s="382"/>
      <c r="BQU18" s="382"/>
      <c r="BQV18" s="382"/>
      <c r="BQW18" s="382"/>
      <c r="BQX18" s="382"/>
      <c r="BQY18" s="382"/>
      <c r="BQZ18" s="382"/>
      <c r="BRA18" s="382"/>
      <c r="BRB18" s="382"/>
      <c r="BRC18" s="382"/>
      <c r="BRD18" s="382"/>
      <c r="BRE18" s="382"/>
      <c r="BRF18" s="382"/>
      <c r="BRG18" s="382"/>
      <c r="BRH18" s="382"/>
      <c r="BRI18" s="382"/>
      <c r="BRJ18" s="382"/>
      <c r="BRK18" s="382"/>
      <c r="BRL18" s="382"/>
      <c r="BRM18" s="382"/>
      <c r="BRN18" s="382"/>
      <c r="BRO18" s="382"/>
      <c r="BRP18" s="382"/>
      <c r="BRQ18" s="382"/>
      <c r="BRR18" s="382"/>
      <c r="BRS18" s="382"/>
      <c r="BRT18" s="382"/>
      <c r="BRU18" s="382"/>
      <c r="BRV18" s="382"/>
      <c r="BRW18" s="382"/>
      <c r="BRX18" s="382"/>
      <c r="BRY18" s="382"/>
      <c r="BRZ18" s="382"/>
      <c r="BSA18" s="382"/>
      <c r="BSB18" s="382"/>
      <c r="BSC18" s="382"/>
      <c r="BSD18" s="382"/>
      <c r="BSE18" s="382"/>
      <c r="BSF18" s="382"/>
      <c r="BSG18" s="382"/>
      <c r="BSH18" s="382"/>
      <c r="BSI18" s="382"/>
      <c r="BSJ18" s="382"/>
      <c r="BSK18" s="382"/>
      <c r="BSL18" s="382"/>
      <c r="BSM18" s="382"/>
      <c r="BSN18" s="382"/>
      <c r="BSO18" s="382"/>
      <c r="BSP18" s="382"/>
      <c r="BSQ18" s="382"/>
      <c r="BSR18" s="382"/>
      <c r="BSS18" s="382"/>
      <c r="BST18" s="382"/>
      <c r="BSU18" s="382"/>
      <c r="BSV18" s="382"/>
      <c r="BSW18" s="382"/>
      <c r="BSX18" s="382"/>
      <c r="BSY18" s="382"/>
      <c r="BSZ18" s="382"/>
      <c r="BTA18" s="382"/>
      <c r="BTB18" s="382"/>
      <c r="BTC18" s="382"/>
      <c r="BTD18" s="382"/>
      <c r="BTE18" s="382"/>
      <c r="BTF18" s="382"/>
      <c r="BTG18" s="382"/>
      <c r="BTH18" s="382"/>
      <c r="BTI18" s="382"/>
    </row>
    <row r="19" spans="1:1881" ht="54" customHeight="1" x14ac:dyDescent="0.25">
      <c r="A19" s="187">
        <v>338</v>
      </c>
      <c r="B19" s="65" t="s">
        <v>59</v>
      </c>
      <c r="C19" s="181" t="s">
        <v>123</v>
      </c>
      <c r="D19" s="173" t="s">
        <v>126</v>
      </c>
      <c r="E19" s="33" t="e">
        <f>HLOOKUP($D$2,'2019 Data(H)'!$C$1:$DC$310,104,FALSE)</f>
        <v>#N/A</v>
      </c>
      <c r="F19" s="587"/>
      <c r="G19" s="581" t="str">
        <f>IF(F12&gt;F19,"Error: Please review accts 626&gt;338","")</f>
        <v/>
      </c>
      <c r="H19" s="14"/>
      <c r="I19" s="288"/>
      <c r="J19"/>
      <c r="L19" s="715" t="s">
        <v>1001</v>
      </c>
      <c r="M19" s="580"/>
      <c r="N19" s="597"/>
    </row>
    <row r="20" spans="1:1881" ht="97.5" customHeight="1" x14ac:dyDescent="0.25">
      <c r="A20" s="187">
        <v>335</v>
      </c>
      <c r="B20" s="65" t="s">
        <v>59</v>
      </c>
      <c r="C20" s="181" t="s">
        <v>123</v>
      </c>
      <c r="D20" s="141" t="s">
        <v>939</v>
      </c>
      <c r="E20" s="33" t="e">
        <f>HLOOKUP($D$2,'2019 Data(H)'!$C$1:$DC$310,101,FALSE)</f>
        <v>#N/A</v>
      </c>
      <c r="F20" s="587"/>
      <c r="G20" s="383">
        <f>IF(F20&lt;0,"Error: Enter as positive.",)</f>
        <v>0</v>
      </c>
      <c r="H20" s="14"/>
      <c r="I20" s="290"/>
      <c r="J20"/>
      <c r="L20" s="715" t="s">
        <v>1002</v>
      </c>
      <c r="M20" s="580"/>
      <c r="N20" s="597"/>
    </row>
    <row r="21" spans="1:1881" ht="56.25" customHeight="1" x14ac:dyDescent="0.25">
      <c r="A21" s="187">
        <v>252</v>
      </c>
      <c r="B21" s="65" t="s">
        <v>59</v>
      </c>
      <c r="C21" s="181" t="s">
        <v>123</v>
      </c>
      <c r="D21" s="173" t="s">
        <v>127</v>
      </c>
      <c r="E21" s="33" t="e">
        <f>HLOOKUP($D$2,'2019 Data(H)'!$C$1:$DC$310,78,FALSE)</f>
        <v>#N/A</v>
      </c>
      <c r="F21" s="587"/>
      <c r="G21" s="528"/>
      <c r="H21" s="14"/>
      <c r="I21" s="32"/>
      <c r="J21"/>
      <c r="L21" s="715" t="s">
        <v>1003</v>
      </c>
      <c r="M21" s="580"/>
      <c r="N21" s="597"/>
    </row>
    <row r="22" spans="1:1881" ht="45" customHeight="1" x14ac:dyDescent="0.25">
      <c r="A22" s="187">
        <v>253</v>
      </c>
      <c r="B22" s="65" t="s">
        <v>59</v>
      </c>
      <c r="C22" s="181" t="s">
        <v>123</v>
      </c>
      <c r="D22" s="174" t="s">
        <v>128</v>
      </c>
      <c r="E22" s="33" t="e">
        <f>HLOOKUP($D$2,'2019 Data(H)'!$C$1:$DC$310,79,FALSE)</f>
        <v>#N/A</v>
      </c>
      <c r="F22" s="587"/>
      <c r="G22" s="383"/>
      <c r="H22" s="14"/>
      <c r="I22" s="32"/>
      <c r="J22"/>
      <c r="L22" s="715" t="s">
        <v>1004</v>
      </c>
      <c r="M22" s="580"/>
      <c r="N22" s="597"/>
    </row>
    <row r="23" spans="1:1881" ht="89.25" customHeight="1" x14ac:dyDescent="0.25">
      <c r="A23" s="187">
        <v>254</v>
      </c>
      <c r="B23" s="65" t="s">
        <v>59</v>
      </c>
      <c r="C23" s="181" t="s">
        <v>123</v>
      </c>
      <c r="D23" s="174" t="s">
        <v>707</v>
      </c>
      <c r="E23" s="33" t="e">
        <f>HLOOKUP($D$2,'2019 Data(H)'!$C$1:$DC$310,80,FALSE)</f>
        <v>#N/A</v>
      </c>
      <c r="F23" s="678"/>
      <c r="G23" s="383">
        <f>IF(H23=0,,"Error: Total assets and deferred outflows less total liabilities and deferred inflows do not equal total net position. Account numbers  385-338-252-253-254 = 0.  The amount the formula is off is located in the cell to the right")</f>
        <v>0</v>
      </c>
      <c r="H23" s="191">
        <f>F9-F19-F21-F22-F23</f>
        <v>0</v>
      </c>
      <c r="I23" s="32"/>
      <c r="J23"/>
      <c r="L23" s="715" t="s">
        <v>1005</v>
      </c>
      <c r="M23" s="580"/>
      <c r="N23" s="597"/>
    </row>
    <row r="24" spans="1:1881" ht="21.75" customHeight="1" x14ac:dyDescent="0.25">
      <c r="A24" s="187"/>
      <c r="B24" s="160" t="s">
        <v>129</v>
      </c>
      <c r="C24" s="159"/>
      <c r="D24" s="153"/>
      <c r="E24" s="142"/>
      <c r="F24" s="722"/>
      <c r="G24" s="152"/>
      <c r="H24" s="14"/>
      <c r="I24" s="32"/>
      <c r="J24"/>
      <c r="L24" s="715" t="s">
        <v>1006</v>
      </c>
      <c r="M24" s="580"/>
      <c r="N24" s="597"/>
    </row>
    <row r="25" spans="1:1881" ht="52.5" customHeight="1" x14ac:dyDescent="0.25">
      <c r="A25" s="187">
        <v>502</v>
      </c>
      <c r="B25" s="65" t="s">
        <v>58</v>
      </c>
      <c r="C25" s="181" t="s">
        <v>132</v>
      </c>
      <c r="D25" s="164" t="s">
        <v>130</v>
      </c>
      <c r="E25" s="33" t="e">
        <f>HLOOKUP($D$2,'2019 Data(H)'!$C$1:$DC$310,152,FALSE)</f>
        <v>#N/A</v>
      </c>
      <c r="F25" s="587"/>
      <c r="G25" s="383">
        <f>IF(F25&lt;0,"Note: Number is normally positive.",)</f>
        <v>0</v>
      </c>
      <c r="H25" s="14"/>
      <c r="I25" s="32"/>
      <c r="J25"/>
      <c r="L25" s="715" t="s">
        <v>1007</v>
      </c>
      <c r="M25" s="580"/>
      <c r="N25" s="597"/>
    </row>
    <row r="26" spans="1:1881" ht="75" customHeight="1" x14ac:dyDescent="0.25">
      <c r="A26" s="187">
        <v>503</v>
      </c>
      <c r="B26" s="65" t="s">
        <v>58</v>
      </c>
      <c r="C26" s="181" t="s">
        <v>132</v>
      </c>
      <c r="D26" s="174" t="s">
        <v>131</v>
      </c>
      <c r="E26" s="33" t="e">
        <f>HLOOKUP($D$2,'2019 Data(H)'!$C$1:$DC$310,153,FALSE)</f>
        <v>#N/A</v>
      </c>
      <c r="F26" s="587"/>
      <c r="G26" s="383">
        <f>IF(F26&lt;0,"Note: Number is normally positive.",)</f>
        <v>0</v>
      </c>
      <c r="H26" s="14"/>
      <c r="I26" s="32"/>
      <c r="J26"/>
      <c r="L26" s="715" t="s">
        <v>1008</v>
      </c>
      <c r="M26" s="580"/>
      <c r="N26" s="597"/>
    </row>
    <row r="27" spans="1:1881" ht="27" customHeight="1" x14ac:dyDescent="0.25">
      <c r="A27" s="187"/>
      <c r="B27" s="160" t="s">
        <v>133</v>
      </c>
      <c r="C27" s="159"/>
      <c r="D27" s="129"/>
      <c r="E27" s="142"/>
      <c r="F27" s="723"/>
      <c r="G27" s="527"/>
      <c r="H27" s="14"/>
      <c r="I27" s="32"/>
      <c r="J27"/>
      <c r="L27" s="715" t="s">
        <v>1009</v>
      </c>
      <c r="M27" s="580"/>
      <c r="N27" s="597"/>
    </row>
    <row r="28" spans="1:1881" ht="49.5" customHeight="1" x14ac:dyDescent="0.25">
      <c r="A28" s="187">
        <v>344</v>
      </c>
      <c r="B28" s="65" t="s">
        <v>59</v>
      </c>
      <c r="C28" s="158" t="s">
        <v>141</v>
      </c>
      <c r="D28" s="174" t="s">
        <v>134</v>
      </c>
      <c r="E28" s="33" t="e">
        <f>HLOOKUP($D$2,'2019 Data(H)'!$C$1:$DC$310,110,FALSE)</f>
        <v>#N/A</v>
      </c>
      <c r="F28" s="587"/>
      <c r="G28" s="383">
        <f t="shared" ref="G28:G35" si="0">IF(F28&lt;0,"Error: Enter as positive.",)</f>
        <v>0</v>
      </c>
      <c r="H28" s="14"/>
      <c r="I28" s="32"/>
      <c r="J28"/>
      <c r="L28" s="715" t="s">
        <v>1010</v>
      </c>
      <c r="M28" s="580"/>
      <c r="N28" s="597"/>
    </row>
    <row r="29" spans="1:1881" ht="49.5" customHeight="1" x14ac:dyDescent="0.25">
      <c r="A29" s="187">
        <v>388</v>
      </c>
      <c r="B29" s="65" t="s">
        <v>62</v>
      </c>
      <c r="C29" s="158" t="s">
        <v>141</v>
      </c>
      <c r="D29" s="174" t="s">
        <v>135</v>
      </c>
      <c r="E29" s="33" t="e">
        <f>HLOOKUP($D$2,'2019 Data(H)'!$C$1:$DC$310,147,FALSE)</f>
        <v>#N/A</v>
      </c>
      <c r="F29" s="587"/>
      <c r="G29" s="383">
        <f t="shared" si="0"/>
        <v>0</v>
      </c>
      <c r="H29" s="14"/>
      <c r="I29" s="32"/>
      <c r="J29"/>
      <c r="L29" s="715" t="s">
        <v>1011</v>
      </c>
      <c r="M29" s="580"/>
      <c r="N29" s="597"/>
    </row>
    <row r="30" spans="1:1881" ht="51.75" customHeight="1" x14ac:dyDescent="0.25">
      <c r="A30" s="187">
        <v>339</v>
      </c>
      <c r="B30" s="65" t="s">
        <v>59</v>
      </c>
      <c r="C30" s="158" t="s">
        <v>141</v>
      </c>
      <c r="D30" s="174" t="s">
        <v>136</v>
      </c>
      <c r="E30" s="33" t="e">
        <f>HLOOKUP($D$2,'2019 Data(H)'!$C$1:$DC$310,105,FALSE)</f>
        <v>#N/A</v>
      </c>
      <c r="F30" s="587"/>
      <c r="G30" s="383">
        <f t="shared" si="0"/>
        <v>0</v>
      </c>
      <c r="H30" s="14"/>
      <c r="I30" s="32"/>
      <c r="J30"/>
      <c r="L30" s="715" t="s">
        <v>1012</v>
      </c>
      <c r="M30" s="580"/>
      <c r="N30" s="597"/>
    </row>
    <row r="31" spans="1:1881" ht="50.25" customHeight="1" x14ac:dyDescent="0.25">
      <c r="A31" s="187">
        <v>504</v>
      </c>
      <c r="B31" s="65" t="s">
        <v>59</v>
      </c>
      <c r="C31" s="158" t="s">
        <v>141</v>
      </c>
      <c r="D31" s="174" t="s">
        <v>137</v>
      </c>
      <c r="E31" s="33" t="e">
        <f>HLOOKUP($D$2,'2019 Data(H)'!$C$1:$DC$310,154,FALSE)</f>
        <v>#N/A</v>
      </c>
      <c r="F31" s="587"/>
      <c r="G31" s="383">
        <f t="shared" si="0"/>
        <v>0</v>
      </c>
      <c r="H31" s="14"/>
      <c r="I31" s="32"/>
      <c r="J31"/>
      <c r="L31" s="715" t="s">
        <v>1013</v>
      </c>
      <c r="M31" s="580"/>
      <c r="N31" s="597"/>
    </row>
    <row r="32" spans="1:1881" ht="60" customHeight="1" x14ac:dyDescent="0.25">
      <c r="A32" s="187">
        <v>505</v>
      </c>
      <c r="B32" s="65" t="s">
        <v>59</v>
      </c>
      <c r="C32" s="158" t="s">
        <v>141</v>
      </c>
      <c r="D32" s="131" t="s">
        <v>138</v>
      </c>
      <c r="E32" s="33" t="e">
        <f>HLOOKUP($D$2,'2019 Data(H)'!$C$1:$DC$310,155,FALSE)</f>
        <v>#N/A</v>
      </c>
      <c r="F32" s="587"/>
      <c r="G32" s="383">
        <f t="shared" si="0"/>
        <v>0</v>
      </c>
      <c r="H32" s="14"/>
      <c r="I32" s="32"/>
      <c r="J32"/>
      <c r="L32" s="715" t="s">
        <v>1014</v>
      </c>
      <c r="M32" s="580"/>
      <c r="N32" s="597"/>
    </row>
    <row r="33" spans="1:1881" ht="67.900000000000006" customHeight="1" x14ac:dyDescent="0.25">
      <c r="A33" s="187">
        <v>341</v>
      </c>
      <c r="B33" s="65" t="s">
        <v>59</v>
      </c>
      <c r="C33" s="158" t="s">
        <v>141</v>
      </c>
      <c r="D33" s="130" t="s">
        <v>551</v>
      </c>
      <c r="E33" s="33" t="e">
        <f>HLOOKUP($D$2,'2019 Data(H)'!$C$1:$DC$310,107,FALSE)</f>
        <v>#N/A</v>
      </c>
      <c r="F33" s="587"/>
      <c r="G33" s="383">
        <f t="shared" si="0"/>
        <v>0</v>
      </c>
      <c r="H33" s="14"/>
      <c r="I33" s="32"/>
      <c r="J33"/>
      <c r="L33" s="715" t="s">
        <v>1015</v>
      </c>
      <c r="M33" s="580"/>
      <c r="N33" s="597"/>
    </row>
    <row r="34" spans="1:1881" ht="44.25" customHeight="1" x14ac:dyDescent="0.25">
      <c r="A34" s="187">
        <v>386</v>
      </c>
      <c r="B34" s="65" t="s">
        <v>59</v>
      </c>
      <c r="C34" s="158" t="s">
        <v>141</v>
      </c>
      <c r="D34" s="174" t="s">
        <v>142</v>
      </c>
      <c r="E34" s="33" t="e">
        <f>HLOOKUP($D$2,'2019 Data(H)'!$C$1:$DC$310,145,FALSE)</f>
        <v>#N/A</v>
      </c>
      <c r="F34" s="587"/>
      <c r="G34" s="383">
        <f t="shared" si="0"/>
        <v>0</v>
      </c>
      <c r="H34" s="14"/>
      <c r="I34" s="32"/>
      <c r="J34"/>
      <c r="L34" s="715" t="s">
        <v>1016</v>
      </c>
      <c r="M34" s="580"/>
      <c r="N34" s="597"/>
    </row>
    <row r="35" spans="1:1881" ht="48.75" customHeight="1" x14ac:dyDescent="0.25">
      <c r="A35" s="187">
        <v>387</v>
      </c>
      <c r="B35" s="65" t="s">
        <v>62</v>
      </c>
      <c r="C35" s="158" t="s">
        <v>141</v>
      </c>
      <c r="D35" s="174" t="s">
        <v>143</v>
      </c>
      <c r="E35" s="33" t="e">
        <f>HLOOKUP($D$2,'2019 Data(H)'!$C$1:$DC$310,146,FALSE)</f>
        <v>#N/A</v>
      </c>
      <c r="F35" s="587"/>
      <c r="G35" s="383">
        <f t="shared" si="0"/>
        <v>0</v>
      </c>
      <c r="H35" s="14"/>
      <c r="I35" s="32"/>
      <c r="J35"/>
      <c r="L35" s="715" t="s">
        <v>1017</v>
      </c>
      <c r="M35" s="580"/>
      <c r="N35" s="597"/>
    </row>
    <row r="36" spans="1:1881" ht="75" customHeight="1" x14ac:dyDescent="0.25">
      <c r="A36" s="187">
        <v>389</v>
      </c>
      <c r="B36" s="65" t="s">
        <v>62</v>
      </c>
      <c r="C36" s="158" t="s">
        <v>141</v>
      </c>
      <c r="D36" s="164" t="s">
        <v>209</v>
      </c>
      <c r="E36" s="33" t="e">
        <f>HLOOKUP($D$2,'2019 Data(H)'!$C$1:$DC$310,148,FALSE)</f>
        <v>#N/A</v>
      </c>
      <c r="F36" s="587"/>
      <c r="G36" s="383"/>
      <c r="H36" s="14"/>
      <c r="I36" s="32"/>
      <c r="J36"/>
      <c r="L36" s="715" t="s">
        <v>1018</v>
      </c>
      <c r="M36" s="580"/>
      <c r="N36" s="597"/>
    </row>
    <row r="37" spans="1:1881" ht="88.5" customHeight="1" x14ac:dyDescent="0.25">
      <c r="A37" s="187">
        <v>255</v>
      </c>
      <c r="B37" s="65" t="s">
        <v>59</v>
      </c>
      <c r="C37" s="158" t="s">
        <v>141</v>
      </c>
      <c r="D37" s="164" t="s">
        <v>210</v>
      </c>
      <c r="E37" s="33" t="e">
        <f>HLOOKUP($D$2,'2019 Data(H)'!$C$1:$DC$310,81,FALSE)</f>
        <v>#N/A</v>
      </c>
      <c r="F37" s="587"/>
      <c r="G37" s="383">
        <f>IF(H37=0,,"Error: Total revenues less total expenses do not equal total change in net position. Account numbers 339+504+505+341+386-387+389-388-255 = 0  The amount the formula is off is located in the cell to the right")</f>
        <v>0</v>
      </c>
      <c r="H37" s="191">
        <f>F30+F31+F32+F33+F34-F35+F36-F29-F37</f>
        <v>0</v>
      </c>
      <c r="I37" s="32"/>
      <c r="J37"/>
      <c r="L37" s="715" t="s">
        <v>1019</v>
      </c>
      <c r="M37" s="580"/>
      <c r="N37" s="597"/>
    </row>
    <row r="38" spans="1:1881" ht="87" customHeight="1" x14ac:dyDescent="0.25">
      <c r="A38" s="187">
        <v>376</v>
      </c>
      <c r="B38" s="65" t="s">
        <v>59</v>
      </c>
      <c r="C38" s="158" t="s">
        <v>141</v>
      </c>
      <c r="D38" s="141" t="s">
        <v>552</v>
      </c>
      <c r="E38" s="33" t="e">
        <f>HLOOKUP($D$2,'2019 Data(H)'!$C$1:$DC$310,135,FALSE)</f>
        <v>#N/A</v>
      </c>
      <c r="F38" s="678"/>
      <c r="G38" s="383" t="e">
        <f>IF(H38=0,,"Error: Beginning Balance does not agree with our records.  Account numbers  252+253+254-255-376-(PY252+PY253+ PY254)=0  The amount the formula is off is located in the cell to the right")</f>
        <v>#N/A</v>
      </c>
      <c r="H38" s="281" t="e">
        <f>F21+F22+F23-F37-F38-(E21+E22+E23)</f>
        <v>#N/A</v>
      </c>
      <c r="I38" s="32"/>
      <c r="J38"/>
      <c r="L38" s="715" t="s">
        <v>1020</v>
      </c>
      <c r="M38" s="580"/>
      <c r="N38" s="597"/>
    </row>
    <row r="39" spans="1:1881" s="4" customFormat="1" ht="114.75" customHeight="1" x14ac:dyDescent="0.25">
      <c r="A39" s="187">
        <v>597</v>
      </c>
      <c r="B39" s="149" t="s">
        <v>634</v>
      </c>
      <c r="C39" s="149" t="s">
        <v>691</v>
      </c>
      <c r="D39" s="326" t="s">
        <v>692</v>
      </c>
      <c r="E39" s="33" t="e">
        <f>HLOOKUP($D$2,'2019 Data(H)'!$C$1:$DC$310,255,FALSE)</f>
        <v>#N/A</v>
      </c>
      <c r="F39" s="678"/>
      <c r="G39" s="383">
        <f>IF(F39&lt;0,"Note: Number is normally positive.",)</f>
        <v>0</v>
      </c>
      <c r="H39" s="18"/>
      <c r="I39" s="287"/>
      <c r="J39"/>
      <c r="K39" s="382"/>
      <c r="L39" s="715" t="s">
        <v>1021</v>
      </c>
      <c r="M39" s="580"/>
      <c r="N39" s="597"/>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c r="BN39" s="382"/>
      <c r="BO39" s="382"/>
      <c r="BP39" s="382"/>
      <c r="BQ39" s="382"/>
      <c r="BR39" s="382"/>
      <c r="BS39" s="382"/>
      <c r="BT39" s="382"/>
      <c r="BU39" s="382"/>
      <c r="BV39" s="382"/>
      <c r="BW39" s="382"/>
      <c r="BX39" s="382"/>
      <c r="BY39" s="382"/>
      <c r="BZ39" s="382"/>
      <c r="CA39" s="382"/>
      <c r="CB39" s="382"/>
      <c r="CC39" s="382"/>
      <c r="CD39" s="382"/>
      <c r="CE39" s="382"/>
      <c r="CF39" s="382"/>
      <c r="CG39" s="382"/>
      <c r="CH39" s="382"/>
      <c r="CI39" s="382"/>
      <c r="CJ39" s="382"/>
      <c r="CK39" s="382"/>
      <c r="CL39" s="382"/>
      <c r="CM39" s="382"/>
      <c r="CN39" s="382"/>
      <c r="CO39" s="382"/>
      <c r="CP39" s="382"/>
      <c r="CQ39" s="382"/>
      <c r="CR39" s="382"/>
      <c r="CS39" s="382"/>
      <c r="CT39" s="382"/>
      <c r="CU39" s="382"/>
      <c r="CV39" s="382"/>
      <c r="CW39" s="382"/>
      <c r="CX39" s="382"/>
      <c r="CY39" s="382"/>
      <c r="CZ39" s="382"/>
      <c r="DA39" s="382"/>
      <c r="DB39" s="382"/>
      <c r="DC39" s="382"/>
      <c r="DD39" s="382"/>
      <c r="DE39" s="382"/>
      <c r="DF39" s="382"/>
      <c r="DG39" s="382"/>
      <c r="DH39" s="382"/>
      <c r="DI39" s="382"/>
      <c r="DJ39" s="382"/>
      <c r="DK39" s="382"/>
      <c r="DL39" s="382"/>
      <c r="DM39" s="382"/>
      <c r="DN39" s="382"/>
      <c r="DO39" s="382"/>
      <c r="DP39" s="382"/>
      <c r="DQ39" s="382"/>
      <c r="DR39" s="382"/>
      <c r="DS39" s="382"/>
      <c r="DT39" s="382"/>
      <c r="DU39" s="382"/>
      <c r="DV39" s="382"/>
      <c r="DW39" s="382"/>
      <c r="DX39" s="382"/>
      <c r="DY39" s="382"/>
      <c r="DZ39" s="382"/>
      <c r="EA39" s="382"/>
      <c r="EB39" s="382"/>
      <c r="EC39" s="382"/>
      <c r="ED39" s="382"/>
      <c r="EE39" s="382"/>
      <c r="EF39" s="382"/>
      <c r="EG39" s="382"/>
      <c r="EH39" s="382"/>
      <c r="EI39" s="382"/>
      <c r="EJ39" s="382"/>
      <c r="EK39" s="382"/>
      <c r="EL39" s="382"/>
      <c r="EM39" s="382"/>
      <c r="EN39" s="382"/>
      <c r="EO39" s="382"/>
      <c r="EP39" s="382"/>
      <c r="EQ39" s="382"/>
      <c r="ER39" s="382"/>
      <c r="ES39" s="382"/>
      <c r="ET39" s="382"/>
      <c r="EU39" s="382"/>
      <c r="EV39" s="382"/>
      <c r="EW39" s="382"/>
      <c r="EX39" s="382"/>
      <c r="EY39" s="382"/>
      <c r="EZ39" s="382"/>
      <c r="FA39" s="382"/>
      <c r="FB39" s="382"/>
      <c r="FC39" s="382"/>
      <c r="FD39" s="382"/>
      <c r="FE39" s="382"/>
      <c r="FF39" s="382"/>
      <c r="FG39" s="382"/>
      <c r="FH39" s="382"/>
      <c r="FI39" s="382"/>
      <c r="FJ39" s="382"/>
      <c r="FK39" s="382"/>
      <c r="FL39" s="382"/>
      <c r="FM39" s="382"/>
      <c r="FN39" s="382"/>
      <c r="FO39" s="382"/>
      <c r="FP39" s="382"/>
      <c r="FQ39" s="382"/>
      <c r="FR39" s="382"/>
      <c r="FS39" s="382"/>
      <c r="FT39" s="382"/>
      <c r="FU39" s="382"/>
      <c r="FV39" s="382"/>
      <c r="FW39" s="382"/>
      <c r="FX39" s="382"/>
      <c r="FY39" s="382"/>
      <c r="FZ39" s="382"/>
      <c r="GA39" s="382"/>
      <c r="GB39" s="382"/>
      <c r="GC39" s="382"/>
      <c r="GD39" s="382"/>
      <c r="GE39" s="382"/>
      <c r="GF39" s="382"/>
      <c r="GG39" s="382"/>
      <c r="GH39" s="382"/>
      <c r="GI39" s="382"/>
      <c r="GJ39" s="382"/>
      <c r="GK39" s="382"/>
      <c r="GL39" s="382"/>
      <c r="GM39" s="382"/>
      <c r="GN39" s="382"/>
      <c r="GO39" s="382"/>
      <c r="GP39" s="382"/>
      <c r="GQ39" s="382"/>
      <c r="GR39" s="382"/>
      <c r="GS39" s="382"/>
      <c r="GT39" s="382"/>
      <c r="GU39" s="382"/>
      <c r="GV39" s="382"/>
      <c r="GW39" s="382"/>
      <c r="GX39" s="382"/>
      <c r="GY39" s="382"/>
      <c r="GZ39" s="382"/>
      <c r="HA39" s="382"/>
      <c r="HB39" s="382"/>
      <c r="HC39" s="382"/>
      <c r="HD39" s="382"/>
      <c r="HE39" s="382"/>
      <c r="HF39" s="382"/>
      <c r="HG39" s="382"/>
      <c r="HH39" s="382"/>
      <c r="HI39" s="382"/>
      <c r="HJ39" s="382"/>
      <c r="HK39" s="382"/>
      <c r="HL39" s="382"/>
      <c r="HM39" s="382"/>
      <c r="HN39" s="382"/>
      <c r="HO39" s="382"/>
      <c r="HP39" s="382"/>
      <c r="HQ39" s="382"/>
      <c r="HR39" s="382"/>
      <c r="HS39" s="382"/>
      <c r="HT39" s="382"/>
      <c r="HU39" s="382"/>
      <c r="HV39" s="382"/>
      <c r="HW39" s="382"/>
      <c r="HX39" s="382"/>
      <c r="HY39" s="382"/>
      <c r="HZ39" s="382"/>
      <c r="IA39" s="382"/>
      <c r="IB39" s="382"/>
      <c r="IC39" s="382"/>
      <c r="ID39" s="382"/>
      <c r="IE39" s="382"/>
      <c r="IF39" s="382"/>
      <c r="IG39" s="382"/>
      <c r="IH39" s="382"/>
      <c r="II39" s="382"/>
      <c r="IJ39" s="382"/>
      <c r="IK39" s="382"/>
      <c r="IL39" s="382"/>
      <c r="IM39" s="382"/>
      <c r="IN39" s="382"/>
      <c r="IO39" s="382"/>
      <c r="IP39" s="382"/>
      <c r="IQ39" s="382"/>
      <c r="IR39" s="382"/>
      <c r="IS39" s="382"/>
      <c r="IT39" s="382"/>
      <c r="IU39" s="382"/>
      <c r="IV39" s="382"/>
      <c r="IW39" s="382"/>
      <c r="IX39" s="382"/>
      <c r="IY39" s="382"/>
      <c r="IZ39" s="382"/>
      <c r="JA39" s="382"/>
      <c r="JB39" s="382"/>
      <c r="JC39" s="382"/>
      <c r="JD39" s="382"/>
      <c r="JE39" s="382"/>
      <c r="JF39" s="382"/>
      <c r="JG39" s="382"/>
      <c r="JH39" s="382"/>
      <c r="JI39" s="382"/>
      <c r="JJ39" s="382"/>
      <c r="JK39" s="382"/>
      <c r="JL39" s="382"/>
      <c r="JM39" s="382"/>
      <c r="JN39" s="382"/>
      <c r="JO39" s="382"/>
      <c r="JP39" s="382"/>
      <c r="JQ39" s="382"/>
      <c r="JR39" s="382"/>
      <c r="JS39" s="382"/>
      <c r="JT39" s="382"/>
      <c r="JU39" s="382"/>
      <c r="JV39" s="382"/>
      <c r="JW39" s="382"/>
      <c r="JX39" s="382"/>
      <c r="JY39" s="382"/>
      <c r="JZ39" s="382"/>
      <c r="KA39" s="382"/>
      <c r="KB39" s="382"/>
      <c r="KC39" s="382"/>
      <c r="KD39" s="382"/>
      <c r="KE39" s="382"/>
      <c r="KF39" s="382"/>
      <c r="KG39" s="382"/>
      <c r="KH39" s="382"/>
      <c r="KI39" s="382"/>
      <c r="KJ39" s="382"/>
      <c r="KK39" s="382"/>
      <c r="KL39" s="382"/>
      <c r="KM39" s="382"/>
      <c r="KN39" s="382"/>
      <c r="KO39" s="382"/>
      <c r="KP39" s="382"/>
      <c r="KQ39" s="382"/>
      <c r="KR39" s="382"/>
      <c r="KS39" s="382"/>
      <c r="KT39" s="382"/>
      <c r="KU39" s="382"/>
      <c r="KV39" s="382"/>
      <c r="KW39" s="382"/>
      <c r="KX39" s="382"/>
      <c r="KY39" s="382"/>
      <c r="KZ39" s="382"/>
      <c r="LA39" s="382"/>
      <c r="LB39" s="382"/>
      <c r="LC39" s="382"/>
      <c r="LD39" s="382"/>
      <c r="LE39" s="382"/>
      <c r="LF39" s="382"/>
      <c r="LG39" s="382"/>
      <c r="LH39" s="382"/>
      <c r="LI39" s="382"/>
      <c r="LJ39" s="382"/>
      <c r="LK39" s="382"/>
      <c r="LL39" s="382"/>
      <c r="LM39" s="382"/>
      <c r="LN39" s="382"/>
      <c r="LO39" s="382"/>
      <c r="LP39" s="382"/>
      <c r="LQ39" s="382"/>
      <c r="LR39" s="382"/>
      <c r="LS39" s="382"/>
      <c r="LT39" s="382"/>
      <c r="LU39" s="382"/>
      <c r="LV39" s="382"/>
      <c r="LW39" s="382"/>
      <c r="LX39" s="382"/>
      <c r="LY39" s="382"/>
      <c r="LZ39" s="382"/>
      <c r="MA39" s="382"/>
      <c r="MB39" s="382"/>
      <c r="MC39" s="382"/>
      <c r="MD39" s="382"/>
      <c r="ME39" s="382"/>
      <c r="MF39" s="382"/>
      <c r="MG39" s="382"/>
      <c r="MH39" s="382"/>
      <c r="MI39" s="382"/>
      <c r="MJ39" s="382"/>
      <c r="MK39" s="382"/>
      <c r="ML39" s="382"/>
      <c r="MM39" s="382"/>
      <c r="MN39" s="382"/>
      <c r="MO39" s="382"/>
      <c r="MP39" s="382"/>
      <c r="MQ39" s="382"/>
      <c r="MR39" s="382"/>
      <c r="MS39" s="382"/>
      <c r="MT39" s="382"/>
      <c r="MU39" s="382"/>
      <c r="MV39" s="382"/>
      <c r="MW39" s="382"/>
      <c r="MX39" s="382"/>
      <c r="MY39" s="382"/>
      <c r="MZ39" s="382"/>
      <c r="NA39" s="382"/>
      <c r="NB39" s="382"/>
      <c r="NC39" s="382"/>
      <c r="ND39" s="382"/>
      <c r="NE39" s="382"/>
      <c r="NF39" s="382"/>
      <c r="NG39" s="382"/>
      <c r="NH39" s="382"/>
      <c r="NI39" s="382"/>
      <c r="NJ39" s="382"/>
      <c r="NK39" s="382"/>
      <c r="NL39" s="382"/>
      <c r="NM39" s="382"/>
      <c r="NN39" s="382"/>
      <c r="NO39" s="382"/>
      <c r="NP39" s="382"/>
      <c r="NQ39" s="382"/>
      <c r="NR39" s="382"/>
      <c r="NS39" s="382"/>
      <c r="NT39" s="382"/>
      <c r="NU39" s="382"/>
      <c r="NV39" s="382"/>
      <c r="NW39" s="382"/>
      <c r="NX39" s="382"/>
      <c r="NY39" s="382"/>
      <c r="NZ39" s="382"/>
      <c r="OA39" s="382"/>
      <c r="OB39" s="382"/>
      <c r="OC39" s="382"/>
      <c r="OD39" s="382"/>
      <c r="OE39" s="382"/>
      <c r="OF39" s="382"/>
      <c r="OG39" s="382"/>
      <c r="OH39" s="382"/>
      <c r="OI39" s="382"/>
      <c r="OJ39" s="382"/>
      <c r="OK39" s="382"/>
      <c r="OL39" s="382"/>
      <c r="OM39" s="382"/>
      <c r="ON39" s="382"/>
      <c r="OO39" s="382"/>
      <c r="OP39" s="382"/>
      <c r="OQ39" s="382"/>
      <c r="OR39" s="382"/>
      <c r="OS39" s="382"/>
      <c r="OT39" s="382"/>
      <c r="OU39" s="382"/>
      <c r="OV39" s="382"/>
      <c r="OW39" s="382"/>
      <c r="OX39" s="382"/>
      <c r="OY39" s="382"/>
      <c r="OZ39" s="382"/>
      <c r="PA39" s="382"/>
      <c r="PB39" s="382"/>
      <c r="PC39" s="382"/>
      <c r="PD39" s="382"/>
      <c r="PE39" s="382"/>
      <c r="PF39" s="382"/>
      <c r="PG39" s="382"/>
      <c r="PH39" s="382"/>
      <c r="PI39" s="382"/>
      <c r="PJ39" s="382"/>
      <c r="PK39" s="382"/>
      <c r="PL39" s="382"/>
      <c r="PM39" s="382"/>
      <c r="PN39" s="382"/>
      <c r="PO39" s="382"/>
      <c r="PP39" s="382"/>
      <c r="PQ39" s="382"/>
      <c r="PR39" s="382"/>
      <c r="PS39" s="382"/>
      <c r="PT39" s="382"/>
      <c r="PU39" s="382"/>
      <c r="PV39" s="382"/>
      <c r="PW39" s="382"/>
      <c r="PX39" s="382"/>
      <c r="PY39" s="382"/>
      <c r="PZ39" s="382"/>
      <c r="QA39" s="382"/>
      <c r="QB39" s="382"/>
      <c r="QC39" s="382"/>
      <c r="QD39" s="382"/>
      <c r="QE39" s="382"/>
      <c r="QF39" s="382"/>
      <c r="QG39" s="382"/>
      <c r="QH39" s="382"/>
      <c r="QI39" s="382"/>
      <c r="QJ39" s="382"/>
      <c r="QK39" s="382"/>
      <c r="QL39" s="382"/>
      <c r="QM39" s="382"/>
      <c r="QN39" s="382"/>
      <c r="QO39" s="382"/>
      <c r="QP39" s="382"/>
      <c r="QQ39" s="382"/>
      <c r="QR39" s="382"/>
      <c r="QS39" s="382"/>
      <c r="QT39" s="382"/>
      <c r="QU39" s="382"/>
      <c r="QV39" s="382"/>
      <c r="QW39" s="382"/>
      <c r="QX39" s="382"/>
      <c r="QY39" s="382"/>
      <c r="QZ39" s="382"/>
      <c r="RA39" s="382"/>
      <c r="RB39" s="382"/>
      <c r="RC39" s="382"/>
      <c r="RD39" s="382"/>
      <c r="RE39" s="382"/>
      <c r="RF39" s="382"/>
      <c r="RG39" s="382"/>
      <c r="RH39" s="382"/>
      <c r="RI39" s="382"/>
      <c r="RJ39" s="382"/>
      <c r="RK39" s="382"/>
      <c r="RL39" s="382"/>
      <c r="RM39" s="382"/>
      <c r="RN39" s="382"/>
      <c r="RO39" s="382"/>
      <c r="RP39" s="382"/>
      <c r="RQ39" s="382"/>
      <c r="RR39" s="382"/>
      <c r="RS39" s="382"/>
      <c r="RT39" s="382"/>
      <c r="RU39" s="382"/>
      <c r="RV39" s="382"/>
      <c r="RW39" s="382"/>
      <c r="RX39" s="382"/>
      <c r="RY39" s="382"/>
      <c r="RZ39" s="382"/>
      <c r="SA39" s="382"/>
      <c r="SB39" s="382"/>
      <c r="SC39" s="382"/>
      <c r="SD39" s="382"/>
      <c r="SE39" s="382"/>
      <c r="SF39" s="382"/>
      <c r="SG39" s="382"/>
      <c r="SH39" s="382"/>
      <c r="SI39" s="382"/>
      <c r="SJ39" s="382"/>
      <c r="SK39" s="382"/>
      <c r="SL39" s="382"/>
      <c r="SM39" s="382"/>
      <c r="SN39" s="382"/>
      <c r="SO39" s="382"/>
      <c r="SP39" s="382"/>
      <c r="SQ39" s="382"/>
      <c r="SR39" s="382"/>
      <c r="SS39" s="382"/>
      <c r="ST39" s="382"/>
      <c r="SU39" s="382"/>
      <c r="SV39" s="382"/>
      <c r="SW39" s="382"/>
      <c r="SX39" s="382"/>
      <c r="SY39" s="382"/>
      <c r="SZ39" s="382"/>
      <c r="TA39" s="382"/>
      <c r="TB39" s="382"/>
      <c r="TC39" s="382"/>
      <c r="TD39" s="382"/>
      <c r="TE39" s="382"/>
      <c r="TF39" s="382"/>
      <c r="TG39" s="382"/>
      <c r="TH39" s="382"/>
      <c r="TI39" s="382"/>
      <c r="TJ39" s="382"/>
      <c r="TK39" s="382"/>
      <c r="TL39" s="382"/>
      <c r="TM39" s="382"/>
      <c r="TN39" s="382"/>
      <c r="TO39" s="382"/>
      <c r="TP39" s="382"/>
      <c r="TQ39" s="382"/>
      <c r="TR39" s="382"/>
      <c r="TS39" s="382"/>
      <c r="TT39" s="382"/>
      <c r="TU39" s="382"/>
      <c r="TV39" s="382"/>
      <c r="TW39" s="382"/>
      <c r="TX39" s="382"/>
      <c r="TY39" s="382"/>
      <c r="TZ39" s="382"/>
      <c r="UA39" s="382"/>
      <c r="UB39" s="382"/>
      <c r="UC39" s="382"/>
      <c r="UD39" s="382"/>
      <c r="UE39" s="382"/>
      <c r="UF39" s="382"/>
      <c r="UG39" s="382"/>
      <c r="UH39" s="382"/>
      <c r="UI39" s="382"/>
      <c r="UJ39" s="382"/>
      <c r="UK39" s="382"/>
      <c r="UL39" s="382"/>
      <c r="UM39" s="382"/>
      <c r="UN39" s="382"/>
      <c r="UO39" s="382"/>
      <c r="UP39" s="382"/>
      <c r="UQ39" s="382"/>
      <c r="UR39" s="382"/>
      <c r="US39" s="382"/>
      <c r="UT39" s="382"/>
      <c r="UU39" s="382"/>
      <c r="UV39" s="382"/>
      <c r="UW39" s="382"/>
      <c r="UX39" s="382"/>
      <c r="UY39" s="382"/>
      <c r="UZ39" s="382"/>
      <c r="VA39" s="382"/>
      <c r="VB39" s="382"/>
      <c r="VC39" s="382"/>
      <c r="VD39" s="382"/>
      <c r="VE39" s="382"/>
      <c r="VF39" s="382"/>
      <c r="VG39" s="382"/>
      <c r="VH39" s="382"/>
      <c r="VI39" s="382"/>
      <c r="VJ39" s="382"/>
      <c r="VK39" s="382"/>
      <c r="VL39" s="382"/>
      <c r="VM39" s="382"/>
      <c r="VN39" s="382"/>
      <c r="VO39" s="382"/>
      <c r="VP39" s="382"/>
      <c r="VQ39" s="382"/>
      <c r="VR39" s="382"/>
      <c r="VS39" s="382"/>
      <c r="VT39" s="382"/>
      <c r="VU39" s="382"/>
      <c r="VV39" s="382"/>
      <c r="VW39" s="382"/>
      <c r="VX39" s="382"/>
      <c r="VY39" s="382"/>
      <c r="VZ39" s="382"/>
      <c r="WA39" s="382"/>
      <c r="WB39" s="382"/>
      <c r="WC39" s="382"/>
      <c r="WD39" s="382"/>
      <c r="WE39" s="382"/>
      <c r="WF39" s="382"/>
      <c r="WG39" s="382"/>
      <c r="WH39" s="382"/>
      <c r="WI39" s="382"/>
      <c r="WJ39" s="382"/>
      <c r="WK39" s="382"/>
      <c r="WL39" s="382"/>
      <c r="WM39" s="382"/>
      <c r="WN39" s="382"/>
      <c r="WO39" s="382"/>
      <c r="WP39" s="382"/>
      <c r="WQ39" s="382"/>
      <c r="WR39" s="382"/>
      <c r="WS39" s="382"/>
      <c r="WT39" s="382"/>
      <c r="WU39" s="382"/>
      <c r="WV39" s="382"/>
      <c r="WW39" s="382"/>
      <c r="WX39" s="382"/>
      <c r="WY39" s="382"/>
      <c r="WZ39" s="382"/>
      <c r="XA39" s="382"/>
      <c r="XB39" s="382"/>
      <c r="XC39" s="382"/>
      <c r="XD39" s="382"/>
      <c r="XE39" s="382"/>
      <c r="XF39" s="382"/>
      <c r="XG39" s="382"/>
      <c r="XH39" s="382"/>
      <c r="XI39" s="382"/>
      <c r="XJ39" s="382"/>
      <c r="XK39" s="382"/>
      <c r="XL39" s="382"/>
      <c r="XM39" s="382"/>
      <c r="XN39" s="382"/>
      <c r="XO39" s="382"/>
      <c r="XP39" s="382"/>
      <c r="XQ39" s="382"/>
      <c r="XR39" s="382"/>
      <c r="XS39" s="382"/>
      <c r="XT39" s="382"/>
      <c r="XU39" s="382"/>
      <c r="XV39" s="382"/>
      <c r="XW39" s="382"/>
      <c r="XX39" s="382"/>
      <c r="XY39" s="382"/>
      <c r="XZ39" s="382"/>
      <c r="YA39" s="382"/>
      <c r="YB39" s="382"/>
      <c r="YC39" s="382"/>
      <c r="YD39" s="382"/>
      <c r="YE39" s="382"/>
      <c r="YF39" s="382"/>
      <c r="YG39" s="382"/>
      <c r="YH39" s="382"/>
      <c r="YI39" s="382"/>
      <c r="YJ39" s="382"/>
      <c r="YK39" s="382"/>
      <c r="YL39" s="382"/>
      <c r="YM39" s="382"/>
      <c r="YN39" s="382"/>
      <c r="YO39" s="382"/>
      <c r="YP39" s="382"/>
      <c r="YQ39" s="382"/>
      <c r="YR39" s="382"/>
      <c r="YS39" s="382"/>
      <c r="YT39" s="382"/>
      <c r="YU39" s="382"/>
      <c r="YV39" s="382"/>
      <c r="YW39" s="382"/>
      <c r="YX39" s="382"/>
      <c r="YY39" s="382"/>
      <c r="YZ39" s="382"/>
      <c r="ZA39" s="382"/>
      <c r="ZB39" s="382"/>
      <c r="ZC39" s="382"/>
      <c r="ZD39" s="382"/>
      <c r="ZE39" s="382"/>
      <c r="ZF39" s="382"/>
      <c r="ZG39" s="382"/>
      <c r="ZH39" s="382"/>
      <c r="ZI39" s="382"/>
      <c r="ZJ39" s="382"/>
      <c r="ZK39" s="382"/>
      <c r="ZL39" s="382"/>
      <c r="ZM39" s="382"/>
      <c r="ZN39" s="382"/>
      <c r="ZO39" s="382"/>
      <c r="ZP39" s="382"/>
      <c r="ZQ39" s="382"/>
      <c r="ZR39" s="382"/>
      <c r="ZS39" s="382"/>
      <c r="ZT39" s="382"/>
      <c r="ZU39" s="382"/>
      <c r="ZV39" s="382"/>
      <c r="ZW39" s="382"/>
      <c r="ZX39" s="382"/>
      <c r="ZY39" s="382"/>
      <c r="ZZ39" s="382"/>
      <c r="AAA39" s="382"/>
      <c r="AAB39" s="382"/>
      <c r="AAC39" s="382"/>
      <c r="AAD39" s="382"/>
      <c r="AAE39" s="382"/>
      <c r="AAF39" s="382"/>
      <c r="AAG39" s="382"/>
      <c r="AAH39" s="382"/>
      <c r="AAI39" s="382"/>
      <c r="AAJ39" s="382"/>
      <c r="AAK39" s="382"/>
      <c r="AAL39" s="382"/>
      <c r="AAM39" s="382"/>
      <c r="AAN39" s="382"/>
      <c r="AAO39" s="382"/>
      <c r="AAP39" s="382"/>
      <c r="AAQ39" s="382"/>
      <c r="AAR39" s="382"/>
      <c r="AAS39" s="382"/>
      <c r="AAT39" s="382"/>
      <c r="AAU39" s="382"/>
      <c r="AAV39" s="382"/>
      <c r="AAW39" s="382"/>
      <c r="AAX39" s="382"/>
      <c r="AAY39" s="382"/>
      <c r="AAZ39" s="382"/>
      <c r="ABA39" s="382"/>
      <c r="ABB39" s="382"/>
      <c r="ABC39" s="382"/>
      <c r="ABD39" s="382"/>
      <c r="ABE39" s="382"/>
      <c r="ABF39" s="382"/>
      <c r="ABG39" s="382"/>
      <c r="ABH39" s="382"/>
      <c r="ABI39" s="382"/>
      <c r="ABJ39" s="382"/>
      <c r="ABK39" s="382"/>
      <c r="ABL39" s="382"/>
      <c r="ABM39" s="382"/>
      <c r="ABN39" s="382"/>
      <c r="ABO39" s="382"/>
      <c r="ABP39" s="382"/>
      <c r="ABQ39" s="382"/>
      <c r="ABR39" s="382"/>
      <c r="ABS39" s="382"/>
      <c r="ABT39" s="382"/>
      <c r="ABU39" s="382"/>
      <c r="ABV39" s="382"/>
      <c r="ABW39" s="382"/>
      <c r="ABX39" s="382"/>
      <c r="ABY39" s="382"/>
      <c r="ABZ39" s="382"/>
      <c r="ACA39" s="382"/>
      <c r="ACB39" s="382"/>
      <c r="ACC39" s="382"/>
      <c r="ACD39" s="382"/>
      <c r="ACE39" s="382"/>
      <c r="ACF39" s="382"/>
      <c r="ACG39" s="382"/>
      <c r="ACH39" s="382"/>
      <c r="ACI39" s="382"/>
      <c r="ACJ39" s="382"/>
      <c r="ACK39" s="382"/>
      <c r="ACL39" s="382"/>
      <c r="ACM39" s="382"/>
      <c r="ACN39" s="382"/>
      <c r="ACO39" s="382"/>
      <c r="ACP39" s="382"/>
      <c r="ACQ39" s="382"/>
      <c r="ACR39" s="382"/>
      <c r="ACS39" s="382"/>
      <c r="ACT39" s="382"/>
      <c r="ACU39" s="382"/>
      <c r="ACV39" s="382"/>
      <c r="ACW39" s="382"/>
      <c r="ACX39" s="382"/>
      <c r="ACY39" s="382"/>
      <c r="ACZ39" s="382"/>
      <c r="ADA39" s="382"/>
      <c r="ADB39" s="382"/>
      <c r="ADC39" s="382"/>
      <c r="ADD39" s="382"/>
      <c r="ADE39" s="382"/>
      <c r="ADF39" s="382"/>
      <c r="ADG39" s="382"/>
      <c r="ADH39" s="382"/>
      <c r="ADI39" s="382"/>
      <c r="ADJ39" s="382"/>
      <c r="ADK39" s="382"/>
      <c r="ADL39" s="382"/>
      <c r="ADM39" s="382"/>
      <c r="ADN39" s="382"/>
      <c r="ADO39" s="382"/>
      <c r="ADP39" s="382"/>
      <c r="ADQ39" s="382"/>
      <c r="ADR39" s="382"/>
      <c r="ADS39" s="382"/>
      <c r="ADT39" s="382"/>
      <c r="ADU39" s="382"/>
      <c r="ADV39" s="382"/>
      <c r="ADW39" s="382"/>
      <c r="ADX39" s="382"/>
      <c r="ADY39" s="382"/>
      <c r="ADZ39" s="382"/>
      <c r="AEA39" s="382"/>
      <c r="AEB39" s="382"/>
      <c r="AEC39" s="382"/>
      <c r="AED39" s="382"/>
      <c r="AEE39" s="382"/>
      <c r="AEF39" s="382"/>
      <c r="AEG39" s="382"/>
      <c r="AEH39" s="382"/>
      <c r="AEI39" s="382"/>
      <c r="AEJ39" s="382"/>
      <c r="AEK39" s="382"/>
      <c r="AEL39" s="382"/>
      <c r="AEM39" s="382"/>
      <c r="AEN39" s="382"/>
      <c r="AEO39" s="382"/>
      <c r="AEP39" s="382"/>
      <c r="AEQ39" s="382"/>
      <c r="AER39" s="382"/>
      <c r="AES39" s="382"/>
      <c r="AET39" s="382"/>
      <c r="AEU39" s="382"/>
      <c r="AEV39" s="382"/>
      <c r="AEW39" s="382"/>
      <c r="AEX39" s="382"/>
      <c r="AEY39" s="382"/>
      <c r="AEZ39" s="382"/>
      <c r="AFA39" s="382"/>
      <c r="AFB39" s="382"/>
      <c r="AFC39" s="382"/>
      <c r="AFD39" s="382"/>
      <c r="AFE39" s="382"/>
      <c r="AFF39" s="382"/>
      <c r="AFG39" s="382"/>
      <c r="AFH39" s="382"/>
      <c r="AFI39" s="382"/>
      <c r="AFJ39" s="382"/>
      <c r="AFK39" s="382"/>
      <c r="AFL39" s="382"/>
      <c r="AFM39" s="382"/>
      <c r="AFN39" s="382"/>
      <c r="AFO39" s="382"/>
      <c r="AFP39" s="382"/>
      <c r="AFQ39" s="382"/>
      <c r="AFR39" s="382"/>
      <c r="AFS39" s="382"/>
      <c r="AFT39" s="382"/>
      <c r="AFU39" s="382"/>
      <c r="AFV39" s="382"/>
      <c r="AFW39" s="382"/>
      <c r="AFX39" s="382"/>
      <c r="AFY39" s="382"/>
      <c r="AFZ39" s="382"/>
      <c r="AGA39" s="382"/>
      <c r="AGB39" s="382"/>
      <c r="AGC39" s="382"/>
      <c r="AGD39" s="382"/>
      <c r="AGE39" s="382"/>
      <c r="AGF39" s="382"/>
      <c r="AGG39" s="382"/>
      <c r="AGH39" s="382"/>
      <c r="AGI39" s="382"/>
      <c r="AGJ39" s="382"/>
      <c r="AGK39" s="382"/>
      <c r="AGL39" s="382"/>
      <c r="AGM39" s="382"/>
      <c r="AGN39" s="382"/>
      <c r="AGO39" s="382"/>
      <c r="AGP39" s="382"/>
      <c r="AGQ39" s="382"/>
      <c r="AGR39" s="382"/>
      <c r="AGS39" s="382"/>
      <c r="AGT39" s="382"/>
      <c r="AGU39" s="382"/>
      <c r="AGV39" s="382"/>
      <c r="AGW39" s="382"/>
      <c r="AGX39" s="382"/>
      <c r="AGY39" s="382"/>
      <c r="AGZ39" s="382"/>
      <c r="AHA39" s="382"/>
      <c r="AHB39" s="382"/>
      <c r="AHC39" s="382"/>
      <c r="AHD39" s="382"/>
      <c r="AHE39" s="382"/>
      <c r="AHF39" s="382"/>
      <c r="AHG39" s="382"/>
      <c r="AHH39" s="382"/>
      <c r="AHI39" s="382"/>
      <c r="AHJ39" s="382"/>
      <c r="AHK39" s="382"/>
      <c r="AHL39" s="382"/>
      <c r="AHM39" s="382"/>
      <c r="AHN39" s="382"/>
      <c r="AHO39" s="382"/>
      <c r="AHP39" s="382"/>
      <c r="AHQ39" s="382"/>
      <c r="AHR39" s="382"/>
      <c r="AHS39" s="382"/>
      <c r="AHT39" s="382"/>
      <c r="AHU39" s="382"/>
      <c r="AHV39" s="382"/>
      <c r="AHW39" s="382"/>
      <c r="AHX39" s="382"/>
      <c r="AHY39" s="382"/>
      <c r="AHZ39" s="382"/>
      <c r="AIA39" s="382"/>
      <c r="AIB39" s="382"/>
      <c r="AIC39" s="382"/>
      <c r="AID39" s="382"/>
      <c r="AIE39" s="382"/>
      <c r="AIF39" s="382"/>
      <c r="AIG39" s="382"/>
      <c r="AIH39" s="382"/>
      <c r="AII39" s="382"/>
      <c r="AIJ39" s="382"/>
      <c r="AIK39" s="382"/>
      <c r="AIL39" s="382"/>
      <c r="AIM39" s="382"/>
      <c r="AIN39" s="382"/>
      <c r="AIO39" s="382"/>
      <c r="AIP39" s="382"/>
      <c r="AIQ39" s="382"/>
      <c r="AIR39" s="382"/>
      <c r="AIS39" s="382"/>
      <c r="AIT39" s="382"/>
      <c r="AIU39" s="382"/>
      <c r="AIV39" s="382"/>
      <c r="AIW39" s="382"/>
      <c r="AIX39" s="382"/>
      <c r="AIY39" s="382"/>
      <c r="AIZ39" s="382"/>
      <c r="AJA39" s="382"/>
      <c r="AJB39" s="382"/>
      <c r="AJC39" s="382"/>
      <c r="AJD39" s="382"/>
      <c r="AJE39" s="382"/>
      <c r="AJF39" s="382"/>
      <c r="AJG39" s="382"/>
      <c r="AJH39" s="382"/>
      <c r="AJI39" s="382"/>
      <c r="AJJ39" s="382"/>
      <c r="AJK39" s="382"/>
      <c r="AJL39" s="382"/>
      <c r="AJM39" s="382"/>
      <c r="AJN39" s="382"/>
      <c r="AJO39" s="382"/>
      <c r="AJP39" s="382"/>
      <c r="AJQ39" s="382"/>
      <c r="AJR39" s="382"/>
      <c r="AJS39" s="382"/>
      <c r="AJT39" s="382"/>
      <c r="AJU39" s="382"/>
      <c r="AJV39" s="382"/>
      <c r="AJW39" s="382"/>
      <c r="AJX39" s="382"/>
      <c r="AJY39" s="382"/>
      <c r="AJZ39" s="382"/>
      <c r="AKA39" s="382"/>
      <c r="AKB39" s="382"/>
      <c r="AKC39" s="382"/>
      <c r="AKD39" s="382"/>
      <c r="AKE39" s="382"/>
      <c r="AKF39" s="382"/>
      <c r="AKG39" s="382"/>
      <c r="AKH39" s="382"/>
      <c r="AKI39" s="382"/>
      <c r="AKJ39" s="382"/>
      <c r="AKK39" s="382"/>
      <c r="AKL39" s="382"/>
      <c r="AKM39" s="382"/>
      <c r="AKN39" s="382"/>
      <c r="AKO39" s="382"/>
      <c r="AKP39" s="382"/>
      <c r="AKQ39" s="382"/>
      <c r="AKR39" s="382"/>
      <c r="AKS39" s="382"/>
      <c r="AKT39" s="382"/>
      <c r="AKU39" s="382"/>
      <c r="AKV39" s="382"/>
      <c r="AKW39" s="382"/>
      <c r="AKX39" s="382"/>
      <c r="AKY39" s="382"/>
      <c r="AKZ39" s="382"/>
      <c r="ALA39" s="382"/>
      <c r="ALB39" s="382"/>
      <c r="ALC39" s="382"/>
      <c r="ALD39" s="382"/>
      <c r="ALE39" s="382"/>
      <c r="ALF39" s="382"/>
      <c r="ALG39" s="382"/>
      <c r="ALH39" s="382"/>
      <c r="ALI39" s="382"/>
      <c r="ALJ39" s="382"/>
      <c r="ALK39" s="382"/>
      <c r="ALL39" s="382"/>
      <c r="ALM39" s="382"/>
      <c r="ALN39" s="382"/>
      <c r="ALO39" s="382"/>
      <c r="ALP39" s="382"/>
      <c r="ALQ39" s="382"/>
      <c r="ALR39" s="382"/>
      <c r="ALS39" s="382"/>
      <c r="ALT39" s="382"/>
      <c r="ALU39" s="382"/>
      <c r="ALV39" s="382"/>
      <c r="ALW39" s="382"/>
      <c r="ALX39" s="382"/>
      <c r="ALY39" s="382"/>
      <c r="ALZ39" s="382"/>
      <c r="AMA39" s="382"/>
      <c r="AMB39" s="382"/>
      <c r="AMC39" s="382"/>
      <c r="AMD39" s="382"/>
      <c r="AME39" s="382"/>
      <c r="AMF39" s="382"/>
      <c r="AMG39" s="382"/>
      <c r="AMH39" s="382"/>
      <c r="AMI39" s="382"/>
      <c r="AMJ39" s="382"/>
      <c r="AMK39" s="382"/>
      <c r="AML39" s="382"/>
      <c r="AMM39" s="382"/>
      <c r="AMN39" s="382"/>
      <c r="AMO39" s="382"/>
      <c r="AMP39" s="382"/>
      <c r="AMQ39" s="382"/>
      <c r="AMR39" s="382"/>
      <c r="AMS39" s="382"/>
      <c r="AMT39" s="382"/>
      <c r="AMU39" s="382"/>
      <c r="AMV39" s="382"/>
      <c r="AMW39" s="382"/>
      <c r="AMX39" s="382"/>
      <c r="AMY39" s="382"/>
      <c r="AMZ39" s="382"/>
      <c r="ANA39" s="382"/>
      <c r="ANB39" s="382"/>
      <c r="ANC39" s="382"/>
      <c r="AND39" s="382"/>
      <c r="ANE39" s="382"/>
      <c r="ANF39" s="382"/>
      <c r="ANG39" s="382"/>
      <c r="ANH39" s="382"/>
      <c r="ANI39" s="382"/>
      <c r="ANJ39" s="382"/>
      <c r="ANK39" s="382"/>
      <c r="ANL39" s="382"/>
      <c r="ANM39" s="382"/>
      <c r="ANN39" s="382"/>
      <c r="ANO39" s="382"/>
      <c r="ANP39" s="382"/>
      <c r="ANQ39" s="382"/>
      <c r="ANR39" s="382"/>
      <c r="ANS39" s="382"/>
      <c r="ANT39" s="382"/>
      <c r="ANU39" s="382"/>
      <c r="ANV39" s="382"/>
      <c r="ANW39" s="382"/>
      <c r="ANX39" s="382"/>
      <c r="ANY39" s="382"/>
      <c r="ANZ39" s="382"/>
      <c r="AOA39" s="382"/>
      <c r="AOB39" s="382"/>
      <c r="AOC39" s="382"/>
      <c r="AOD39" s="382"/>
      <c r="AOE39" s="382"/>
      <c r="AOF39" s="382"/>
      <c r="AOG39" s="382"/>
      <c r="AOH39" s="382"/>
      <c r="AOI39" s="382"/>
      <c r="AOJ39" s="382"/>
      <c r="AOK39" s="382"/>
      <c r="AOL39" s="382"/>
      <c r="AOM39" s="382"/>
      <c r="AON39" s="382"/>
      <c r="AOO39" s="382"/>
      <c r="AOP39" s="382"/>
      <c r="AOQ39" s="382"/>
      <c r="AOR39" s="382"/>
      <c r="AOS39" s="382"/>
      <c r="AOT39" s="382"/>
      <c r="AOU39" s="382"/>
      <c r="AOV39" s="382"/>
      <c r="AOW39" s="382"/>
      <c r="AOX39" s="382"/>
      <c r="AOY39" s="382"/>
      <c r="AOZ39" s="382"/>
      <c r="APA39" s="382"/>
      <c r="APB39" s="382"/>
      <c r="APC39" s="382"/>
      <c r="APD39" s="382"/>
      <c r="APE39" s="382"/>
      <c r="APF39" s="382"/>
      <c r="APG39" s="382"/>
      <c r="APH39" s="382"/>
      <c r="API39" s="382"/>
      <c r="APJ39" s="382"/>
      <c r="APK39" s="382"/>
      <c r="APL39" s="382"/>
      <c r="APM39" s="382"/>
      <c r="APN39" s="382"/>
      <c r="APO39" s="382"/>
      <c r="APP39" s="382"/>
      <c r="APQ39" s="382"/>
      <c r="APR39" s="382"/>
      <c r="APS39" s="382"/>
      <c r="APT39" s="382"/>
      <c r="APU39" s="382"/>
      <c r="APV39" s="382"/>
      <c r="APW39" s="382"/>
      <c r="APX39" s="382"/>
      <c r="APY39" s="382"/>
      <c r="APZ39" s="382"/>
      <c r="AQA39" s="382"/>
      <c r="AQB39" s="382"/>
      <c r="AQC39" s="382"/>
      <c r="AQD39" s="382"/>
      <c r="AQE39" s="382"/>
      <c r="AQF39" s="382"/>
      <c r="AQG39" s="382"/>
      <c r="AQH39" s="382"/>
      <c r="AQI39" s="382"/>
      <c r="AQJ39" s="382"/>
      <c r="AQK39" s="382"/>
      <c r="AQL39" s="382"/>
      <c r="AQM39" s="382"/>
      <c r="AQN39" s="382"/>
      <c r="AQO39" s="382"/>
      <c r="AQP39" s="382"/>
      <c r="AQQ39" s="382"/>
      <c r="AQR39" s="382"/>
      <c r="AQS39" s="382"/>
      <c r="AQT39" s="382"/>
      <c r="AQU39" s="382"/>
      <c r="AQV39" s="382"/>
      <c r="AQW39" s="382"/>
      <c r="AQX39" s="382"/>
      <c r="AQY39" s="382"/>
      <c r="AQZ39" s="382"/>
      <c r="ARA39" s="382"/>
      <c r="ARB39" s="382"/>
      <c r="ARC39" s="382"/>
      <c r="ARD39" s="382"/>
      <c r="ARE39" s="382"/>
      <c r="ARF39" s="382"/>
      <c r="ARG39" s="382"/>
      <c r="ARH39" s="382"/>
      <c r="ARI39" s="382"/>
      <c r="ARJ39" s="382"/>
      <c r="ARK39" s="382"/>
      <c r="ARL39" s="382"/>
      <c r="ARM39" s="382"/>
      <c r="ARN39" s="382"/>
      <c r="ARO39" s="382"/>
      <c r="ARP39" s="382"/>
      <c r="ARQ39" s="382"/>
      <c r="ARR39" s="382"/>
      <c r="ARS39" s="382"/>
      <c r="ART39" s="382"/>
      <c r="ARU39" s="382"/>
      <c r="ARV39" s="382"/>
      <c r="ARW39" s="382"/>
      <c r="ARX39" s="382"/>
      <c r="ARY39" s="382"/>
      <c r="ARZ39" s="382"/>
      <c r="ASA39" s="382"/>
      <c r="ASB39" s="382"/>
      <c r="ASC39" s="382"/>
      <c r="ASD39" s="382"/>
      <c r="ASE39" s="382"/>
      <c r="ASF39" s="382"/>
      <c r="ASG39" s="382"/>
      <c r="ASH39" s="382"/>
      <c r="ASI39" s="382"/>
      <c r="ASJ39" s="382"/>
      <c r="ASK39" s="382"/>
      <c r="ASL39" s="382"/>
      <c r="ASM39" s="382"/>
      <c r="ASN39" s="382"/>
      <c r="ASO39" s="382"/>
      <c r="ASP39" s="382"/>
      <c r="ASQ39" s="382"/>
      <c r="ASR39" s="382"/>
      <c r="ASS39" s="382"/>
      <c r="AST39" s="382"/>
      <c r="ASU39" s="382"/>
      <c r="ASV39" s="382"/>
      <c r="ASW39" s="382"/>
      <c r="ASX39" s="382"/>
      <c r="ASY39" s="382"/>
      <c r="ASZ39" s="382"/>
      <c r="ATA39" s="382"/>
      <c r="ATB39" s="382"/>
      <c r="ATC39" s="382"/>
      <c r="ATD39" s="382"/>
      <c r="ATE39" s="382"/>
      <c r="ATF39" s="382"/>
      <c r="ATG39" s="382"/>
      <c r="ATH39" s="382"/>
      <c r="ATI39" s="382"/>
      <c r="ATJ39" s="382"/>
      <c r="ATK39" s="382"/>
      <c r="ATL39" s="382"/>
      <c r="ATM39" s="382"/>
      <c r="ATN39" s="382"/>
      <c r="ATO39" s="382"/>
      <c r="ATP39" s="382"/>
      <c r="ATQ39" s="382"/>
      <c r="ATR39" s="382"/>
      <c r="ATS39" s="382"/>
      <c r="ATT39" s="382"/>
      <c r="ATU39" s="382"/>
      <c r="ATV39" s="382"/>
      <c r="ATW39" s="382"/>
      <c r="ATX39" s="382"/>
      <c r="ATY39" s="382"/>
      <c r="ATZ39" s="382"/>
      <c r="AUA39" s="382"/>
      <c r="AUB39" s="382"/>
      <c r="AUC39" s="382"/>
      <c r="AUD39" s="382"/>
      <c r="AUE39" s="382"/>
      <c r="AUF39" s="382"/>
      <c r="AUG39" s="382"/>
      <c r="AUH39" s="382"/>
      <c r="AUI39" s="382"/>
      <c r="AUJ39" s="382"/>
      <c r="AUK39" s="382"/>
      <c r="AUL39" s="382"/>
      <c r="AUM39" s="382"/>
      <c r="AUN39" s="382"/>
      <c r="AUO39" s="382"/>
      <c r="AUP39" s="382"/>
      <c r="AUQ39" s="382"/>
      <c r="AUR39" s="382"/>
      <c r="AUS39" s="382"/>
      <c r="AUT39" s="382"/>
      <c r="AUU39" s="382"/>
      <c r="AUV39" s="382"/>
      <c r="AUW39" s="382"/>
      <c r="AUX39" s="382"/>
      <c r="AUY39" s="382"/>
      <c r="AUZ39" s="382"/>
      <c r="AVA39" s="382"/>
      <c r="AVB39" s="382"/>
      <c r="AVC39" s="382"/>
      <c r="AVD39" s="382"/>
      <c r="AVE39" s="382"/>
      <c r="AVF39" s="382"/>
      <c r="AVG39" s="382"/>
      <c r="AVH39" s="382"/>
      <c r="AVI39" s="382"/>
      <c r="AVJ39" s="382"/>
      <c r="AVK39" s="382"/>
      <c r="AVL39" s="382"/>
      <c r="AVM39" s="382"/>
      <c r="AVN39" s="382"/>
      <c r="AVO39" s="382"/>
      <c r="AVP39" s="382"/>
      <c r="AVQ39" s="382"/>
      <c r="AVR39" s="382"/>
      <c r="AVS39" s="382"/>
      <c r="AVT39" s="382"/>
      <c r="AVU39" s="382"/>
      <c r="AVV39" s="382"/>
      <c r="AVW39" s="382"/>
      <c r="AVX39" s="382"/>
      <c r="AVY39" s="382"/>
      <c r="AVZ39" s="382"/>
      <c r="AWA39" s="382"/>
      <c r="AWB39" s="382"/>
      <c r="AWC39" s="382"/>
      <c r="AWD39" s="382"/>
      <c r="AWE39" s="382"/>
      <c r="AWF39" s="382"/>
      <c r="AWG39" s="382"/>
      <c r="AWH39" s="382"/>
      <c r="AWI39" s="382"/>
      <c r="AWJ39" s="382"/>
      <c r="AWK39" s="382"/>
      <c r="AWL39" s="382"/>
      <c r="AWM39" s="382"/>
      <c r="AWN39" s="382"/>
      <c r="AWO39" s="382"/>
      <c r="AWP39" s="382"/>
      <c r="AWQ39" s="382"/>
      <c r="AWR39" s="382"/>
      <c r="AWS39" s="382"/>
      <c r="AWT39" s="382"/>
      <c r="AWU39" s="382"/>
      <c r="AWV39" s="382"/>
      <c r="AWW39" s="382"/>
      <c r="AWX39" s="382"/>
      <c r="AWY39" s="382"/>
      <c r="AWZ39" s="382"/>
      <c r="AXA39" s="382"/>
      <c r="AXB39" s="382"/>
      <c r="AXC39" s="382"/>
      <c r="AXD39" s="382"/>
      <c r="AXE39" s="382"/>
      <c r="AXF39" s="382"/>
      <c r="AXG39" s="382"/>
      <c r="AXH39" s="382"/>
      <c r="AXI39" s="382"/>
      <c r="AXJ39" s="382"/>
      <c r="AXK39" s="382"/>
      <c r="AXL39" s="382"/>
      <c r="AXM39" s="382"/>
      <c r="AXN39" s="382"/>
      <c r="AXO39" s="382"/>
      <c r="AXP39" s="382"/>
      <c r="AXQ39" s="382"/>
      <c r="AXR39" s="382"/>
      <c r="AXS39" s="382"/>
      <c r="AXT39" s="382"/>
      <c r="AXU39" s="382"/>
      <c r="AXV39" s="382"/>
      <c r="AXW39" s="382"/>
      <c r="AXX39" s="382"/>
      <c r="AXY39" s="382"/>
      <c r="AXZ39" s="382"/>
      <c r="AYA39" s="382"/>
      <c r="AYB39" s="382"/>
      <c r="AYC39" s="382"/>
      <c r="AYD39" s="382"/>
      <c r="AYE39" s="382"/>
      <c r="AYF39" s="382"/>
      <c r="AYG39" s="382"/>
      <c r="AYH39" s="382"/>
      <c r="AYI39" s="382"/>
      <c r="AYJ39" s="382"/>
      <c r="AYK39" s="382"/>
      <c r="AYL39" s="382"/>
      <c r="AYM39" s="382"/>
      <c r="AYN39" s="382"/>
      <c r="AYO39" s="382"/>
      <c r="AYP39" s="382"/>
      <c r="AYQ39" s="382"/>
      <c r="AYR39" s="382"/>
      <c r="AYS39" s="382"/>
      <c r="AYT39" s="382"/>
      <c r="AYU39" s="382"/>
      <c r="AYV39" s="382"/>
      <c r="AYW39" s="382"/>
      <c r="AYX39" s="382"/>
      <c r="AYY39" s="382"/>
      <c r="AYZ39" s="382"/>
      <c r="AZA39" s="382"/>
      <c r="AZB39" s="382"/>
      <c r="AZC39" s="382"/>
      <c r="AZD39" s="382"/>
      <c r="AZE39" s="382"/>
      <c r="AZF39" s="382"/>
      <c r="AZG39" s="382"/>
      <c r="AZH39" s="382"/>
      <c r="AZI39" s="382"/>
      <c r="AZJ39" s="382"/>
      <c r="AZK39" s="382"/>
      <c r="AZL39" s="382"/>
      <c r="AZM39" s="382"/>
      <c r="AZN39" s="382"/>
      <c r="AZO39" s="382"/>
      <c r="AZP39" s="382"/>
      <c r="AZQ39" s="382"/>
      <c r="AZR39" s="382"/>
      <c r="AZS39" s="382"/>
      <c r="AZT39" s="382"/>
      <c r="AZU39" s="382"/>
      <c r="AZV39" s="382"/>
      <c r="AZW39" s="382"/>
      <c r="AZX39" s="382"/>
      <c r="AZY39" s="382"/>
      <c r="AZZ39" s="382"/>
      <c r="BAA39" s="382"/>
      <c r="BAB39" s="382"/>
      <c r="BAC39" s="382"/>
      <c r="BAD39" s="382"/>
      <c r="BAE39" s="382"/>
      <c r="BAF39" s="382"/>
      <c r="BAG39" s="382"/>
      <c r="BAH39" s="382"/>
      <c r="BAI39" s="382"/>
      <c r="BAJ39" s="382"/>
      <c r="BAK39" s="382"/>
      <c r="BAL39" s="382"/>
      <c r="BAM39" s="382"/>
      <c r="BAN39" s="382"/>
      <c r="BAO39" s="382"/>
      <c r="BAP39" s="382"/>
      <c r="BAQ39" s="382"/>
      <c r="BAR39" s="382"/>
      <c r="BAS39" s="382"/>
      <c r="BAT39" s="382"/>
      <c r="BAU39" s="382"/>
      <c r="BAV39" s="382"/>
      <c r="BAW39" s="382"/>
      <c r="BAX39" s="382"/>
      <c r="BAY39" s="382"/>
      <c r="BAZ39" s="382"/>
      <c r="BBA39" s="382"/>
      <c r="BBB39" s="382"/>
      <c r="BBC39" s="382"/>
      <c r="BBD39" s="382"/>
      <c r="BBE39" s="382"/>
      <c r="BBF39" s="382"/>
      <c r="BBG39" s="382"/>
      <c r="BBH39" s="382"/>
      <c r="BBI39" s="382"/>
      <c r="BBJ39" s="382"/>
      <c r="BBK39" s="382"/>
      <c r="BBL39" s="382"/>
      <c r="BBM39" s="382"/>
      <c r="BBN39" s="382"/>
      <c r="BBO39" s="382"/>
      <c r="BBP39" s="382"/>
      <c r="BBQ39" s="382"/>
      <c r="BBR39" s="382"/>
      <c r="BBS39" s="382"/>
      <c r="BBT39" s="382"/>
      <c r="BBU39" s="382"/>
      <c r="BBV39" s="382"/>
      <c r="BBW39" s="382"/>
      <c r="BBX39" s="382"/>
      <c r="BBY39" s="382"/>
      <c r="BBZ39" s="382"/>
      <c r="BCA39" s="382"/>
      <c r="BCB39" s="382"/>
      <c r="BCC39" s="382"/>
      <c r="BCD39" s="382"/>
      <c r="BCE39" s="382"/>
      <c r="BCF39" s="382"/>
      <c r="BCG39" s="382"/>
      <c r="BCH39" s="382"/>
      <c r="BCI39" s="382"/>
      <c r="BCJ39" s="382"/>
      <c r="BCK39" s="382"/>
      <c r="BCL39" s="382"/>
      <c r="BCM39" s="382"/>
      <c r="BCN39" s="382"/>
      <c r="BCO39" s="382"/>
      <c r="BCP39" s="382"/>
      <c r="BCQ39" s="382"/>
      <c r="BCR39" s="382"/>
      <c r="BCS39" s="382"/>
      <c r="BCT39" s="382"/>
      <c r="BCU39" s="382"/>
      <c r="BCV39" s="382"/>
      <c r="BCW39" s="382"/>
      <c r="BCX39" s="382"/>
      <c r="BCY39" s="382"/>
      <c r="BCZ39" s="382"/>
      <c r="BDA39" s="382"/>
      <c r="BDB39" s="382"/>
      <c r="BDC39" s="382"/>
      <c r="BDD39" s="382"/>
      <c r="BDE39" s="382"/>
      <c r="BDF39" s="382"/>
      <c r="BDG39" s="382"/>
      <c r="BDH39" s="382"/>
      <c r="BDI39" s="382"/>
      <c r="BDJ39" s="382"/>
      <c r="BDK39" s="382"/>
      <c r="BDL39" s="382"/>
      <c r="BDM39" s="382"/>
      <c r="BDN39" s="382"/>
      <c r="BDO39" s="382"/>
      <c r="BDP39" s="382"/>
      <c r="BDQ39" s="382"/>
      <c r="BDR39" s="382"/>
      <c r="BDS39" s="382"/>
      <c r="BDT39" s="382"/>
      <c r="BDU39" s="382"/>
      <c r="BDV39" s="382"/>
      <c r="BDW39" s="382"/>
      <c r="BDX39" s="382"/>
      <c r="BDY39" s="382"/>
      <c r="BDZ39" s="382"/>
      <c r="BEA39" s="382"/>
      <c r="BEB39" s="382"/>
      <c r="BEC39" s="382"/>
      <c r="BED39" s="382"/>
      <c r="BEE39" s="382"/>
      <c r="BEF39" s="382"/>
      <c r="BEG39" s="382"/>
      <c r="BEH39" s="382"/>
      <c r="BEI39" s="382"/>
      <c r="BEJ39" s="382"/>
      <c r="BEK39" s="382"/>
      <c r="BEL39" s="382"/>
      <c r="BEM39" s="382"/>
      <c r="BEN39" s="382"/>
      <c r="BEO39" s="382"/>
      <c r="BEP39" s="382"/>
      <c r="BEQ39" s="382"/>
      <c r="BER39" s="382"/>
      <c r="BES39" s="382"/>
      <c r="BET39" s="382"/>
      <c r="BEU39" s="382"/>
      <c r="BEV39" s="382"/>
      <c r="BEW39" s="382"/>
      <c r="BEX39" s="382"/>
      <c r="BEY39" s="382"/>
      <c r="BEZ39" s="382"/>
      <c r="BFA39" s="382"/>
      <c r="BFB39" s="382"/>
      <c r="BFC39" s="382"/>
      <c r="BFD39" s="382"/>
      <c r="BFE39" s="382"/>
      <c r="BFF39" s="382"/>
      <c r="BFG39" s="382"/>
      <c r="BFH39" s="382"/>
      <c r="BFI39" s="382"/>
      <c r="BFJ39" s="382"/>
      <c r="BFK39" s="382"/>
      <c r="BFL39" s="382"/>
      <c r="BFM39" s="382"/>
      <c r="BFN39" s="382"/>
      <c r="BFO39" s="382"/>
      <c r="BFP39" s="382"/>
      <c r="BFQ39" s="382"/>
      <c r="BFR39" s="382"/>
      <c r="BFS39" s="382"/>
      <c r="BFT39" s="382"/>
      <c r="BFU39" s="382"/>
      <c r="BFV39" s="382"/>
      <c r="BFW39" s="382"/>
      <c r="BFX39" s="382"/>
      <c r="BFY39" s="382"/>
      <c r="BFZ39" s="382"/>
      <c r="BGA39" s="382"/>
      <c r="BGB39" s="382"/>
      <c r="BGC39" s="382"/>
      <c r="BGD39" s="382"/>
      <c r="BGE39" s="382"/>
      <c r="BGF39" s="382"/>
      <c r="BGG39" s="382"/>
      <c r="BGH39" s="382"/>
      <c r="BGI39" s="382"/>
      <c r="BGJ39" s="382"/>
      <c r="BGK39" s="382"/>
      <c r="BGL39" s="382"/>
      <c r="BGM39" s="382"/>
      <c r="BGN39" s="382"/>
      <c r="BGO39" s="382"/>
      <c r="BGP39" s="382"/>
      <c r="BGQ39" s="382"/>
      <c r="BGR39" s="382"/>
      <c r="BGS39" s="382"/>
      <c r="BGT39" s="382"/>
      <c r="BGU39" s="382"/>
      <c r="BGV39" s="382"/>
      <c r="BGW39" s="382"/>
      <c r="BGX39" s="382"/>
      <c r="BGY39" s="382"/>
      <c r="BGZ39" s="382"/>
      <c r="BHA39" s="382"/>
      <c r="BHB39" s="382"/>
      <c r="BHC39" s="382"/>
      <c r="BHD39" s="382"/>
      <c r="BHE39" s="382"/>
      <c r="BHF39" s="382"/>
      <c r="BHG39" s="382"/>
      <c r="BHH39" s="382"/>
      <c r="BHI39" s="382"/>
      <c r="BHJ39" s="382"/>
      <c r="BHK39" s="382"/>
      <c r="BHL39" s="382"/>
      <c r="BHM39" s="382"/>
      <c r="BHN39" s="382"/>
      <c r="BHO39" s="382"/>
      <c r="BHP39" s="382"/>
      <c r="BHQ39" s="382"/>
      <c r="BHR39" s="382"/>
      <c r="BHS39" s="382"/>
      <c r="BHT39" s="382"/>
      <c r="BHU39" s="382"/>
      <c r="BHV39" s="382"/>
      <c r="BHW39" s="382"/>
      <c r="BHX39" s="382"/>
      <c r="BHY39" s="382"/>
      <c r="BHZ39" s="382"/>
      <c r="BIA39" s="382"/>
      <c r="BIB39" s="382"/>
      <c r="BIC39" s="382"/>
      <c r="BID39" s="382"/>
      <c r="BIE39" s="382"/>
      <c r="BIF39" s="382"/>
      <c r="BIG39" s="382"/>
      <c r="BIH39" s="382"/>
      <c r="BII39" s="382"/>
      <c r="BIJ39" s="382"/>
      <c r="BIK39" s="382"/>
      <c r="BIL39" s="382"/>
      <c r="BIM39" s="382"/>
      <c r="BIN39" s="382"/>
      <c r="BIO39" s="382"/>
      <c r="BIP39" s="382"/>
      <c r="BIQ39" s="382"/>
      <c r="BIR39" s="382"/>
      <c r="BIS39" s="382"/>
      <c r="BIT39" s="382"/>
      <c r="BIU39" s="382"/>
      <c r="BIV39" s="382"/>
      <c r="BIW39" s="382"/>
      <c r="BIX39" s="382"/>
      <c r="BIY39" s="382"/>
      <c r="BIZ39" s="382"/>
      <c r="BJA39" s="382"/>
      <c r="BJB39" s="382"/>
      <c r="BJC39" s="382"/>
      <c r="BJD39" s="382"/>
      <c r="BJE39" s="382"/>
      <c r="BJF39" s="382"/>
      <c r="BJG39" s="382"/>
      <c r="BJH39" s="382"/>
      <c r="BJI39" s="382"/>
      <c r="BJJ39" s="382"/>
      <c r="BJK39" s="382"/>
      <c r="BJL39" s="382"/>
      <c r="BJM39" s="382"/>
      <c r="BJN39" s="382"/>
      <c r="BJO39" s="382"/>
      <c r="BJP39" s="382"/>
      <c r="BJQ39" s="382"/>
      <c r="BJR39" s="382"/>
      <c r="BJS39" s="382"/>
      <c r="BJT39" s="382"/>
      <c r="BJU39" s="382"/>
      <c r="BJV39" s="382"/>
      <c r="BJW39" s="382"/>
      <c r="BJX39" s="382"/>
      <c r="BJY39" s="382"/>
      <c r="BJZ39" s="382"/>
      <c r="BKA39" s="382"/>
      <c r="BKB39" s="382"/>
      <c r="BKC39" s="382"/>
      <c r="BKD39" s="382"/>
      <c r="BKE39" s="382"/>
      <c r="BKF39" s="382"/>
      <c r="BKG39" s="382"/>
      <c r="BKH39" s="382"/>
      <c r="BKI39" s="382"/>
      <c r="BKJ39" s="382"/>
      <c r="BKK39" s="382"/>
      <c r="BKL39" s="382"/>
      <c r="BKM39" s="382"/>
      <c r="BKN39" s="382"/>
      <c r="BKO39" s="382"/>
      <c r="BKP39" s="382"/>
      <c r="BKQ39" s="382"/>
      <c r="BKR39" s="382"/>
      <c r="BKS39" s="382"/>
      <c r="BKT39" s="382"/>
      <c r="BKU39" s="382"/>
      <c r="BKV39" s="382"/>
      <c r="BKW39" s="382"/>
      <c r="BKX39" s="382"/>
      <c r="BKY39" s="382"/>
      <c r="BKZ39" s="382"/>
      <c r="BLA39" s="382"/>
      <c r="BLB39" s="382"/>
      <c r="BLC39" s="382"/>
      <c r="BLD39" s="382"/>
      <c r="BLE39" s="382"/>
      <c r="BLF39" s="382"/>
      <c r="BLG39" s="382"/>
      <c r="BLH39" s="382"/>
      <c r="BLI39" s="382"/>
      <c r="BLJ39" s="382"/>
      <c r="BLK39" s="382"/>
      <c r="BLL39" s="382"/>
      <c r="BLM39" s="382"/>
      <c r="BLN39" s="382"/>
      <c r="BLO39" s="382"/>
      <c r="BLP39" s="382"/>
      <c r="BLQ39" s="382"/>
      <c r="BLR39" s="382"/>
      <c r="BLS39" s="382"/>
      <c r="BLT39" s="382"/>
      <c r="BLU39" s="382"/>
      <c r="BLV39" s="382"/>
      <c r="BLW39" s="382"/>
      <c r="BLX39" s="382"/>
      <c r="BLY39" s="382"/>
      <c r="BLZ39" s="382"/>
      <c r="BMA39" s="382"/>
      <c r="BMB39" s="382"/>
      <c r="BMC39" s="382"/>
      <c r="BMD39" s="382"/>
      <c r="BME39" s="382"/>
      <c r="BMF39" s="382"/>
      <c r="BMG39" s="382"/>
      <c r="BMH39" s="382"/>
      <c r="BMI39" s="382"/>
      <c r="BMJ39" s="382"/>
      <c r="BMK39" s="382"/>
      <c r="BML39" s="382"/>
      <c r="BMM39" s="382"/>
      <c r="BMN39" s="382"/>
      <c r="BMO39" s="382"/>
      <c r="BMP39" s="382"/>
      <c r="BMQ39" s="382"/>
      <c r="BMR39" s="382"/>
      <c r="BMS39" s="382"/>
      <c r="BMT39" s="382"/>
      <c r="BMU39" s="382"/>
      <c r="BMV39" s="382"/>
      <c r="BMW39" s="382"/>
      <c r="BMX39" s="382"/>
      <c r="BMY39" s="382"/>
      <c r="BMZ39" s="382"/>
      <c r="BNA39" s="382"/>
      <c r="BNB39" s="382"/>
      <c r="BNC39" s="382"/>
      <c r="BND39" s="382"/>
      <c r="BNE39" s="382"/>
      <c r="BNF39" s="382"/>
      <c r="BNG39" s="382"/>
      <c r="BNH39" s="382"/>
      <c r="BNI39" s="382"/>
      <c r="BNJ39" s="382"/>
      <c r="BNK39" s="382"/>
      <c r="BNL39" s="382"/>
      <c r="BNM39" s="382"/>
      <c r="BNN39" s="382"/>
      <c r="BNO39" s="382"/>
      <c r="BNP39" s="382"/>
      <c r="BNQ39" s="382"/>
      <c r="BNR39" s="382"/>
      <c r="BNS39" s="382"/>
      <c r="BNT39" s="382"/>
      <c r="BNU39" s="382"/>
      <c r="BNV39" s="382"/>
      <c r="BNW39" s="382"/>
      <c r="BNX39" s="382"/>
      <c r="BNY39" s="382"/>
      <c r="BNZ39" s="382"/>
      <c r="BOA39" s="382"/>
      <c r="BOB39" s="382"/>
      <c r="BOC39" s="382"/>
      <c r="BOD39" s="382"/>
      <c r="BOE39" s="382"/>
      <c r="BOF39" s="382"/>
      <c r="BOG39" s="382"/>
      <c r="BOH39" s="382"/>
      <c r="BOI39" s="382"/>
      <c r="BOJ39" s="382"/>
      <c r="BOK39" s="382"/>
      <c r="BOL39" s="382"/>
      <c r="BOM39" s="382"/>
      <c r="BON39" s="382"/>
      <c r="BOO39" s="382"/>
      <c r="BOP39" s="382"/>
      <c r="BOQ39" s="382"/>
      <c r="BOR39" s="382"/>
      <c r="BOS39" s="382"/>
      <c r="BOT39" s="382"/>
      <c r="BOU39" s="382"/>
      <c r="BOV39" s="382"/>
      <c r="BOW39" s="382"/>
      <c r="BOX39" s="382"/>
      <c r="BOY39" s="382"/>
      <c r="BOZ39" s="382"/>
      <c r="BPA39" s="382"/>
      <c r="BPB39" s="382"/>
      <c r="BPC39" s="382"/>
      <c r="BPD39" s="382"/>
      <c r="BPE39" s="382"/>
      <c r="BPF39" s="382"/>
      <c r="BPG39" s="382"/>
      <c r="BPH39" s="382"/>
      <c r="BPI39" s="382"/>
      <c r="BPJ39" s="382"/>
      <c r="BPK39" s="382"/>
      <c r="BPL39" s="382"/>
      <c r="BPM39" s="382"/>
      <c r="BPN39" s="382"/>
      <c r="BPO39" s="382"/>
      <c r="BPP39" s="382"/>
      <c r="BPQ39" s="382"/>
      <c r="BPR39" s="382"/>
      <c r="BPS39" s="382"/>
      <c r="BPT39" s="382"/>
      <c r="BPU39" s="382"/>
      <c r="BPV39" s="382"/>
      <c r="BPW39" s="382"/>
      <c r="BPX39" s="382"/>
      <c r="BPY39" s="382"/>
      <c r="BPZ39" s="382"/>
      <c r="BQA39" s="382"/>
      <c r="BQB39" s="382"/>
      <c r="BQC39" s="382"/>
      <c r="BQD39" s="382"/>
      <c r="BQE39" s="382"/>
      <c r="BQF39" s="382"/>
      <c r="BQG39" s="382"/>
      <c r="BQH39" s="382"/>
      <c r="BQI39" s="382"/>
      <c r="BQJ39" s="382"/>
      <c r="BQK39" s="382"/>
      <c r="BQL39" s="382"/>
      <c r="BQM39" s="382"/>
      <c r="BQN39" s="382"/>
      <c r="BQO39" s="382"/>
      <c r="BQP39" s="382"/>
      <c r="BQQ39" s="382"/>
      <c r="BQR39" s="382"/>
      <c r="BQS39" s="382"/>
      <c r="BQT39" s="382"/>
      <c r="BQU39" s="382"/>
      <c r="BQV39" s="382"/>
      <c r="BQW39" s="382"/>
      <c r="BQX39" s="382"/>
      <c r="BQY39" s="382"/>
      <c r="BQZ39" s="382"/>
      <c r="BRA39" s="382"/>
      <c r="BRB39" s="382"/>
      <c r="BRC39" s="382"/>
      <c r="BRD39" s="382"/>
      <c r="BRE39" s="382"/>
      <c r="BRF39" s="382"/>
      <c r="BRG39" s="382"/>
      <c r="BRH39" s="382"/>
      <c r="BRI39" s="382"/>
      <c r="BRJ39" s="382"/>
      <c r="BRK39" s="382"/>
      <c r="BRL39" s="382"/>
      <c r="BRM39" s="382"/>
      <c r="BRN39" s="382"/>
      <c r="BRO39" s="382"/>
      <c r="BRP39" s="382"/>
      <c r="BRQ39" s="382"/>
      <c r="BRR39" s="382"/>
      <c r="BRS39" s="382"/>
      <c r="BRT39" s="382"/>
      <c r="BRU39" s="382"/>
      <c r="BRV39" s="382"/>
      <c r="BRW39" s="382"/>
      <c r="BRX39" s="382"/>
      <c r="BRY39" s="382"/>
      <c r="BRZ39" s="382"/>
      <c r="BSA39" s="382"/>
      <c r="BSB39" s="382"/>
      <c r="BSC39" s="382"/>
      <c r="BSD39" s="382"/>
      <c r="BSE39" s="382"/>
      <c r="BSF39" s="382"/>
      <c r="BSG39" s="382"/>
      <c r="BSH39" s="382"/>
      <c r="BSI39" s="382"/>
      <c r="BSJ39" s="382"/>
      <c r="BSK39" s="382"/>
      <c r="BSL39" s="382"/>
      <c r="BSM39" s="382"/>
      <c r="BSN39" s="382"/>
      <c r="BSO39" s="382"/>
      <c r="BSP39" s="382"/>
      <c r="BSQ39" s="382"/>
      <c r="BSR39" s="382"/>
      <c r="BSS39" s="382"/>
      <c r="BST39" s="382"/>
      <c r="BSU39" s="382"/>
      <c r="BSV39" s="382"/>
      <c r="BSW39" s="382"/>
      <c r="BSX39" s="382"/>
      <c r="BSY39" s="382"/>
      <c r="BSZ39" s="382"/>
      <c r="BTA39" s="382"/>
      <c r="BTB39" s="382"/>
      <c r="BTC39" s="382"/>
      <c r="BTD39" s="382"/>
      <c r="BTE39" s="382"/>
      <c r="BTF39" s="382"/>
      <c r="BTG39" s="382"/>
      <c r="BTH39" s="382"/>
      <c r="BTI39" s="382"/>
    </row>
    <row r="40" spans="1:1881" s="221" customFormat="1" ht="25.5" customHeight="1" x14ac:dyDescent="0.25">
      <c r="A40" s="187"/>
      <c r="B40" s="160" t="s">
        <v>633</v>
      </c>
      <c r="C40" s="159"/>
      <c r="D40" s="129"/>
      <c r="E40" s="142"/>
      <c r="F40" s="723"/>
      <c r="G40" s="527"/>
      <c r="H40" s="67"/>
      <c r="I40" s="32"/>
      <c r="J40"/>
      <c r="K40" s="382"/>
      <c r="L40" s="715" t="s">
        <v>1022</v>
      </c>
      <c r="M40" s="580"/>
      <c r="N40" s="597"/>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c r="BN40" s="382"/>
      <c r="BO40" s="382"/>
      <c r="BP40" s="382"/>
      <c r="BQ40" s="382"/>
      <c r="BR40" s="382"/>
      <c r="BS40" s="382"/>
      <c r="BT40" s="382"/>
      <c r="BU40" s="382"/>
      <c r="BV40" s="382"/>
      <c r="BW40" s="382"/>
      <c r="BX40" s="382"/>
      <c r="BY40" s="382"/>
      <c r="BZ40" s="382"/>
      <c r="CA40" s="382"/>
      <c r="CB40" s="382"/>
      <c r="CC40" s="382"/>
      <c r="CD40" s="382"/>
      <c r="CE40" s="382"/>
      <c r="CF40" s="382"/>
      <c r="CG40" s="382"/>
      <c r="CH40" s="382"/>
      <c r="CI40" s="382"/>
      <c r="CJ40" s="382"/>
      <c r="CK40" s="382"/>
      <c r="CL40" s="382"/>
      <c r="CM40" s="382"/>
      <c r="CN40" s="382"/>
      <c r="CO40" s="382"/>
      <c r="CP40" s="382"/>
      <c r="CQ40" s="382"/>
      <c r="CR40" s="382"/>
      <c r="CS40" s="382"/>
      <c r="CT40" s="382"/>
      <c r="CU40" s="382"/>
      <c r="CV40" s="382"/>
      <c r="CW40" s="382"/>
      <c r="CX40" s="382"/>
      <c r="CY40" s="382"/>
      <c r="CZ40" s="382"/>
      <c r="DA40" s="382"/>
      <c r="DB40" s="382"/>
      <c r="DC40" s="382"/>
      <c r="DD40" s="382"/>
      <c r="DE40" s="382"/>
      <c r="DF40" s="382"/>
      <c r="DG40" s="382"/>
      <c r="DH40" s="382"/>
      <c r="DI40" s="382"/>
      <c r="DJ40" s="382"/>
      <c r="DK40" s="382"/>
      <c r="DL40" s="382"/>
      <c r="DM40" s="382"/>
      <c r="DN40" s="382"/>
      <c r="DO40" s="382"/>
      <c r="DP40" s="382"/>
      <c r="DQ40" s="382"/>
      <c r="DR40" s="382"/>
      <c r="DS40" s="382"/>
      <c r="DT40" s="382"/>
      <c r="DU40" s="382"/>
      <c r="DV40" s="382"/>
      <c r="DW40" s="382"/>
      <c r="DX40" s="382"/>
      <c r="DY40" s="382"/>
      <c r="DZ40" s="382"/>
      <c r="EA40" s="382"/>
      <c r="EB40" s="382"/>
      <c r="EC40" s="382"/>
      <c r="ED40" s="382"/>
      <c r="EE40" s="382"/>
      <c r="EF40" s="382"/>
      <c r="EG40" s="382"/>
      <c r="EH40" s="382"/>
      <c r="EI40" s="382"/>
      <c r="EJ40" s="382"/>
      <c r="EK40" s="382"/>
      <c r="EL40" s="382"/>
      <c r="EM40" s="382"/>
      <c r="EN40" s="382"/>
      <c r="EO40" s="382"/>
      <c r="EP40" s="382"/>
      <c r="EQ40" s="382"/>
      <c r="ER40" s="382"/>
      <c r="ES40" s="382"/>
      <c r="ET40" s="382"/>
      <c r="EU40" s="382"/>
      <c r="EV40" s="382"/>
      <c r="EW40" s="382"/>
      <c r="EX40" s="382"/>
      <c r="EY40" s="382"/>
      <c r="EZ40" s="382"/>
      <c r="FA40" s="382"/>
      <c r="FB40" s="382"/>
      <c r="FC40" s="382"/>
      <c r="FD40" s="382"/>
      <c r="FE40" s="382"/>
      <c r="FF40" s="382"/>
      <c r="FG40" s="382"/>
      <c r="FH40" s="382"/>
      <c r="FI40" s="382"/>
      <c r="FJ40" s="382"/>
      <c r="FK40" s="382"/>
      <c r="FL40" s="382"/>
      <c r="FM40" s="382"/>
      <c r="FN40" s="382"/>
      <c r="FO40" s="382"/>
      <c r="FP40" s="382"/>
      <c r="FQ40" s="382"/>
      <c r="FR40" s="382"/>
      <c r="FS40" s="382"/>
      <c r="FT40" s="382"/>
      <c r="FU40" s="382"/>
      <c r="FV40" s="382"/>
      <c r="FW40" s="382"/>
      <c r="FX40" s="382"/>
      <c r="FY40" s="382"/>
      <c r="FZ40" s="382"/>
      <c r="GA40" s="382"/>
      <c r="GB40" s="382"/>
      <c r="GC40" s="382"/>
      <c r="GD40" s="382"/>
      <c r="GE40" s="382"/>
      <c r="GF40" s="382"/>
      <c r="GG40" s="382"/>
      <c r="GH40" s="382"/>
      <c r="GI40" s="382"/>
      <c r="GJ40" s="382"/>
      <c r="GK40" s="382"/>
      <c r="GL40" s="382"/>
      <c r="GM40" s="382"/>
      <c r="GN40" s="382"/>
      <c r="GO40" s="382"/>
      <c r="GP40" s="382"/>
      <c r="GQ40" s="382"/>
      <c r="GR40" s="382"/>
      <c r="GS40" s="382"/>
      <c r="GT40" s="382"/>
      <c r="GU40" s="382"/>
      <c r="GV40" s="382"/>
      <c r="GW40" s="382"/>
      <c r="GX40" s="382"/>
      <c r="GY40" s="382"/>
      <c r="GZ40" s="382"/>
      <c r="HA40" s="382"/>
      <c r="HB40" s="382"/>
      <c r="HC40" s="382"/>
      <c r="HD40" s="382"/>
      <c r="HE40" s="382"/>
      <c r="HF40" s="382"/>
      <c r="HG40" s="382"/>
      <c r="HH40" s="382"/>
      <c r="HI40" s="382"/>
      <c r="HJ40" s="382"/>
      <c r="HK40" s="382"/>
      <c r="HL40" s="382"/>
      <c r="HM40" s="382"/>
      <c r="HN40" s="382"/>
      <c r="HO40" s="382"/>
      <c r="HP40" s="382"/>
      <c r="HQ40" s="382"/>
      <c r="HR40" s="382"/>
      <c r="HS40" s="382"/>
      <c r="HT40" s="382"/>
      <c r="HU40" s="382"/>
      <c r="HV40" s="382"/>
      <c r="HW40" s="382"/>
      <c r="HX40" s="382"/>
      <c r="HY40" s="382"/>
      <c r="HZ40" s="382"/>
      <c r="IA40" s="382"/>
      <c r="IB40" s="382"/>
      <c r="IC40" s="382"/>
      <c r="ID40" s="382"/>
      <c r="IE40" s="382"/>
      <c r="IF40" s="382"/>
      <c r="IG40" s="382"/>
      <c r="IH40" s="382"/>
      <c r="II40" s="382"/>
      <c r="IJ40" s="382"/>
      <c r="IK40" s="382"/>
      <c r="IL40" s="382"/>
      <c r="IM40" s="382"/>
      <c r="IN40" s="382"/>
      <c r="IO40" s="382"/>
      <c r="IP40" s="382"/>
      <c r="IQ40" s="382"/>
      <c r="IR40" s="382"/>
      <c r="IS40" s="382"/>
      <c r="IT40" s="382"/>
      <c r="IU40" s="382"/>
      <c r="IV40" s="382"/>
      <c r="IW40" s="382"/>
      <c r="IX40" s="382"/>
      <c r="IY40" s="382"/>
      <c r="IZ40" s="382"/>
      <c r="JA40" s="382"/>
      <c r="JB40" s="382"/>
      <c r="JC40" s="382"/>
      <c r="JD40" s="382"/>
      <c r="JE40" s="382"/>
      <c r="JF40" s="382"/>
      <c r="JG40" s="382"/>
      <c r="JH40" s="382"/>
      <c r="JI40" s="382"/>
      <c r="JJ40" s="382"/>
      <c r="JK40" s="382"/>
      <c r="JL40" s="382"/>
      <c r="JM40" s="382"/>
      <c r="JN40" s="382"/>
      <c r="JO40" s="382"/>
      <c r="JP40" s="382"/>
      <c r="JQ40" s="382"/>
      <c r="JR40" s="382"/>
      <c r="JS40" s="382"/>
      <c r="JT40" s="382"/>
      <c r="JU40" s="382"/>
      <c r="JV40" s="382"/>
      <c r="JW40" s="382"/>
      <c r="JX40" s="382"/>
      <c r="JY40" s="382"/>
      <c r="JZ40" s="382"/>
      <c r="KA40" s="382"/>
      <c r="KB40" s="382"/>
      <c r="KC40" s="382"/>
      <c r="KD40" s="382"/>
      <c r="KE40" s="382"/>
      <c r="KF40" s="382"/>
      <c r="KG40" s="382"/>
      <c r="KH40" s="382"/>
      <c r="KI40" s="382"/>
      <c r="KJ40" s="382"/>
      <c r="KK40" s="382"/>
      <c r="KL40" s="382"/>
      <c r="KM40" s="382"/>
      <c r="KN40" s="382"/>
      <c r="KO40" s="382"/>
      <c r="KP40" s="382"/>
      <c r="KQ40" s="382"/>
      <c r="KR40" s="382"/>
      <c r="KS40" s="382"/>
      <c r="KT40" s="382"/>
      <c r="KU40" s="382"/>
      <c r="KV40" s="382"/>
      <c r="KW40" s="382"/>
      <c r="KX40" s="382"/>
      <c r="KY40" s="382"/>
      <c r="KZ40" s="382"/>
      <c r="LA40" s="382"/>
      <c r="LB40" s="382"/>
      <c r="LC40" s="382"/>
      <c r="LD40" s="382"/>
      <c r="LE40" s="382"/>
      <c r="LF40" s="382"/>
      <c r="LG40" s="382"/>
      <c r="LH40" s="382"/>
      <c r="LI40" s="382"/>
      <c r="LJ40" s="382"/>
      <c r="LK40" s="382"/>
      <c r="LL40" s="382"/>
      <c r="LM40" s="382"/>
      <c r="LN40" s="382"/>
      <c r="LO40" s="382"/>
      <c r="LP40" s="382"/>
      <c r="LQ40" s="382"/>
      <c r="LR40" s="382"/>
      <c r="LS40" s="382"/>
      <c r="LT40" s="382"/>
      <c r="LU40" s="382"/>
      <c r="LV40" s="382"/>
      <c r="LW40" s="382"/>
      <c r="LX40" s="382"/>
      <c r="LY40" s="382"/>
      <c r="LZ40" s="382"/>
      <c r="MA40" s="382"/>
      <c r="MB40" s="382"/>
      <c r="MC40" s="382"/>
      <c r="MD40" s="382"/>
      <c r="ME40" s="382"/>
      <c r="MF40" s="382"/>
      <c r="MG40" s="382"/>
      <c r="MH40" s="382"/>
      <c r="MI40" s="382"/>
      <c r="MJ40" s="382"/>
      <c r="MK40" s="382"/>
      <c r="ML40" s="382"/>
      <c r="MM40" s="382"/>
      <c r="MN40" s="382"/>
      <c r="MO40" s="382"/>
      <c r="MP40" s="382"/>
      <c r="MQ40" s="382"/>
      <c r="MR40" s="382"/>
      <c r="MS40" s="382"/>
      <c r="MT40" s="382"/>
      <c r="MU40" s="382"/>
      <c r="MV40" s="382"/>
      <c r="MW40" s="382"/>
      <c r="MX40" s="382"/>
      <c r="MY40" s="382"/>
      <c r="MZ40" s="382"/>
      <c r="NA40" s="382"/>
      <c r="NB40" s="382"/>
      <c r="NC40" s="382"/>
      <c r="ND40" s="382"/>
      <c r="NE40" s="382"/>
      <c r="NF40" s="382"/>
      <c r="NG40" s="382"/>
      <c r="NH40" s="382"/>
      <c r="NI40" s="382"/>
      <c r="NJ40" s="382"/>
      <c r="NK40" s="382"/>
      <c r="NL40" s="382"/>
      <c r="NM40" s="382"/>
      <c r="NN40" s="382"/>
      <c r="NO40" s="382"/>
      <c r="NP40" s="382"/>
      <c r="NQ40" s="382"/>
      <c r="NR40" s="382"/>
      <c r="NS40" s="382"/>
      <c r="NT40" s="382"/>
      <c r="NU40" s="382"/>
      <c r="NV40" s="382"/>
      <c r="NW40" s="382"/>
      <c r="NX40" s="382"/>
      <c r="NY40" s="382"/>
      <c r="NZ40" s="382"/>
      <c r="OA40" s="382"/>
      <c r="OB40" s="382"/>
      <c r="OC40" s="382"/>
      <c r="OD40" s="382"/>
      <c r="OE40" s="382"/>
      <c r="OF40" s="382"/>
      <c r="OG40" s="382"/>
      <c r="OH40" s="382"/>
      <c r="OI40" s="382"/>
      <c r="OJ40" s="382"/>
      <c r="OK40" s="382"/>
      <c r="OL40" s="382"/>
      <c r="OM40" s="382"/>
      <c r="ON40" s="382"/>
      <c r="OO40" s="382"/>
      <c r="OP40" s="382"/>
      <c r="OQ40" s="382"/>
      <c r="OR40" s="382"/>
      <c r="OS40" s="382"/>
      <c r="OT40" s="382"/>
      <c r="OU40" s="382"/>
      <c r="OV40" s="382"/>
      <c r="OW40" s="382"/>
      <c r="OX40" s="382"/>
      <c r="OY40" s="382"/>
      <c r="OZ40" s="382"/>
      <c r="PA40" s="382"/>
      <c r="PB40" s="382"/>
      <c r="PC40" s="382"/>
      <c r="PD40" s="382"/>
      <c r="PE40" s="382"/>
      <c r="PF40" s="382"/>
      <c r="PG40" s="382"/>
      <c r="PH40" s="382"/>
      <c r="PI40" s="382"/>
      <c r="PJ40" s="382"/>
      <c r="PK40" s="382"/>
      <c r="PL40" s="382"/>
      <c r="PM40" s="382"/>
      <c r="PN40" s="382"/>
      <c r="PO40" s="382"/>
      <c r="PP40" s="382"/>
      <c r="PQ40" s="382"/>
      <c r="PR40" s="382"/>
      <c r="PS40" s="382"/>
      <c r="PT40" s="382"/>
      <c r="PU40" s="382"/>
      <c r="PV40" s="382"/>
      <c r="PW40" s="382"/>
      <c r="PX40" s="382"/>
      <c r="PY40" s="382"/>
      <c r="PZ40" s="382"/>
      <c r="QA40" s="382"/>
      <c r="QB40" s="382"/>
      <c r="QC40" s="382"/>
      <c r="QD40" s="382"/>
      <c r="QE40" s="382"/>
      <c r="QF40" s="382"/>
      <c r="QG40" s="382"/>
      <c r="QH40" s="382"/>
      <c r="QI40" s="382"/>
      <c r="QJ40" s="382"/>
      <c r="QK40" s="382"/>
      <c r="QL40" s="382"/>
      <c r="QM40" s="382"/>
      <c r="QN40" s="382"/>
      <c r="QO40" s="382"/>
      <c r="QP40" s="382"/>
      <c r="QQ40" s="382"/>
      <c r="QR40" s="382"/>
      <c r="QS40" s="382"/>
      <c r="QT40" s="382"/>
      <c r="QU40" s="382"/>
      <c r="QV40" s="382"/>
      <c r="QW40" s="382"/>
      <c r="QX40" s="382"/>
      <c r="QY40" s="382"/>
      <c r="QZ40" s="382"/>
      <c r="RA40" s="382"/>
      <c r="RB40" s="382"/>
      <c r="RC40" s="382"/>
      <c r="RD40" s="382"/>
      <c r="RE40" s="382"/>
      <c r="RF40" s="382"/>
      <c r="RG40" s="382"/>
      <c r="RH40" s="382"/>
      <c r="RI40" s="382"/>
      <c r="RJ40" s="382"/>
      <c r="RK40" s="382"/>
      <c r="RL40" s="382"/>
      <c r="RM40" s="382"/>
      <c r="RN40" s="382"/>
      <c r="RO40" s="382"/>
      <c r="RP40" s="382"/>
      <c r="RQ40" s="382"/>
      <c r="RR40" s="382"/>
      <c r="RS40" s="382"/>
      <c r="RT40" s="382"/>
      <c r="RU40" s="382"/>
      <c r="RV40" s="382"/>
      <c r="RW40" s="382"/>
      <c r="RX40" s="382"/>
      <c r="RY40" s="382"/>
      <c r="RZ40" s="382"/>
      <c r="SA40" s="382"/>
      <c r="SB40" s="382"/>
      <c r="SC40" s="382"/>
      <c r="SD40" s="382"/>
      <c r="SE40" s="382"/>
      <c r="SF40" s="382"/>
      <c r="SG40" s="382"/>
      <c r="SH40" s="382"/>
      <c r="SI40" s="382"/>
      <c r="SJ40" s="382"/>
      <c r="SK40" s="382"/>
      <c r="SL40" s="382"/>
      <c r="SM40" s="382"/>
      <c r="SN40" s="382"/>
      <c r="SO40" s="382"/>
      <c r="SP40" s="382"/>
      <c r="SQ40" s="382"/>
      <c r="SR40" s="382"/>
      <c r="SS40" s="382"/>
      <c r="ST40" s="382"/>
      <c r="SU40" s="382"/>
      <c r="SV40" s="382"/>
      <c r="SW40" s="382"/>
      <c r="SX40" s="382"/>
      <c r="SY40" s="382"/>
      <c r="SZ40" s="382"/>
      <c r="TA40" s="382"/>
      <c r="TB40" s="382"/>
      <c r="TC40" s="382"/>
      <c r="TD40" s="382"/>
      <c r="TE40" s="382"/>
      <c r="TF40" s="382"/>
      <c r="TG40" s="382"/>
      <c r="TH40" s="382"/>
      <c r="TI40" s="382"/>
      <c r="TJ40" s="382"/>
      <c r="TK40" s="382"/>
      <c r="TL40" s="382"/>
      <c r="TM40" s="382"/>
      <c r="TN40" s="382"/>
      <c r="TO40" s="382"/>
      <c r="TP40" s="382"/>
      <c r="TQ40" s="382"/>
      <c r="TR40" s="382"/>
      <c r="TS40" s="382"/>
      <c r="TT40" s="382"/>
      <c r="TU40" s="382"/>
      <c r="TV40" s="382"/>
      <c r="TW40" s="382"/>
      <c r="TX40" s="382"/>
      <c r="TY40" s="382"/>
      <c r="TZ40" s="382"/>
      <c r="UA40" s="382"/>
      <c r="UB40" s="382"/>
      <c r="UC40" s="382"/>
      <c r="UD40" s="382"/>
      <c r="UE40" s="382"/>
      <c r="UF40" s="382"/>
      <c r="UG40" s="382"/>
      <c r="UH40" s="382"/>
      <c r="UI40" s="382"/>
      <c r="UJ40" s="382"/>
      <c r="UK40" s="382"/>
      <c r="UL40" s="382"/>
      <c r="UM40" s="382"/>
      <c r="UN40" s="382"/>
      <c r="UO40" s="382"/>
      <c r="UP40" s="382"/>
      <c r="UQ40" s="382"/>
      <c r="UR40" s="382"/>
      <c r="US40" s="382"/>
      <c r="UT40" s="382"/>
      <c r="UU40" s="382"/>
      <c r="UV40" s="382"/>
      <c r="UW40" s="382"/>
      <c r="UX40" s="382"/>
      <c r="UY40" s="382"/>
      <c r="UZ40" s="382"/>
      <c r="VA40" s="382"/>
      <c r="VB40" s="382"/>
      <c r="VC40" s="382"/>
      <c r="VD40" s="382"/>
      <c r="VE40" s="382"/>
      <c r="VF40" s="382"/>
      <c r="VG40" s="382"/>
      <c r="VH40" s="382"/>
      <c r="VI40" s="382"/>
      <c r="VJ40" s="382"/>
      <c r="VK40" s="382"/>
      <c r="VL40" s="382"/>
      <c r="VM40" s="382"/>
      <c r="VN40" s="382"/>
      <c r="VO40" s="382"/>
      <c r="VP40" s="382"/>
      <c r="VQ40" s="382"/>
      <c r="VR40" s="382"/>
      <c r="VS40" s="382"/>
      <c r="VT40" s="382"/>
      <c r="VU40" s="382"/>
      <c r="VV40" s="382"/>
      <c r="VW40" s="382"/>
      <c r="VX40" s="382"/>
      <c r="VY40" s="382"/>
      <c r="VZ40" s="382"/>
      <c r="WA40" s="382"/>
      <c r="WB40" s="382"/>
      <c r="WC40" s="382"/>
      <c r="WD40" s="382"/>
      <c r="WE40" s="382"/>
      <c r="WF40" s="382"/>
      <c r="WG40" s="382"/>
      <c r="WH40" s="382"/>
      <c r="WI40" s="382"/>
      <c r="WJ40" s="382"/>
      <c r="WK40" s="382"/>
      <c r="WL40" s="382"/>
      <c r="WM40" s="382"/>
      <c r="WN40" s="382"/>
      <c r="WO40" s="382"/>
      <c r="WP40" s="382"/>
      <c r="WQ40" s="382"/>
      <c r="WR40" s="382"/>
      <c r="WS40" s="382"/>
      <c r="WT40" s="382"/>
      <c r="WU40" s="382"/>
      <c r="WV40" s="382"/>
      <c r="WW40" s="382"/>
      <c r="WX40" s="382"/>
      <c r="WY40" s="382"/>
      <c r="WZ40" s="382"/>
      <c r="XA40" s="382"/>
      <c r="XB40" s="382"/>
      <c r="XC40" s="382"/>
      <c r="XD40" s="382"/>
      <c r="XE40" s="382"/>
      <c r="XF40" s="382"/>
      <c r="XG40" s="382"/>
      <c r="XH40" s="382"/>
      <c r="XI40" s="382"/>
      <c r="XJ40" s="382"/>
      <c r="XK40" s="382"/>
      <c r="XL40" s="382"/>
      <c r="XM40" s="382"/>
      <c r="XN40" s="382"/>
      <c r="XO40" s="382"/>
      <c r="XP40" s="382"/>
      <c r="XQ40" s="382"/>
      <c r="XR40" s="382"/>
      <c r="XS40" s="382"/>
      <c r="XT40" s="382"/>
      <c r="XU40" s="382"/>
      <c r="XV40" s="382"/>
      <c r="XW40" s="382"/>
      <c r="XX40" s="382"/>
      <c r="XY40" s="382"/>
      <c r="XZ40" s="382"/>
      <c r="YA40" s="382"/>
      <c r="YB40" s="382"/>
      <c r="YC40" s="382"/>
      <c r="YD40" s="382"/>
      <c r="YE40" s="382"/>
      <c r="YF40" s="382"/>
      <c r="YG40" s="382"/>
      <c r="YH40" s="382"/>
      <c r="YI40" s="382"/>
      <c r="YJ40" s="382"/>
      <c r="YK40" s="382"/>
      <c r="YL40" s="382"/>
      <c r="YM40" s="382"/>
      <c r="YN40" s="382"/>
      <c r="YO40" s="382"/>
      <c r="YP40" s="382"/>
      <c r="YQ40" s="382"/>
      <c r="YR40" s="382"/>
      <c r="YS40" s="382"/>
      <c r="YT40" s="382"/>
      <c r="YU40" s="382"/>
      <c r="YV40" s="382"/>
      <c r="YW40" s="382"/>
      <c r="YX40" s="382"/>
      <c r="YY40" s="382"/>
      <c r="YZ40" s="382"/>
      <c r="ZA40" s="382"/>
      <c r="ZB40" s="382"/>
      <c r="ZC40" s="382"/>
      <c r="ZD40" s="382"/>
      <c r="ZE40" s="382"/>
      <c r="ZF40" s="382"/>
      <c r="ZG40" s="382"/>
      <c r="ZH40" s="382"/>
      <c r="ZI40" s="382"/>
      <c r="ZJ40" s="382"/>
      <c r="ZK40" s="382"/>
      <c r="ZL40" s="382"/>
      <c r="ZM40" s="382"/>
      <c r="ZN40" s="382"/>
      <c r="ZO40" s="382"/>
      <c r="ZP40" s="382"/>
      <c r="ZQ40" s="382"/>
      <c r="ZR40" s="382"/>
      <c r="ZS40" s="382"/>
      <c r="ZT40" s="382"/>
      <c r="ZU40" s="382"/>
      <c r="ZV40" s="382"/>
      <c r="ZW40" s="382"/>
      <c r="ZX40" s="382"/>
      <c r="ZY40" s="382"/>
      <c r="ZZ40" s="382"/>
      <c r="AAA40" s="382"/>
      <c r="AAB40" s="382"/>
      <c r="AAC40" s="382"/>
      <c r="AAD40" s="382"/>
      <c r="AAE40" s="382"/>
      <c r="AAF40" s="382"/>
      <c r="AAG40" s="382"/>
      <c r="AAH40" s="382"/>
      <c r="AAI40" s="382"/>
      <c r="AAJ40" s="382"/>
      <c r="AAK40" s="382"/>
      <c r="AAL40" s="382"/>
      <c r="AAM40" s="382"/>
      <c r="AAN40" s="382"/>
      <c r="AAO40" s="382"/>
      <c r="AAP40" s="382"/>
      <c r="AAQ40" s="382"/>
      <c r="AAR40" s="382"/>
      <c r="AAS40" s="382"/>
      <c r="AAT40" s="382"/>
      <c r="AAU40" s="382"/>
      <c r="AAV40" s="382"/>
      <c r="AAW40" s="382"/>
      <c r="AAX40" s="382"/>
      <c r="AAY40" s="382"/>
      <c r="AAZ40" s="382"/>
      <c r="ABA40" s="382"/>
      <c r="ABB40" s="382"/>
      <c r="ABC40" s="382"/>
      <c r="ABD40" s="382"/>
      <c r="ABE40" s="382"/>
      <c r="ABF40" s="382"/>
      <c r="ABG40" s="382"/>
      <c r="ABH40" s="382"/>
      <c r="ABI40" s="382"/>
      <c r="ABJ40" s="382"/>
      <c r="ABK40" s="382"/>
      <c r="ABL40" s="382"/>
      <c r="ABM40" s="382"/>
      <c r="ABN40" s="382"/>
      <c r="ABO40" s="382"/>
      <c r="ABP40" s="382"/>
      <c r="ABQ40" s="382"/>
      <c r="ABR40" s="382"/>
      <c r="ABS40" s="382"/>
      <c r="ABT40" s="382"/>
      <c r="ABU40" s="382"/>
      <c r="ABV40" s="382"/>
      <c r="ABW40" s="382"/>
      <c r="ABX40" s="382"/>
      <c r="ABY40" s="382"/>
      <c r="ABZ40" s="382"/>
      <c r="ACA40" s="382"/>
      <c r="ACB40" s="382"/>
      <c r="ACC40" s="382"/>
      <c r="ACD40" s="382"/>
      <c r="ACE40" s="382"/>
      <c r="ACF40" s="382"/>
      <c r="ACG40" s="382"/>
      <c r="ACH40" s="382"/>
      <c r="ACI40" s="382"/>
      <c r="ACJ40" s="382"/>
      <c r="ACK40" s="382"/>
      <c r="ACL40" s="382"/>
      <c r="ACM40" s="382"/>
      <c r="ACN40" s="382"/>
      <c r="ACO40" s="382"/>
      <c r="ACP40" s="382"/>
      <c r="ACQ40" s="382"/>
      <c r="ACR40" s="382"/>
      <c r="ACS40" s="382"/>
      <c r="ACT40" s="382"/>
      <c r="ACU40" s="382"/>
      <c r="ACV40" s="382"/>
      <c r="ACW40" s="382"/>
      <c r="ACX40" s="382"/>
      <c r="ACY40" s="382"/>
      <c r="ACZ40" s="382"/>
      <c r="ADA40" s="382"/>
      <c r="ADB40" s="382"/>
      <c r="ADC40" s="382"/>
      <c r="ADD40" s="382"/>
      <c r="ADE40" s="382"/>
      <c r="ADF40" s="382"/>
      <c r="ADG40" s="382"/>
      <c r="ADH40" s="382"/>
      <c r="ADI40" s="382"/>
      <c r="ADJ40" s="382"/>
      <c r="ADK40" s="382"/>
      <c r="ADL40" s="382"/>
      <c r="ADM40" s="382"/>
      <c r="ADN40" s="382"/>
      <c r="ADO40" s="382"/>
      <c r="ADP40" s="382"/>
      <c r="ADQ40" s="382"/>
      <c r="ADR40" s="382"/>
      <c r="ADS40" s="382"/>
      <c r="ADT40" s="382"/>
      <c r="ADU40" s="382"/>
      <c r="ADV40" s="382"/>
      <c r="ADW40" s="382"/>
      <c r="ADX40" s="382"/>
      <c r="ADY40" s="382"/>
      <c r="ADZ40" s="382"/>
      <c r="AEA40" s="382"/>
      <c r="AEB40" s="382"/>
      <c r="AEC40" s="382"/>
      <c r="AED40" s="382"/>
      <c r="AEE40" s="382"/>
      <c r="AEF40" s="382"/>
      <c r="AEG40" s="382"/>
      <c r="AEH40" s="382"/>
      <c r="AEI40" s="382"/>
      <c r="AEJ40" s="382"/>
      <c r="AEK40" s="382"/>
      <c r="AEL40" s="382"/>
      <c r="AEM40" s="382"/>
      <c r="AEN40" s="382"/>
      <c r="AEO40" s="382"/>
      <c r="AEP40" s="382"/>
      <c r="AEQ40" s="382"/>
      <c r="AER40" s="382"/>
      <c r="AES40" s="382"/>
      <c r="AET40" s="382"/>
      <c r="AEU40" s="382"/>
      <c r="AEV40" s="382"/>
      <c r="AEW40" s="382"/>
      <c r="AEX40" s="382"/>
      <c r="AEY40" s="382"/>
      <c r="AEZ40" s="382"/>
      <c r="AFA40" s="382"/>
      <c r="AFB40" s="382"/>
      <c r="AFC40" s="382"/>
      <c r="AFD40" s="382"/>
      <c r="AFE40" s="382"/>
      <c r="AFF40" s="382"/>
      <c r="AFG40" s="382"/>
      <c r="AFH40" s="382"/>
      <c r="AFI40" s="382"/>
      <c r="AFJ40" s="382"/>
      <c r="AFK40" s="382"/>
      <c r="AFL40" s="382"/>
      <c r="AFM40" s="382"/>
      <c r="AFN40" s="382"/>
      <c r="AFO40" s="382"/>
      <c r="AFP40" s="382"/>
      <c r="AFQ40" s="382"/>
      <c r="AFR40" s="382"/>
      <c r="AFS40" s="382"/>
      <c r="AFT40" s="382"/>
      <c r="AFU40" s="382"/>
      <c r="AFV40" s="382"/>
      <c r="AFW40" s="382"/>
      <c r="AFX40" s="382"/>
      <c r="AFY40" s="382"/>
      <c r="AFZ40" s="382"/>
      <c r="AGA40" s="382"/>
      <c r="AGB40" s="382"/>
      <c r="AGC40" s="382"/>
      <c r="AGD40" s="382"/>
      <c r="AGE40" s="382"/>
      <c r="AGF40" s="382"/>
      <c r="AGG40" s="382"/>
      <c r="AGH40" s="382"/>
      <c r="AGI40" s="382"/>
      <c r="AGJ40" s="382"/>
      <c r="AGK40" s="382"/>
      <c r="AGL40" s="382"/>
      <c r="AGM40" s="382"/>
      <c r="AGN40" s="382"/>
      <c r="AGO40" s="382"/>
      <c r="AGP40" s="382"/>
      <c r="AGQ40" s="382"/>
      <c r="AGR40" s="382"/>
      <c r="AGS40" s="382"/>
      <c r="AGT40" s="382"/>
      <c r="AGU40" s="382"/>
      <c r="AGV40" s="382"/>
      <c r="AGW40" s="382"/>
      <c r="AGX40" s="382"/>
      <c r="AGY40" s="382"/>
      <c r="AGZ40" s="382"/>
      <c r="AHA40" s="382"/>
      <c r="AHB40" s="382"/>
      <c r="AHC40" s="382"/>
      <c r="AHD40" s="382"/>
      <c r="AHE40" s="382"/>
      <c r="AHF40" s="382"/>
      <c r="AHG40" s="382"/>
      <c r="AHH40" s="382"/>
      <c r="AHI40" s="382"/>
      <c r="AHJ40" s="382"/>
      <c r="AHK40" s="382"/>
      <c r="AHL40" s="382"/>
      <c r="AHM40" s="382"/>
      <c r="AHN40" s="382"/>
      <c r="AHO40" s="382"/>
      <c r="AHP40" s="382"/>
      <c r="AHQ40" s="382"/>
      <c r="AHR40" s="382"/>
      <c r="AHS40" s="382"/>
      <c r="AHT40" s="382"/>
      <c r="AHU40" s="382"/>
      <c r="AHV40" s="382"/>
      <c r="AHW40" s="382"/>
      <c r="AHX40" s="382"/>
      <c r="AHY40" s="382"/>
      <c r="AHZ40" s="382"/>
      <c r="AIA40" s="382"/>
      <c r="AIB40" s="382"/>
      <c r="AIC40" s="382"/>
      <c r="AID40" s="382"/>
      <c r="AIE40" s="382"/>
      <c r="AIF40" s="382"/>
      <c r="AIG40" s="382"/>
      <c r="AIH40" s="382"/>
      <c r="AII40" s="382"/>
      <c r="AIJ40" s="382"/>
      <c r="AIK40" s="382"/>
      <c r="AIL40" s="382"/>
      <c r="AIM40" s="382"/>
      <c r="AIN40" s="382"/>
      <c r="AIO40" s="382"/>
      <c r="AIP40" s="382"/>
      <c r="AIQ40" s="382"/>
      <c r="AIR40" s="382"/>
      <c r="AIS40" s="382"/>
      <c r="AIT40" s="382"/>
      <c r="AIU40" s="382"/>
      <c r="AIV40" s="382"/>
      <c r="AIW40" s="382"/>
      <c r="AIX40" s="382"/>
      <c r="AIY40" s="382"/>
      <c r="AIZ40" s="382"/>
      <c r="AJA40" s="382"/>
      <c r="AJB40" s="382"/>
      <c r="AJC40" s="382"/>
      <c r="AJD40" s="382"/>
      <c r="AJE40" s="382"/>
      <c r="AJF40" s="382"/>
      <c r="AJG40" s="382"/>
      <c r="AJH40" s="382"/>
      <c r="AJI40" s="382"/>
      <c r="AJJ40" s="382"/>
      <c r="AJK40" s="382"/>
      <c r="AJL40" s="382"/>
      <c r="AJM40" s="382"/>
      <c r="AJN40" s="382"/>
      <c r="AJO40" s="382"/>
      <c r="AJP40" s="382"/>
      <c r="AJQ40" s="382"/>
      <c r="AJR40" s="382"/>
      <c r="AJS40" s="382"/>
      <c r="AJT40" s="382"/>
      <c r="AJU40" s="382"/>
      <c r="AJV40" s="382"/>
      <c r="AJW40" s="382"/>
      <c r="AJX40" s="382"/>
      <c r="AJY40" s="382"/>
      <c r="AJZ40" s="382"/>
      <c r="AKA40" s="382"/>
      <c r="AKB40" s="382"/>
      <c r="AKC40" s="382"/>
      <c r="AKD40" s="382"/>
      <c r="AKE40" s="382"/>
      <c r="AKF40" s="382"/>
      <c r="AKG40" s="382"/>
      <c r="AKH40" s="382"/>
      <c r="AKI40" s="382"/>
      <c r="AKJ40" s="382"/>
      <c r="AKK40" s="382"/>
      <c r="AKL40" s="382"/>
      <c r="AKM40" s="382"/>
      <c r="AKN40" s="382"/>
      <c r="AKO40" s="382"/>
      <c r="AKP40" s="382"/>
      <c r="AKQ40" s="382"/>
      <c r="AKR40" s="382"/>
      <c r="AKS40" s="382"/>
      <c r="AKT40" s="382"/>
      <c r="AKU40" s="382"/>
      <c r="AKV40" s="382"/>
      <c r="AKW40" s="382"/>
      <c r="AKX40" s="382"/>
      <c r="AKY40" s="382"/>
      <c r="AKZ40" s="382"/>
      <c r="ALA40" s="382"/>
      <c r="ALB40" s="382"/>
      <c r="ALC40" s="382"/>
      <c r="ALD40" s="382"/>
      <c r="ALE40" s="382"/>
      <c r="ALF40" s="382"/>
      <c r="ALG40" s="382"/>
      <c r="ALH40" s="382"/>
      <c r="ALI40" s="382"/>
      <c r="ALJ40" s="382"/>
      <c r="ALK40" s="382"/>
      <c r="ALL40" s="382"/>
      <c r="ALM40" s="382"/>
      <c r="ALN40" s="382"/>
      <c r="ALO40" s="382"/>
      <c r="ALP40" s="382"/>
      <c r="ALQ40" s="382"/>
      <c r="ALR40" s="382"/>
      <c r="ALS40" s="382"/>
      <c r="ALT40" s="382"/>
      <c r="ALU40" s="382"/>
      <c r="ALV40" s="382"/>
      <c r="ALW40" s="382"/>
      <c r="ALX40" s="382"/>
      <c r="ALY40" s="382"/>
      <c r="ALZ40" s="382"/>
      <c r="AMA40" s="382"/>
      <c r="AMB40" s="382"/>
      <c r="AMC40" s="382"/>
      <c r="AMD40" s="382"/>
      <c r="AME40" s="382"/>
      <c r="AMF40" s="382"/>
      <c r="AMG40" s="382"/>
      <c r="AMH40" s="382"/>
      <c r="AMI40" s="382"/>
      <c r="AMJ40" s="382"/>
      <c r="AMK40" s="382"/>
      <c r="AML40" s="382"/>
      <c r="AMM40" s="382"/>
      <c r="AMN40" s="382"/>
      <c r="AMO40" s="382"/>
      <c r="AMP40" s="382"/>
      <c r="AMQ40" s="382"/>
      <c r="AMR40" s="382"/>
      <c r="AMS40" s="382"/>
      <c r="AMT40" s="382"/>
      <c r="AMU40" s="382"/>
      <c r="AMV40" s="382"/>
      <c r="AMW40" s="382"/>
      <c r="AMX40" s="382"/>
      <c r="AMY40" s="382"/>
      <c r="AMZ40" s="382"/>
      <c r="ANA40" s="382"/>
      <c r="ANB40" s="382"/>
      <c r="ANC40" s="382"/>
      <c r="AND40" s="382"/>
      <c r="ANE40" s="382"/>
      <c r="ANF40" s="382"/>
      <c r="ANG40" s="382"/>
      <c r="ANH40" s="382"/>
      <c r="ANI40" s="382"/>
      <c r="ANJ40" s="382"/>
      <c r="ANK40" s="382"/>
      <c r="ANL40" s="382"/>
      <c r="ANM40" s="382"/>
      <c r="ANN40" s="382"/>
      <c r="ANO40" s="382"/>
      <c r="ANP40" s="382"/>
      <c r="ANQ40" s="382"/>
      <c r="ANR40" s="382"/>
      <c r="ANS40" s="382"/>
      <c r="ANT40" s="382"/>
      <c r="ANU40" s="382"/>
      <c r="ANV40" s="382"/>
      <c r="ANW40" s="382"/>
      <c r="ANX40" s="382"/>
      <c r="ANY40" s="382"/>
      <c r="ANZ40" s="382"/>
      <c r="AOA40" s="382"/>
      <c r="AOB40" s="382"/>
      <c r="AOC40" s="382"/>
      <c r="AOD40" s="382"/>
      <c r="AOE40" s="382"/>
      <c r="AOF40" s="382"/>
      <c r="AOG40" s="382"/>
      <c r="AOH40" s="382"/>
      <c r="AOI40" s="382"/>
      <c r="AOJ40" s="382"/>
      <c r="AOK40" s="382"/>
      <c r="AOL40" s="382"/>
      <c r="AOM40" s="382"/>
      <c r="AON40" s="382"/>
      <c r="AOO40" s="382"/>
      <c r="AOP40" s="382"/>
      <c r="AOQ40" s="382"/>
      <c r="AOR40" s="382"/>
      <c r="AOS40" s="382"/>
      <c r="AOT40" s="382"/>
      <c r="AOU40" s="382"/>
      <c r="AOV40" s="382"/>
      <c r="AOW40" s="382"/>
      <c r="AOX40" s="382"/>
      <c r="AOY40" s="382"/>
      <c r="AOZ40" s="382"/>
      <c r="APA40" s="382"/>
      <c r="APB40" s="382"/>
      <c r="APC40" s="382"/>
      <c r="APD40" s="382"/>
      <c r="APE40" s="382"/>
      <c r="APF40" s="382"/>
      <c r="APG40" s="382"/>
      <c r="APH40" s="382"/>
      <c r="API40" s="382"/>
      <c r="APJ40" s="382"/>
      <c r="APK40" s="382"/>
      <c r="APL40" s="382"/>
      <c r="APM40" s="382"/>
      <c r="APN40" s="382"/>
      <c r="APO40" s="382"/>
      <c r="APP40" s="382"/>
      <c r="APQ40" s="382"/>
      <c r="APR40" s="382"/>
      <c r="APS40" s="382"/>
      <c r="APT40" s="382"/>
      <c r="APU40" s="382"/>
      <c r="APV40" s="382"/>
      <c r="APW40" s="382"/>
      <c r="APX40" s="382"/>
      <c r="APY40" s="382"/>
      <c r="APZ40" s="382"/>
      <c r="AQA40" s="382"/>
      <c r="AQB40" s="382"/>
      <c r="AQC40" s="382"/>
      <c r="AQD40" s="382"/>
      <c r="AQE40" s="382"/>
      <c r="AQF40" s="382"/>
      <c r="AQG40" s="382"/>
      <c r="AQH40" s="382"/>
      <c r="AQI40" s="382"/>
      <c r="AQJ40" s="382"/>
      <c r="AQK40" s="382"/>
      <c r="AQL40" s="382"/>
      <c r="AQM40" s="382"/>
      <c r="AQN40" s="382"/>
      <c r="AQO40" s="382"/>
      <c r="AQP40" s="382"/>
      <c r="AQQ40" s="382"/>
      <c r="AQR40" s="382"/>
      <c r="AQS40" s="382"/>
      <c r="AQT40" s="382"/>
      <c r="AQU40" s="382"/>
      <c r="AQV40" s="382"/>
      <c r="AQW40" s="382"/>
      <c r="AQX40" s="382"/>
      <c r="AQY40" s="382"/>
      <c r="AQZ40" s="382"/>
      <c r="ARA40" s="382"/>
      <c r="ARB40" s="382"/>
      <c r="ARC40" s="382"/>
      <c r="ARD40" s="382"/>
      <c r="ARE40" s="382"/>
      <c r="ARF40" s="382"/>
      <c r="ARG40" s="382"/>
      <c r="ARH40" s="382"/>
      <c r="ARI40" s="382"/>
      <c r="ARJ40" s="382"/>
      <c r="ARK40" s="382"/>
      <c r="ARL40" s="382"/>
      <c r="ARM40" s="382"/>
      <c r="ARN40" s="382"/>
      <c r="ARO40" s="382"/>
      <c r="ARP40" s="382"/>
      <c r="ARQ40" s="382"/>
      <c r="ARR40" s="382"/>
      <c r="ARS40" s="382"/>
      <c r="ART40" s="382"/>
      <c r="ARU40" s="382"/>
      <c r="ARV40" s="382"/>
      <c r="ARW40" s="382"/>
      <c r="ARX40" s="382"/>
      <c r="ARY40" s="382"/>
      <c r="ARZ40" s="382"/>
      <c r="ASA40" s="382"/>
      <c r="ASB40" s="382"/>
      <c r="ASC40" s="382"/>
      <c r="ASD40" s="382"/>
      <c r="ASE40" s="382"/>
      <c r="ASF40" s="382"/>
      <c r="ASG40" s="382"/>
      <c r="ASH40" s="382"/>
      <c r="ASI40" s="382"/>
      <c r="ASJ40" s="382"/>
      <c r="ASK40" s="382"/>
      <c r="ASL40" s="382"/>
      <c r="ASM40" s="382"/>
      <c r="ASN40" s="382"/>
      <c r="ASO40" s="382"/>
      <c r="ASP40" s="382"/>
      <c r="ASQ40" s="382"/>
      <c r="ASR40" s="382"/>
      <c r="ASS40" s="382"/>
      <c r="AST40" s="382"/>
      <c r="ASU40" s="382"/>
      <c r="ASV40" s="382"/>
      <c r="ASW40" s="382"/>
      <c r="ASX40" s="382"/>
      <c r="ASY40" s="382"/>
      <c r="ASZ40" s="382"/>
      <c r="ATA40" s="382"/>
      <c r="ATB40" s="382"/>
      <c r="ATC40" s="382"/>
      <c r="ATD40" s="382"/>
      <c r="ATE40" s="382"/>
      <c r="ATF40" s="382"/>
      <c r="ATG40" s="382"/>
      <c r="ATH40" s="382"/>
      <c r="ATI40" s="382"/>
      <c r="ATJ40" s="382"/>
      <c r="ATK40" s="382"/>
      <c r="ATL40" s="382"/>
      <c r="ATM40" s="382"/>
      <c r="ATN40" s="382"/>
      <c r="ATO40" s="382"/>
      <c r="ATP40" s="382"/>
      <c r="ATQ40" s="382"/>
      <c r="ATR40" s="382"/>
      <c r="ATS40" s="382"/>
      <c r="ATT40" s="382"/>
      <c r="ATU40" s="382"/>
      <c r="ATV40" s="382"/>
      <c r="ATW40" s="382"/>
      <c r="ATX40" s="382"/>
      <c r="ATY40" s="382"/>
      <c r="ATZ40" s="382"/>
      <c r="AUA40" s="382"/>
      <c r="AUB40" s="382"/>
      <c r="AUC40" s="382"/>
      <c r="AUD40" s="382"/>
      <c r="AUE40" s="382"/>
      <c r="AUF40" s="382"/>
      <c r="AUG40" s="382"/>
      <c r="AUH40" s="382"/>
      <c r="AUI40" s="382"/>
      <c r="AUJ40" s="382"/>
      <c r="AUK40" s="382"/>
      <c r="AUL40" s="382"/>
      <c r="AUM40" s="382"/>
      <c r="AUN40" s="382"/>
      <c r="AUO40" s="382"/>
      <c r="AUP40" s="382"/>
      <c r="AUQ40" s="382"/>
      <c r="AUR40" s="382"/>
      <c r="AUS40" s="382"/>
      <c r="AUT40" s="382"/>
      <c r="AUU40" s="382"/>
      <c r="AUV40" s="382"/>
      <c r="AUW40" s="382"/>
      <c r="AUX40" s="382"/>
      <c r="AUY40" s="382"/>
      <c r="AUZ40" s="382"/>
      <c r="AVA40" s="382"/>
      <c r="AVB40" s="382"/>
      <c r="AVC40" s="382"/>
      <c r="AVD40" s="382"/>
      <c r="AVE40" s="382"/>
      <c r="AVF40" s="382"/>
      <c r="AVG40" s="382"/>
      <c r="AVH40" s="382"/>
      <c r="AVI40" s="382"/>
      <c r="AVJ40" s="382"/>
      <c r="AVK40" s="382"/>
      <c r="AVL40" s="382"/>
      <c r="AVM40" s="382"/>
      <c r="AVN40" s="382"/>
      <c r="AVO40" s="382"/>
      <c r="AVP40" s="382"/>
      <c r="AVQ40" s="382"/>
      <c r="AVR40" s="382"/>
      <c r="AVS40" s="382"/>
      <c r="AVT40" s="382"/>
      <c r="AVU40" s="382"/>
      <c r="AVV40" s="382"/>
      <c r="AVW40" s="382"/>
      <c r="AVX40" s="382"/>
      <c r="AVY40" s="382"/>
      <c r="AVZ40" s="382"/>
      <c r="AWA40" s="382"/>
      <c r="AWB40" s="382"/>
      <c r="AWC40" s="382"/>
      <c r="AWD40" s="382"/>
      <c r="AWE40" s="382"/>
      <c r="AWF40" s="382"/>
      <c r="AWG40" s="382"/>
      <c r="AWH40" s="382"/>
      <c r="AWI40" s="382"/>
      <c r="AWJ40" s="382"/>
      <c r="AWK40" s="382"/>
      <c r="AWL40" s="382"/>
      <c r="AWM40" s="382"/>
      <c r="AWN40" s="382"/>
      <c r="AWO40" s="382"/>
      <c r="AWP40" s="382"/>
      <c r="AWQ40" s="382"/>
      <c r="AWR40" s="382"/>
      <c r="AWS40" s="382"/>
      <c r="AWT40" s="382"/>
      <c r="AWU40" s="382"/>
      <c r="AWV40" s="382"/>
      <c r="AWW40" s="382"/>
      <c r="AWX40" s="382"/>
      <c r="AWY40" s="382"/>
      <c r="AWZ40" s="382"/>
      <c r="AXA40" s="382"/>
      <c r="AXB40" s="382"/>
      <c r="AXC40" s="382"/>
      <c r="AXD40" s="382"/>
      <c r="AXE40" s="382"/>
      <c r="AXF40" s="382"/>
      <c r="AXG40" s="382"/>
      <c r="AXH40" s="382"/>
      <c r="AXI40" s="382"/>
      <c r="AXJ40" s="382"/>
      <c r="AXK40" s="382"/>
      <c r="AXL40" s="382"/>
      <c r="AXM40" s="382"/>
      <c r="AXN40" s="382"/>
      <c r="AXO40" s="382"/>
      <c r="AXP40" s="382"/>
      <c r="AXQ40" s="382"/>
      <c r="AXR40" s="382"/>
      <c r="AXS40" s="382"/>
      <c r="AXT40" s="382"/>
      <c r="AXU40" s="382"/>
      <c r="AXV40" s="382"/>
      <c r="AXW40" s="382"/>
      <c r="AXX40" s="382"/>
      <c r="AXY40" s="382"/>
      <c r="AXZ40" s="382"/>
      <c r="AYA40" s="382"/>
      <c r="AYB40" s="382"/>
      <c r="AYC40" s="382"/>
      <c r="AYD40" s="382"/>
      <c r="AYE40" s="382"/>
      <c r="AYF40" s="382"/>
      <c r="AYG40" s="382"/>
      <c r="AYH40" s="382"/>
      <c r="AYI40" s="382"/>
      <c r="AYJ40" s="382"/>
      <c r="AYK40" s="382"/>
      <c r="AYL40" s="382"/>
      <c r="AYM40" s="382"/>
      <c r="AYN40" s="382"/>
      <c r="AYO40" s="382"/>
      <c r="AYP40" s="382"/>
      <c r="AYQ40" s="382"/>
      <c r="AYR40" s="382"/>
      <c r="AYS40" s="382"/>
      <c r="AYT40" s="382"/>
      <c r="AYU40" s="382"/>
      <c r="AYV40" s="382"/>
      <c r="AYW40" s="382"/>
      <c r="AYX40" s="382"/>
      <c r="AYY40" s="382"/>
      <c r="AYZ40" s="382"/>
      <c r="AZA40" s="382"/>
      <c r="AZB40" s="382"/>
      <c r="AZC40" s="382"/>
      <c r="AZD40" s="382"/>
      <c r="AZE40" s="382"/>
      <c r="AZF40" s="382"/>
      <c r="AZG40" s="382"/>
      <c r="AZH40" s="382"/>
      <c r="AZI40" s="382"/>
      <c r="AZJ40" s="382"/>
      <c r="AZK40" s="382"/>
      <c r="AZL40" s="382"/>
      <c r="AZM40" s="382"/>
      <c r="AZN40" s="382"/>
      <c r="AZO40" s="382"/>
      <c r="AZP40" s="382"/>
      <c r="AZQ40" s="382"/>
      <c r="AZR40" s="382"/>
      <c r="AZS40" s="382"/>
      <c r="AZT40" s="382"/>
      <c r="AZU40" s="382"/>
      <c r="AZV40" s="382"/>
      <c r="AZW40" s="382"/>
      <c r="AZX40" s="382"/>
      <c r="AZY40" s="382"/>
      <c r="AZZ40" s="382"/>
      <c r="BAA40" s="382"/>
      <c r="BAB40" s="382"/>
      <c r="BAC40" s="382"/>
      <c r="BAD40" s="382"/>
      <c r="BAE40" s="382"/>
      <c r="BAF40" s="382"/>
      <c r="BAG40" s="382"/>
      <c r="BAH40" s="382"/>
      <c r="BAI40" s="382"/>
      <c r="BAJ40" s="382"/>
      <c r="BAK40" s="382"/>
      <c r="BAL40" s="382"/>
      <c r="BAM40" s="382"/>
      <c r="BAN40" s="382"/>
      <c r="BAO40" s="382"/>
      <c r="BAP40" s="382"/>
      <c r="BAQ40" s="382"/>
      <c r="BAR40" s="382"/>
      <c r="BAS40" s="382"/>
      <c r="BAT40" s="382"/>
      <c r="BAU40" s="382"/>
      <c r="BAV40" s="382"/>
      <c r="BAW40" s="382"/>
      <c r="BAX40" s="382"/>
      <c r="BAY40" s="382"/>
      <c r="BAZ40" s="382"/>
      <c r="BBA40" s="382"/>
      <c r="BBB40" s="382"/>
      <c r="BBC40" s="382"/>
      <c r="BBD40" s="382"/>
      <c r="BBE40" s="382"/>
      <c r="BBF40" s="382"/>
      <c r="BBG40" s="382"/>
      <c r="BBH40" s="382"/>
      <c r="BBI40" s="382"/>
      <c r="BBJ40" s="382"/>
      <c r="BBK40" s="382"/>
      <c r="BBL40" s="382"/>
      <c r="BBM40" s="382"/>
      <c r="BBN40" s="382"/>
      <c r="BBO40" s="382"/>
      <c r="BBP40" s="382"/>
      <c r="BBQ40" s="382"/>
      <c r="BBR40" s="382"/>
      <c r="BBS40" s="382"/>
      <c r="BBT40" s="382"/>
      <c r="BBU40" s="382"/>
      <c r="BBV40" s="382"/>
      <c r="BBW40" s="382"/>
      <c r="BBX40" s="382"/>
      <c r="BBY40" s="382"/>
      <c r="BBZ40" s="382"/>
      <c r="BCA40" s="382"/>
      <c r="BCB40" s="382"/>
      <c r="BCC40" s="382"/>
      <c r="BCD40" s="382"/>
      <c r="BCE40" s="382"/>
      <c r="BCF40" s="382"/>
      <c r="BCG40" s="382"/>
      <c r="BCH40" s="382"/>
      <c r="BCI40" s="382"/>
      <c r="BCJ40" s="382"/>
      <c r="BCK40" s="382"/>
      <c r="BCL40" s="382"/>
      <c r="BCM40" s="382"/>
      <c r="BCN40" s="382"/>
      <c r="BCO40" s="382"/>
      <c r="BCP40" s="382"/>
      <c r="BCQ40" s="382"/>
      <c r="BCR40" s="382"/>
      <c r="BCS40" s="382"/>
      <c r="BCT40" s="382"/>
      <c r="BCU40" s="382"/>
      <c r="BCV40" s="382"/>
      <c r="BCW40" s="382"/>
      <c r="BCX40" s="382"/>
      <c r="BCY40" s="382"/>
      <c r="BCZ40" s="382"/>
      <c r="BDA40" s="382"/>
      <c r="BDB40" s="382"/>
      <c r="BDC40" s="382"/>
      <c r="BDD40" s="382"/>
      <c r="BDE40" s="382"/>
      <c r="BDF40" s="382"/>
      <c r="BDG40" s="382"/>
      <c r="BDH40" s="382"/>
      <c r="BDI40" s="382"/>
      <c r="BDJ40" s="382"/>
      <c r="BDK40" s="382"/>
      <c r="BDL40" s="382"/>
      <c r="BDM40" s="382"/>
      <c r="BDN40" s="382"/>
      <c r="BDO40" s="382"/>
      <c r="BDP40" s="382"/>
      <c r="BDQ40" s="382"/>
      <c r="BDR40" s="382"/>
      <c r="BDS40" s="382"/>
      <c r="BDT40" s="382"/>
      <c r="BDU40" s="382"/>
      <c r="BDV40" s="382"/>
      <c r="BDW40" s="382"/>
      <c r="BDX40" s="382"/>
      <c r="BDY40" s="382"/>
      <c r="BDZ40" s="382"/>
      <c r="BEA40" s="382"/>
      <c r="BEB40" s="382"/>
      <c r="BEC40" s="382"/>
      <c r="BED40" s="382"/>
      <c r="BEE40" s="382"/>
      <c r="BEF40" s="382"/>
      <c r="BEG40" s="382"/>
      <c r="BEH40" s="382"/>
      <c r="BEI40" s="382"/>
      <c r="BEJ40" s="382"/>
      <c r="BEK40" s="382"/>
      <c r="BEL40" s="382"/>
      <c r="BEM40" s="382"/>
      <c r="BEN40" s="382"/>
      <c r="BEO40" s="382"/>
      <c r="BEP40" s="382"/>
      <c r="BEQ40" s="382"/>
      <c r="BER40" s="382"/>
      <c r="BES40" s="382"/>
      <c r="BET40" s="382"/>
      <c r="BEU40" s="382"/>
      <c r="BEV40" s="382"/>
      <c r="BEW40" s="382"/>
      <c r="BEX40" s="382"/>
      <c r="BEY40" s="382"/>
      <c r="BEZ40" s="382"/>
      <c r="BFA40" s="382"/>
      <c r="BFB40" s="382"/>
      <c r="BFC40" s="382"/>
      <c r="BFD40" s="382"/>
      <c r="BFE40" s="382"/>
      <c r="BFF40" s="382"/>
      <c r="BFG40" s="382"/>
      <c r="BFH40" s="382"/>
      <c r="BFI40" s="382"/>
      <c r="BFJ40" s="382"/>
      <c r="BFK40" s="382"/>
      <c r="BFL40" s="382"/>
      <c r="BFM40" s="382"/>
      <c r="BFN40" s="382"/>
      <c r="BFO40" s="382"/>
      <c r="BFP40" s="382"/>
      <c r="BFQ40" s="382"/>
      <c r="BFR40" s="382"/>
      <c r="BFS40" s="382"/>
      <c r="BFT40" s="382"/>
      <c r="BFU40" s="382"/>
      <c r="BFV40" s="382"/>
      <c r="BFW40" s="382"/>
      <c r="BFX40" s="382"/>
      <c r="BFY40" s="382"/>
      <c r="BFZ40" s="382"/>
      <c r="BGA40" s="382"/>
      <c r="BGB40" s="382"/>
      <c r="BGC40" s="382"/>
      <c r="BGD40" s="382"/>
      <c r="BGE40" s="382"/>
      <c r="BGF40" s="382"/>
      <c r="BGG40" s="382"/>
      <c r="BGH40" s="382"/>
      <c r="BGI40" s="382"/>
      <c r="BGJ40" s="382"/>
      <c r="BGK40" s="382"/>
      <c r="BGL40" s="382"/>
      <c r="BGM40" s="382"/>
      <c r="BGN40" s="382"/>
      <c r="BGO40" s="382"/>
      <c r="BGP40" s="382"/>
      <c r="BGQ40" s="382"/>
      <c r="BGR40" s="382"/>
      <c r="BGS40" s="382"/>
      <c r="BGT40" s="382"/>
      <c r="BGU40" s="382"/>
      <c r="BGV40" s="382"/>
      <c r="BGW40" s="382"/>
      <c r="BGX40" s="382"/>
      <c r="BGY40" s="382"/>
      <c r="BGZ40" s="382"/>
      <c r="BHA40" s="382"/>
      <c r="BHB40" s="382"/>
      <c r="BHC40" s="382"/>
      <c r="BHD40" s="382"/>
      <c r="BHE40" s="382"/>
      <c r="BHF40" s="382"/>
      <c r="BHG40" s="382"/>
      <c r="BHH40" s="382"/>
      <c r="BHI40" s="382"/>
      <c r="BHJ40" s="382"/>
      <c r="BHK40" s="382"/>
      <c r="BHL40" s="382"/>
      <c r="BHM40" s="382"/>
      <c r="BHN40" s="382"/>
      <c r="BHO40" s="382"/>
      <c r="BHP40" s="382"/>
      <c r="BHQ40" s="382"/>
      <c r="BHR40" s="382"/>
      <c r="BHS40" s="382"/>
      <c r="BHT40" s="382"/>
      <c r="BHU40" s="382"/>
      <c r="BHV40" s="382"/>
      <c r="BHW40" s="382"/>
      <c r="BHX40" s="382"/>
      <c r="BHY40" s="382"/>
      <c r="BHZ40" s="382"/>
      <c r="BIA40" s="382"/>
      <c r="BIB40" s="382"/>
      <c r="BIC40" s="382"/>
      <c r="BID40" s="382"/>
      <c r="BIE40" s="382"/>
      <c r="BIF40" s="382"/>
      <c r="BIG40" s="382"/>
      <c r="BIH40" s="382"/>
      <c r="BII40" s="382"/>
      <c r="BIJ40" s="382"/>
      <c r="BIK40" s="382"/>
      <c r="BIL40" s="382"/>
      <c r="BIM40" s="382"/>
      <c r="BIN40" s="382"/>
      <c r="BIO40" s="382"/>
      <c r="BIP40" s="382"/>
      <c r="BIQ40" s="382"/>
      <c r="BIR40" s="382"/>
      <c r="BIS40" s="382"/>
      <c r="BIT40" s="382"/>
      <c r="BIU40" s="382"/>
      <c r="BIV40" s="382"/>
      <c r="BIW40" s="382"/>
      <c r="BIX40" s="382"/>
      <c r="BIY40" s="382"/>
      <c r="BIZ40" s="382"/>
      <c r="BJA40" s="382"/>
      <c r="BJB40" s="382"/>
      <c r="BJC40" s="382"/>
      <c r="BJD40" s="382"/>
      <c r="BJE40" s="382"/>
      <c r="BJF40" s="382"/>
      <c r="BJG40" s="382"/>
      <c r="BJH40" s="382"/>
      <c r="BJI40" s="382"/>
      <c r="BJJ40" s="382"/>
      <c r="BJK40" s="382"/>
      <c r="BJL40" s="382"/>
      <c r="BJM40" s="382"/>
      <c r="BJN40" s="382"/>
      <c r="BJO40" s="382"/>
      <c r="BJP40" s="382"/>
      <c r="BJQ40" s="382"/>
      <c r="BJR40" s="382"/>
      <c r="BJS40" s="382"/>
      <c r="BJT40" s="382"/>
      <c r="BJU40" s="382"/>
      <c r="BJV40" s="382"/>
      <c r="BJW40" s="382"/>
      <c r="BJX40" s="382"/>
      <c r="BJY40" s="382"/>
      <c r="BJZ40" s="382"/>
      <c r="BKA40" s="382"/>
      <c r="BKB40" s="382"/>
      <c r="BKC40" s="382"/>
      <c r="BKD40" s="382"/>
      <c r="BKE40" s="382"/>
      <c r="BKF40" s="382"/>
      <c r="BKG40" s="382"/>
      <c r="BKH40" s="382"/>
      <c r="BKI40" s="382"/>
      <c r="BKJ40" s="382"/>
      <c r="BKK40" s="382"/>
      <c r="BKL40" s="382"/>
      <c r="BKM40" s="382"/>
      <c r="BKN40" s="382"/>
      <c r="BKO40" s="382"/>
      <c r="BKP40" s="382"/>
      <c r="BKQ40" s="382"/>
      <c r="BKR40" s="382"/>
      <c r="BKS40" s="382"/>
      <c r="BKT40" s="382"/>
      <c r="BKU40" s="382"/>
      <c r="BKV40" s="382"/>
      <c r="BKW40" s="382"/>
      <c r="BKX40" s="382"/>
      <c r="BKY40" s="382"/>
      <c r="BKZ40" s="382"/>
      <c r="BLA40" s="382"/>
      <c r="BLB40" s="382"/>
      <c r="BLC40" s="382"/>
      <c r="BLD40" s="382"/>
      <c r="BLE40" s="382"/>
      <c r="BLF40" s="382"/>
      <c r="BLG40" s="382"/>
      <c r="BLH40" s="382"/>
      <c r="BLI40" s="382"/>
      <c r="BLJ40" s="382"/>
      <c r="BLK40" s="382"/>
      <c r="BLL40" s="382"/>
      <c r="BLM40" s="382"/>
      <c r="BLN40" s="382"/>
      <c r="BLO40" s="382"/>
      <c r="BLP40" s="382"/>
      <c r="BLQ40" s="382"/>
      <c r="BLR40" s="382"/>
      <c r="BLS40" s="382"/>
      <c r="BLT40" s="382"/>
      <c r="BLU40" s="382"/>
      <c r="BLV40" s="382"/>
      <c r="BLW40" s="382"/>
      <c r="BLX40" s="382"/>
      <c r="BLY40" s="382"/>
      <c r="BLZ40" s="382"/>
      <c r="BMA40" s="382"/>
      <c r="BMB40" s="382"/>
      <c r="BMC40" s="382"/>
      <c r="BMD40" s="382"/>
      <c r="BME40" s="382"/>
      <c r="BMF40" s="382"/>
      <c r="BMG40" s="382"/>
      <c r="BMH40" s="382"/>
      <c r="BMI40" s="382"/>
      <c r="BMJ40" s="382"/>
      <c r="BMK40" s="382"/>
      <c r="BML40" s="382"/>
      <c r="BMM40" s="382"/>
      <c r="BMN40" s="382"/>
      <c r="BMO40" s="382"/>
      <c r="BMP40" s="382"/>
      <c r="BMQ40" s="382"/>
      <c r="BMR40" s="382"/>
      <c r="BMS40" s="382"/>
      <c r="BMT40" s="382"/>
      <c r="BMU40" s="382"/>
      <c r="BMV40" s="382"/>
      <c r="BMW40" s="382"/>
      <c r="BMX40" s="382"/>
      <c r="BMY40" s="382"/>
      <c r="BMZ40" s="382"/>
      <c r="BNA40" s="382"/>
      <c r="BNB40" s="382"/>
      <c r="BNC40" s="382"/>
      <c r="BND40" s="382"/>
      <c r="BNE40" s="382"/>
      <c r="BNF40" s="382"/>
      <c r="BNG40" s="382"/>
      <c r="BNH40" s="382"/>
      <c r="BNI40" s="382"/>
      <c r="BNJ40" s="382"/>
      <c r="BNK40" s="382"/>
      <c r="BNL40" s="382"/>
      <c r="BNM40" s="382"/>
      <c r="BNN40" s="382"/>
      <c r="BNO40" s="382"/>
      <c r="BNP40" s="382"/>
      <c r="BNQ40" s="382"/>
      <c r="BNR40" s="382"/>
      <c r="BNS40" s="382"/>
      <c r="BNT40" s="382"/>
      <c r="BNU40" s="382"/>
      <c r="BNV40" s="382"/>
      <c r="BNW40" s="382"/>
      <c r="BNX40" s="382"/>
      <c r="BNY40" s="382"/>
      <c r="BNZ40" s="382"/>
      <c r="BOA40" s="382"/>
      <c r="BOB40" s="382"/>
      <c r="BOC40" s="382"/>
      <c r="BOD40" s="382"/>
      <c r="BOE40" s="382"/>
      <c r="BOF40" s="382"/>
      <c r="BOG40" s="382"/>
      <c r="BOH40" s="382"/>
      <c r="BOI40" s="382"/>
      <c r="BOJ40" s="382"/>
      <c r="BOK40" s="382"/>
      <c r="BOL40" s="382"/>
      <c r="BOM40" s="382"/>
      <c r="BON40" s="382"/>
      <c r="BOO40" s="382"/>
      <c r="BOP40" s="382"/>
      <c r="BOQ40" s="382"/>
      <c r="BOR40" s="382"/>
      <c r="BOS40" s="382"/>
      <c r="BOT40" s="382"/>
      <c r="BOU40" s="382"/>
      <c r="BOV40" s="382"/>
      <c r="BOW40" s="382"/>
      <c r="BOX40" s="382"/>
      <c r="BOY40" s="382"/>
      <c r="BOZ40" s="382"/>
      <c r="BPA40" s="382"/>
      <c r="BPB40" s="382"/>
      <c r="BPC40" s="382"/>
      <c r="BPD40" s="382"/>
      <c r="BPE40" s="382"/>
      <c r="BPF40" s="382"/>
      <c r="BPG40" s="382"/>
      <c r="BPH40" s="382"/>
      <c r="BPI40" s="382"/>
      <c r="BPJ40" s="382"/>
      <c r="BPK40" s="382"/>
      <c r="BPL40" s="382"/>
      <c r="BPM40" s="382"/>
      <c r="BPN40" s="382"/>
      <c r="BPO40" s="382"/>
      <c r="BPP40" s="382"/>
      <c r="BPQ40" s="382"/>
      <c r="BPR40" s="382"/>
      <c r="BPS40" s="382"/>
      <c r="BPT40" s="382"/>
      <c r="BPU40" s="382"/>
      <c r="BPV40" s="382"/>
      <c r="BPW40" s="382"/>
      <c r="BPX40" s="382"/>
      <c r="BPY40" s="382"/>
      <c r="BPZ40" s="382"/>
      <c r="BQA40" s="382"/>
      <c r="BQB40" s="382"/>
      <c r="BQC40" s="382"/>
      <c r="BQD40" s="382"/>
      <c r="BQE40" s="382"/>
      <c r="BQF40" s="382"/>
      <c r="BQG40" s="382"/>
      <c r="BQH40" s="382"/>
      <c r="BQI40" s="382"/>
      <c r="BQJ40" s="382"/>
      <c r="BQK40" s="382"/>
      <c r="BQL40" s="382"/>
      <c r="BQM40" s="382"/>
      <c r="BQN40" s="382"/>
      <c r="BQO40" s="382"/>
      <c r="BQP40" s="382"/>
      <c r="BQQ40" s="382"/>
      <c r="BQR40" s="382"/>
      <c r="BQS40" s="382"/>
      <c r="BQT40" s="382"/>
      <c r="BQU40" s="382"/>
      <c r="BQV40" s="382"/>
      <c r="BQW40" s="382"/>
      <c r="BQX40" s="382"/>
      <c r="BQY40" s="382"/>
      <c r="BQZ40" s="382"/>
      <c r="BRA40" s="382"/>
      <c r="BRB40" s="382"/>
      <c r="BRC40" s="382"/>
      <c r="BRD40" s="382"/>
      <c r="BRE40" s="382"/>
      <c r="BRF40" s="382"/>
      <c r="BRG40" s="382"/>
      <c r="BRH40" s="382"/>
      <c r="BRI40" s="382"/>
      <c r="BRJ40" s="382"/>
      <c r="BRK40" s="382"/>
      <c r="BRL40" s="382"/>
      <c r="BRM40" s="382"/>
      <c r="BRN40" s="382"/>
      <c r="BRO40" s="382"/>
      <c r="BRP40" s="382"/>
      <c r="BRQ40" s="382"/>
      <c r="BRR40" s="382"/>
      <c r="BRS40" s="382"/>
      <c r="BRT40" s="382"/>
      <c r="BRU40" s="382"/>
      <c r="BRV40" s="382"/>
      <c r="BRW40" s="382"/>
      <c r="BRX40" s="382"/>
      <c r="BRY40" s="382"/>
      <c r="BRZ40" s="382"/>
      <c r="BSA40" s="382"/>
      <c r="BSB40" s="382"/>
      <c r="BSC40" s="382"/>
      <c r="BSD40" s="382"/>
      <c r="BSE40" s="382"/>
      <c r="BSF40" s="382"/>
      <c r="BSG40" s="382"/>
      <c r="BSH40" s="382"/>
      <c r="BSI40" s="382"/>
      <c r="BSJ40" s="382"/>
      <c r="BSK40" s="382"/>
      <c r="BSL40" s="382"/>
      <c r="BSM40" s="382"/>
      <c r="BSN40" s="382"/>
      <c r="BSO40" s="382"/>
      <c r="BSP40" s="382"/>
      <c r="BSQ40" s="382"/>
      <c r="BSR40" s="382"/>
      <c r="BSS40" s="382"/>
      <c r="BST40" s="382"/>
      <c r="BSU40" s="382"/>
      <c r="BSV40" s="382"/>
      <c r="BSW40" s="382"/>
      <c r="BSX40" s="382"/>
      <c r="BSY40" s="382"/>
      <c r="BSZ40" s="382"/>
      <c r="BTA40" s="382"/>
      <c r="BTB40" s="382"/>
      <c r="BTC40" s="382"/>
      <c r="BTD40" s="382"/>
      <c r="BTE40" s="382"/>
      <c r="BTF40" s="382"/>
      <c r="BTG40" s="382"/>
      <c r="BTH40" s="382"/>
      <c r="BTI40" s="382"/>
    </row>
    <row r="41" spans="1:1881" s="4" customFormat="1" ht="73.5" customHeight="1" x14ac:dyDescent="0.25">
      <c r="A41" s="187">
        <v>592</v>
      </c>
      <c r="B41" s="327" t="s">
        <v>634</v>
      </c>
      <c r="C41" s="183" t="s">
        <v>635</v>
      </c>
      <c r="D41" s="139" t="s">
        <v>637</v>
      </c>
      <c r="E41" s="33" t="e">
        <f>HLOOKUP($D$2,'2019 Data(H)'!$C$1:$DC$310,252,FALSE)</f>
        <v>#N/A</v>
      </c>
      <c r="F41" s="559"/>
      <c r="G41" s="383"/>
      <c r="H41" s="148"/>
      <c r="J41"/>
      <c r="K41" s="382"/>
      <c r="L41" s="715" t="s">
        <v>1023</v>
      </c>
      <c r="M41" s="580"/>
      <c r="N41" s="597"/>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2"/>
      <c r="AM41" s="382"/>
      <c r="AN41" s="382"/>
      <c r="AO41" s="382"/>
      <c r="AP41" s="382"/>
      <c r="AQ41" s="382"/>
      <c r="AR41" s="382"/>
      <c r="AS41" s="382"/>
      <c r="AT41" s="382"/>
      <c r="AU41" s="382"/>
      <c r="AV41" s="382"/>
      <c r="AW41" s="382"/>
      <c r="AX41" s="382"/>
      <c r="AY41" s="382"/>
      <c r="AZ41" s="382"/>
      <c r="BA41" s="382"/>
      <c r="BB41" s="382"/>
      <c r="BC41" s="382"/>
      <c r="BD41" s="382"/>
      <c r="BE41" s="382"/>
      <c r="BF41" s="382"/>
      <c r="BG41" s="382"/>
      <c r="BH41" s="382"/>
      <c r="BI41" s="382"/>
      <c r="BJ41" s="382"/>
      <c r="BK41" s="382"/>
      <c r="BL41" s="382"/>
      <c r="BM41" s="382"/>
      <c r="BN41" s="382"/>
      <c r="BO41" s="382"/>
      <c r="BP41" s="382"/>
      <c r="BQ41" s="382"/>
      <c r="BR41" s="382"/>
      <c r="BS41" s="382"/>
      <c r="BT41" s="382"/>
      <c r="BU41" s="382"/>
      <c r="BV41" s="382"/>
      <c r="BW41" s="382"/>
      <c r="BX41" s="382"/>
      <c r="BY41" s="382"/>
      <c r="BZ41" s="382"/>
      <c r="CA41" s="382"/>
      <c r="CB41" s="382"/>
      <c r="CC41" s="382"/>
      <c r="CD41" s="382"/>
      <c r="CE41" s="382"/>
      <c r="CF41" s="382"/>
      <c r="CG41" s="382"/>
      <c r="CH41" s="382"/>
      <c r="CI41" s="382"/>
      <c r="CJ41" s="382"/>
      <c r="CK41" s="382"/>
      <c r="CL41" s="382"/>
      <c r="CM41" s="382"/>
      <c r="CN41" s="382"/>
      <c r="CO41" s="382"/>
      <c r="CP41" s="382"/>
      <c r="CQ41" s="382"/>
      <c r="CR41" s="382"/>
      <c r="CS41" s="382"/>
      <c r="CT41" s="382"/>
      <c r="CU41" s="382"/>
      <c r="CV41" s="382"/>
      <c r="CW41" s="382"/>
      <c r="CX41" s="382"/>
      <c r="CY41" s="382"/>
      <c r="CZ41" s="382"/>
      <c r="DA41" s="382"/>
      <c r="DB41" s="382"/>
      <c r="DC41" s="382"/>
      <c r="DD41" s="382"/>
      <c r="DE41" s="382"/>
      <c r="DF41" s="382"/>
      <c r="DG41" s="382"/>
      <c r="DH41" s="382"/>
      <c r="DI41" s="382"/>
      <c r="DJ41" s="382"/>
      <c r="DK41" s="382"/>
      <c r="DL41" s="382"/>
      <c r="DM41" s="382"/>
      <c r="DN41" s="382"/>
      <c r="DO41" s="382"/>
      <c r="DP41" s="382"/>
      <c r="DQ41" s="382"/>
      <c r="DR41" s="382"/>
      <c r="DS41" s="382"/>
      <c r="DT41" s="382"/>
      <c r="DU41" s="382"/>
      <c r="DV41" s="382"/>
      <c r="DW41" s="382"/>
      <c r="DX41" s="382"/>
      <c r="DY41" s="382"/>
      <c r="DZ41" s="382"/>
      <c r="EA41" s="382"/>
      <c r="EB41" s="382"/>
      <c r="EC41" s="382"/>
      <c r="ED41" s="382"/>
      <c r="EE41" s="382"/>
      <c r="EF41" s="382"/>
      <c r="EG41" s="382"/>
      <c r="EH41" s="382"/>
      <c r="EI41" s="382"/>
      <c r="EJ41" s="382"/>
      <c r="EK41" s="382"/>
      <c r="EL41" s="382"/>
      <c r="EM41" s="382"/>
      <c r="EN41" s="382"/>
      <c r="EO41" s="382"/>
      <c r="EP41" s="382"/>
      <c r="EQ41" s="382"/>
      <c r="ER41" s="382"/>
      <c r="ES41" s="382"/>
      <c r="ET41" s="382"/>
      <c r="EU41" s="382"/>
      <c r="EV41" s="382"/>
      <c r="EW41" s="382"/>
      <c r="EX41" s="382"/>
      <c r="EY41" s="382"/>
      <c r="EZ41" s="382"/>
      <c r="FA41" s="382"/>
      <c r="FB41" s="382"/>
      <c r="FC41" s="382"/>
      <c r="FD41" s="382"/>
      <c r="FE41" s="382"/>
      <c r="FF41" s="382"/>
      <c r="FG41" s="382"/>
      <c r="FH41" s="382"/>
      <c r="FI41" s="382"/>
      <c r="FJ41" s="382"/>
      <c r="FK41" s="382"/>
      <c r="FL41" s="382"/>
      <c r="FM41" s="382"/>
      <c r="FN41" s="382"/>
      <c r="FO41" s="382"/>
      <c r="FP41" s="382"/>
      <c r="FQ41" s="382"/>
      <c r="FR41" s="382"/>
      <c r="FS41" s="382"/>
      <c r="FT41" s="382"/>
      <c r="FU41" s="382"/>
      <c r="FV41" s="382"/>
      <c r="FW41" s="382"/>
      <c r="FX41" s="382"/>
      <c r="FY41" s="382"/>
      <c r="FZ41" s="382"/>
      <c r="GA41" s="382"/>
      <c r="GB41" s="382"/>
      <c r="GC41" s="382"/>
      <c r="GD41" s="382"/>
      <c r="GE41" s="382"/>
      <c r="GF41" s="382"/>
      <c r="GG41" s="382"/>
      <c r="GH41" s="382"/>
      <c r="GI41" s="382"/>
      <c r="GJ41" s="382"/>
      <c r="GK41" s="382"/>
      <c r="GL41" s="382"/>
      <c r="GM41" s="382"/>
      <c r="GN41" s="382"/>
      <c r="GO41" s="382"/>
      <c r="GP41" s="382"/>
      <c r="GQ41" s="382"/>
      <c r="GR41" s="382"/>
      <c r="GS41" s="382"/>
      <c r="GT41" s="382"/>
      <c r="GU41" s="382"/>
      <c r="GV41" s="382"/>
      <c r="GW41" s="382"/>
      <c r="GX41" s="382"/>
      <c r="GY41" s="382"/>
      <c r="GZ41" s="382"/>
      <c r="HA41" s="382"/>
      <c r="HB41" s="382"/>
      <c r="HC41" s="382"/>
      <c r="HD41" s="382"/>
      <c r="HE41" s="382"/>
      <c r="HF41" s="382"/>
      <c r="HG41" s="382"/>
      <c r="HH41" s="382"/>
      <c r="HI41" s="382"/>
      <c r="HJ41" s="382"/>
      <c r="HK41" s="382"/>
      <c r="HL41" s="382"/>
      <c r="HM41" s="382"/>
      <c r="HN41" s="382"/>
      <c r="HO41" s="382"/>
      <c r="HP41" s="382"/>
      <c r="HQ41" s="382"/>
      <c r="HR41" s="382"/>
      <c r="HS41" s="382"/>
      <c r="HT41" s="382"/>
      <c r="HU41" s="382"/>
      <c r="HV41" s="382"/>
      <c r="HW41" s="382"/>
      <c r="HX41" s="382"/>
      <c r="HY41" s="382"/>
      <c r="HZ41" s="382"/>
      <c r="IA41" s="382"/>
      <c r="IB41" s="382"/>
      <c r="IC41" s="382"/>
      <c r="ID41" s="382"/>
      <c r="IE41" s="382"/>
      <c r="IF41" s="382"/>
      <c r="IG41" s="382"/>
      <c r="IH41" s="382"/>
      <c r="II41" s="382"/>
      <c r="IJ41" s="382"/>
      <c r="IK41" s="382"/>
      <c r="IL41" s="382"/>
      <c r="IM41" s="382"/>
      <c r="IN41" s="382"/>
      <c r="IO41" s="382"/>
      <c r="IP41" s="382"/>
      <c r="IQ41" s="382"/>
      <c r="IR41" s="382"/>
      <c r="IS41" s="382"/>
      <c r="IT41" s="382"/>
      <c r="IU41" s="382"/>
      <c r="IV41" s="382"/>
      <c r="IW41" s="382"/>
      <c r="IX41" s="382"/>
      <c r="IY41" s="382"/>
      <c r="IZ41" s="382"/>
      <c r="JA41" s="382"/>
      <c r="JB41" s="382"/>
      <c r="JC41" s="382"/>
      <c r="JD41" s="382"/>
      <c r="JE41" s="382"/>
      <c r="JF41" s="382"/>
      <c r="JG41" s="382"/>
      <c r="JH41" s="382"/>
      <c r="JI41" s="382"/>
      <c r="JJ41" s="382"/>
      <c r="JK41" s="382"/>
      <c r="JL41" s="382"/>
      <c r="JM41" s="382"/>
      <c r="JN41" s="382"/>
      <c r="JO41" s="382"/>
      <c r="JP41" s="382"/>
      <c r="JQ41" s="382"/>
      <c r="JR41" s="382"/>
      <c r="JS41" s="382"/>
      <c r="JT41" s="382"/>
      <c r="JU41" s="382"/>
      <c r="JV41" s="382"/>
      <c r="JW41" s="382"/>
      <c r="JX41" s="382"/>
      <c r="JY41" s="382"/>
      <c r="JZ41" s="382"/>
      <c r="KA41" s="382"/>
      <c r="KB41" s="382"/>
      <c r="KC41" s="382"/>
      <c r="KD41" s="382"/>
      <c r="KE41" s="382"/>
      <c r="KF41" s="382"/>
      <c r="KG41" s="382"/>
      <c r="KH41" s="382"/>
      <c r="KI41" s="382"/>
      <c r="KJ41" s="382"/>
      <c r="KK41" s="382"/>
      <c r="KL41" s="382"/>
      <c r="KM41" s="382"/>
      <c r="KN41" s="382"/>
      <c r="KO41" s="382"/>
      <c r="KP41" s="382"/>
      <c r="KQ41" s="382"/>
      <c r="KR41" s="382"/>
      <c r="KS41" s="382"/>
      <c r="KT41" s="382"/>
      <c r="KU41" s="382"/>
      <c r="KV41" s="382"/>
      <c r="KW41" s="382"/>
      <c r="KX41" s="382"/>
      <c r="KY41" s="382"/>
      <c r="KZ41" s="382"/>
      <c r="LA41" s="382"/>
      <c r="LB41" s="382"/>
      <c r="LC41" s="382"/>
      <c r="LD41" s="382"/>
      <c r="LE41" s="382"/>
      <c r="LF41" s="382"/>
      <c r="LG41" s="382"/>
      <c r="LH41" s="382"/>
      <c r="LI41" s="382"/>
      <c r="LJ41" s="382"/>
      <c r="LK41" s="382"/>
      <c r="LL41" s="382"/>
      <c r="LM41" s="382"/>
      <c r="LN41" s="382"/>
      <c r="LO41" s="382"/>
      <c r="LP41" s="382"/>
      <c r="LQ41" s="382"/>
      <c r="LR41" s="382"/>
      <c r="LS41" s="382"/>
      <c r="LT41" s="382"/>
      <c r="LU41" s="382"/>
      <c r="LV41" s="382"/>
      <c r="LW41" s="382"/>
      <c r="LX41" s="382"/>
      <c r="LY41" s="382"/>
      <c r="LZ41" s="382"/>
      <c r="MA41" s="382"/>
      <c r="MB41" s="382"/>
      <c r="MC41" s="382"/>
      <c r="MD41" s="382"/>
      <c r="ME41" s="382"/>
      <c r="MF41" s="382"/>
      <c r="MG41" s="382"/>
      <c r="MH41" s="382"/>
      <c r="MI41" s="382"/>
      <c r="MJ41" s="382"/>
      <c r="MK41" s="382"/>
      <c r="ML41" s="382"/>
      <c r="MM41" s="382"/>
      <c r="MN41" s="382"/>
      <c r="MO41" s="382"/>
      <c r="MP41" s="382"/>
      <c r="MQ41" s="382"/>
      <c r="MR41" s="382"/>
      <c r="MS41" s="382"/>
      <c r="MT41" s="382"/>
      <c r="MU41" s="382"/>
      <c r="MV41" s="382"/>
      <c r="MW41" s="382"/>
      <c r="MX41" s="382"/>
      <c r="MY41" s="382"/>
      <c r="MZ41" s="382"/>
      <c r="NA41" s="382"/>
      <c r="NB41" s="382"/>
      <c r="NC41" s="382"/>
      <c r="ND41" s="382"/>
      <c r="NE41" s="382"/>
      <c r="NF41" s="382"/>
      <c r="NG41" s="382"/>
      <c r="NH41" s="382"/>
      <c r="NI41" s="382"/>
      <c r="NJ41" s="382"/>
      <c r="NK41" s="382"/>
      <c r="NL41" s="382"/>
      <c r="NM41" s="382"/>
      <c r="NN41" s="382"/>
      <c r="NO41" s="382"/>
      <c r="NP41" s="382"/>
      <c r="NQ41" s="382"/>
      <c r="NR41" s="382"/>
      <c r="NS41" s="382"/>
      <c r="NT41" s="382"/>
      <c r="NU41" s="382"/>
      <c r="NV41" s="382"/>
      <c r="NW41" s="382"/>
      <c r="NX41" s="382"/>
      <c r="NY41" s="382"/>
      <c r="NZ41" s="382"/>
      <c r="OA41" s="382"/>
      <c r="OB41" s="382"/>
      <c r="OC41" s="382"/>
      <c r="OD41" s="382"/>
      <c r="OE41" s="382"/>
      <c r="OF41" s="382"/>
      <c r="OG41" s="382"/>
      <c r="OH41" s="382"/>
      <c r="OI41" s="382"/>
      <c r="OJ41" s="382"/>
      <c r="OK41" s="382"/>
      <c r="OL41" s="382"/>
      <c r="OM41" s="382"/>
      <c r="ON41" s="382"/>
      <c r="OO41" s="382"/>
      <c r="OP41" s="382"/>
      <c r="OQ41" s="382"/>
      <c r="OR41" s="382"/>
      <c r="OS41" s="382"/>
      <c r="OT41" s="382"/>
      <c r="OU41" s="382"/>
      <c r="OV41" s="382"/>
      <c r="OW41" s="382"/>
      <c r="OX41" s="382"/>
      <c r="OY41" s="382"/>
      <c r="OZ41" s="382"/>
      <c r="PA41" s="382"/>
      <c r="PB41" s="382"/>
      <c r="PC41" s="382"/>
      <c r="PD41" s="382"/>
      <c r="PE41" s="382"/>
      <c r="PF41" s="382"/>
      <c r="PG41" s="382"/>
      <c r="PH41" s="382"/>
      <c r="PI41" s="382"/>
      <c r="PJ41" s="382"/>
      <c r="PK41" s="382"/>
      <c r="PL41" s="382"/>
      <c r="PM41" s="382"/>
      <c r="PN41" s="382"/>
      <c r="PO41" s="382"/>
      <c r="PP41" s="382"/>
      <c r="PQ41" s="382"/>
      <c r="PR41" s="382"/>
      <c r="PS41" s="382"/>
      <c r="PT41" s="382"/>
      <c r="PU41" s="382"/>
      <c r="PV41" s="382"/>
      <c r="PW41" s="382"/>
      <c r="PX41" s="382"/>
      <c r="PY41" s="382"/>
      <c r="PZ41" s="382"/>
      <c r="QA41" s="382"/>
      <c r="QB41" s="382"/>
      <c r="QC41" s="382"/>
      <c r="QD41" s="382"/>
      <c r="QE41" s="382"/>
      <c r="QF41" s="382"/>
      <c r="QG41" s="382"/>
      <c r="QH41" s="382"/>
      <c r="QI41" s="382"/>
      <c r="QJ41" s="382"/>
      <c r="QK41" s="382"/>
      <c r="QL41" s="382"/>
      <c r="QM41" s="382"/>
      <c r="QN41" s="382"/>
      <c r="QO41" s="382"/>
      <c r="QP41" s="382"/>
      <c r="QQ41" s="382"/>
      <c r="QR41" s="382"/>
      <c r="QS41" s="382"/>
      <c r="QT41" s="382"/>
      <c r="QU41" s="382"/>
      <c r="QV41" s="382"/>
      <c r="QW41" s="382"/>
      <c r="QX41" s="382"/>
      <c r="QY41" s="382"/>
      <c r="QZ41" s="382"/>
      <c r="RA41" s="382"/>
      <c r="RB41" s="382"/>
      <c r="RC41" s="382"/>
      <c r="RD41" s="382"/>
      <c r="RE41" s="382"/>
      <c r="RF41" s="382"/>
      <c r="RG41" s="382"/>
      <c r="RH41" s="382"/>
      <c r="RI41" s="382"/>
      <c r="RJ41" s="382"/>
      <c r="RK41" s="382"/>
      <c r="RL41" s="382"/>
      <c r="RM41" s="382"/>
      <c r="RN41" s="382"/>
      <c r="RO41" s="382"/>
      <c r="RP41" s="382"/>
      <c r="RQ41" s="382"/>
      <c r="RR41" s="382"/>
      <c r="RS41" s="382"/>
      <c r="RT41" s="382"/>
      <c r="RU41" s="382"/>
      <c r="RV41" s="382"/>
      <c r="RW41" s="382"/>
      <c r="RX41" s="382"/>
      <c r="RY41" s="382"/>
      <c r="RZ41" s="382"/>
      <c r="SA41" s="382"/>
      <c r="SB41" s="382"/>
      <c r="SC41" s="382"/>
      <c r="SD41" s="382"/>
      <c r="SE41" s="382"/>
      <c r="SF41" s="382"/>
      <c r="SG41" s="382"/>
      <c r="SH41" s="382"/>
      <c r="SI41" s="382"/>
      <c r="SJ41" s="382"/>
      <c r="SK41" s="382"/>
      <c r="SL41" s="382"/>
      <c r="SM41" s="382"/>
      <c r="SN41" s="382"/>
      <c r="SO41" s="382"/>
      <c r="SP41" s="382"/>
      <c r="SQ41" s="382"/>
      <c r="SR41" s="382"/>
      <c r="SS41" s="382"/>
      <c r="ST41" s="382"/>
      <c r="SU41" s="382"/>
      <c r="SV41" s="382"/>
      <c r="SW41" s="382"/>
      <c r="SX41" s="382"/>
      <c r="SY41" s="382"/>
      <c r="SZ41" s="382"/>
      <c r="TA41" s="382"/>
      <c r="TB41" s="382"/>
      <c r="TC41" s="382"/>
      <c r="TD41" s="382"/>
      <c r="TE41" s="382"/>
      <c r="TF41" s="382"/>
      <c r="TG41" s="382"/>
      <c r="TH41" s="382"/>
      <c r="TI41" s="382"/>
      <c r="TJ41" s="382"/>
      <c r="TK41" s="382"/>
      <c r="TL41" s="382"/>
      <c r="TM41" s="382"/>
      <c r="TN41" s="382"/>
      <c r="TO41" s="382"/>
      <c r="TP41" s="382"/>
      <c r="TQ41" s="382"/>
      <c r="TR41" s="382"/>
      <c r="TS41" s="382"/>
      <c r="TT41" s="382"/>
      <c r="TU41" s="382"/>
      <c r="TV41" s="382"/>
      <c r="TW41" s="382"/>
      <c r="TX41" s="382"/>
      <c r="TY41" s="382"/>
      <c r="TZ41" s="382"/>
      <c r="UA41" s="382"/>
      <c r="UB41" s="382"/>
      <c r="UC41" s="382"/>
      <c r="UD41" s="382"/>
      <c r="UE41" s="382"/>
      <c r="UF41" s="382"/>
      <c r="UG41" s="382"/>
      <c r="UH41" s="382"/>
      <c r="UI41" s="382"/>
      <c r="UJ41" s="382"/>
      <c r="UK41" s="382"/>
      <c r="UL41" s="382"/>
      <c r="UM41" s="382"/>
      <c r="UN41" s="382"/>
      <c r="UO41" s="382"/>
      <c r="UP41" s="382"/>
      <c r="UQ41" s="382"/>
      <c r="UR41" s="382"/>
      <c r="US41" s="382"/>
      <c r="UT41" s="382"/>
      <c r="UU41" s="382"/>
      <c r="UV41" s="382"/>
      <c r="UW41" s="382"/>
      <c r="UX41" s="382"/>
      <c r="UY41" s="382"/>
      <c r="UZ41" s="382"/>
      <c r="VA41" s="382"/>
      <c r="VB41" s="382"/>
      <c r="VC41" s="382"/>
      <c r="VD41" s="382"/>
      <c r="VE41" s="382"/>
      <c r="VF41" s="382"/>
      <c r="VG41" s="382"/>
      <c r="VH41" s="382"/>
      <c r="VI41" s="382"/>
      <c r="VJ41" s="382"/>
      <c r="VK41" s="382"/>
      <c r="VL41" s="382"/>
      <c r="VM41" s="382"/>
      <c r="VN41" s="382"/>
      <c r="VO41" s="382"/>
      <c r="VP41" s="382"/>
      <c r="VQ41" s="382"/>
      <c r="VR41" s="382"/>
      <c r="VS41" s="382"/>
      <c r="VT41" s="382"/>
      <c r="VU41" s="382"/>
      <c r="VV41" s="382"/>
      <c r="VW41" s="382"/>
      <c r="VX41" s="382"/>
      <c r="VY41" s="382"/>
      <c r="VZ41" s="382"/>
      <c r="WA41" s="382"/>
      <c r="WB41" s="382"/>
      <c r="WC41" s="382"/>
      <c r="WD41" s="382"/>
      <c r="WE41" s="382"/>
      <c r="WF41" s="382"/>
      <c r="WG41" s="382"/>
      <c r="WH41" s="382"/>
      <c r="WI41" s="382"/>
      <c r="WJ41" s="382"/>
      <c r="WK41" s="382"/>
      <c r="WL41" s="382"/>
      <c r="WM41" s="382"/>
      <c r="WN41" s="382"/>
      <c r="WO41" s="382"/>
      <c r="WP41" s="382"/>
      <c r="WQ41" s="382"/>
      <c r="WR41" s="382"/>
      <c r="WS41" s="382"/>
      <c r="WT41" s="382"/>
      <c r="WU41" s="382"/>
      <c r="WV41" s="382"/>
      <c r="WW41" s="382"/>
      <c r="WX41" s="382"/>
      <c r="WY41" s="382"/>
      <c r="WZ41" s="382"/>
      <c r="XA41" s="382"/>
      <c r="XB41" s="382"/>
      <c r="XC41" s="382"/>
      <c r="XD41" s="382"/>
      <c r="XE41" s="382"/>
      <c r="XF41" s="382"/>
      <c r="XG41" s="382"/>
      <c r="XH41" s="382"/>
      <c r="XI41" s="382"/>
      <c r="XJ41" s="382"/>
      <c r="XK41" s="382"/>
      <c r="XL41" s="382"/>
      <c r="XM41" s="382"/>
      <c r="XN41" s="382"/>
      <c r="XO41" s="382"/>
      <c r="XP41" s="382"/>
      <c r="XQ41" s="382"/>
      <c r="XR41" s="382"/>
      <c r="XS41" s="382"/>
      <c r="XT41" s="382"/>
      <c r="XU41" s="382"/>
      <c r="XV41" s="382"/>
      <c r="XW41" s="382"/>
      <c r="XX41" s="382"/>
      <c r="XY41" s="382"/>
      <c r="XZ41" s="382"/>
      <c r="YA41" s="382"/>
      <c r="YB41" s="382"/>
      <c r="YC41" s="382"/>
      <c r="YD41" s="382"/>
      <c r="YE41" s="382"/>
      <c r="YF41" s="382"/>
      <c r="YG41" s="382"/>
      <c r="YH41" s="382"/>
      <c r="YI41" s="382"/>
      <c r="YJ41" s="382"/>
      <c r="YK41" s="382"/>
      <c r="YL41" s="382"/>
      <c r="YM41" s="382"/>
      <c r="YN41" s="382"/>
      <c r="YO41" s="382"/>
      <c r="YP41" s="382"/>
      <c r="YQ41" s="382"/>
      <c r="YR41" s="382"/>
      <c r="YS41" s="382"/>
      <c r="YT41" s="382"/>
      <c r="YU41" s="382"/>
      <c r="YV41" s="382"/>
      <c r="YW41" s="382"/>
      <c r="YX41" s="382"/>
      <c r="YY41" s="382"/>
      <c r="YZ41" s="382"/>
      <c r="ZA41" s="382"/>
      <c r="ZB41" s="382"/>
      <c r="ZC41" s="382"/>
      <c r="ZD41" s="382"/>
      <c r="ZE41" s="382"/>
      <c r="ZF41" s="382"/>
      <c r="ZG41" s="382"/>
      <c r="ZH41" s="382"/>
      <c r="ZI41" s="382"/>
      <c r="ZJ41" s="382"/>
      <c r="ZK41" s="382"/>
      <c r="ZL41" s="382"/>
      <c r="ZM41" s="382"/>
      <c r="ZN41" s="382"/>
      <c r="ZO41" s="382"/>
      <c r="ZP41" s="382"/>
      <c r="ZQ41" s="382"/>
      <c r="ZR41" s="382"/>
      <c r="ZS41" s="382"/>
      <c r="ZT41" s="382"/>
      <c r="ZU41" s="382"/>
      <c r="ZV41" s="382"/>
      <c r="ZW41" s="382"/>
      <c r="ZX41" s="382"/>
      <c r="ZY41" s="382"/>
      <c r="ZZ41" s="382"/>
      <c r="AAA41" s="382"/>
      <c r="AAB41" s="382"/>
      <c r="AAC41" s="382"/>
      <c r="AAD41" s="382"/>
      <c r="AAE41" s="382"/>
      <c r="AAF41" s="382"/>
      <c r="AAG41" s="382"/>
      <c r="AAH41" s="382"/>
      <c r="AAI41" s="382"/>
      <c r="AAJ41" s="382"/>
      <c r="AAK41" s="382"/>
      <c r="AAL41" s="382"/>
      <c r="AAM41" s="382"/>
      <c r="AAN41" s="382"/>
      <c r="AAO41" s="382"/>
      <c r="AAP41" s="382"/>
      <c r="AAQ41" s="382"/>
      <c r="AAR41" s="382"/>
      <c r="AAS41" s="382"/>
      <c r="AAT41" s="382"/>
      <c r="AAU41" s="382"/>
      <c r="AAV41" s="382"/>
      <c r="AAW41" s="382"/>
      <c r="AAX41" s="382"/>
      <c r="AAY41" s="382"/>
      <c r="AAZ41" s="382"/>
      <c r="ABA41" s="382"/>
      <c r="ABB41" s="382"/>
      <c r="ABC41" s="382"/>
      <c r="ABD41" s="382"/>
      <c r="ABE41" s="382"/>
      <c r="ABF41" s="382"/>
      <c r="ABG41" s="382"/>
      <c r="ABH41" s="382"/>
      <c r="ABI41" s="382"/>
      <c r="ABJ41" s="382"/>
      <c r="ABK41" s="382"/>
      <c r="ABL41" s="382"/>
      <c r="ABM41" s="382"/>
      <c r="ABN41" s="382"/>
      <c r="ABO41" s="382"/>
      <c r="ABP41" s="382"/>
      <c r="ABQ41" s="382"/>
      <c r="ABR41" s="382"/>
      <c r="ABS41" s="382"/>
      <c r="ABT41" s="382"/>
      <c r="ABU41" s="382"/>
      <c r="ABV41" s="382"/>
      <c r="ABW41" s="382"/>
      <c r="ABX41" s="382"/>
      <c r="ABY41" s="382"/>
      <c r="ABZ41" s="382"/>
      <c r="ACA41" s="382"/>
      <c r="ACB41" s="382"/>
      <c r="ACC41" s="382"/>
      <c r="ACD41" s="382"/>
      <c r="ACE41" s="382"/>
      <c r="ACF41" s="382"/>
      <c r="ACG41" s="382"/>
      <c r="ACH41" s="382"/>
      <c r="ACI41" s="382"/>
      <c r="ACJ41" s="382"/>
      <c r="ACK41" s="382"/>
      <c r="ACL41" s="382"/>
      <c r="ACM41" s="382"/>
      <c r="ACN41" s="382"/>
      <c r="ACO41" s="382"/>
      <c r="ACP41" s="382"/>
      <c r="ACQ41" s="382"/>
      <c r="ACR41" s="382"/>
      <c r="ACS41" s="382"/>
      <c r="ACT41" s="382"/>
      <c r="ACU41" s="382"/>
      <c r="ACV41" s="382"/>
      <c r="ACW41" s="382"/>
      <c r="ACX41" s="382"/>
      <c r="ACY41" s="382"/>
      <c r="ACZ41" s="382"/>
      <c r="ADA41" s="382"/>
      <c r="ADB41" s="382"/>
      <c r="ADC41" s="382"/>
      <c r="ADD41" s="382"/>
      <c r="ADE41" s="382"/>
      <c r="ADF41" s="382"/>
      <c r="ADG41" s="382"/>
      <c r="ADH41" s="382"/>
      <c r="ADI41" s="382"/>
      <c r="ADJ41" s="382"/>
      <c r="ADK41" s="382"/>
      <c r="ADL41" s="382"/>
      <c r="ADM41" s="382"/>
      <c r="ADN41" s="382"/>
      <c r="ADO41" s="382"/>
      <c r="ADP41" s="382"/>
      <c r="ADQ41" s="382"/>
      <c r="ADR41" s="382"/>
      <c r="ADS41" s="382"/>
      <c r="ADT41" s="382"/>
      <c r="ADU41" s="382"/>
      <c r="ADV41" s="382"/>
      <c r="ADW41" s="382"/>
      <c r="ADX41" s="382"/>
      <c r="ADY41" s="382"/>
      <c r="ADZ41" s="382"/>
      <c r="AEA41" s="382"/>
      <c r="AEB41" s="382"/>
      <c r="AEC41" s="382"/>
      <c r="AED41" s="382"/>
      <c r="AEE41" s="382"/>
      <c r="AEF41" s="382"/>
      <c r="AEG41" s="382"/>
      <c r="AEH41" s="382"/>
      <c r="AEI41" s="382"/>
      <c r="AEJ41" s="382"/>
      <c r="AEK41" s="382"/>
      <c r="AEL41" s="382"/>
      <c r="AEM41" s="382"/>
      <c r="AEN41" s="382"/>
      <c r="AEO41" s="382"/>
      <c r="AEP41" s="382"/>
      <c r="AEQ41" s="382"/>
      <c r="AER41" s="382"/>
      <c r="AES41" s="382"/>
      <c r="AET41" s="382"/>
      <c r="AEU41" s="382"/>
      <c r="AEV41" s="382"/>
      <c r="AEW41" s="382"/>
      <c r="AEX41" s="382"/>
      <c r="AEY41" s="382"/>
      <c r="AEZ41" s="382"/>
      <c r="AFA41" s="382"/>
      <c r="AFB41" s="382"/>
      <c r="AFC41" s="382"/>
      <c r="AFD41" s="382"/>
      <c r="AFE41" s="382"/>
      <c r="AFF41" s="382"/>
      <c r="AFG41" s="382"/>
      <c r="AFH41" s="382"/>
      <c r="AFI41" s="382"/>
      <c r="AFJ41" s="382"/>
      <c r="AFK41" s="382"/>
      <c r="AFL41" s="382"/>
      <c r="AFM41" s="382"/>
      <c r="AFN41" s="382"/>
      <c r="AFO41" s="382"/>
      <c r="AFP41" s="382"/>
      <c r="AFQ41" s="382"/>
      <c r="AFR41" s="382"/>
      <c r="AFS41" s="382"/>
      <c r="AFT41" s="382"/>
      <c r="AFU41" s="382"/>
      <c r="AFV41" s="382"/>
      <c r="AFW41" s="382"/>
      <c r="AFX41" s="382"/>
      <c r="AFY41" s="382"/>
      <c r="AFZ41" s="382"/>
      <c r="AGA41" s="382"/>
      <c r="AGB41" s="382"/>
      <c r="AGC41" s="382"/>
      <c r="AGD41" s="382"/>
      <c r="AGE41" s="382"/>
      <c r="AGF41" s="382"/>
      <c r="AGG41" s="382"/>
      <c r="AGH41" s="382"/>
      <c r="AGI41" s="382"/>
      <c r="AGJ41" s="382"/>
      <c r="AGK41" s="382"/>
      <c r="AGL41" s="382"/>
      <c r="AGM41" s="382"/>
      <c r="AGN41" s="382"/>
      <c r="AGO41" s="382"/>
      <c r="AGP41" s="382"/>
      <c r="AGQ41" s="382"/>
      <c r="AGR41" s="382"/>
      <c r="AGS41" s="382"/>
      <c r="AGT41" s="382"/>
      <c r="AGU41" s="382"/>
      <c r="AGV41" s="382"/>
      <c r="AGW41" s="382"/>
      <c r="AGX41" s="382"/>
      <c r="AGY41" s="382"/>
      <c r="AGZ41" s="382"/>
      <c r="AHA41" s="382"/>
      <c r="AHB41" s="382"/>
      <c r="AHC41" s="382"/>
      <c r="AHD41" s="382"/>
      <c r="AHE41" s="382"/>
      <c r="AHF41" s="382"/>
      <c r="AHG41" s="382"/>
      <c r="AHH41" s="382"/>
      <c r="AHI41" s="382"/>
      <c r="AHJ41" s="382"/>
      <c r="AHK41" s="382"/>
      <c r="AHL41" s="382"/>
      <c r="AHM41" s="382"/>
      <c r="AHN41" s="382"/>
      <c r="AHO41" s="382"/>
      <c r="AHP41" s="382"/>
      <c r="AHQ41" s="382"/>
      <c r="AHR41" s="382"/>
      <c r="AHS41" s="382"/>
      <c r="AHT41" s="382"/>
      <c r="AHU41" s="382"/>
      <c r="AHV41" s="382"/>
      <c r="AHW41" s="382"/>
      <c r="AHX41" s="382"/>
      <c r="AHY41" s="382"/>
      <c r="AHZ41" s="382"/>
      <c r="AIA41" s="382"/>
      <c r="AIB41" s="382"/>
      <c r="AIC41" s="382"/>
      <c r="AID41" s="382"/>
      <c r="AIE41" s="382"/>
      <c r="AIF41" s="382"/>
      <c r="AIG41" s="382"/>
      <c r="AIH41" s="382"/>
      <c r="AII41" s="382"/>
      <c r="AIJ41" s="382"/>
      <c r="AIK41" s="382"/>
      <c r="AIL41" s="382"/>
      <c r="AIM41" s="382"/>
      <c r="AIN41" s="382"/>
      <c r="AIO41" s="382"/>
      <c r="AIP41" s="382"/>
      <c r="AIQ41" s="382"/>
      <c r="AIR41" s="382"/>
      <c r="AIS41" s="382"/>
      <c r="AIT41" s="382"/>
      <c r="AIU41" s="382"/>
      <c r="AIV41" s="382"/>
      <c r="AIW41" s="382"/>
      <c r="AIX41" s="382"/>
      <c r="AIY41" s="382"/>
      <c r="AIZ41" s="382"/>
      <c r="AJA41" s="382"/>
      <c r="AJB41" s="382"/>
      <c r="AJC41" s="382"/>
      <c r="AJD41" s="382"/>
      <c r="AJE41" s="382"/>
      <c r="AJF41" s="382"/>
      <c r="AJG41" s="382"/>
      <c r="AJH41" s="382"/>
      <c r="AJI41" s="382"/>
      <c r="AJJ41" s="382"/>
      <c r="AJK41" s="382"/>
      <c r="AJL41" s="382"/>
      <c r="AJM41" s="382"/>
      <c r="AJN41" s="382"/>
      <c r="AJO41" s="382"/>
      <c r="AJP41" s="382"/>
      <c r="AJQ41" s="382"/>
      <c r="AJR41" s="382"/>
      <c r="AJS41" s="382"/>
      <c r="AJT41" s="382"/>
      <c r="AJU41" s="382"/>
      <c r="AJV41" s="382"/>
      <c r="AJW41" s="382"/>
      <c r="AJX41" s="382"/>
      <c r="AJY41" s="382"/>
      <c r="AJZ41" s="382"/>
      <c r="AKA41" s="382"/>
      <c r="AKB41" s="382"/>
      <c r="AKC41" s="382"/>
      <c r="AKD41" s="382"/>
      <c r="AKE41" s="382"/>
      <c r="AKF41" s="382"/>
      <c r="AKG41" s="382"/>
      <c r="AKH41" s="382"/>
      <c r="AKI41" s="382"/>
      <c r="AKJ41" s="382"/>
      <c r="AKK41" s="382"/>
      <c r="AKL41" s="382"/>
      <c r="AKM41" s="382"/>
      <c r="AKN41" s="382"/>
      <c r="AKO41" s="382"/>
      <c r="AKP41" s="382"/>
      <c r="AKQ41" s="382"/>
      <c r="AKR41" s="382"/>
      <c r="AKS41" s="382"/>
      <c r="AKT41" s="382"/>
      <c r="AKU41" s="382"/>
      <c r="AKV41" s="382"/>
      <c r="AKW41" s="382"/>
      <c r="AKX41" s="382"/>
      <c r="AKY41" s="382"/>
      <c r="AKZ41" s="382"/>
      <c r="ALA41" s="382"/>
      <c r="ALB41" s="382"/>
      <c r="ALC41" s="382"/>
      <c r="ALD41" s="382"/>
      <c r="ALE41" s="382"/>
      <c r="ALF41" s="382"/>
      <c r="ALG41" s="382"/>
      <c r="ALH41" s="382"/>
      <c r="ALI41" s="382"/>
      <c r="ALJ41" s="382"/>
      <c r="ALK41" s="382"/>
      <c r="ALL41" s="382"/>
      <c r="ALM41" s="382"/>
      <c r="ALN41" s="382"/>
      <c r="ALO41" s="382"/>
      <c r="ALP41" s="382"/>
      <c r="ALQ41" s="382"/>
      <c r="ALR41" s="382"/>
      <c r="ALS41" s="382"/>
      <c r="ALT41" s="382"/>
      <c r="ALU41" s="382"/>
      <c r="ALV41" s="382"/>
      <c r="ALW41" s="382"/>
      <c r="ALX41" s="382"/>
      <c r="ALY41" s="382"/>
      <c r="ALZ41" s="382"/>
      <c r="AMA41" s="382"/>
      <c r="AMB41" s="382"/>
      <c r="AMC41" s="382"/>
      <c r="AMD41" s="382"/>
      <c r="AME41" s="382"/>
      <c r="AMF41" s="382"/>
      <c r="AMG41" s="382"/>
      <c r="AMH41" s="382"/>
      <c r="AMI41" s="382"/>
      <c r="AMJ41" s="382"/>
      <c r="AMK41" s="382"/>
      <c r="AML41" s="382"/>
      <c r="AMM41" s="382"/>
      <c r="AMN41" s="382"/>
      <c r="AMO41" s="382"/>
      <c r="AMP41" s="382"/>
      <c r="AMQ41" s="382"/>
      <c r="AMR41" s="382"/>
      <c r="AMS41" s="382"/>
      <c r="AMT41" s="382"/>
      <c r="AMU41" s="382"/>
      <c r="AMV41" s="382"/>
      <c r="AMW41" s="382"/>
      <c r="AMX41" s="382"/>
      <c r="AMY41" s="382"/>
      <c r="AMZ41" s="382"/>
      <c r="ANA41" s="382"/>
      <c r="ANB41" s="382"/>
      <c r="ANC41" s="382"/>
      <c r="AND41" s="382"/>
      <c r="ANE41" s="382"/>
      <c r="ANF41" s="382"/>
      <c r="ANG41" s="382"/>
      <c r="ANH41" s="382"/>
      <c r="ANI41" s="382"/>
      <c r="ANJ41" s="382"/>
      <c r="ANK41" s="382"/>
      <c r="ANL41" s="382"/>
      <c r="ANM41" s="382"/>
      <c r="ANN41" s="382"/>
      <c r="ANO41" s="382"/>
      <c r="ANP41" s="382"/>
      <c r="ANQ41" s="382"/>
      <c r="ANR41" s="382"/>
      <c r="ANS41" s="382"/>
      <c r="ANT41" s="382"/>
      <c r="ANU41" s="382"/>
      <c r="ANV41" s="382"/>
      <c r="ANW41" s="382"/>
      <c r="ANX41" s="382"/>
      <c r="ANY41" s="382"/>
      <c r="ANZ41" s="382"/>
      <c r="AOA41" s="382"/>
      <c r="AOB41" s="382"/>
      <c r="AOC41" s="382"/>
      <c r="AOD41" s="382"/>
      <c r="AOE41" s="382"/>
      <c r="AOF41" s="382"/>
      <c r="AOG41" s="382"/>
      <c r="AOH41" s="382"/>
      <c r="AOI41" s="382"/>
      <c r="AOJ41" s="382"/>
      <c r="AOK41" s="382"/>
      <c r="AOL41" s="382"/>
      <c r="AOM41" s="382"/>
      <c r="AON41" s="382"/>
      <c r="AOO41" s="382"/>
      <c r="AOP41" s="382"/>
      <c r="AOQ41" s="382"/>
      <c r="AOR41" s="382"/>
      <c r="AOS41" s="382"/>
      <c r="AOT41" s="382"/>
      <c r="AOU41" s="382"/>
      <c r="AOV41" s="382"/>
      <c r="AOW41" s="382"/>
      <c r="AOX41" s="382"/>
      <c r="AOY41" s="382"/>
      <c r="AOZ41" s="382"/>
      <c r="APA41" s="382"/>
      <c r="APB41" s="382"/>
      <c r="APC41" s="382"/>
      <c r="APD41" s="382"/>
      <c r="APE41" s="382"/>
      <c r="APF41" s="382"/>
      <c r="APG41" s="382"/>
      <c r="APH41" s="382"/>
      <c r="API41" s="382"/>
      <c r="APJ41" s="382"/>
      <c r="APK41" s="382"/>
      <c r="APL41" s="382"/>
      <c r="APM41" s="382"/>
      <c r="APN41" s="382"/>
      <c r="APO41" s="382"/>
      <c r="APP41" s="382"/>
      <c r="APQ41" s="382"/>
      <c r="APR41" s="382"/>
      <c r="APS41" s="382"/>
      <c r="APT41" s="382"/>
      <c r="APU41" s="382"/>
      <c r="APV41" s="382"/>
      <c r="APW41" s="382"/>
      <c r="APX41" s="382"/>
      <c r="APY41" s="382"/>
      <c r="APZ41" s="382"/>
      <c r="AQA41" s="382"/>
      <c r="AQB41" s="382"/>
      <c r="AQC41" s="382"/>
      <c r="AQD41" s="382"/>
      <c r="AQE41" s="382"/>
      <c r="AQF41" s="382"/>
      <c r="AQG41" s="382"/>
      <c r="AQH41" s="382"/>
      <c r="AQI41" s="382"/>
      <c r="AQJ41" s="382"/>
      <c r="AQK41" s="382"/>
      <c r="AQL41" s="382"/>
      <c r="AQM41" s="382"/>
      <c r="AQN41" s="382"/>
      <c r="AQO41" s="382"/>
      <c r="AQP41" s="382"/>
      <c r="AQQ41" s="382"/>
      <c r="AQR41" s="382"/>
      <c r="AQS41" s="382"/>
      <c r="AQT41" s="382"/>
      <c r="AQU41" s="382"/>
      <c r="AQV41" s="382"/>
      <c r="AQW41" s="382"/>
      <c r="AQX41" s="382"/>
      <c r="AQY41" s="382"/>
      <c r="AQZ41" s="382"/>
      <c r="ARA41" s="382"/>
      <c r="ARB41" s="382"/>
      <c r="ARC41" s="382"/>
      <c r="ARD41" s="382"/>
      <c r="ARE41" s="382"/>
      <c r="ARF41" s="382"/>
      <c r="ARG41" s="382"/>
      <c r="ARH41" s="382"/>
      <c r="ARI41" s="382"/>
      <c r="ARJ41" s="382"/>
      <c r="ARK41" s="382"/>
      <c r="ARL41" s="382"/>
      <c r="ARM41" s="382"/>
      <c r="ARN41" s="382"/>
      <c r="ARO41" s="382"/>
      <c r="ARP41" s="382"/>
      <c r="ARQ41" s="382"/>
      <c r="ARR41" s="382"/>
      <c r="ARS41" s="382"/>
      <c r="ART41" s="382"/>
      <c r="ARU41" s="382"/>
      <c r="ARV41" s="382"/>
      <c r="ARW41" s="382"/>
      <c r="ARX41" s="382"/>
      <c r="ARY41" s="382"/>
      <c r="ARZ41" s="382"/>
      <c r="ASA41" s="382"/>
      <c r="ASB41" s="382"/>
      <c r="ASC41" s="382"/>
      <c r="ASD41" s="382"/>
      <c r="ASE41" s="382"/>
      <c r="ASF41" s="382"/>
      <c r="ASG41" s="382"/>
      <c r="ASH41" s="382"/>
      <c r="ASI41" s="382"/>
      <c r="ASJ41" s="382"/>
      <c r="ASK41" s="382"/>
      <c r="ASL41" s="382"/>
      <c r="ASM41" s="382"/>
      <c r="ASN41" s="382"/>
      <c r="ASO41" s="382"/>
      <c r="ASP41" s="382"/>
      <c r="ASQ41" s="382"/>
      <c r="ASR41" s="382"/>
      <c r="ASS41" s="382"/>
      <c r="AST41" s="382"/>
      <c r="ASU41" s="382"/>
      <c r="ASV41" s="382"/>
      <c r="ASW41" s="382"/>
      <c r="ASX41" s="382"/>
      <c r="ASY41" s="382"/>
      <c r="ASZ41" s="382"/>
      <c r="ATA41" s="382"/>
      <c r="ATB41" s="382"/>
      <c r="ATC41" s="382"/>
      <c r="ATD41" s="382"/>
      <c r="ATE41" s="382"/>
      <c r="ATF41" s="382"/>
      <c r="ATG41" s="382"/>
      <c r="ATH41" s="382"/>
      <c r="ATI41" s="382"/>
      <c r="ATJ41" s="382"/>
      <c r="ATK41" s="382"/>
      <c r="ATL41" s="382"/>
      <c r="ATM41" s="382"/>
      <c r="ATN41" s="382"/>
      <c r="ATO41" s="382"/>
      <c r="ATP41" s="382"/>
      <c r="ATQ41" s="382"/>
      <c r="ATR41" s="382"/>
      <c r="ATS41" s="382"/>
      <c r="ATT41" s="382"/>
      <c r="ATU41" s="382"/>
      <c r="ATV41" s="382"/>
      <c r="ATW41" s="382"/>
      <c r="ATX41" s="382"/>
      <c r="ATY41" s="382"/>
      <c r="ATZ41" s="382"/>
      <c r="AUA41" s="382"/>
      <c r="AUB41" s="382"/>
      <c r="AUC41" s="382"/>
      <c r="AUD41" s="382"/>
      <c r="AUE41" s="382"/>
      <c r="AUF41" s="382"/>
      <c r="AUG41" s="382"/>
      <c r="AUH41" s="382"/>
      <c r="AUI41" s="382"/>
      <c r="AUJ41" s="382"/>
      <c r="AUK41" s="382"/>
      <c r="AUL41" s="382"/>
      <c r="AUM41" s="382"/>
      <c r="AUN41" s="382"/>
      <c r="AUO41" s="382"/>
      <c r="AUP41" s="382"/>
      <c r="AUQ41" s="382"/>
      <c r="AUR41" s="382"/>
      <c r="AUS41" s="382"/>
      <c r="AUT41" s="382"/>
      <c r="AUU41" s="382"/>
      <c r="AUV41" s="382"/>
      <c r="AUW41" s="382"/>
      <c r="AUX41" s="382"/>
      <c r="AUY41" s="382"/>
      <c r="AUZ41" s="382"/>
      <c r="AVA41" s="382"/>
      <c r="AVB41" s="382"/>
      <c r="AVC41" s="382"/>
      <c r="AVD41" s="382"/>
      <c r="AVE41" s="382"/>
      <c r="AVF41" s="382"/>
      <c r="AVG41" s="382"/>
      <c r="AVH41" s="382"/>
      <c r="AVI41" s="382"/>
      <c r="AVJ41" s="382"/>
      <c r="AVK41" s="382"/>
      <c r="AVL41" s="382"/>
      <c r="AVM41" s="382"/>
      <c r="AVN41" s="382"/>
      <c r="AVO41" s="382"/>
      <c r="AVP41" s="382"/>
      <c r="AVQ41" s="382"/>
      <c r="AVR41" s="382"/>
      <c r="AVS41" s="382"/>
      <c r="AVT41" s="382"/>
      <c r="AVU41" s="382"/>
      <c r="AVV41" s="382"/>
      <c r="AVW41" s="382"/>
      <c r="AVX41" s="382"/>
      <c r="AVY41" s="382"/>
      <c r="AVZ41" s="382"/>
      <c r="AWA41" s="382"/>
      <c r="AWB41" s="382"/>
      <c r="AWC41" s="382"/>
      <c r="AWD41" s="382"/>
      <c r="AWE41" s="382"/>
      <c r="AWF41" s="382"/>
      <c r="AWG41" s="382"/>
      <c r="AWH41" s="382"/>
      <c r="AWI41" s="382"/>
      <c r="AWJ41" s="382"/>
      <c r="AWK41" s="382"/>
      <c r="AWL41" s="382"/>
      <c r="AWM41" s="382"/>
      <c r="AWN41" s="382"/>
      <c r="AWO41" s="382"/>
      <c r="AWP41" s="382"/>
      <c r="AWQ41" s="382"/>
      <c r="AWR41" s="382"/>
      <c r="AWS41" s="382"/>
      <c r="AWT41" s="382"/>
      <c r="AWU41" s="382"/>
      <c r="AWV41" s="382"/>
      <c r="AWW41" s="382"/>
      <c r="AWX41" s="382"/>
      <c r="AWY41" s="382"/>
      <c r="AWZ41" s="382"/>
      <c r="AXA41" s="382"/>
      <c r="AXB41" s="382"/>
      <c r="AXC41" s="382"/>
      <c r="AXD41" s="382"/>
      <c r="AXE41" s="382"/>
      <c r="AXF41" s="382"/>
      <c r="AXG41" s="382"/>
      <c r="AXH41" s="382"/>
      <c r="AXI41" s="382"/>
      <c r="AXJ41" s="382"/>
      <c r="AXK41" s="382"/>
      <c r="AXL41" s="382"/>
      <c r="AXM41" s="382"/>
      <c r="AXN41" s="382"/>
      <c r="AXO41" s="382"/>
      <c r="AXP41" s="382"/>
      <c r="AXQ41" s="382"/>
      <c r="AXR41" s="382"/>
      <c r="AXS41" s="382"/>
      <c r="AXT41" s="382"/>
      <c r="AXU41" s="382"/>
      <c r="AXV41" s="382"/>
      <c r="AXW41" s="382"/>
      <c r="AXX41" s="382"/>
      <c r="AXY41" s="382"/>
      <c r="AXZ41" s="382"/>
      <c r="AYA41" s="382"/>
      <c r="AYB41" s="382"/>
      <c r="AYC41" s="382"/>
      <c r="AYD41" s="382"/>
      <c r="AYE41" s="382"/>
      <c r="AYF41" s="382"/>
      <c r="AYG41" s="382"/>
      <c r="AYH41" s="382"/>
      <c r="AYI41" s="382"/>
      <c r="AYJ41" s="382"/>
      <c r="AYK41" s="382"/>
      <c r="AYL41" s="382"/>
      <c r="AYM41" s="382"/>
      <c r="AYN41" s="382"/>
      <c r="AYO41" s="382"/>
      <c r="AYP41" s="382"/>
      <c r="AYQ41" s="382"/>
      <c r="AYR41" s="382"/>
      <c r="AYS41" s="382"/>
      <c r="AYT41" s="382"/>
      <c r="AYU41" s="382"/>
      <c r="AYV41" s="382"/>
      <c r="AYW41" s="382"/>
      <c r="AYX41" s="382"/>
      <c r="AYY41" s="382"/>
      <c r="AYZ41" s="382"/>
      <c r="AZA41" s="382"/>
      <c r="AZB41" s="382"/>
      <c r="AZC41" s="382"/>
      <c r="AZD41" s="382"/>
      <c r="AZE41" s="382"/>
      <c r="AZF41" s="382"/>
      <c r="AZG41" s="382"/>
      <c r="AZH41" s="382"/>
      <c r="AZI41" s="382"/>
      <c r="AZJ41" s="382"/>
      <c r="AZK41" s="382"/>
      <c r="AZL41" s="382"/>
      <c r="AZM41" s="382"/>
      <c r="AZN41" s="382"/>
      <c r="AZO41" s="382"/>
      <c r="AZP41" s="382"/>
      <c r="AZQ41" s="382"/>
      <c r="AZR41" s="382"/>
      <c r="AZS41" s="382"/>
      <c r="AZT41" s="382"/>
      <c r="AZU41" s="382"/>
      <c r="AZV41" s="382"/>
      <c r="AZW41" s="382"/>
      <c r="AZX41" s="382"/>
      <c r="AZY41" s="382"/>
      <c r="AZZ41" s="382"/>
      <c r="BAA41" s="382"/>
      <c r="BAB41" s="382"/>
      <c r="BAC41" s="382"/>
      <c r="BAD41" s="382"/>
      <c r="BAE41" s="382"/>
      <c r="BAF41" s="382"/>
      <c r="BAG41" s="382"/>
      <c r="BAH41" s="382"/>
      <c r="BAI41" s="382"/>
      <c r="BAJ41" s="382"/>
      <c r="BAK41" s="382"/>
      <c r="BAL41" s="382"/>
      <c r="BAM41" s="382"/>
      <c r="BAN41" s="382"/>
      <c r="BAO41" s="382"/>
      <c r="BAP41" s="382"/>
      <c r="BAQ41" s="382"/>
      <c r="BAR41" s="382"/>
      <c r="BAS41" s="382"/>
      <c r="BAT41" s="382"/>
      <c r="BAU41" s="382"/>
      <c r="BAV41" s="382"/>
      <c r="BAW41" s="382"/>
      <c r="BAX41" s="382"/>
      <c r="BAY41" s="382"/>
      <c r="BAZ41" s="382"/>
      <c r="BBA41" s="382"/>
      <c r="BBB41" s="382"/>
      <c r="BBC41" s="382"/>
      <c r="BBD41" s="382"/>
      <c r="BBE41" s="382"/>
      <c r="BBF41" s="382"/>
      <c r="BBG41" s="382"/>
      <c r="BBH41" s="382"/>
      <c r="BBI41" s="382"/>
      <c r="BBJ41" s="382"/>
      <c r="BBK41" s="382"/>
      <c r="BBL41" s="382"/>
      <c r="BBM41" s="382"/>
      <c r="BBN41" s="382"/>
      <c r="BBO41" s="382"/>
      <c r="BBP41" s="382"/>
      <c r="BBQ41" s="382"/>
      <c r="BBR41" s="382"/>
      <c r="BBS41" s="382"/>
      <c r="BBT41" s="382"/>
      <c r="BBU41" s="382"/>
      <c r="BBV41" s="382"/>
      <c r="BBW41" s="382"/>
      <c r="BBX41" s="382"/>
      <c r="BBY41" s="382"/>
      <c r="BBZ41" s="382"/>
      <c r="BCA41" s="382"/>
      <c r="BCB41" s="382"/>
      <c r="BCC41" s="382"/>
      <c r="BCD41" s="382"/>
      <c r="BCE41" s="382"/>
      <c r="BCF41" s="382"/>
      <c r="BCG41" s="382"/>
      <c r="BCH41" s="382"/>
      <c r="BCI41" s="382"/>
      <c r="BCJ41" s="382"/>
      <c r="BCK41" s="382"/>
      <c r="BCL41" s="382"/>
      <c r="BCM41" s="382"/>
      <c r="BCN41" s="382"/>
      <c r="BCO41" s="382"/>
      <c r="BCP41" s="382"/>
      <c r="BCQ41" s="382"/>
      <c r="BCR41" s="382"/>
      <c r="BCS41" s="382"/>
      <c r="BCT41" s="382"/>
      <c r="BCU41" s="382"/>
      <c r="BCV41" s="382"/>
      <c r="BCW41" s="382"/>
      <c r="BCX41" s="382"/>
      <c r="BCY41" s="382"/>
      <c r="BCZ41" s="382"/>
      <c r="BDA41" s="382"/>
      <c r="BDB41" s="382"/>
      <c r="BDC41" s="382"/>
      <c r="BDD41" s="382"/>
      <c r="BDE41" s="382"/>
      <c r="BDF41" s="382"/>
      <c r="BDG41" s="382"/>
      <c r="BDH41" s="382"/>
      <c r="BDI41" s="382"/>
      <c r="BDJ41" s="382"/>
      <c r="BDK41" s="382"/>
      <c r="BDL41" s="382"/>
      <c r="BDM41" s="382"/>
      <c r="BDN41" s="382"/>
      <c r="BDO41" s="382"/>
      <c r="BDP41" s="382"/>
      <c r="BDQ41" s="382"/>
      <c r="BDR41" s="382"/>
      <c r="BDS41" s="382"/>
      <c r="BDT41" s="382"/>
      <c r="BDU41" s="382"/>
      <c r="BDV41" s="382"/>
      <c r="BDW41" s="382"/>
      <c r="BDX41" s="382"/>
      <c r="BDY41" s="382"/>
      <c r="BDZ41" s="382"/>
      <c r="BEA41" s="382"/>
      <c r="BEB41" s="382"/>
      <c r="BEC41" s="382"/>
      <c r="BED41" s="382"/>
      <c r="BEE41" s="382"/>
      <c r="BEF41" s="382"/>
      <c r="BEG41" s="382"/>
      <c r="BEH41" s="382"/>
      <c r="BEI41" s="382"/>
      <c r="BEJ41" s="382"/>
      <c r="BEK41" s="382"/>
      <c r="BEL41" s="382"/>
      <c r="BEM41" s="382"/>
      <c r="BEN41" s="382"/>
      <c r="BEO41" s="382"/>
      <c r="BEP41" s="382"/>
      <c r="BEQ41" s="382"/>
      <c r="BER41" s="382"/>
      <c r="BES41" s="382"/>
      <c r="BET41" s="382"/>
      <c r="BEU41" s="382"/>
      <c r="BEV41" s="382"/>
      <c r="BEW41" s="382"/>
      <c r="BEX41" s="382"/>
      <c r="BEY41" s="382"/>
      <c r="BEZ41" s="382"/>
      <c r="BFA41" s="382"/>
      <c r="BFB41" s="382"/>
      <c r="BFC41" s="382"/>
      <c r="BFD41" s="382"/>
      <c r="BFE41" s="382"/>
      <c r="BFF41" s="382"/>
      <c r="BFG41" s="382"/>
      <c r="BFH41" s="382"/>
      <c r="BFI41" s="382"/>
      <c r="BFJ41" s="382"/>
      <c r="BFK41" s="382"/>
      <c r="BFL41" s="382"/>
      <c r="BFM41" s="382"/>
      <c r="BFN41" s="382"/>
      <c r="BFO41" s="382"/>
      <c r="BFP41" s="382"/>
      <c r="BFQ41" s="382"/>
      <c r="BFR41" s="382"/>
      <c r="BFS41" s="382"/>
      <c r="BFT41" s="382"/>
      <c r="BFU41" s="382"/>
      <c r="BFV41" s="382"/>
      <c r="BFW41" s="382"/>
      <c r="BFX41" s="382"/>
      <c r="BFY41" s="382"/>
      <c r="BFZ41" s="382"/>
      <c r="BGA41" s="382"/>
      <c r="BGB41" s="382"/>
      <c r="BGC41" s="382"/>
      <c r="BGD41" s="382"/>
      <c r="BGE41" s="382"/>
      <c r="BGF41" s="382"/>
      <c r="BGG41" s="382"/>
      <c r="BGH41" s="382"/>
      <c r="BGI41" s="382"/>
      <c r="BGJ41" s="382"/>
      <c r="BGK41" s="382"/>
      <c r="BGL41" s="382"/>
      <c r="BGM41" s="382"/>
      <c r="BGN41" s="382"/>
      <c r="BGO41" s="382"/>
      <c r="BGP41" s="382"/>
      <c r="BGQ41" s="382"/>
      <c r="BGR41" s="382"/>
      <c r="BGS41" s="382"/>
      <c r="BGT41" s="382"/>
      <c r="BGU41" s="382"/>
      <c r="BGV41" s="382"/>
      <c r="BGW41" s="382"/>
      <c r="BGX41" s="382"/>
      <c r="BGY41" s="382"/>
      <c r="BGZ41" s="382"/>
      <c r="BHA41" s="382"/>
      <c r="BHB41" s="382"/>
      <c r="BHC41" s="382"/>
      <c r="BHD41" s="382"/>
      <c r="BHE41" s="382"/>
      <c r="BHF41" s="382"/>
      <c r="BHG41" s="382"/>
      <c r="BHH41" s="382"/>
      <c r="BHI41" s="382"/>
      <c r="BHJ41" s="382"/>
      <c r="BHK41" s="382"/>
      <c r="BHL41" s="382"/>
      <c r="BHM41" s="382"/>
      <c r="BHN41" s="382"/>
      <c r="BHO41" s="382"/>
      <c r="BHP41" s="382"/>
      <c r="BHQ41" s="382"/>
      <c r="BHR41" s="382"/>
      <c r="BHS41" s="382"/>
      <c r="BHT41" s="382"/>
      <c r="BHU41" s="382"/>
      <c r="BHV41" s="382"/>
      <c r="BHW41" s="382"/>
      <c r="BHX41" s="382"/>
      <c r="BHY41" s="382"/>
      <c r="BHZ41" s="382"/>
      <c r="BIA41" s="382"/>
      <c r="BIB41" s="382"/>
      <c r="BIC41" s="382"/>
      <c r="BID41" s="382"/>
      <c r="BIE41" s="382"/>
      <c r="BIF41" s="382"/>
      <c r="BIG41" s="382"/>
      <c r="BIH41" s="382"/>
      <c r="BII41" s="382"/>
      <c r="BIJ41" s="382"/>
      <c r="BIK41" s="382"/>
      <c r="BIL41" s="382"/>
      <c r="BIM41" s="382"/>
      <c r="BIN41" s="382"/>
      <c r="BIO41" s="382"/>
      <c r="BIP41" s="382"/>
      <c r="BIQ41" s="382"/>
      <c r="BIR41" s="382"/>
      <c r="BIS41" s="382"/>
      <c r="BIT41" s="382"/>
      <c r="BIU41" s="382"/>
      <c r="BIV41" s="382"/>
      <c r="BIW41" s="382"/>
      <c r="BIX41" s="382"/>
      <c r="BIY41" s="382"/>
      <c r="BIZ41" s="382"/>
      <c r="BJA41" s="382"/>
      <c r="BJB41" s="382"/>
      <c r="BJC41" s="382"/>
      <c r="BJD41" s="382"/>
      <c r="BJE41" s="382"/>
      <c r="BJF41" s="382"/>
      <c r="BJG41" s="382"/>
      <c r="BJH41" s="382"/>
      <c r="BJI41" s="382"/>
      <c r="BJJ41" s="382"/>
      <c r="BJK41" s="382"/>
      <c r="BJL41" s="382"/>
      <c r="BJM41" s="382"/>
      <c r="BJN41" s="382"/>
      <c r="BJO41" s="382"/>
      <c r="BJP41" s="382"/>
      <c r="BJQ41" s="382"/>
      <c r="BJR41" s="382"/>
      <c r="BJS41" s="382"/>
      <c r="BJT41" s="382"/>
      <c r="BJU41" s="382"/>
      <c r="BJV41" s="382"/>
      <c r="BJW41" s="382"/>
      <c r="BJX41" s="382"/>
      <c r="BJY41" s="382"/>
      <c r="BJZ41" s="382"/>
      <c r="BKA41" s="382"/>
      <c r="BKB41" s="382"/>
      <c r="BKC41" s="382"/>
      <c r="BKD41" s="382"/>
      <c r="BKE41" s="382"/>
      <c r="BKF41" s="382"/>
      <c r="BKG41" s="382"/>
      <c r="BKH41" s="382"/>
      <c r="BKI41" s="382"/>
      <c r="BKJ41" s="382"/>
      <c r="BKK41" s="382"/>
      <c r="BKL41" s="382"/>
      <c r="BKM41" s="382"/>
      <c r="BKN41" s="382"/>
      <c r="BKO41" s="382"/>
      <c r="BKP41" s="382"/>
      <c r="BKQ41" s="382"/>
      <c r="BKR41" s="382"/>
      <c r="BKS41" s="382"/>
      <c r="BKT41" s="382"/>
      <c r="BKU41" s="382"/>
      <c r="BKV41" s="382"/>
      <c r="BKW41" s="382"/>
      <c r="BKX41" s="382"/>
      <c r="BKY41" s="382"/>
      <c r="BKZ41" s="382"/>
      <c r="BLA41" s="382"/>
      <c r="BLB41" s="382"/>
      <c r="BLC41" s="382"/>
      <c r="BLD41" s="382"/>
      <c r="BLE41" s="382"/>
      <c r="BLF41" s="382"/>
      <c r="BLG41" s="382"/>
      <c r="BLH41" s="382"/>
      <c r="BLI41" s="382"/>
      <c r="BLJ41" s="382"/>
      <c r="BLK41" s="382"/>
      <c r="BLL41" s="382"/>
      <c r="BLM41" s="382"/>
      <c r="BLN41" s="382"/>
      <c r="BLO41" s="382"/>
      <c r="BLP41" s="382"/>
      <c r="BLQ41" s="382"/>
      <c r="BLR41" s="382"/>
      <c r="BLS41" s="382"/>
      <c r="BLT41" s="382"/>
      <c r="BLU41" s="382"/>
      <c r="BLV41" s="382"/>
      <c r="BLW41" s="382"/>
      <c r="BLX41" s="382"/>
      <c r="BLY41" s="382"/>
      <c r="BLZ41" s="382"/>
      <c r="BMA41" s="382"/>
      <c r="BMB41" s="382"/>
      <c r="BMC41" s="382"/>
      <c r="BMD41" s="382"/>
      <c r="BME41" s="382"/>
      <c r="BMF41" s="382"/>
      <c r="BMG41" s="382"/>
      <c r="BMH41" s="382"/>
      <c r="BMI41" s="382"/>
      <c r="BMJ41" s="382"/>
      <c r="BMK41" s="382"/>
      <c r="BML41" s="382"/>
      <c r="BMM41" s="382"/>
      <c r="BMN41" s="382"/>
      <c r="BMO41" s="382"/>
      <c r="BMP41" s="382"/>
      <c r="BMQ41" s="382"/>
      <c r="BMR41" s="382"/>
      <c r="BMS41" s="382"/>
      <c r="BMT41" s="382"/>
      <c r="BMU41" s="382"/>
      <c r="BMV41" s="382"/>
      <c r="BMW41" s="382"/>
      <c r="BMX41" s="382"/>
      <c r="BMY41" s="382"/>
      <c r="BMZ41" s="382"/>
      <c r="BNA41" s="382"/>
      <c r="BNB41" s="382"/>
      <c r="BNC41" s="382"/>
      <c r="BND41" s="382"/>
      <c r="BNE41" s="382"/>
      <c r="BNF41" s="382"/>
      <c r="BNG41" s="382"/>
      <c r="BNH41" s="382"/>
      <c r="BNI41" s="382"/>
      <c r="BNJ41" s="382"/>
      <c r="BNK41" s="382"/>
      <c r="BNL41" s="382"/>
      <c r="BNM41" s="382"/>
      <c r="BNN41" s="382"/>
      <c r="BNO41" s="382"/>
      <c r="BNP41" s="382"/>
      <c r="BNQ41" s="382"/>
      <c r="BNR41" s="382"/>
      <c r="BNS41" s="382"/>
      <c r="BNT41" s="382"/>
      <c r="BNU41" s="382"/>
      <c r="BNV41" s="382"/>
      <c r="BNW41" s="382"/>
      <c r="BNX41" s="382"/>
      <c r="BNY41" s="382"/>
      <c r="BNZ41" s="382"/>
      <c r="BOA41" s="382"/>
      <c r="BOB41" s="382"/>
      <c r="BOC41" s="382"/>
      <c r="BOD41" s="382"/>
      <c r="BOE41" s="382"/>
      <c r="BOF41" s="382"/>
      <c r="BOG41" s="382"/>
      <c r="BOH41" s="382"/>
      <c r="BOI41" s="382"/>
      <c r="BOJ41" s="382"/>
      <c r="BOK41" s="382"/>
      <c r="BOL41" s="382"/>
      <c r="BOM41" s="382"/>
      <c r="BON41" s="382"/>
      <c r="BOO41" s="382"/>
      <c r="BOP41" s="382"/>
      <c r="BOQ41" s="382"/>
      <c r="BOR41" s="382"/>
      <c r="BOS41" s="382"/>
      <c r="BOT41" s="382"/>
      <c r="BOU41" s="382"/>
      <c r="BOV41" s="382"/>
      <c r="BOW41" s="382"/>
      <c r="BOX41" s="382"/>
      <c r="BOY41" s="382"/>
      <c r="BOZ41" s="382"/>
      <c r="BPA41" s="382"/>
      <c r="BPB41" s="382"/>
      <c r="BPC41" s="382"/>
      <c r="BPD41" s="382"/>
      <c r="BPE41" s="382"/>
      <c r="BPF41" s="382"/>
      <c r="BPG41" s="382"/>
      <c r="BPH41" s="382"/>
      <c r="BPI41" s="382"/>
      <c r="BPJ41" s="382"/>
      <c r="BPK41" s="382"/>
      <c r="BPL41" s="382"/>
      <c r="BPM41" s="382"/>
      <c r="BPN41" s="382"/>
      <c r="BPO41" s="382"/>
      <c r="BPP41" s="382"/>
      <c r="BPQ41" s="382"/>
      <c r="BPR41" s="382"/>
      <c r="BPS41" s="382"/>
      <c r="BPT41" s="382"/>
      <c r="BPU41" s="382"/>
      <c r="BPV41" s="382"/>
      <c r="BPW41" s="382"/>
      <c r="BPX41" s="382"/>
      <c r="BPY41" s="382"/>
      <c r="BPZ41" s="382"/>
      <c r="BQA41" s="382"/>
      <c r="BQB41" s="382"/>
      <c r="BQC41" s="382"/>
      <c r="BQD41" s="382"/>
      <c r="BQE41" s="382"/>
      <c r="BQF41" s="382"/>
      <c r="BQG41" s="382"/>
      <c r="BQH41" s="382"/>
      <c r="BQI41" s="382"/>
      <c r="BQJ41" s="382"/>
      <c r="BQK41" s="382"/>
      <c r="BQL41" s="382"/>
      <c r="BQM41" s="382"/>
      <c r="BQN41" s="382"/>
      <c r="BQO41" s="382"/>
      <c r="BQP41" s="382"/>
      <c r="BQQ41" s="382"/>
      <c r="BQR41" s="382"/>
      <c r="BQS41" s="382"/>
      <c r="BQT41" s="382"/>
      <c r="BQU41" s="382"/>
      <c r="BQV41" s="382"/>
      <c r="BQW41" s="382"/>
      <c r="BQX41" s="382"/>
      <c r="BQY41" s="382"/>
      <c r="BQZ41" s="382"/>
      <c r="BRA41" s="382"/>
      <c r="BRB41" s="382"/>
      <c r="BRC41" s="382"/>
      <c r="BRD41" s="382"/>
      <c r="BRE41" s="382"/>
      <c r="BRF41" s="382"/>
      <c r="BRG41" s="382"/>
      <c r="BRH41" s="382"/>
      <c r="BRI41" s="382"/>
      <c r="BRJ41" s="382"/>
      <c r="BRK41" s="382"/>
      <c r="BRL41" s="382"/>
      <c r="BRM41" s="382"/>
      <c r="BRN41" s="382"/>
      <c r="BRO41" s="382"/>
      <c r="BRP41" s="382"/>
      <c r="BRQ41" s="382"/>
      <c r="BRR41" s="382"/>
      <c r="BRS41" s="382"/>
      <c r="BRT41" s="382"/>
      <c r="BRU41" s="382"/>
      <c r="BRV41" s="382"/>
      <c r="BRW41" s="382"/>
      <c r="BRX41" s="382"/>
      <c r="BRY41" s="382"/>
      <c r="BRZ41" s="382"/>
      <c r="BSA41" s="382"/>
      <c r="BSB41" s="382"/>
      <c r="BSC41" s="382"/>
      <c r="BSD41" s="382"/>
      <c r="BSE41" s="382"/>
      <c r="BSF41" s="382"/>
      <c r="BSG41" s="382"/>
      <c r="BSH41" s="382"/>
      <c r="BSI41" s="382"/>
      <c r="BSJ41" s="382"/>
      <c r="BSK41" s="382"/>
      <c r="BSL41" s="382"/>
      <c r="BSM41" s="382"/>
      <c r="BSN41" s="382"/>
      <c r="BSO41" s="382"/>
      <c r="BSP41" s="382"/>
      <c r="BSQ41" s="382"/>
      <c r="BSR41" s="382"/>
      <c r="BSS41" s="382"/>
      <c r="BST41" s="382"/>
      <c r="BSU41" s="382"/>
      <c r="BSV41" s="382"/>
      <c r="BSW41" s="382"/>
      <c r="BSX41" s="382"/>
      <c r="BSY41" s="382"/>
      <c r="BSZ41" s="382"/>
      <c r="BTA41" s="382"/>
      <c r="BTB41" s="382"/>
      <c r="BTC41" s="382"/>
      <c r="BTD41" s="382"/>
      <c r="BTE41" s="382"/>
      <c r="BTF41" s="382"/>
      <c r="BTG41" s="382"/>
      <c r="BTH41" s="382"/>
      <c r="BTI41" s="382"/>
    </row>
    <row r="42" spans="1:1881" s="4" customFormat="1" ht="71.25" customHeight="1" x14ac:dyDescent="0.25">
      <c r="A42" s="187">
        <v>591</v>
      </c>
      <c r="B42" s="327" t="s">
        <v>634</v>
      </c>
      <c r="C42" s="183" t="s">
        <v>635</v>
      </c>
      <c r="D42" s="174" t="s">
        <v>636</v>
      </c>
      <c r="E42" s="33" t="e">
        <f>HLOOKUP($D$2,'2019 Data(H)'!$C$1:$DC$310,251,FALSE)</f>
        <v>#N/A</v>
      </c>
      <c r="F42" s="559"/>
      <c r="G42" s="383">
        <f>IF(F42&lt;0,"Error: Enter as positive.",)</f>
        <v>0</v>
      </c>
      <c r="H42" s="148"/>
      <c r="J42"/>
      <c r="K42" s="382"/>
      <c r="L42" s="715" t="s">
        <v>1024</v>
      </c>
      <c r="M42" s="580"/>
      <c r="N42" s="597"/>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c r="BJ42" s="382"/>
      <c r="BK42" s="382"/>
      <c r="BL42" s="382"/>
      <c r="BM42" s="382"/>
      <c r="BN42" s="382"/>
      <c r="BO42" s="382"/>
      <c r="BP42" s="382"/>
      <c r="BQ42" s="382"/>
      <c r="BR42" s="382"/>
      <c r="BS42" s="382"/>
      <c r="BT42" s="382"/>
      <c r="BU42" s="382"/>
      <c r="BV42" s="382"/>
      <c r="BW42" s="382"/>
      <c r="BX42" s="382"/>
      <c r="BY42" s="382"/>
      <c r="BZ42" s="382"/>
      <c r="CA42" s="382"/>
      <c r="CB42" s="382"/>
      <c r="CC42" s="382"/>
      <c r="CD42" s="382"/>
      <c r="CE42" s="382"/>
      <c r="CF42" s="382"/>
      <c r="CG42" s="382"/>
      <c r="CH42" s="382"/>
      <c r="CI42" s="382"/>
      <c r="CJ42" s="382"/>
      <c r="CK42" s="382"/>
      <c r="CL42" s="382"/>
      <c r="CM42" s="382"/>
      <c r="CN42" s="382"/>
      <c r="CO42" s="382"/>
      <c r="CP42" s="382"/>
      <c r="CQ42" s="382"/>
      <c r="CR42" s="382"/>
      <c r="CS42" s="382"/>
      <c r="CT42" s="382"/>
      <c r="CU42" s="382"/>
      <c r="CV42" s="382"/>
      <c r="CW42" s="382"/>
      <c r="CX42" s="382"/>
      <c r="CY42" s="382"/>
      <c r="CZ42" s="382"/>
      <c r="DA42" s="382"/>
      <c r="DB42" s="382"/>
      <c r="DC42" s="382"/>
      <c r="DD42" s="382"/>
      <c r="DE42" s="382"/>
      <c r="DF42" s="382"/>
      <c r="DG42" s="382"/>
      <c r="DH42" s="382"/>
      <c r="DI42" s="382"/>
      <c r="DJ42" s="382"/>
      <c r="DK42" s="382"/>
      <c r="DL42" s="382"/>
      <c r="DM42" s="382"/>
      <c r="DN42" s="382"/>
      <c r="DO42" s="382"/>
      <c r="DP42" s="382"/>
      <c r="DQ42" s="382"/>
      <c r="DR42" s="382"/>
      <c r="DS42" s="382"/>
      <c r="DT42" s="382"/>
      <c r="DU42" s="382"/>
      <c r="DV42" s="382"/>
      <c r="DW42" s="382"/>
      <c r="DX42" s="382"/>
      <c r="DY42" s="382"/>
      <c r="DZ42" s="382"/>
      <c r="EA42" s="382"/>
      <c r="EB42" s="382"/>
      <c r="EC42" s="382"/>
      <c r="ED42" s="382"/>
      <c r="EE42" s="382"/>
      <c r="EF42" s="382"/>
      <c r="EG42" s="382"/>
      <c r="EH42" s="382"/>
      <c r="EI42" s="382"/>
      <c r="EJ42" s="382"/>
      <c r="EK42" s="382"/>
      <c r="EL42" s="382"/>
      <c r="EM42" s="382"/>
      <c r="EN42" s="382"/>
      <c r="EO42" s="382"/>
      <c r="EP42" s="382"/>
      <c r="EQ42" s="382"/>
      <c r="ER42" s="382"/>
      <c r="ES42" s="382"/>
      <c r="ET42" s="382"/>
      <c r="EU42" s="382"/>
      <c r="EV42" s="382"/>
      <c r="EW42" s="382"/>
      <c r="EX42" s="382"/>
      <c r="EY42" s="382"/>
      <c r="EZ42" s="382"/>
      <c r="FA42" s="382"/>
      <c r="FB42" s="382"/>
      <c r="FC42" s="382"/>
      <c r="FD42" s="382"/>
      <c r="FE42" s="382"/>
      <c r="FF42" s="382"/>
      <c r="FG42" s="382"/>
      <c r="FH42" s="382"/>
      <c r="FI42" s="382"/>
      <c r="FJ42" s="382"/>
      <c r="FK42" s="382"/>
      <c r="FL42" s="382"/>
      <c r="FM42" s="382"/>
      <c r="FN42" s="382"/>
      <c r="FO42" s="382"/>
      <c r="FP42" s="382"/>
      <c r="FQ42" s="382"/>
      <c r="FR42" s="382"/>
      <c r="FS42" s="382"/>
      <c r="FT42" s="382"/>
      <c r="FU42" s="382"/>
      <c r="FV42" s="382"/>
      <c r="FW42" s="382"/>
      <c r="FX42" s="382"/>
      <c r="FY42" s="382"/>
      <c r="FZ42" s="382"/>
      <c r="GA42" s="382"/>
      <c r="GB42" s="382"/>
      <c r="GC42" s="382"/>
      <c r="GD42" s="382"/>
      <c r="GE42" s="382"/>
      <c r="GF42" s="382"/>
      <c r="GG42" s="382"/>
      <c r="GH42" s="382"/>
      <c r="GI42" s="382"/>
      <c r="GJ42" s="382"/>
      <c r="GK42" s="382"/>
      <c r="GL42" s="382"/>
      <c r="GM42" s="382"/>
      <c r="GN42" s="382"/>
      <c r="GO42" s="382"/>
      <c r="GP42" s="382"/>
      <c r="GQ42" s="382"/>
      <c r="GR42" s="382"/>
      <c r="GS42" s="382"/>
      <c r="GT42" s="382"/>
      <c r="GU42" s="382"/>
      <c r="GV42" s="382"/>
      <c r="GW42" s="382"/>
      <c r="GX42" s="382"/>
      <c r="GY42" s="382"/>
      <c r="GZ42" s="382"/>
      <c r="HA42" s="382"/>
      <c r="HB42" s="382"/>
      <c r="HC42" s="382"/>
      <c r="HD42" s="382"/>
      <c r="HE42" s="382"/>
      <c r="HF42" s="382"/>
      <c r="HG42" s="382"/>
      <c r="HH42" s="382"/>
      <c r="HI42" s="382"/>
      <c r="HJ42" s="382"/>
      <c r="HK42" s="382"/>
      <c r="HL42" s="382"/>
      <c r="HM42" s="382"/>
      <c r="HN42" s="382"/>
      <c r="HO42" s="382"/>
      <c r="HP42" s="382"/>
      <c r="HQ42" s="382"/>
      <c r="HR42" s="382"/>
      <c r="HS42" s="382"/>
      <c r="HT42" s="382"/>
      <c r="HU42" s="382"/>
      <c r="HV42" s="382"/>
      <c r="HW42" s="382"/>
      <c r="HX42" s="382"/>
      <c r="HY42" s="382"/>
      <c r="HZ42" s="382"/>
      <c r="IA42" s="382"/>
      <c r="IB42" s="382"/>
      <c r="IC42" s="382"/>
      <c r="ID42" s="382"/>
      <c r="IE42" s="382"/>
      <c r="IF42" s="382"/>
      <c r="IG42" s="382"/>
      <c r="IH42" s="382"/>
      <c r="II42" s="382"/>
      <c r="IJ42" s="382"/>
      <c r="IK42" s="382"/>
      <c r="IL42" s="382"/>
      <c r="IM42" s="382"/>
      <c r="IN42" s="382"/>
      <c r="IO42" s="382"/>
      <c r="IP42" s="382"/>
      <c r="IQ42" s="382"/>
      <c r="IR42" s="382"/>
      <c r="IS42" s="382"/>
      <c r="IT42" s="382"/>
      <c r="IU42" s="382"/>
      <c r="IV42" s="382"/>
      <c r="IW42" s="382"/>
      <c r="IX42" s="382"/>
      <c r="IY42" s="382"/>
      <c r="IZ42" s="382"/>
      <c r="JA42" s="382"/>
      <c r="JB42" s="382"/>
      <c r="JC42" s="382"/>
      <c r="JD42" s="382"/>
      <c r="JE42" s="382"/>
      <c r="JF42" s="382"/>
      <c r="JG42" s="382"/>
      <c r="JH42" s="382"/>
      <c r="JI42" s="382"/>
      <c r="JJ42" s="382"/>
      <c r="JK42" s="382"/>
      <c r="JL42" s="382"/>
      <c r="JM42" s="382"/>
      <c r="JN42" s="382"/>
      <c r="JO42" s="382"/>
      <c r="JP42" s="382"/>
      <c r="JQ42" s="382"/>
      <c r="JR42" s="382"/>
      <c r="JS42" s="382"/>
      <c r="JT42" s="382"/>
      <c r="JU42" s="382"/>
      <c r="JV42" s="382"/>
      <c r="JW42" s="382"/>
      <c r="JX42" s="382"/>
      <c r="JY42" s="382"/>
      <c r="JZ42" s="382"/>
      <c r="KA42" s="382"/>
      <c r="KB42" s="382"/>
      <c r="KC42" s="382"/>
      <c r="KD42" s="382"/>
      <c r="KE42" s="382"/>
      <c r="KF42" s="382"/>
      <c r="KG42" s="382"/>
      <c r="KH42" s="382"/>
      <c r="KI42" s="382"/>
      <c r="KJ42" s="382"/>
      <c r="KK42" s="382"/>
      <c r="KL42" s="382"/>
      <c r="KM42" s="382"/>
      <c r="KN42" s="382"/>
      <c r="KO42" s="382"/>
      <c r="KP42" s="382"/>
      <c r="KQ42" s="382"/>
      <c r="KR42" s="382"/>
      <c r="KS42" s="382"/>
      <c r="KT42" s="382"/>
      <c r="KU42" s="382"/>
      <c r="KV42" s="382"/>
      <c r="KW42" s="382"/>
      <c r="KX42" s="382"/>
      <c r="KY42" s="382"/>
      <c r="KZ42" s="382"/>
      <c r="LA42" s="382"/>
      <c r="LB42" s="382"/>
      <c r="LC42" s="382"/>
      <c r="LD42" s="382"/>
      <c r="LE42" s="382"/>
      <c r="LF42" s="382"/>
      <c r="LG42" s="382"/>
      <c r="LH42" s="382"/>
      <c r="LI42" s="382"/>
      <c r="LJ42" s="382"/>
      <c r="LK42" s="382"/>
      <c r="LL42" s="382"/>
      <c r="LM42" s="382"/>
      <c r="LN42" s="382"/>
      <c r="LO42" s="382"/>
      <c r="LP42" s="382"/>
      <c r="LQ42" s="382"/>
      <c r="LR42" s="382"/>
      <c r="LS42" s="382"/>
      <c r="LT42" s="382"/>
      <c r="LU42" s="382"/>
      <c r="LV42" s="382"/>
      <c r="LW42" s="382"/>
      <c r="LX42" s="382"/>
      <c r="LY42" s="382"/>
      <c r="LZ42" s="382"/>
      <c r="MA42" s="382"/>
      <c r="MB42" s="382"/>
      <c r="MC42" s="382"/>
      <c r="MD42" s="382"/>
      <c r="ME42" s="382"/>
      <c r="MF42" s="382"/>
      <c r="MG42" s="382"/>
      <c r="MH42" s="382"/>
      <c r="MI42" s="382"/>
      <c r="MJ42" s="382"/>
      <c r="MK42" s="382"/>
      <c r="ML42" s="382"/>
      <c r="MM42" s="382"/>
      <c r="MN42" s="382"/>
      <c r="MO42" s="382"/>
      <c r="MP42" s="382"/>
      <c r="MQ42" s="382"/>
      <c r="MR42" s="382"/>
      <c r="MS42" s="382"/>
      <c r="MT42" s="382"/>
      <c r="MU42" s="382"/>
      <c r="MV42" s="382"/>
      <c r="MW42" s="382"/>
      <c r="MX42" s="382"/>
      <c r="MY42" s="382"/>
      <c r="MZ42" s="382"/>
      <c r="NA42" s="382"/>
      <c r="NB42" s="382"/>
      <c r="NC42" s="382"/>
      <c r="ND42" s="382"/>
      <c r="NE42" s="382"/>
      <c r="NF42" s="382"/>
      <c r="NG42" s="382"/>
      <c r="NH42" s="382"/>
      <c r="NI42" s="382"/>
      <c r="NJ42" s="382"/>
      <c r="NK42" s="382"/>
      <c r="NL42" s="382"/>
      <c r="NM42" s="382"/>
      <c r="NN42" s="382"/>
      <c r="NO42" s="382"/>
      <c r="NP42" s="382"/>
      <c r="NQ42" s="382"/>
      <c r="NR42" s="382"/>
      <c r="NS42" s="382"/>
      <c r="NT42" s="382"/>
      <c r="NU42" s="382"/>
      <c r="NV42" s="382"/>
      <c r="NW42" s="382"/>
      <c r="NX42" s="382"/>
      <c r="NY42" s="382"/>
      <c r="NZ42" s="382"/>
      <c r="OA42" s="382"/>
      <c r="OB42" s="382"/>
      <c r="OC42" s="382"/>
      <c r="OD42" s="382"/>
      <c r="OE42" s="382"/>
      <c r="OF42" s="382"/>
      <c r="OG42" s="382"/>
      <c r="OH42" s="382"/>
      <c r="OI42" s="382"/>
      <c r="OJ42" s="382"/>
      <c r="OK42" s="382"/>
      <c r="OL42" s="382"/>
      <c r="OM42" s="382"/>
      <c r="ON42" s="382"/>
      <c r="OO42" s="382"/>
      <c r="OP42" s="382"/>
      <c r="OQ42" s="382"/>
      <c r="OR42" s="382"/>
      <c r="OS42" s="382"/>
      <c r="OT42" s="382"/>
      <c r="OU42" s="382"/>
      <c r="OV42" s="382"/>
      <c r="OW42" s="382"/>
      <c r="OX42" s="382"/>
      <c r="OY42" s="382"/>
      <c r="OZ42" s="382"/>
      <c r="PA42" s="382"/>
      <c r="PB42" s="382"/>
      <c r="PC42" s="382"/>
      <c r="PD42" s="382"/>
      <c r="PE42" s="382"/>
      <c r="PF42" s="382"/>
      <c r="PG42" s="382"/>
      <c r="PH42" s="382"/>
      <c r="PI42" s="382"/>
      <c r="PJ42" s="382"/>
      <c r="PK42" s="382"/>
      <c r="PL42" s="382"/>
      <c r="PM42" s="382"/>
      <c r="PN42" s="382"/>
      <c r="PO42" s="382"/>
      <c r="PP42" s="382"/>
      <c r="PQ42" s="382"/>
      <c r="PR42" s="382"/>
      <c r="PS42" s="382"/>
      <c r="PT42" s="382"/>
      <c r="PU42" s="382"/>
      <c r="PV42" s="382"/>
      <c r="PW42" s="382"/>
      <c r="PX42" s="382"/>
      <c r="PY42" s="382"/>
      <c r="PZ42" s="382"/>
      <c r="QA42" s="382"/>
      <c r="QB42" s="382"/>
      <c r="QC42" s="382"/>
      <c r="QD42" s="382"/>
      <c r="QE42" s="382"/>
      <c r="QF42" s="382"/>
      <c r="QG42" s="382"/>
      <c r="QH42" s="382"/>
      <c r="QI42" s="382"/>
      <c r="QJ42" s="382"/>
      <c r="QK42" s="382"/>
      <c r="QL42" s="382"/>
      <c r="QM42" s="382"/>
      <c r="QN42" s="382"/>
      <c r="QO42" s="382"/>
      <c r="QP42" s="382"/>
      <c r="QQ42" s="382"/>
      <c r="QR42" s="382"/>
      <c r="QS42" s="382"/>
      <c r="QT42" s="382"/>
      <c r="QU42" s="382"/>
      <c r="QV42" s="382"/>
      <c r="QW42" s="382"/>
      <c r="QX42" s="382"/>
      <c r="QY42" s="382"/>
      <c r="QZ42" s="382"/>
      <c r="RA42" s="382"/>
      <c r="RB42" s="382"/>
      <c r="RC42" s="382"/>
      <c r="RD42" s="382"/>
      <c r="RE42" s="382"/>
      <c r="RF42" s="382"/>
      <c r="RG42" s="382"/>
      <c r="RH42" s="382"/>
      <c r="RI42" s="382"/>
      <c r="RJ42" s="382"/>
      <c r="RK42" s="382"/>
      <c r="RL42" s="382"/>
      <c r="RM42" s="382"/>
      <c r="RN42" s="382"/>
      <c r="RO42" s="382"/>
      <c r="RP42" s="382"/>
      <c r="RQ42" s="382"/>
      <c r="RR42" s="382"/>
      <c r="RS42" s="382"/>
      <c r="RT42" s="382"/>
      <c r="RU42" s="382"/>
      <c r="RV42" s="382"/>
      <c r="RW42" s="382"/>
      <c r="RX42" s="382"/>
      <c r="RY42" s="382"/>
      <c r="RZ42" s="382"/>
      <c r="SA42" s="382"/>
      <c r="SB42" s="382"/>
      <c r="SC42" s="382"/>
      <c r="SD42" s="382"/>
      <c r="SE42" s="382"/>
      <c r="SF42" s="382"/>
      <c r="SG42" s="382"/>
      <c r="SH42" s="382"/>
      <c r="SI42" s="382"/>
      <c r="SJ42" s="382"/>
      <c r="SK42" s="382"/>
      <c r="SL42" s="382"/>
      <c r="SM42" s="382"/>
      <c r="SN42" s="382"/>
      <c r="SO42" s="382"/>
      <c r="SP42" s="382"/>
      <c r="SQ42" s="382"/>
      <c r="SR42" s="382"/>
      <c r="SS42" s="382"/>
      <c r="ST42" s="382"/>
      <c r="SU42" s="382"/>
      <c r="SV42" s="382"/>
      <c r="SW42" s="382"/>
      <c r="SX42" s="382"/>
      <c r="SY42" s="382"/>
      <c r="SZ42" s="382"/>
      <c r="TA42" s="382"/>
      <c r="TB42" s="382"/>
      <c r="TC42" s="382"/>
      <c r="TD42" s="382"/>
      <c r="TE42" s="382"/>
      <c r="TF42" s="382"/>
      <c r="TG42" s="382"/>
      <c r="TH42" s="382"/>
      <c r="TI42" s="382"/>
      <c r="TJ42" s="382"/>
      <c r="TK42" s="382"/>
      <c r="TL42" s="382"/>
      <c r="TM42" s="382"/>
      <c r="TN42" s="382"/>
      <c r="TO42" s="382"/>
      <c r="TP42" s="382"/>
      <c r="TQ42" s="382"/>
      <c r="TR42" s="382"/>
      <c r="TS42" s="382"/>
      <c r="TT42" s="382"/>
      <c r="TU42" s="382"/>
      <c r="TV42" s="382"/>
      <c r="TW42" s="382"/>
      <c r="TX42" s="382"/>
      <c r="TY42" s="382"/>
      <c r="TZ42" s="382"/>
      <c r="UA42" s="382"/>
      <c r="UB42" s="382"/>
      <c r="UC42" s="382"/>
      <c r="UD42" s="382"/>
      <c r="UE42" s="382"/>
      <c r="UF42" s="382"/>
      <c r="UG42" s="382"/>
      <c r="UH42" s="382"/>
      <c r="UI42" s="382"/>
      <c r="UJ42" s="382"/>
      <c r="UK42" s="382"/>
      <c r="UL42" s="382"/>
      <c r="UM42" s="382"/>
      <c r="UN42" s="382"/>
      <c r="UO42" s="382"/>
      <c r="UP42" s="382"/>
      <c r="UQ42" s="382"/>
      <c r="UR42" s="382"/>
      <c r="US42" s="382"/>
      <c r="UT42" s="382"/>
      <c r="UU42" s="382"/>
      <c r="UV42" s="382"/>
      <c r="UW42" s="382"/>
      <c r="UX42" s="382"/>
      <c r="UY42" s="382"/>
      <c r="UZ42" s="382"/>
      <c r="VA42" s="382"/>
      <c r="VB42" s="382"/>
      <c r="VC42" s="382"/>
      <c r="VD42" s="382"/>
      <c r="VE42" s="382"/>
      <c r="VF42" s="382"/>
      <c r="VG42" s="382"/>
      <c r="VH42" s="382"/>
      <c r="VI42" s="382"/>
      <c r="VJ42" s="382"/>
      <c r="VK42" s="382"/>
      <c r="VL42" s="382"/>
      <c r="VM42" s="382"/>
      <c r="VN42" s="382"/>
      <c r="VO42" s="382"/>
      <c r="VP42" s="382"/>
      <c r="VQ42" s="382"/>
      <c r="VR42" s="382"/>
      <c r="VS42" s="382"/>
      <c r="VT42" s="382"/>
      <c r="VU42" s="382"/>
      <c r="VV42" s="382"/>
      <c r="VW42" s="382"/>
      <c r="VX42" s="382"/>
      <c r="VY42" s="382"/>
      <c r="VZ42" s="382"/>
      <c r="WA42" s="382"/>
      <c r="WB42" s="382"/>
      <c r="WC42" s="382"/>
      <c r="WD42" s="382"/>
      <c r="WE42" s="382"/>
      <c r="WF42" s="382"/>
      <c r="WG42" s="382"/>
      <c r="WH42" s="382"/>
      <c r="WI42" s="382"/>
      <c r="WJ42" s="382"/>
      <c r="WK42" s="382"/>
      <c r="WL42" s="382"/>
      <c r="WM42" s="382"/>
      <c r="WN42" s="382"/>
      <c r="WO42" s="382"/>
      <c r="WP42" s="382"/>
      <c r="WQ42" s="382"/>
      <c r="WR42" s="382"/>
      <c r="WS42" s="382"/>
      <c r="WT42" s="382"/>
      <c r="WU42" s="382"/>
      <c r="WV42" s="382"/>
      <c r="WW42" s="382"/>
      <c r="WX42" s="382"/>
      <c r="WY42" s="382"/>
      <c r="WZ42" s="382"/>
      <c r="XA42" s="382"/>
      <c r="XB42" s="382"/>
      <c r="XC42" s="382"/>
      <c r="XD42" s="382"/>
      <c r="XE42" s="382"/>
      <c r="XF42" s="382"/>
      <c r="XG42" s="382"/>
      <c r="XH42" s="382"/>
      <c r="XI42" s="382"/>
      <c r="XJ42" s="382"/>
      <c r="XK42" s="382"/>
      <c r="XL42" s="382"/>
      <c r="XM42" s="382"/>
      <c r="XN42" s="382"/>
      <c r="XO42" s="382"/>
      <c r="XP42" s="382"/>
      <c r="XQ42" s="382"/>
      <c r="XR42" s="382"/>
      <c r="XS42" s="382"/>
      <c r="XT42" s="382"/>
      <c r="XU42" s="382"/>
      <c r="XV42" s="382"/>
      <c r="XW42" s="382"/>
      <c r="XX42" s="382"/>
      <c r="XY42" s="382"/>
      <c r="XZ42" s="382"/>
      <c r="YA42" s="382"/>
      <c r="YB42" s="382"/>
      <c r="YC42" s="382"/>
      <c r="YD42" s="382"/>
      <c r="YE42" s="382"/>
      <c r="YF42" s="382"/>
      <c r="YG42" s="382"/>
      <c r="YH42" s="382"/>
      <c r="YI42" s="382"/>
      <c r="YJ42" s="382"/>
      <c r="YK42" s="382"/>
      <c r="YL42" s="382"/>
      <c r="YM42" s="382"/>
      <c r="YN42" s="382"/>
      <c r="YO42" s="382"/>
      <c r="YP42" s="382"/>
      <c r="YQ42" s="382"/>
      <c r="YR42" s="382"/>
      <c r="YS42" s="382"/>
      <c r="YT42" s="382"/>
      <c r="YU42" s="382"/>
      <c r="YV42" s="382"/>
      <c r="YW42" s="382"/>
      <c r="YX42" s="382"/>
      <c r="YY42" s="382"/>
      <c r="YZ42" s="382"/>
      <c r="ZA42" s="382"/>
      <c r="ZB42" s="382"/>
      <c r="ZC42" s="382"/>
      <c r="ZD42" s="382"/>
      <c r="ZE42" s="382"/>
      <c r="ZF42" s="382"/>
      <c r="ZG42" s="382"/>
      <c r="ZH42" s="382"/>
      <c r="ZI42" s="382"/>
      <c r="ZJ42" s="382"/>
      <c r="ZK42" s="382"/>
      <c r="ZL42" s="382"/>
      <c r="ZM42" s="382"/>
      <c r="ZN42" s="382"/>
      <c r="ZO42" s="382"/>
      <c r="ZP42" s="382"/>
      <c r="ZQ42" s="382"/>
      <c r="ZR42" s="382"/>
      <c r="ZS42" s="382"/>
      <c r="ZT42" s="382"/>
      <c r="ZU42" s="382"/>
      <c r="ZV42" s="382"/>
      <c r="ZW42" s="382"/>
      <c r="ZX42" s="382"/>
      <c r="ZY42" s="382"/>
      <c r="ZZ42" s="382"/>
      <c r="AAA42" s="382"/>
      <c r="AAB42" s="382"/>
      <c r="AAC42" s="382"/>
      <c r="AAD42" s="382"/>
      <c r="AAE42" s="382"/>
      <c r="AAF42" s="382"/>
      <c r="AAG42" s="382"/>
      <c r="AAH42" s="382"/>
      <c r="AAI42" s="382"/>
      <c r="AAJ42" s="382"/>
      <c r="AAK42" s="382"/>
      <c r="AAL42" s="382"/>
      <c r="AAM42" s="382"/>
      <c r="AAN42" s="382"/>
      <c r="AAO42" s="382"/>
      <c r="AAP42" s="382"/>
      <c r="AAQ42" s="382"/>
      <c r="AAR42" s="382"/>
      <c r="AAS42" s="382"/>
      <c r="AAT42" s="382"/>
      <c r="AAU42" s="382"/>
      <c r="AAV42" s="382"/>
      <c r="AAW42" s="382"/>
      <c r="AAX42" s="382"/>
      <c r="AAY42" s="382"/>
      <c r="AAZ42" s="382"/>
      <c r="ABA42" s="382"/>
      <c r="ABB42" s="382"/>
      <c r="ABC42" s="382"/>
      <c r="ABD42" s="382"/>
      <c r="ABE42" s="382"/>
      <c r="ABF42" s="382"/>
      <c r="ABG42" s="382"/>
      <c r="ABH42" s="382"/>
      <c r="ABI42" s="382"/>
      <c r="ABJ42" s="382"/>
      <c r="ABK42" s="382"/>
      <c r="ABL42" s="382"/>
      <c r="ABM42" s="382"/>
      <c r="ABN42" s="382"/>
      <c r="ABO42" s="382"/>
      <c r="ABP42" s="382"/>
      <c r="ABQ42" s="382"/>
      <c r="ABR42" s="382"/>
      <c r="ABS42" s="382"/>
      <c r="ABT42" s="382"/>
      <c r="ABU42" s="382"/>
      <c r="ABV42" s="382"/>
      <c r="ABW42" s="382"/>
      <c r="ABX42" s="382"/>
      <c r="ABY42" s="382"/>
      <c r="ABZ42" s="382"/>
      <c r="ACA42" s="382"/>
      <c r="ACB42" s="382"/>
      <c r="ACC42" s="382"/>
      <c r="ACD42" s="382"/>
      <c r="ACE42" s="382"/>
      <c r="ACF42" s="382"/>
      <c r="ACG42" s="382"/>
      <c r="ACH42" s="382"/>
      <c r="ACI42" s="382"/>
      <c r="ACJ42" s="382"/>
      <c r="ACK42" s="382"/>
      <c r="ACL42" s="382"/>
      <c r="ACM42" s="382"/>
      <c r="ACN42" s="382"/>
      <c r="ACO42" s="382"/>
      <c r="ACP42" s="382"/>
      <c r="ACQ42" s="382"/>
      <c r="ACR42" s="382"/>
      <c r="ACS42" s="382"/>
      <c r="ACT42" s="382"/>
      <c r="ACU42" s="382"/>
      <c r="ACV42" s="382"/>
      <c r="ACW42" s="382"/>
      <c r="ACX42" s="382"/>
      <c r="ACY42" s="382"/>
      <c r="ACZ42" s="382"/>
      <c r="ADA42" s="382"/>
      <c r="ADB42" s="382"/>
      <c r="ADC42" s="382"/>
      <c r="ADD42" s="382"/>
      <c r="ADE42" s="382"/>
      <c r="ADF42" s="382"/>
      <c r="ADG42" s="382"/>
      <c r="ADH42" s="382"/>
      <c r="ADI42" s="382"/>
      <c r="ADJ42" s="382"/>
      <c r="ADK42" s="382"/>
      <c r="ADL42" s="382"/>
      <c r="ADM42" s="382"/>
      <c r="ADN42" s="382"/>
      <c r="ADO42" s="382"/>
      <c r="ADP42" s="382"/>
      <c r="ADQ42" s="382"/>
      <c r="ADR42" s="382"/>
      <c r="ADS42" s="382"/>
      <c r="ADT42" s="382"/>
      <c r="ADU42" s="382"/>
      <c r="ADV42" s="382"/>
      <c r="ADW42" s="382"/>
      <c r="ADX42" s="382"/>
      <c r="ADY42" s="382"/>
      <c r="ADZ42" s="382"/>
      <c r="AEA42" s="382"/>
      <c r="AEB42" s="382"/>
      <c r="AEC42" s="382"/>
      <c r="AED42" s="382"/>
      <c r="AEE42" s="382"/>
      <c r="AEF42" s="382"/>
      <c r="AEG42" s="382"/>
      <c r="AEH42" s="382"/>
      <c r="AEI42" s="382"/>
      <c r="AEJ42" s="382"/>
      <c r="AEK42" s="382"/>
      <c r="AEL42" s="382"/>
      <c r="AEM42" s="382"/>
      <c r="AEN42" s="382"/>
      <c r="AEO42" s="382"/>
      <c r="AEP42" s="382"/>
      <c r="AEQ42" s="382"/>
      <c r="AER42" s="382"/>
      <c r="AES42" s="382"/>
      <c r="AET42" s="382"/>
      <c r="AEU42" s="382"/>
      <c r="AEV42" s="382"/>
      <c r="AEW42" s="382"/>
      <c r="AEX42" s="382"/>
      <c r="AEY42" s="382"/>
      <c r="AEZ42" s="382"/>
      <c r="AFA42" s="382"/>
      <c r="AFB42" s="382"/>
      <c r="AFC42" s="382"/>
      <c r="AFD42" s="382"/>
      <c r="AFE42" s="382"/>
      <c r="AFF42" s="382"/>
      <c r="AFG42" s="382"/>
      <c r="AFH42" s="382"/>
      <c r="AFI42" s="382"/>
      <c r="AFJ42" s="382"/>
      <c r="AFK42" s="382"/>
      <c r="AFL42" s="382"/>
      <c r="AFM42" s="382"/>
      <c r="AFN42" s="382"/>
      <c r="AFO42" s="382"/>
      <c r="AFP42" s="382"/>
      <c r="AFQ42" s="382"/>
      <c r="AFR42" s="382"/>
      <c r="AFS42" s="382"/>
      <c r="AFT42" s="382"/>
      <c r="AFU42" s="382"/>
      <c r="AFV42" s="382"/>
      <c r="AFW42" s="382"/>
      <c r="AFX42" s="382"/>
      <c r="AFY42" s="382"/>
      <c r="AFZ42" s="382"/>
      <c r="AGA42" s="382"/>
      <c r="AGB42" s="382"/>
      <c r="AGC42" s="382"/>
      <c r="AGD42" s="382"/>
      <c r="AGE42" s="382"/>
      <c r="AGF42" s="382"/>
      <c r="AGG42" s="382"/>
      <c r="AGH42" s="382"/>
      <c r="AGI42" s="382"/>
      <c r="AGJ42" s="382"/>
      <c r="AGK42" s="382"/>
      <c r="AGL42" s="382"/>
      <c r="AGM42" s="382"/>
      <c r="AGN42" s="382"/>
      <c r="AGO42" s="382"/>
      <c r="AGP42" s="382"/>
      <c r="AGQ42" s="382"/>
      <c r="AGR42" s="382"/>
      <c r="AGS42" s="382"/>
      <c r="AGT42" s="382"/>
      <c r="AGU42" s="382"/>
      <c r="AGV42" s="382"/>
      <c r="AGW42" s="382"/>
      <c r="AGX42" s="382"/>
      <c r="AGY42" s="382"/>
      <c r="AGZ42" s="382"/>
      <c r="AHA42" s="382"/>
      <c r="AHB42" s="382"/>
      <c r="AHC42" s="382"/>
      <c r="AHD42" s="382"/>
      <c r="AHE42" s="382"/>
      <c r="AHF42" s="382"/>
      <c r="AHG42" s="382"/>
      <c r="AHH42" s="382"/>
      <c r="AHI42" s="382"/>
      <c r="AHJ42" s="382"/>
      <c r="AHK42" s="382"/>
      <c r="AHL42" s="382"/>
      <c r="AHM42" s="382"/>
      <c r="AHN42" s="382"/>
      <c r="AHO42" s="382"/>
      <c r="AHP42" s="382"/>
      <c r="AHQ42" s="382"/>
      <c r="AHR42" s="382"/>
      <c r="AHS42" s="382"/>
      <c r="AHT42" s="382"/>
      <c r="AHU42" s="382"/>
      <c r="AHV42" s="382"/>
      <c r="AHW42" s="382"/>
      <c r="AHX42" s="382"/>
      <c r="AHY42" s="382"/>
      <c r="AHZ42" s="382"/>
      <c r="AIA42" s="382"/>
      <c r="AIB42" s="382"/>
      <c r="AIC42" s="382"/>
      <c r="AID42" s="382"/>
      <c r="AIE42" s="382"/>
      <c r="AIF42" s="382"/>
      <c r="AIG42" s="382"/>
      <c r="AIH42" s="382"/>
      <c r="AII42" s="382"/>
      <c r="AIJ42" s="382"/>
      <c r="AIK42" s="382"/>
      <c r="AIL42" s="382"/>
      <c r="AIM42" s="382"/>
      <c r="AIN42" s="382"/>
      <c r="AIO42" s="382"/>
      <c r="AIP42" s="382"/>
      <c r="AIQ42" s="382"/>
      <c r="AIR42" s="382"/>
      <c r="AIS42" s="382"/>
      <c r="AIT42" s="382"/>
      <c r="AIU42" s="382"/>
      <c r="AIV42" s="382"/>
      <c r="AIW42" s="382"/>
      <c r="AIX42" s="382"/>
      <c r="AIY42" s="382"/>
      <c r="AIZ42" s="382"/>
      <c r="AJA42" s="382"/>
      <c r="AJB42" s="382"/>
      <c r="AJC42" s="382"/>
      <c r="AJD42" s="382"/>
      <c r="AJE42" s="382"/>
      <c r="AJF42" s="382"/>
      <c r="AJG42" s="382"/>
      <c r="AJH42" s="382"/>
      <c r="AJI42" s="382"/>
      <c r="AJJ42" s="382"/>
      <c r="AJK42" s="382"/>
      <c r="AJL42" s="382"/>
      <c r="AJM42" s="382"/>
      <c r="AJN42" s="382"/>
      <c r="AJO42" s="382"/>
      <c r="AJP42" s="382"/>
      <c r="AJQ42" s="382"/>
      <c r="AJR42" s="382"/>
      <c r="AJS42" s="382"/>
      <c r="AJT42" s="382"/>
      <c r="AJU42" s="382"/>
      <c r="AJV42" s="382"/>
      <c r="AJW42" s="382"/>
      <c r="AJX42" s="382"/>
      <c r="AJY42" s="382"/>
      <c r="AJZ42" s="382"/>
      <c r="AKA42" s="382"/>
      <c r="AKB42" s="382"/>
      <c r="AKC42" s="382"/>
      <c r="AKD42" s="382"/>
      <c r="AKE42" s="382"/>
      <c r="AKF42" s="382"/>
      <c r="AKG42" s="382"/>
      <c r="AKH42" s="382"/>
      <c r="AKI42" s="382"/>
      <c r="AKJ42" s="382"/>
      <c r="AKK42" s="382"/>
      <c r="AKL42" s="382"/>
      <c r="AKM42" s="382"/>
      <c r="AKN42" s="382"/>
      <c r="AKO42" s="382"/>
      <c r="AKP42" s="382"/>
      <c r="AKQ42" s="382"/>
      <c r="AKR42" s="382"/>
      <c r="AKS42" s="382"/>
      <c r="AKT42" s="382"/>
      <c r="AKU42" s="382"/>
      <c r="AKV42" s="382"/>
      <c r="AKW42" s="382"/>
      <c r="AKX42" s="382"/>
      <c r="AKY42" s="382"/>
      <c r="AKZ42" s="382"/>
      <c r="ALA42" s="382"/>
      <c r="ALB42" s="382"/>
      <c r="ALC42" s="382"/>
      <c r="ALD42" s="382"/>
      <c r="ALE42" s="382"/>
      <c r="ALF42" s="382"/>
      <c r="ALG42" s="382"/>
      <c r="ALH42" s="382"/>
      <c r="ALI42" s="382"/>
      <c r="ALJ42" s="382"/>
      <c r="ALK42" s="382"/>
      <c r="ALL42" s="382"/>
      <c r="ALM42" s="382"/>
      <c r="ALN42" s="382"/>
      <c r="ALO42" s="382"/>
      <c r="ALP42" s="382"/>
      <c r="ALQ42" s="382"/>
      <c r="ALR42" s="382"/>
      <c r="ALS42" s="382"/>
      <c r="ALT42" s="382"/>
      <c r="ALU42" s="382"/>
      <c r="ALV42" s="382"/>
      <c r="ALW42" s="382"/>
      <c r="ALX42" s="382"/>
      <c r="ALY42" s="382"/>
      <c r="ALZ42" s="382"/>
      <c r="AMA42" s="382"/>
      <c r="AMB42" s="382"/>
      <c r="AMC42" s="382"/>
      <c r="AMD42" s="382"/>
      <c r="AME42" s="382"/>
      <c r="AMF42" s="382"/>
      <c r="AMG42" s="382"/>
      <c r="AMH42" s="382"/>
      <c r="AMI42" s="382"/>
      <c r="AMJ42" s="382"/>
      <c r="AMK42" s="382"/>
      <c r="AML42" s="382"/>
      <c r="AMM42" s="382"/>
      <c r="AMN42" s="382"/>
      <c r="AMO42" s="382"/>
      <c r="AMP42" s="382"/>
      <c r="AMQ42" s="382"/>
      <c r="AMR42" s="382"/>
      <c r="AMS42" s="382"/>
      <c r="AMT42" s="382"/>
      <c r="AMU42" s="382"/>
      <c r="AMV42" s="382"/>
      <c r="AMW42" s="382"/>
      <c r="AMX42" s="382"/>
      <c r="AMY42" s="382"/>
      <c r="AMZ42" s="382"/>
      <c r="ANA42" s="382"/>
      <c r="ANB42" s="382"/>
      <c r="ANC42" s="382"/>
      <c r="AND42" s="382"/>
      <c r="ANE42" s="382"/>
      <c r="ANF42" s="382"/>
      <c r="ANG42" s="382"/>
      <c r="ANH42" s="382"/>
      <c r="ANI42" s="382"/>
      <c r="ANJ42" s="382"/>
      <c r="ANK42" s="382"/>
      <c r="ANL42" s="382"/>
      <c r="ANM42" s="382"/>
      <c r="ANN42" s="382"/>
      <c r="ANO42" s="382"/>
      <c r="ANP42" s="382"/>
      <c r="ANQ42" s="382"/>
      <c r="ANR42" s="382"/>
      <c r="ANS42" s="382"/>
      <c r="ANT42" s="382"/>
      <c r="ANU42" s="382"/>
      <c r="ANV42" s="382"/>
      <c r="ANW42" s="382"/>
      <c r="ANX42" s="382"/>
      <c r="ANY42" s="382"/>
      <c r="ANZ42" s="382"/>
      <c r="AOA42" s="382"/>
      <c r="AOB42" s="382"/>
      <c r="AOC42" s="382"/>
      <c r="AOD42" s="382"/>
      <c r="AOE42" s="382"/>
      <c r="AOF42" s="382"/>
      <c r="AOG42" s="382"/>
      <c r="AOH42" s="382"/>
      <c r="AOI42" s="382"/>
      <c r="AOJ42" s="382"/>
      <c r="AOK42" s="382"/>
      <c r="AOL42" s="382"/>
      <c r="AOM42" s="382"/>
      <c r="AON42" s="382"/>
      <c r="AOO42" s="382"/>
      <c r="AOP42" s="382"/>
      <c r="AOQ42" s="382"/>
      <c r="AOR42" s="382"/>
      <c r="AOS42" s="382"/>
      <c r="AOT42" s="382"/>
      <c r="AOU42" s="382"/>
      <c r="AOV42" s="382"/>
      <c r="AOW42" s="382"/>
      <c r="AOX42" s="382"/>
      <c r="AOY42" s="382"/>
      <c r="AOZ42" s="382"/>
      <c r="APA42" s="382"/>
      <c r="APB42" s="382"/>
      <c r="APC42" s="382"/>
      <c r="APD42" s="382"/>
      <c r="APE42" s="382"/>
      <c r="APF42" s="382"/>
      <c r="APG42" s="382"/>
      <c r="APH42" s="382"/>
      <c r="API42" s="382"/>
      <c r="APJ42" s="382"/>
      <c r="APK42" s="382"/>
      <c r="APL42" s="382"/>
      <c r="APM42" s="382"/>
      <c r="APN42" s="382"/>
      <c r="APO42" s="382"/>
      <c r="APP42" s="382"/>
      <c r="APQ42" s="382"/>
      <c r="APR42" s="382"/>
      <c r="APS42" s="382"/>
      <c r="APT42" s="382"/>
      <c r="APU42" s="382"/>
      <c r="APV42" s="382"/>
      <c r="APW42" s="382"/>
      <c r="APX42" s="382"/>
      <c r="APY42" s="382"/>
      <c r="APZ42" s="382"/>
      <c r="AQA42" s="382"/>
      <c r="AQB42" s="382"/>
      <c r="AQC42" s="382"/>
      <c r="AQD42" s="382"/>
      <c r="AQE42" s="382"/>
      <c r="AQF42" s="382"/>
      <c r="AQG42" s="382"/>
      <c r="AQH42" s="382"/>
      <c r="AQI42" s="382"/>
      <c r="AQJ42" s="382"/>
      <c r="AQK42" s="382"/>
      <c r="AQL42" s="382"/>
      <c r="AQM42" s="382"/>
      <c r="AQN42" s="382"/>
      <c r="AQO42" s="382"/>
      <c r="AQP42" s="382"/>
      <c r="AQQ42" s="382"/>
      <c r="AQR42" s="382"/>
      <c r="AQS42" s="382"/>
      <c r="AQT42" s="382"/>
      <c r="AQU42" s="382"/>
      <c r="AQV42" s="382"/>
      <c r="AQW42" s="382"/>
      <c r="AQX42" s="382"/>
      <c r="AQY42" s="382"/>
      <c r="AQZ42" s="382"/>
      <c r="ARA42" s="382"/>
      <c r="ARB42" s="382"/>
      <c r="ARC42" s="382"/>
      <c r="ARD42" s="382"/>
      <c r="ARE42" s="382"/>
      <c r="ARF42" s="382"/>
      <c r="ARG42" s="382"/>
      <c r="ARH42" s="382"/>
      <c r="ARI42" s="382"/>
      <c r="ARJ42" s="382"/>
      <c r="ARK42" s="382"/>
      <c r="ARL42" s="382"/>
      <c r="ARM42" s="382"/>
      <c r="ARN42" s="382"/>
      <c r="ARO42" s="382"/>
      <c r="ARP42" s="382"/>
      <c r="ARQ42" s="382"/>
      <c r="ARR42" s="382"/>
      <c r="ARS42" s="382"/>
      <c r="ART42" s="382"/>
      <c r="ARU42" s="382"/>
      <c r="ARV42" s="382"/>
      <c r="ARW42" s="382"/>
      <c r="ARX42" s="382"/>
      <c r="ARY42" s="382"/>
      <c r="ARZ42" s="382"/>
      <c r="ASA42" s="382"/>
      <c r="ASB42" s="382"/>
      <c r="ASC42" s="382"/>
      <c r="ASD42" s="382"/>
      <c r="ASE42" s="382"/>
      <c r="ASF42" s="382"/>
      <c r="ASG42" s="382"/>
      <c r="ASH42" s="382"/>
      <c r="ASI42" s="382"/>
      <c r="ASJ42" s="382"/>
      <c r="ASK42" s="382"/>
      <c r="ASL42" s="382"/>
      <c r="ASM42" s="382"/>
      <c r="ASN42" s="382"/>
      <c r="ASO42" s="382"/>
      <c r="ASP42" s="382"/>
      <c r="ASQ42" s="382"/>
      <c r="ASR42" s="382"/>
      <c r="ASS42" s="382"/>
      <c r="AST42" s="382"/>
      <c r="ASU42" s="382"/>
      <c r="ASV42" s="382"/>
      <c r="ASW42" s="382"/>
      <c r="ASX42" s="382"/>
      <c r="ASY42" s="382"/>
      <c r="ASZ42" s="382"/>
      <c r="ATA42" s="382"/>
      <c r="ATB42" s="382"/>
      <c r="ATC42" s="382"/>
      <c r="ATD42" s="382"/>
      <c r="ATE42" s="382"/>
      <c r="ATF42" s="382"/>
      <c r="ATG42" s="382"/>
      <c r="ATH42" s="382"/>
      <c r="ATI42" s="382"/>
      <c r="ATJ42" s="382"/>
      <c r="ATK42" s="382"/>
      <c r="ATL42" s="382"/>
      <c r="ATM42" s="382"/>
      <c r="ATN42" s="382"/>
      <c r="ATO42" s="382"/>
      <c r="ATP42" s="382"/>
      <c r="ATQ42" s="382"/>
      <c r="ATR42" s="382"/>
      <c r="ATS42" s="382"/>
      <c r="ATT42" s="382"/>
      <c r="ATU42" s="382"/>
      <c r="ATV42" s="382"/>
      <c r="ATW42" s="382"/>
      <c r="ATX42" s="382"/>
      <c r="ATY42" s="382"/>
      <c r="ATZ42" s="382"/>
      <c r="AUA42" s="382"/>
      <c r="AUB42" s="382"/>
      <c r="AUC42" s="382"/>
      <c r="AUD42" s="382"/>
      <c r="AUE42" s="382"/>
      <c r="AUF42" s="382"/>
      <c r="AUG42" s="382"/>
      <c r="AUH42" s="382"/>
      <c r="AUI42" s="382"/>
      <c r="AUJ42" s="382"/>
      <c r="AUK42" s="382"/>
      <c r="AUL42" s="382"/>
      <c r="AUM42" s="382"/>
      <c r="AUN42" s="382"/>
      <c r="AUO42" s="382"/>
      <c r="AUP42" s="382"/>
      <c r="AUQ42" s="382"/>
      <c r="AUR42" s="382"/>
      <c r="AUS42" s="382"/>
      <c r="AUT42" s="382"/>
      <c r="AUU42" s="382"/>
      <c r="AUV42" s="382"/>
      <c r="AUW42" s="382"/>
      <c r="AUX42" s="382"/>
      <c r="AUY42" s="382"/>
      <c r="AUZ42" s="382"/>
      <c r="AVA42" s="382"/>
      <c r="AVB42" s="382"/>
      <c r="AVC42" s="382"/>
      <c r="AVD42" s="382"/>
      <c r="AVE42" s="382"/>
      <c r="AVF42" s="382"/>
      <c r="AVG42" s="382"/>
      <c r="AVH42" s="382"/>
      <c r="AVI42" s="382"/>
      <c r="AVJ42" s="382"/>
      <c r="AVK42" s="382"/>
      <c r="AVL42" s="382"/>
      <c r="AVM42" s="382"/>
      <c r="AVN42" s="382"/>
      <c r="AVO42" s="382"/>
      <c r="AVP42" s="382"/>
      <c r="AVQ42" s="382"/>
      <c r="AVR42" s="382"/>
      <c r="AVS42" s="382"/>
      <c r="AVT42" s="382"/>
      <c r="AVU42" s="382"/>
      <c r="AVV42" s="382"/>
      <c r="AVW42" s="382"/>
      <c r="AVX42" s="382"/>
      <c r="AVY42" s="382"/>
      <c r="AVZ42" s="382"/>
      <c r="AWA42" s="382"/>
      <c r="AWB42" s="382"/>
      <c r="AWC42" s="382"/>
      <c r="AWD42" s="382"/>
      <c r="AWE42" s="382"/>
      <c r="AWF42" s="382"/>
      <c r="AWG42" s="382"/>
      <c r="AWH42" s="382"/>
      <c r="AWI42" s="382"/>
      <c r="AWJ42" s="382"/>
      <c r="AWK42" s="382"/>
      <c r="AWL42" s="382"/>
      <c r="AWM42" s="382"/>
      <c r="AWN42" s="382"/>
      <c r="AWO42" s="382"/>
      <c r="AWP42" s="382"/>
      <c r="AWQ42" s="382"/>
      <c r="AWR42" s="382"/>
      <c r="AWS42" s="382"/>
      <c r="AWT42" s="382"/>
      <c r="AWU42" s="382"/>
      <c r="AWV42" s="382"/>
      <c r="AWW42" s="382"/>
      <c r="AWX42" s="382"/>
      <c r="AWY42" s="382"/>
      <c r="AWZ42" s="382"/>
      <c r="AXA42" s="382"/>
      <c r="AXB42" s="382"/>
      <c r="AXC42" s="382"/>
      <c r="AXD42" s="382"/>
      <c r="AXE42" s="382"/>
      <c r="AXF42" s="382"/>
      <c r="AXG42" s="382"/>
      <c r="AXH42" s="382"/>
      <c r="AXI42" s="382"/>
      <c r="AXJ42" s="382"/>
      <c r="AXK42" s="382"/>
      <c r="AXL42" s="382"/>
      <c r="AXM42" s="382"/>
      <c r="AXN42" s="382"/>
      <c r="AXO42" s="382"/>
      <c r="AXP42" s="382"/>
      <c r="AXQ42" s="382"/>
      <c r="AXR42" s="382"/>
      <c r="AXS42" s="382"/>
      <c r="AXT42" s="382"/>
      <c r="AXU42" s="382"/>
      <c r="AXV42" s="382"/>
      <c r="AXW42" s="382"/>
      <c r="AXX42" s="382"/>
      <c r="AXY42" s="382"/>
      <c r="AXZ42" s="382"/>
      <c r="AYA42" s="382"/>
      <c r="AYB42" s="382"/>
      <c r="AYC42" s="382"/>
      <c r="AYD42" s="382"/>
      <c r="AYE42" s="382"/>
      <c r="AYF42" s="382"/>
      <c r="AYG42" s="382"/>
      <c r="AYH42" s="382"/>
      <c r="AYI42" s="382"/>
      <c r="AYJ42" s="382"/>
      <c r="AYK42" s="382"/>
      <c r="AYL42" s="382"/>
      <c r="AYM42" s="382"/>
      <c r="AYN42" s="382"/>
      <c r="AYO42" s="382"/>
      <c r="AYP42" s="382"/>
      <c r="AYQ42" s="382"/>
      <c r="AYR42" s="382"/>
      <c r="AYS42" s="382"/>
      <c r="AYT42" s="382"/>
      <c r="AYU42" s="382"/>
      <c r="AYV42" s="382"/>
      <c r="AYW42" s="382"/>
      <c r="AYX42" s="382"/>
      <c r="AYY42" s="382"/>
      <c r="AYZ42" s="382"/>
      <c r="AZA42" s="382"/>
      <c r="AZB42" s="382"/>
      <c r="AZC42" s="382"/>
      <c r="AZD42" s="382"/>
      <c r="AZE42" s="382"/>
      <c r="AZF42" s="382"/>
      <c r="AZG42" s="382"/>
      <c r="AZH42" s="382"/>
      <c r="AZI42" s="382"/>
      <c r="AZJ42" s="382"/>
      <c r="AZK42" s="382"/>
      <c r="AZL42" s="382"/>
      <c r="AZM42" s="382"/>
      <c r="AZN42" s="382"/>
      <c r="AZO42" s="382"/>
      <c r="AZP42" s="382"/>
      <c r="AZQ42" s="382"/>
      <c r="AZR42" s="382"/>
      <c r="AZS42" s="382"/>
      <c r="AZT42" s="382"/>
      <c r="AZU42" s="382"/>
      <c r="AZV42" s="382"/>
      <c r="AZW42" s="382"/>
      <c r="AZX42" s="382"/>
      <c r="AZY42" s="382"/>
      <c r="AZZ42" s="382"/>
      <c r="BAA42" s="382"/>
      <c r="BAB42" s="382"/>
      <c r="BAC42" s="382"/>
      <c r="BAD42" s="382"/>
      <c r="BAE42" s="382"/>
      <c r="BAF42" s="382"/>
      <c r="BAG42" s="382"/>
      <c r="BAH42" s="382"/>
      <c r="BAI42" s="382"/>
      <c r="BAJ42" s="382"/>
      <c r="BAK42" s="382"/>
      <c r="BAL42" s="382"/>
      <c r="BAM42" s="382"/>
      <c r="BAN42" s="382"/>
      <c r="BAO42" s="382"/>
      <c r="BAP42" s="382"/>
      <c r="BAQ42" s="382"/>
      <c r="BAR42" s="382"/>
      <c r="BAS42" s="382"/>
      <c r="BAT42" s="382"/>
      <c r="BAU42" s="382"/>
      <c r="BAV42" s="382"/>
      <c r="BAW42" s="382"/>
      <c r="BAX42" s="382"/>
      <c r="BAY42" s="382"/>
      <c r="BAZ42" s="382"/>
      <c r="BBA42" s="382"/>
      <c r="BBB42" s="382"/>
      <c r="BBC42" s="382"/>
      <c r="BBD42" s="382"/>
      <c r="BBE42" s="382"/>
      <c r="BBF42" s="382"/>
      <c r="BBG42" s="382"/>
      <c r="BBH42" s="382"/>
      <c r="BBI42" s="382"/>
      <c r="BBJ42" s="382"/>
      <c r="BBK42" s="382"/>
      <c r="BBL42" s="382"/>
      <c r="BBM42" s="382"/>
      <c r="BBN42" s="382"/>
      <c r="BBO42" s="382"/>
      <c r="BBP42" s="382"/>
      <c r="BBQ42" s="382"/>
      <c r="BBR42" s="382"/>
      <c r="BBS42" s="382"/>
      <c r="BBT42" s="382"/>
      <c r="BBU42" s="382"/>
      <c r="BBV42" s="382"/>
      <c r="BBW42" s="382"/>
      <c r="BBX42" s="382"/>
      <c r="BBY42" s="382"/>
      <c r="BBZ42" s="382"/>
      <c r="BCA42" s="382"/>
      <c r="BCB42" s="382"/>
      <c r="BCC42" s="382"/>
      <c r="BCD42" s="382"/>
      <c r="BCE42" s="382"/>
      <c r="BCF42" s="382"/>
      <c r="BCG42" s="382"/>
      <c r="BCH42" s="382"/>
      <c r="BCI42" s="382"/>
      <c r="BCJ42" s="382"/>
      <c r="BCK42" s="382"/>
      <c r="BCL42" s="382"/>
      <c r="BCM42" s="382"/>
      <c r="BCN42" s="382"/>
      <c r="BCO42" s="382"/>
      <c r="BCP42" s="382"/>
      <c r="BCQ42" s="382"/>
      <c r="BCR42" s="382"/>
      <c r="BCS42" s="382"/>
      <c r="BCT42" s="382"/>
      <c r="BCU42" s="382"/>
      <c r="BCV42" s="382"/>
      <c r="BCW42" s="382"/>
      <c r="BCX42" s="382"/>
      <c r="BCY42" s="382"/>
      <c r="BCZ42" s="382"/>
      <c r="BDA42" s="382"/>
      <c r="BDB42" s="382"/>
      <c r="BDC42" s="382"/>
      <c r="BDD42" s="382"/>
      <c r="BDE42" s="382"/>
      <c r="BDF42" s="382"/>
      <c r="BDG42" s="382"/>
      <c r="BDH42" s="382"/>
      <c r="BDI42" s="382"/>
      <c r="BDJ42" s="382"/>
      <c r="BDK42" s="382"/>
      <c r="BDL42" s="382"/>
      <c r="BDM42" s="382"/>
      <c r="BDN42" s="382"/>
      <c r="BDO42" s="382"/>
      <c r="BDP42" s="382"/>
      <c r="BDQ42" s="382"/>
      <c r="BDR42" s="382"/>
      <c r="BDS42" s="382"/>
      <c r="BDT42" s="382"/>
      <c r="BDU42" s="382"/>
      <c r="BDV42" s="382"/>
      <c r="BDW42" s="382"/>
      <c r="BDX42" s="382"/>
      <c r="BDY42" s="382"/>
      <c r="BDZ42" s="382"/>
      <c r="BEA42" s="382"/>
      <c r="BEB42" s="382"/>
      <c r="BEC42" s="382"/>
      <c r="BED42" s="382"/>
      <c r="BEE42" s="382"/>
      <c r="BEF42" s="382"/>
      <c r="BEG42" s="382"/>
      <c r="BEH42" s="382"/>
      <c r="BEI42" s="382"/>
      <c r="BEJ42" s="382"/>
      <c r="BEK42" s="382"/>
      <c r="BEL42" s="382"/>
      <c r="BEM42" s="382"/>
      <c r="BEN42" s="382"/>
      <c r="BEO42" s="382"/>
      <c r="BEP42" s="382"/>
      <c r="BEQ42" s="382"/>
      <c r="BER42" s="382"/>
      <c r="BES42" s="382"/>
      <c r="BET42" s="382"/>
      <c r="BEU42" s="382"/>
      <c r="BEV42" s="382"/>
      <c r="BEW42" s="382"/>
      <c r="BEX42" s="382"/>
      <c r="BEY42" s="382"/>
      <c r="BEZ42" s="382"/>
      <c r="BFA42" s="382"/>
      <c r="BFB42" s="382"/>
      <c r="BFC42" s="382"/>
      <c r="BFD42" s="382"/>
      <c r="BFE42" s="382"/>
      <c r="BFF42" s="382"/>
      <c r="BFG42" s="382"/>
      <c r="BFH42" s="382"/>
      <c r="BFI42" s="382"/>
      <c r="BFJ42" s="382"/>
      <c r="BFK42" s="382"/>
      <c r="BFL42" s="382"/>
      <c r="BFM42" s="382"/>
      <c r="BFN42" s="382"/>
      <c r="BFO42" s="382"/>
      <c r="BFP42" s="382"/>
      <c r="BFQ42" s="382"/>
      <c r="BFR42" s="382"/>
      <c r="BFS42" s="382"/>
      <c r="BFT42" s="382"/>
      <c r="BFU42" s="382"/>
      <c r="BFV42" s="382"/>
      <c r="BFW42" s="382"/>
      <c r="BFX42" s="382"/>
      <c r="BFY42" s="382"/>
      <c r="BFZ42" s="382"/>
      <c r="BGA42" s="382"/>
      <c r="BGB42" s="382"/>
      <c r="BGC42" s="382"/>
      <c r="BGD42" s="382"/>
      <c r="BGE42" s="382"/>
      <c r="BGF42" s="382"/>
      <c r="BGG42" s="382"/>
      <c r="BGH42" s="382"/>
      <c r="BGI42" s="382"/>
      <c r="BGJ42" s="382"/>
      <c r="BGK42" s="382"/>
      <c r="BGL42" s="382"/>
      <c r="BGM42" s="382"/>
      <c r="BGN42" s="382"/>
      <c r="BGO42" s="382"/>
      <c r="BGP42" s="382"/>
      <c r="BGQ42" s="382"/>
      <c r="BGR42" s="382"/>
      <c r="BGS42" s="382"/>
      <c r="BGT42" s="382"/>
      <c r="BGU42" s="382"/>
      <c r="BGV42" s="382"/>
      <c r="BGW42" s="382"/>
      <c r="BGX42" s="382"/>
      <c r="BGY42" s="382"/>
      <c r="BGZ42" s="382"/>
      <c r="BHA42" s="382"/>
      <c r="BHB42" s="382"/>
      <c r="BHC42" s="382"/>
      <c r="BHD42" s="382"/>
      <c r="BHE42" s="382"/>
      <c r="BHF42" s="382"/>
      <c r="BHG42" s="382"/>
      <c r="BHH42" s="382"/>
      <c r="BHI42" s="382"/>
      <c r="BHJ42" s="382"/>
      <c r="BHK42" s="382"/>
      <c r="BHL42" s="382"/>
      <c r="BHM42" s="382"/>
      <c r="BHN42" s="382"/>
      <c r="BHO42" s="382"/>
      <c r="BHP42" s="382"/>
      <c r="BHQ42" s="382"/>
      <c r="BHR42" s="382"/>
      <c r="BHS42" s="382"/>
      <c r="BHT42" s="382"/>
      <c r="BHU42" s="382"/>
      <c r="BHV42" s="382"/>
      <c r="BHW42" s="382"/>
      <c r="BHX42" s="382"/>
      <c r="BHY42" s="382"/>
      <c r="BHZ42" s="382"/>
      <c r="BIA42" s="382"/>
      <c r="BIB42" s="382"/>
      <c r="BIC42" s="382"/>
      <c r="BID42" s="382"/>
      <c r="BIE42" s="382"/>
      <c r="BIF42" s="382"/>
      <c r="BIG42" s="382"/>
      <c r="BIH42" s="382"/>
      <c r="BII42" s="382"/>
      <c r="BIJ42" s="382"/>
      <c r="BIK42" s="382"/>
      <c r="BIL42" s="382"/>
      <c r="BIM42" s="382"/>
      <c r="BIN42" s="382"/>
      <c r="BIO42" s="382"/>
      <c r="BIP42" s="382"/>
      <c r="BIQ42" s="382"/>
      <c r="BIR42" s="382"/>
      <c r="BIS42" s="382"/>
      <c r="BIT42" s="382"/>
      <c r="BIU42" s="382"/>
      <c r="BIV42" s="382"/>
      <c r="BIW42" s="382"/>
      <c r="BIX42" s="382"/>
      <c r="BIY42" s="382"/>
      <c r="BIZ42" s="382"/>
      <c r="BJA42" s="382"/>
      <c r="BJB42" s="382"/>
      <c r="BJC42" s="382"/>
      <c r="BJD42" s="382"/>
      <c r="BJE42" s="382"/>
      <c r="BJF42" s="382"/>
      <c r="BJG42" s="382"/>
      <c r="BJH42" s="382"/>
      <c r="BJI42" s="382"/>
      <c r="BJJ42" s="382"/>
      <c r="BJK42" s="382"/>
      <c r="BJL42" s="382"/>
      <c r="BJM42" s="382"/>
      <c r="BJN42" s="382"/>
      <c r="BJO42" s="382"/>
      <c r="BJP42" s="382"/>
      <c r="BJQ42" s="382"/>
      <c r="BJR42" s="382"/>
      <c r="BJS42" s="382"/>
      <c r="BJT42" s="382"/>
      <c r="BJU42" s="382"/>
      <c r="BJV42" s="382"/>
      <c r="BJW42" s="382"/>
      <c r="BJX42" s="382"/>
      <c r="BJY42" s="382"/>
      <c r="BJZ42" s="382"/>
      <c r="BKA42" s="382"/>
      <c r="BKB42" s="382"/>
      <c r="BKC42" s="382"/>
      <c r="BKD42" s="382"/>
      <c r="BKE42" s="382"/>
      <c r="BKF42" s="382"/>
      <c r="BKG42" s="382"/>
      <c r="BKH42" s="382"/>
      <c r="BKI42" s="382"/>
      <c r="BKJ42" s="382"/>
      <c r="BKK42" s="382"/>
      <c r="BKL42" s="382"/>
      <c r="BKM42" s="382"/>
      <c r="BKN42" s="382"/>
      <c r="BKO42" s="382"/>
      <c r="BKP42" s="382"/>
      <c r="BKQ42" s="382"/>
      <c r="BKR42" s="382"/>
      <c r="BKS42" s="382"/>
      <c r="BKT42" s="382"/>
      <c r="BKU42" s="382"/>
      <c r="BKV42" s="382"/>
      <c r="BKW42" s="382"/>
      <c r="BKX42" s="382"/>
      <c r="BKY42" s="382"/>
      <c r="BKZ42" s="382"/>
      <c r="BLA42" s="382"/>
      <c r="BLB42" s="382"/>
      <c r="BLC42" s="382"/>
      <c r="BLD42" s="382"/>
      <c r="BLE42" s="382"/>
      <c r="BLF42" s="382"/>
      <c r="BLG42" s="382"/>
      <c r="BLH42" s="382"/>
      <c r="BLI42" s="382"/>
      <c r="BLJ42" s="382"/>
      <c r="BLK42" s="382"/>
      <c r="BLL42" s="382"/>
      <c r="BLM42" s="382"/>
      <c r="BLN42" s="382"/>
      <c r="BLO42" s="382"/>
      <c r="BLP42" s="382"/>
      <c r="BLQ42" s="382"/>
      <c r="BLR42" s="382"/>
      <c r="BLS42" s="382"/>
      <c r="BLT42" s="382"/>
      <c r="BLU42" s="382"/>
      <c r="BLV42" s="382"/>
      <c r="BLW42" s="382"/>
      <c r="BLX42" s="382"/>
      <c r="BLY42" s="382"/>
      <c r="BLZ42" s="382"/>
      <c r="BMA42" s="382"/>
      <c r="BMB42" s="382"/>
      <c r="BMC42" s="382"/>
      <c r="BMD42" s="382"/>
      <c r="BME42" s="382"/>
      <c r="BMF42" s="382"/>
      <c r="BMG42" s="382"/>
      <c r="BMH42" s="382"/>
      <c r="BMI42" s="382"/>
      <c r="BMJ42" s="382"/>
      <c r="BMK42" s="382"/>
      <c r="BML42" s="382"/>
      <c r="BMM42" s="382"/>
      <c r="BMN42" s="382"/>
      <c r="BMO42" s="382"/>
      <c r="BMP42" s="382"/>
      <c r="BMQ42" s="382"/>
      <c r="BMR42" s="382"/>
      <c r="BMS42" s="382"/>
      <c r="BMT42" s="382"/>
      <c r="BMU42" s="382"/>
      <c r="BMV42" s="382"/>
      <c r="BMW42" s="382"/>
      <c r="BMX42" s="382"/>
      <c r="BMY42" s="382"/>
      <c r="BMZ42" s="382"/>
      <c r="BNA42" s="382"/>
      <c r="BNB42" s="382"/>
      <c r="BNC42" s="382"/>
      <c r="BND42" s="382"/>
      <c r="BNE42" s="382"/>
      <c r="BNF42" s="382"/>
      <c r="BNG42" s="382"/>
      <c r="BNH42" s="382"/>
      <c r="BNI42" s="382"/>
      <c r="BNJ42" s="382"/>
      <c r="BNK42" s="382"/>
      <c r="BNL42" s="382"/>
      <c r="BNM42" s="382"/>
      <c r="BNN42" s="382"/>
      <c r="BNO42" s="382"/>
      <c r="BNP42" s="382"/>
      <c r="BNQ42" s="382"/>
      <c r="BNR42" s="382"/>
      <c r="BNS42" s="382"/>
      <c r="BNT42" s="382"/>
      <c r="BNU42" s="382"/>
      <c r="BNV42" s="382"/>
      <c r="BNW42" s="382"/>
      <c r="BNX42" s="382"/>
      <c r="BNY42" s="382"/>
      <c r="BNZ42" s="382"/>
      <c r="BOA42" s="382"/>
      <c r="BOB42" s="382"/>
      <c r="BOC42" s="382"/>
      <c r="BOD42" s="382"/>
      <c r="BOE42" s="382"/>
      <c r="BOF42" s="382"/>
      <c r="BOG42" s="382"/>
      <c r="BOH42" s="382"/>
      <c r="BOI42" s="382"/>
      <c r="BOJ42" s="382"/>
      <c r="BOK42" s="382"/>
      <c r="BOL42" s="382"/>
      <c r="BOM42" s="382"/>
      <c r="BON42" s="382"/>
      <c r="BOO42" s="382"/>
      <c r="BOP42" s="382"/>
      <c r="BOQ42" s="382"/>
      <c r="BOR42" s="382"/>
      <c r="BOS42" s="382"/>
      <c r="BOT42" s="382"/>
      <c r="BOU42" s="382"/>
      <c r="BOV42" s="382"/>
      <c r="BOW42" s="382"/>
      <c r="BOX42" s="382"/>
      <c r="BOY42" s="382"/>
      <c r="BOZ42" s="382"/>
      <c r="BPA42" s="382"/>
      <c r="BPB42" s="382"/>
      <c r="BPC42" s="382"/>
      <c r="BPD42" s="382"/>
      <c r="BPE42" s="382"/>
      <c r="BPF42" s="382"/>
      <c r="BPG42" s="382"/>
      <c r="BPH42" s="382"/>
      <c r="BPI42" s="382"/>
      <c r="BPJ42" s="382"/>
      <c r="BPK42" s="382"/>
      <c r="BPL42" s="382"/>
      <c r="BPM42" s="382"/>
      <c r="BPN42" s="382"/>
      <c r="BPO42" s="382"/>
      <c r="BPP42" s="382"/>
      <c r="BPQ42" s="382"/>
      <c r="BPR42" s="382"/>
      <c r="BPS42" s="382"/>
      <c r="BPT42" s="382"/>
      <c r="BPU42" s="382"/>
      <c r="BPV42" s="382"/>
      <c r="BPW42" s="382"/>
      <c r="BPX42" s="382"/>
      <c r="BPY42" s="382"/>
      <c r="BPZ42" s="382"/>
      <c r="BQA42" s="382"/>
      <c r="BQB42" s="382"/>
      <c r="BQC42" s="382"/>
      <c r="BQD42" s="382"/>
      <c r="BQE42" s="382"/>
      <c r="BQF42" s="382"/>
      <c r="BQG42" s="382"/>
      <c r="BQH42" s="382"/>
      <c r="BQI42" s="382"/>
      <c r="BQJ42" s="382"/>
      <c r="BQK42" s="382"/>
      <c r="BQL42" s="382"/>
      <c r="BQM42" s="382"/>
      <c r="BQN42" s="382"/>
      <c r="BQO42" s="382"/>
      <c r="BQP42" s="382"/>
      <c r="BQQ42" s="382"/>
      <c r="BQR42" s="382"/>
      <c r="BQS42" s="382"/>
      <c r="BQT42" s="382"/>
      <c r="BQU42" s="382"/>
      <c r="BQV42" s="382"/>
      <c r="BQW42" s="382"/>
      <c r="BQX42" s="382"/>
      <c r="BQY42" s="382"/>
      <c r="BQZ42" s="382"/>
      <c r="BRA42" s="382"/>
      <c r="BRB42" s="382"/>
      <c r="BRC42" s="382"/>
      <c r="BRD42" s="382"/>
      <c r="BRE42" s="382"/>
      <c r="BRF42" s="382"/>
      <c r="BRG42" s="382"/>
      <c r="BRH42" s="382"/>
      <c r="BRI42" s="382"/>
      <c r="BRJ42" s="382"/>
      <c r="BRK42" s="382"/>
      <c r="BRL42" s="382"/>
      <c r="BRM42" s="382"/>
      <c r="BRN42" s="382"/>
      <c r="BRO42" s="382"/>
      <c r="BRP42" s="382"/>
      <c r="BRQ42" s="382"/>
      <c r="BRR42" s="382"/>
      <c r="BRS42" s="382"/>
      <c r="BRT42" s="382"/>
      <c r="BRU42" s="382"/>
      <c r="BRV42" s="382"/>
      <c r="BRW42" s="382"/>
      <c r="BRX42" s="382"/>
      <c r="BRY42" s="382"/>
      <c r="BRZ42" s="382"/>
      <c r="BSA42" s="382"/>
      <c r="BSB42" s="382"/>
      <c r="BSC42" s="382"/>
      <c r="BSD42" s="382"/>
      <c r="BSE42" s="382"/>
      <c r="BSF42" s="382"/>
      <c r="BSG42" s="382"/>
      <c r="BSH42" s="382"/>
      <c r="BSI42" s="382"/>
      <c r="BSJ42" s="382"/>
      <c r="BSK42" s="382"/>
      <c r="BSL42" s="382"/>
      <c r="BSM42" s="382"/>
      <c r="BSN42" s="382"/>
      <c r="BSO42" s="382"/>
      <c r="BSP42" s="382"/>
      <c r="BSQ42" s="382"/>
      <c r="BSR42" s="382"/>
      <c r="BSS42" s="382"/>
      <c r="BST42" s="382"/>
      <c r="BSU42" s="382"/>
      <c r="BSV42" s="382"/>
      <c r="BSW42" s="382"/>
      <c r="BSX42" s="382"/>
      <c r="BSY42" s="382"/>
      <c r="BSZ42" s="382"/>
      <c r="BTA42" s="382"/>
      <c r="BTB42" s="382"/>
      <c r="BTC42" s="382"/>
      <c r="BTD42" s="382"/>
      <c r="BTE42" s="382"/>
      <c r="BTF42" s="382"/>
      <c r="BTG42" s="382"/>
      <c r="BTH42" s="382"/>
      <c r="BTI42" s="382"/>
    </row>
    <row r="43" spans="1:1881" ht="27" customHeight="1" x14ac:dyDescent="0.25">
      <c r="A43" s="188"/>
      <c r="B43" s="160" t="s">
        <v>144</v>
      </c>
      <c r="C43" s="159"/>
      <c r="D43" s="133"/>
      <c r="E43" s="142"/>
      <c r="F43" s="724"/>
      <c r="G43" s="529"/>
      <c r="H43" s="14"/>
      <c r="I43" s="32"/>
      <c r="J43"/>
      <c r="L43" s="715" t="s">
        <v>1025</v>
      </c>
      <c r="M43" s="580"/>
      <c r="N43" s="597"/>
    </row>
    <row r="44" spans="1:1881" s="4" customFormat="1" ht="55.5" customHeight="1" x14ac:dyDescent="0.25">
      <c r="A44" s="187">
        <v>506</v>
      </c>
      <c r="B44" s="66" t="s">
        <v>58</v>
      </c>
      <c r="C44" s="134" t="s">
        <v>148</v>
      </c>
      <c r="D44" s="174" t="s">
        <v>541</v>
      </c>
      <c r="E44" s="470" t="e">
        <f>HLOOKUP($D$2,'2019 Data(H)'!$C$1:$DC$310,156,FALSE)</f>
        <v>#N/A</v>
      </c>
      <c r="F44" s="587"/>
      <c r="G44" s="383">
        <f>IF(F44&lt;0,"Note: Number is normally positive.",)</f>
        <v>0</v>
      </c>
      <c r="H44" s="18"/>
      <c r="I44" s="32"/>
      <c r="J44"/>
      <c r="K44" s="382"/>
      <c r="L44" s="715" t="s">
        <v>1026</v>
      </c>
      <c r="M44" s="580"/>
      <c r="N44" s="597"/>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c r="BO44" s="382"/>
      <c r="BP44" s="382"/>
      <c r="BQ44" s="382"/>
      <c r="BR44" s="382"/>
      <c r="BS44" s="382"/>
      <c r="BT44" s="382"/>
      <c r="BU44" s="382"/>
      <c r="BV44" s="382"/>
      <c r="BW44" s="382"/>
      <c r="BX44" s="382"/>
      <c r="BY44" s="382"/>
      <c r="BZ44" s="382"/>
      <c r="CA44" s="382"/>
      <c r="CB44" s="382"/>
      <c r="CC44" s="382"/>
      <c r="CD44" s="382"/>
      <c r="CE44" s="382"/>
      <c r="CF44" s="382"/>
      <c r="CG44" s="382"/>
      <c r="CH44" s="382"/>
      <c r="CI44" s="382"/>
      <c r="CJ44" s="382"/>
      <c r="CK44" s="382"/>
      <c r="CL44" s="382"/>
      <c r="CM44" s="382"/>
      <c r="CN44" s="382"/>
      <c r="CO44" s="382"/>
      <c r="CP44" s="382"/>
      <c r="CQ44" s="382"/>
      <c r="CR44" s="382"/>
      <c r="CS44" s="382"/>
      <c r="CT44" s="382"/>
      <c r="CU44" s="382"/>
      <c r="CV44" s="382"/>
      <c r="CW44" s="382"/>
      <c r="CX44" s="382"/>
      <c r="CY44" s="382"/>
      <c r="CZ44" s="382"/>
      <c r="DA44" s="382"/>
      <c r="DB44" s="382"/>
      <c r="DC44" s="382"/>
      <c r="DD44" s="382"/>
      <c r="DE44" s="382"/>
      <c r="DF44" s="382"/>
      <c r="DG44" s="382"/>
      <c r="DH44" s="382"/>
      <c r="DI44" s="382"/>
      <c r="DJ44" s="382"/>
      <c r="DK44" s="382"/>
      <c r="DL44" s="382"/>
      <c r="DM44" s="382"/>
      <c r="DN44" s="382"/>
      <c r="DO44" s="382"/>
      <c r="DP44" s="382"/>
      <c r="DQ44" s="382"/>
      <c r="DR44" s="382"/>
      <c r="DS44" s="382"/>
      <c r="DT44" s="382"/>
      <c r="DU44" s="382"/>
      <c r="DV44" s="382"/>
      <c r="DW44" s="382"/>
      <c r="DX44" s="382"/>
      <c r="DY44" s="382"/>
      <c r="DZ44" s="382"/>
      <c r="EA44" s="382"/>
      <c r="EB44" s="382"/>
      <c r="EC44" s="382"/>
      <c r="ED44" s="382"/>
      <c r="EE44" s="382"/>
      <c r="EF44" s="382"/>
      <c r="EG44" s="382"/>
      <c r="EH44" s="382"/>
      <c r="EI44" s="382"/>
      <c r="EJ44" s="382"/>
      <c r="EK44" s="382"/>
      <c r="EL44" s="382"/>
      <c r="EM44" s="382"/>
      <c r="EN44" s="382"/>
      <c r="EO44" s="382"/>
      <c r="EP44" s="382"/>
      <c r="EQ44" s="382"/>
      <c r="ER44" s="382"/>
      <c r="ES44" s="382"/>
      <c r="ET44" s="382"/>
      <c r="EU44" s="382"/>
      <c r="EV44" s="382"/>
      <c r="EW44" s="382"/>
      <c r="EX44" s="382"/>
      <c r="EY44" s="382"/>
      <c r="EZ44" s="382"/>
      <c r="FA44" s="382"/>
      <c r="FB44" s="382"/>
      <c r="FC44" s="382"/>
      <c r="FD44" s="382"/>
      <c r="FE44" s="382"/>
      <c r="FF44" s="382"/>
      <c r="FG44" s="382"/>
      <c r="FH44" s="382"/>
      <c r="FI44" s="382"/>
      <c r="FJ44" s="382"/>
      <c r="FK44" s="382"/>
      <c r="FL44" s="382"/>
      <c r="FM44" s="382"/>
      <c r="FN44" s="382"/>
      <c r="FO44" s="382"/>
      <c r="FP44" s="382"/>
      <c r="FQ44" s="382"/>
      <c r="FR44" s="382"/>
      <c r="FS44" s="382"/>
      <c r="FT44" s="382"/>
      <c r="FU44" s="382"/>
      <c r="FV44" s="382"/>
      <c r="FW44" s="382"/>
      <c r="FX44" s="382"/>
      <c r="FY44" s="382"/>
      <c r="FZ44" s="382"/>
      <c r="GA44" s="382"/>
      <c r="GB44" s="382"/>
      <c r="GC44" s="382"/>
      <c r="GD44" s="382"/>
      <c r="GE44" s="382"/>
      <c r="GF44" s="382"/>
      <c r="GG44" s="382"/>
      <c r="GH44" s="382"/>
      <c r="GI44" s="382"/>
      <c r="GJ44" s="382"/>
      <c r="GK44" s="382"/>
      <c r="GL44" s="382"/>
      <c r="GM44" s="382"/>
      <c r="GN44" s="382"/>
      <c r="GO44" s="382"/>
      <c r="GP44" s="382"/>
      <c r="GQ44" s="382"/>
      <c r="GR44" s="382"/>
      <c r="GS44" s="382"/>
      <c r="GT44" s="382"/>
      <c r="GU44" s="382"/>
      <c r="GV44" s="382"/>
      <c r="GW44" s="382"/>
      <c r="GX44" s="382"/>
      <c r="GY44" s="382"/>
      <c r="GZ44" s="382"/>
      <c r="HA44" s="382"/>
      <c r="HB44" s="382"/>
      <c r="HC44" s="382"/>
      <c r="HD44" s="382"/>
      <c r="HE44" s="382"/>
      <c r="HF44" s="382"/>
      <c r="HG44" s="382"/>
      <c r="HH44" s="382"/>
      <c r="HI44" s="382"/>
      <c r="HJ44" s="382"/>
      <c r="HK44" s="382"/>
      <c r="HL44" s="382"/>
      <c r="HM44" s="382"/>
      <c r="HN44" s="382"/>
      <c r="HO44" s="382"/>
      <c r="HP44" s="382"/>
      <c r="HQ44" s="382"/>
      <c r="HR44" s="382"/>
      <c r="HS44" s="382"/>
      <c r="HT44" s="382"/>
      <c r="HU44" s="382"/>
      <c r="HV44" s="382"/>
      <c r="HW44" s="382"/>
      <c r="HX44" s="382"/>
      <c r="HY44" s="382"/>
      <c r="HZ44" s="382"/>
      <c r="IA44" s="382"/>
      <c r="IB44" s="382"/>
      <c r="IC44" s="382"/>
      <c r="ID44" s="382"/>
      <c r="IE44" s="382"/>
      <c r="IF44" s="382"/>
      <c r="IG44" s="382"/>
      <c r="IH44" s="382"/>
      <c r="II44" s="382"/>
      <c r="IJ44" s="382"/>
      <c r="IK44" s="382"/>
      <c r="IL44" s="382"/>
      <c r="IM44" s="382"/>
      <c r="IN44" s="382"/>
      <c r="IO44" s="382"/>
      <c r="IP44" s="382"/>
      <c r="IQ44" s="382"/>
      <c r="IR44" s="382"/>
      <c r="IS44" s="382"/>
      <c r="IT44" s="382"/>
      <c r="IU44" s="382"/>
      <c r="IV44" s="382"/>
      <c r="IW44" s="382"/>
      <c r="IX44" s="382"/>
      <c r="IY44" s="382"/>
      <c r="IZ44" s="382"/>
      <c r="JA44" s="382"/>
      <c r="JB44" s="382"/>
      <c r="JC44" s="382"/>
      <c r="JD44" s="382"/>
      <c r="JE44" s="382"/>
      <c r="JF44" s="382"/>
      <c r="JG44" s="382"/>
      <c r="JH44" s="382"/>
      <c r="JI44" s="382"/>
      <c r="JJ44" s="382"/>
      <c r="JK44" s="382"/>
      <c r="JL44" s="382"/>
      <c r="JM44" s="382"/>
      <c r="JN44" s="382"/>
      <c r="JO44" s="382"/>
      <c r="JP44" s="382"/>
      <c r="JQ44" s="382"/>
      <c r="JR44" s="382"/>
      <c r="JS44" s="382"/>
      <c r="JT44" s="382"/>
      <c r="JU44" s="382"/>
      <c r="JV44" s="382"/>
      <c r="JW44" s="382"/>
      <c r="JX44" s="382"/>
      <c r="JY44" s="382"/>
      <c r="JZ44" s="382"/>
      <c r="KA44" s="382"/>
      <c r="KB44" s="382"/>
      <c r="KC44" s="382"/>
      <c r="KD44" s="382"/>
      <c r="KE44" s="382"/>
      <c r="KF44" s="382"/>
      <c r="KG44" s="382"/>
      <c r="KH44" s="382"/>
      <c r="KI44" s="382"/>
      <c r="KJ44" s="382"/>
      <c r="KK44" s="382"/>
      <c r="KL44" s="382"/>
      <c r="KM44" s="382"/>
      <c r="KN44" s="382"/>
      <c r="KO44" s="382"/>
      <c r="KP44" s="382"/>
      <c r="KQ44" s="382"/>
      <c r="KR44" s="382"/>
      <c r="KS44" s="382"/>
      <c r="KT44" s="382"/>
      <c r="KU44" s="382"/>
      <c r="KV44" s="382"/>
      <c r="KW44" s="382"/>
      <c r="KX44" s="382"/>
      <c r="KY44" s="382"/>
      <c r="KZ44" s="382"/>
      <c r="LA44" s="382"/>
      <c r="LB44" s="382"/>
      <c r="LC44" s="382"/>
      <c r="LD44" s="382"/>
      <c r="LE44" s="382"/>
      <c r="LF44" s="382"/>
      <c r="LG44" s="382"/>
      <c r="LH44" s="382"/>
      <c r="LI44" s="382"/>
      <c r="LJ44" s="382"/>
      <c r="LK44" s="382"/>
      <c r="LL44" s="382"/>
      <c r="LM44" s="382"/>
      <c r="LN44" s="382"/>
      <c r="LO44" s="382"/>
      <c r="LP44" s="382"/>
      <c r="LQ44" s="382"/>
      <c r="LR44" s="382"/>
      <c r="LS44" s="382"/>
      <c r="LT44" s="382"/>
      <c r="LU44" s="382"/>
      <c r="LV44" s="382"/>
      <c r="LW44" s="382"/>
      <c r="LX44" s="382"/>
      <c r="LY44" s="382"/>
      <c r="LZ44" s="382"/>
      <c r="MA44" s="382"/>
      <c r="MB44" s="382"/>
      <c r="MC44" s="382"/>
      <c r="MD44" s="382"/>
      <c r="ME44" s="382"/>
      <c r="MF44" s="382"/>
      <c r="MG44" s="382"/>
      <c r="MH44" s="382"/>
      <c r="MI44" s="382"/>
      <c r="MJ44" s="382"/>
      <c r="MK44" s="382"/>
      <c r="ML44" s="382"/>
      <c r="MM44" s="382"/>
      <c r="MN44" s="382"/>
      <c r="MO44" s="382"/>
      <c r="MP44" s="382"/>
      <c r="MQ44" s="382"/>
      <c r="MR44" s="382"/>
      <c r="MS44" s="382"/>
      <c r="MT44" s="382"/>
      <c r="MU44" s="382"/>
      <c r="MV44" s="382"/>
      <c r="MW44" s="382"/>
      <c r="MX44" s="382"/>
      <c r="MY44" s="382"/>
      <c r="MZ44" s="382"/>
      <c r="NA44" s="382"/>
      <c r="NB44" s="382"/>
      <c r="NC44" s="382"/>
      <c r="ND44" s="382"/>
      <c r="NE44" s="382"/>
      <c r="NF44" s="382"/>
      <c r="NG44" s="382"/>
      <c r="NH44" s="382"/>
      <c r="NI44" s="382"/>
      <c r="NJ44" s="382"/>
      <c r="NK44" s="382"/>
      <c r="NL44" s="382"/>
      <c r="NM44" s="382"/>
      <c r="NN44" s="382"/>
      <c r="NO44" s="382"/>
      <c r="NP44" s="382"/>
      <c r="NQ44" s="382"/>
      <c r="NR44" s="382"/>
      <c r="NS44" s="382"/>
      <c r="NT44" s="382"/>
      <c r="NU44" s="382"/>
      <c r="NV44" s="382"/>
      <c r="NW44" s="382"/>
      <c r="NX44" s="382"/>
      <c r="NY44" s="382"/>
      <c r="NZ44" s="382"/>
      <c r="OA44" s="382"/>
      <c r="OB44" s="382"/>
      <c r="OC44" s="382"/>
      <c r="OD44" s="382"/>
      <c r="OE44" s="382"/>
      <c r="OF44" s="382"/>
      <c r="OG44" s="382"/>
      <c r="OH44" s="382"/>
      <c r="OI44" s="382"/>
      <c r="OJ44" s="382"/>
      <c r="OK44" s="382"/>
      <c r="OL44" s="382"/>
      <c r="OM44" s="382"/>
      <c r="ON44" s="382"/>
      <c r="OO44" s="382"/>
      <c r="OP44" s="382"/>
      <c r="OQ44" s="382"/>
      <c r="OR44" s="382"/>
      <c r="OS44" s="382"/>
      <c r="OT44" s="382"/>
      <c r="OU44" s="382"/>
      <c r="OV44" s="382"/>
      <c r="OW44" s="382"/>
      <c r="OX44" s="382"/>
      <c r="OY44" s="382"/>
      <c r="OZ44" s="382"/>
      <c r="PA44" s="382"/>
      <c r="PB44" s="382"/>
      <c r="PC44" s="382"/>
      <c r="PD44" s="382"/>
      <c r="PE44" s="382"/>
      <c r="PF44" s="382"/>
      <c r="PG44" s="382"/>
      <c r="PH44" s="382"/>
      <c r="PI44" s="382"/>
      <c r="PJ44" s="382"/>
      <c r="PK44" s="382"/>
      <c r="PL44" s="382"/>
      <c r="PM44" s="382"/>
      <c r="PN44" s="382"/>
      <c r="PO44" s="382"/>
      <c r="PP44" s="382"/>
      <c r="PQ44" s="382"/>
      <c r="PR44" s="382"/>
      <c r="PS44" s="382"/>
      <c r="PT44" s="382"/>
      <c r="PU44" s="382"/>
      <c r="PV44" s="382"/>
      <c r="PW44" s="382"/>
      <c r="PX44" s="382"/>
      <c r="PY44" s="382"/>
      <c r="PZ44" s="382"/>
      <c r="QA44" s="382"/>
      <c r="QB44" s="382"/>
      <c r="QC44" s="382"/>
      <c r="QD44" s="382"/>
      <c r="QE44" s="382"/>
      <c r="QF44" s="382"/>
      <c r="QG44" s="382"/>
      <c r="QH44" s="382"/>
      <c r="QI44" s="382"/>
      <c r="QJ44" s="382"/>
      <c r="QK44" s="382"/>
      <c r="QL44" s="382"/>
      <c r="QM44" s="382"/>
      <c r="QN44" s="382"/>
      <c r="QO44" s="382"/>
      <c r="QP44" s="382"/>
      <c r="QQ44" s="382"/>
      <c r="QR44" s="382"/>
      <c r="QS44" s="382"/>
      <c r="QT44" s="382"/>
      <c r="QU44" s="382"/>
      <c r="QV44" s="382"/>
      <c r="QW44" s="382"/>
      <c r="QX44" s="382"/>
      <c r="QY44" s="382"/>
      <c r="QZ44" s="382"/>
      <c r="RA44" s="382"/>
      <c r="RB44" s="382"/>
      <c r="RC44" s="382"/>
      <c r="RD44" s="382"/>
      <c r="RE44" s="382"/>
      <c r="RF44" s="382"/>
      <c r="RG44" s="382"/>
      <c r="RH44" s="382"/>
      <c r="RI44" s="382"/>
      <c r="RJ44" s="382"/>
      <c r="RK44" s="382"/>
      <c r="RL44" s="382"/>
      <c r="RM44" s="382"/>
      <c r="RN44" s="382"/>
      <c r="RO44" s="382"/>
      <c r="RP44" s="382"/>
      <c r="RQ44" s="382"/>
      <c r="RR44" s="382"/>
      <c r="RS44" s="382"/>
      <c r="RT44" s="382"/>
      <c r="RU44" s="382"/>
      <c r="RV44" s="382"/>
      <c r="RW44" s="382"/>
      <c r="RX44" s="382"/>
      <c r="RY44" s="382"/>
      <c r="RZ44" s="382"/>
      <c r="SA44" s="382"/>
      <c r="SB44" s="382"/>
      <c r="SC44" s="382"/>
      <c r="SD44" s="382"/>
      <c r="SE44" s="382"/>
      <c r="SF44" s="382"/>
      <c r="SG44" s="382"/>
      <c r="SH44" s="382"/>
      <c r="SI44" s="382"/>
      <c r="SJ44" s="382"/>
      <c r="SK44" s="382"/>
      <c r="SL44" s="382"/>
      <c r="SM44" s="382"/>
      <c r="SN44" s="382"/>
      <c r="SO44" s="382"/>
      <c r="SP44" s="382"/>
      <c r="SQ44" s="382"/>
      <c r="SR44" s="382"/>
      <c r="SS44" s="382"/>
      <c r="ST44" s="382"/>
      <c r="SU44" s="382"/>
      <c r="SV44" s="382"/>
      <c r="SW44" s="382"/>
      <c r="SX44" s="382"/>
      <c r="SY44" s="382"/>
      <c r="SZ44" s="382"/>
      <c r="TA44" s="382"/>
      <c r="TB44" s="382"/>
      <c r="TC44" s="382"/>
      <c r="TD44" s="382"/>
      <c r="TE44" s="382"/>
      <c r="TF44" s="382"/>
      <c r="TG44" s="382"/>
      <c r="TH44" s="382"/>
      <c r="TI44" s="382"/>
      <c r="TJ44" s="382"/>
      <c r="TK44" s="382"/>
      <c r="TL44" s="382"/>
      <c r="TM44" s="382"/>
      <c r="TN44" s="382"/>
      <c r="TO44" s="382"/>
      <c r="TP44" s="382"/>
      <c r="TQ44" s="382"/>
      <c r="TR44" s="382"/>
      <c r="TS44" s="382"/>
      <c r="TT44" s="382"/>
      <c r="TU44" s="382"/>
      <c r="TV44" s="382"/>
      <c r="TW44" s="382"/>
      <c r="TX44" s="382"/>
      <c r="TY44" s="382"/>
      <c r="TZ44" s="382"/>
      <c r="UA44" s="382"/>
      <c r="UB44" s="382"/>
      <c r="UC44" s="382"/>
      <c r="UD44" s="382"/>
      <c r="UE44" s="382"/>
      <c r="UF44" s="382"/>
      <c r="UG44" s="382"/>
      <c r="UH44" s="382"/>
      <c r="UI44" s="382"/>
      <c r="UJ44" s="382"/>
      <c r="UK44" s="382"/>
      <c r="UL44" s="382"/>
      <c r="UM44" s="382"/>
      <c r="UN44" s="382"/>
      <c r="UO44" s="382"/>
      <c r="UP44" s="382"/>
      <c r="UQ44" s="382"/>
      <c r="UR44" s="382"/>
      <c r="US44" s="382"/>
      <c r="UT44" s="382"/>
      <c r="UU44" s="382"/>
      <c r="UV44" s="382"/>
      <c r="UW44" s="382"/>
      <c r="UX44" s="382"/>
      <c r="UY44" s="382"/>
      <c r="UZ44" s="382"/>
      <c r="VA44" s="382"/>
      <c r="VB44" s="382"/>
      <c r="VC44" s="382"/>
      <c r="VD44" s="382"/>
      <c r="VE44" s="382"/>
      <c r="VF44" s="382"/>
      <c r="VG44" s="382"/>
      <c r="VH44" s="382"/>
      <c r="VI44" s="382"/>
      <c r="VJ44" s="382"/>
      <c r="VK44" s="382"/>
      <c r="VL44" s="382"/>
      <c r="VM44" s="382"/>
      <c r="VN44" s="382"/>
      <c r="VO44" s="382"/>
      <c r="VP44" s="382"/>
      <c r="VQ44" s="382"/>
      <c r="VR44" s="382"/>
      <c r="VS44" s="382"/>
      <c r="VT44" s="382"/>
      <c r="VU44" s="382"/>
      <c r="VV44" s="382"/>
      <c r="VW44" s="382"/>
      <c r="VX44" s="382"/>
      <c r="VY44" s="382"/>
      <c r="VZ44" s="382"/>
      <c r="WA44" s="382"/>
      <c r="WB44" s="382"/>
      <c r="WC44" s="382"/>
      <c r="WD44" s="382"/>
      <c r="WE44" s="382"/>
      <c r="WF44" s="382"/>
      <c r="WG44" s="382"/>
      <c r="WH44" s="382"/>
      <c r="WI44" s="382"/>
      <c r="WJ44" s="382"/>
      <c r="WK44" s="382"/>
      <c r="WL44" s="382"/>
      <c r="WM44" s="382"/>
      <c r="WN44" s="382"/>
      <c r="WO44" s="382"/>
      <c r="WP44" s="382"/>
      <c r="WQ44" s="382"/>
      <c r="WR44" s="382"/>
      <c r="WS44" s="382"/>
      <c r="WT44" s="382"/>
      <c r="WU44" s="382"/>
      <c r="WV44" s="382"/>
      <c r="WW44" s="382"/>
      <c r="WX44" s="382"/>
      <c r="WY44" s="382"/>
      <c r="WZ44" s="382"/>
      <c r="XA44" s="382"/>
      <c r="XB44" s="382"/>
      <c r="XC44" s="382"/>
      <c r="XD44" s="382"/>
      <c r="XE44" s="382"/>
      <c r="XF44" s="382"/>
      <c r="XG44" s="382"/>
      <c r="XH44" s="382"/>
      <c r="XI44" s="382"/>
      <c r="XJ44" s="382"/>
      <c r="XK44" s="382"/>
      <c r="XL44" s="382"/>
      <c r="XM44" s="382"/>
      <c r="XN44" s="382"/>
      <c r="XO44" s="382"/>
      <c r="XP44" s="382"/>
      <c r="XQ44" s="382"/>
      <c r="XR44" s="382"/>
      <c r="XS44" s="382"/>
      <c r="XT44" s="382"/>
      <c r="XU44" s="382"/>
      <c r="XV44" s="382"/>
      <c r="XW44" s="382"/>
      <c r="XX44" s="382"/>
      <c r="XY44" s="382"/>
      <c r="XZ44" s="382"/>
      <c r="YA44" s="382"/>
      <c r="YB44" s="382"/>
      <c r="YC44" s="382"/>
      <c r="YD44" s="382"/>
      <c r="YE44" s="382"/>
      <c r="YF44" s="382"/>
      <c r="YG44" s="382"/>
      <c r="YH44" s="382"/>
      <c r="YI44" s="382"/>
      <c r="YJ44" s="382"/>
      <c r="YK44" s="382"/>
      <c r="YL44" s="382"/>
      <c r="YM44" s="382"/>
      <c r="YN44" s="382"/>
      <c r="YO44" s="382"/>
      <c r="YP44" s="382"/>
      <c r="YQ44" s="382"/>
      <c r="YR44" s="382"/>
      <c r="YS44" s="382"/>
      <c r="YT44" s="382"/>
      <c r="YU44" s="382"/>
      <c r="YV44" s="382"/>
      <c r="YW44" s="382"/>
      <c r="YX44" s="382"/>
      <c r="YY44" s="382"/>
      <c r="YZ44" s="382"/>
      <c r="ZA44" s="382"/>
      <c r="ZB44" s="382"/>
      <c r="ZC44" s="382"/>
      <c r="ZD44" s="382"/>
      <c r="ZE44" s="382"/>
      <c r="ZF44" s="382"/>
      <c r="ZG44" s="382"/>
      <c r="ZH44" s="382"/>
      <c r="ZI44" s="382"/>
      <c r="ZJ44" s="382"/>
      <c r="ZK44" s="382"/>
      <c r="ZL44" s="382"/>
      <c r="ZM44" s="382"/>
      <c r="ZN44" s="382"/>
      <c r="ZO44" s="382"/>
      <c r="ZP44" s="382"/>
      <c r="ZQ44" s="382"/>
      <c r="ZR44" s="382"/>
      <c r="ZS44" s="382"/>
      <c r="ZT44" s="382"/>
      <c r="ZU44" s="382"/>
      <c r="ZV44" s="382"/>
      <c r="ZW44" s="382"/>
      <c r="ZX44" s="382"/>
      <c r="ZY44" s="382"/>
      <c r="ZZ44" s="382"/>
      <c r="AAA44" s="382"/>
      <c r="AAB44" s="382"/>
      <c r="AAC44" s="382"/>
      <c r="AAD44" s="382"/>
      <c r="AAE44" s="382"/>
      <c r="AAF44" s="382"/>
      <c r="AAG44" s="382"/>
      <c r="AAH44" s="382"/>
      <c r="AAI44" s="382"/>
      <c r="AAJ44" s="382"/>
      <c r="AAK44" s="382"/>
      <c r="AAL44" s="382"/>
      <c r="AAM44" s="382"/>
      <c r="AAN44" s="382"/>
      <c r="AAO44" s="382"/>
      <c r="AAP44" s="382"/>
      <c r="AAQ44" s="382"/>
      <c r="AAR44" s="382"/>
      <c r="AAS44" s="382"/>
      <c r="AAT44" s="382"/>
      <c r="AAU44" s="382"/>
      <c r="AAV44" s="382"/>
      <c r="AAW44" s="382"/>
      <c r="AAX44" s="382"/>
      <c r="AAY44" s="382"/>
      <c r="AAZ44" s="382"/>
      <c r="ABA44" s="382"/>
      <c r="ABB44" s="382"/>
      <c r="ABC44" s="382"/>
      <c r="ABD44" s="382"/>
      <c r="ABE44" s="382"/>
      <c r="ABF44" s="382"/>
      <c r="ABG44" s="382"/>
      <c r="ABH44" s="382"/>
      <c r="ABI44" s="382"/>
      <c r="ABJ44" s="382"/>
      <c r="ABK44" s="382"/>
      <c r="ABL44" s="382"/>
      <c r="ABM44" s="382"/>
      <c r="ABN44" s="382"/>
      <c r="ABO44" s="382"/>
      <c r="ABP44" s="382"/>
      <c r="ABQ44" s="382"/>
      <c r="ABR44" s="382"/>
      <c r="ABS44" s="382"/>
      <c r="ABT44" s="382"/>
      <c r="ABU44" s="382"/>
      <c r="ABV44" s="382"/>
      <c r="ABW44" s="382"/>
      <c r="ABX44" s="382"/>
      <c r="ABY44" s="382"/>
      <c r="ABZ44" s="382"/>
      <c r="ACA44" s="382"/>
      <c r="ACB44" s="382"/>
      <c r="ACC44" s="382"/>
      <c r="ACD44" s="382"/>
      <c r="ACE44" s="382"/>
      <c r="ACF44" s="382"/>
      <c r="ACG44" s="382"/>
      <c r="ACH44" s="382"/>
      <c r="ACI44" s="382"/>
      <c r="ACJ44" s="382"/>
      <c r="ACK44" s="382"/>
      <c r="ACL44" s="382"/>
      <c r="ACM44" s="382"/>
      <c r="ACN44" s="382"/>
      <c r="ACO44" s="382"/>
      <c r="ACP44" s="382"/>
      <c r="ACQ44" s="382"/>
      <c r="ACR44" s="382"/>
      <c r="ACS44" s="382"/>
      <c r="ACT44" s="382"/>
      <c r="ACU44" s="382"/>
      <c r="ACV44" s="382"/>
      <c r="ACW44" s="382"/>
      <c r="ACX44" s="382"/>
      <c r="ACY44" s="382"/>
      <c r="ACZ44" s="382"/>
      <c r="ADA44" s="382"/>
      <c r="ADB44" s="382"/>
      <c r="ADC44" s="382"/>
      <c r="ADD44" s="382"/>
      <c r="ADE44" s="382"/>
      <c r="ADF44" s="382"/>
      <c r="ADG44" s="382"/>
      <c r="ADH44" s="382"/>
      <c r="ADI44" s="382"/>
      <c r="ADJ44" s="382"/>
      <c r="ADK44" s="382"/>
      <c r="ADL44" s="382"/>
      <c r="ADM44" s="382"/>
      <c r="ADN44" s="382"/>
      <c r="ADO44" s="382"/>
      <c r="ADP44" s="382"/>
      <c r="ADQ44" s="382"/>
      <c r="ADR44" s="382"/>
      <c r="ADS44" s="382"/>
      <c r="ADT44" s="382"/>
      <c r="ADU44" s="382"/>
      <c r="ADV44" s="382"/>
      <c r="ADW44" s="382"/>
      <c r="ADX44" s="382"/>
      <c r="ADY44" s="382"/>
      <c r="ADZ44" s="382"/>
      <c r="AEA44" s="382"/>
      <c r="AEB44" s="382"/>
      <c r="AEC44" s="382"/>
      <c r="AED44" s="382"/>
      <c r="AEE44" s="382"/>
      <c r="AEF44" s="382"/>
      <c r="AEG44" s="382"/>
      <c r="AEH44" s="382"/>
      <c r="AEI44" s="382"/>
      <c r="AEJ44" s="382"/>
      <c r="AEK44" s="382"/>
      <c r="AEL44" s="382"/>
      <c r="AEM44" s="382"/>
      <c r="AEN44" s="382"/>
      <c r="AEO44" s="382"/>
      <c r="AEP44" s="382"/>
      <c r="AEQ44" s="382"/>
      <c r="AER44" s="382"/>
      <c r="AES44" s="382"/>
      <c r="AET44" s="382"/>
      <c r="AEU44" s="382"/>
      <c r="AEV44" s="382"/>
      <c r="AEW44" s="382"/>
      <c r="AEX44" s="382"/>
      <c r="AEY44" s="382"/>
      <c r="AEZ44" s="382"/>
      <c r="AFA44" s="382"/>
      <c r="AFB44" s="382"/>
      <c r="AFC44" s="382"/>
      <c r="AFD44" s="382"/>
      <c r="AFE44" s="382"/>
      <c r="AFF44" s="382"/>
      <c r="AFG44" s="382"/>
      <c r="AFH44" s="382"/>
      <c r="AFI44" s="382"/>
      <c r="AFJ44" s="382"/>
      <c r="AFK44" s="382"/>
      <c r="AFL44" s="382"/>
      <c r="AFM44" s="382"/>
      <c r="AFN44" s="382"/>
      <c r="AFO44" s="382"/>
      <c r="AFP44" s="382"/>
      <c r="AFQ44" s="382"/>
      <c r="AFR44" s="382"/>
      <c r="AFS44" s="382"/>
      <c r="AFT44" s="382"/>
      <c r="AFU44" s="382"/>
      <c r="AFV44" s="382"/>
      <c r="AFW44" s="382"/>
      <c r="AFX44" s="382"/>
      <c r="AFY44" s="382"/>
      <c r="AFZ44" s="382"/>
      <c r="AGA44" s="382"/>
      <c r="AGB44" s="382"/>
      <c r="AGC44" s="382"/>
      <c r="AGD44" s="382"/>
      <c r="AGE44" s="382"/>
      <c r="AGF44" s="382"/>
      <c r="AGG44" s="382"/>
      <c r="AGH44" s="382"/>
      <c r="AGI44" s="382"/>
      <c r="AGJ44" s="382"/>
      <c r="AGK44" s="382"/>
      <c r="AGL44" s="382"/>
      <c r="AGM44" s="382"/>
      <c r="AGN44" s="382"/>
      <c r="AGO44" s="382"/>
      <c r="AGP44" s="382"/>
      <c r="AGQ44" s="382"/>
      <c r="AGR44" s="382"/>
      <c r="AGS44" s="382"/>
      <c r="AGT44" s="382"/>
      <c r="AGU44" s="382"/>
      <c r="AGV44" s="382"/>
      <c r="AGW44" s="382"/>
      <c r="AGX44" s="382"/>
      <c r="AGY44" s="382"/>
      <c r="AGZ44" s="382"/>
      <c r="AHA44" s="382"/>
      <c r="AHB44" s="382"/>
      <c r="AHC44" s="382"/>
      <c r="AHD44" s="382"/>
      <c r="AHE44" s="382"/>
      <c r="AHF44" s="382"/>
      <c r="AHG44" s="382"/>
      <c r="AHH44" s="382"/>
      <c r="AHI44" s="382"/>
      <c r="AHJ44" s="382"/>
      <c r="AHK44" s="382"/>
      <c r="AHL44" s="382"/>
      <c r="AHM44" s="382"/>
      <c r="AHN44" s="382"/>
      <c r="AHO44" s="382"/>
      <c r="AHP44" s="382"/>
      <c r="AHQ44" s="382"/>
      <c r="AHR44" s="382"/>
      <c r="AHS44" s="382"/>
      <c r="AHT44" s="382"/>
      <c r="AHU44" s="382"/>
      <c r="AHV44" s="382"/>
      <c r="AHW44" s="382"/>
      <c r="AHX44" s="382"/>
      <c r="AHY44" s="382"/>
      <c r="AHZ44" s="382"/>
      <c r="AIA44" s="382"/>
      <c r="AIB44" s="382"/>
      <c r="AIC44" s="382"/>
      <c r="AID44" s="382"/>
      <c r="AIE44" s="382"/>
      <c r="AIF44" s="382"/>
      <c r="AIG44" s="382"/>
      <c r="AIH44" s="382"/>
      <c r="AII44" s="382"/>
      <c r="AIJ44" s="382"/>
      <c r="AIK44" s="382"/>
      <c r="AIL44" s="382"/>
      <c r="AIM44" s="382"/>
      <c r="AIN44" s="382"/>
      <c r="AIO44" s="382"/>
      <c r="AIP44" s="382"/>
      <c r="AIQ44" s="382"/>
      <c r="AIR44" s="382"/>
      <c r="AIS44" s="382"/>
      <c r="AIT44" s="382"/>
      <c r="AIU44" s="382"/>
      <c r="AIV44" s="382"/>
      <c r="AIW44" s="382"/>
      <c r="AIX44" s="382"/>
      <c r="AIY44" s="382"/>
      <c r="AIZ44" s="382"/>
      <c r="AJA44" s="382"/>
      <c r="AJB44" s="382"/>
      <c r="AJC44" s="382"/>
      <c r="AJD44" s="382"/>
      <c r="AJE44" s="382"/>
      <c r="AJF44" s="382"/>
      <c r="AJG44" s="382"/>
      <c r="AJH44" s="382"/>
      <c r="AJI44" s="382"/>
      <c r="AJJ44" s="382"/>
      <c r="AJK44" s="382"/>
      <c r="AJL44" s="382"/>
      <c r="AJM44" s="382"/>
      <c r="AJN44" s="382"/>
      <c r="AJO44" s="382"/>
      <c r="AJP44" s="382"/>
      <c r="AJQ44" s="382"/>
      <c r="AJR44" s="382"/>
      <c r="AJS44" s="382"/>
      <c r="AJT44" s="382"/>
      <c r="AJU44" s="382"/>
      <c r="AJV44" s="382"/>
      <c r="AJW44" s="382"/>
      <c r="AJX44" s="382"/>
      <c r="AJY44" s="382"/>
      <c r="AJZ44" s="382"/>
      <c r="AKA44" s="382"/>
      <c r="AKB44" s="382"/>
      <c r="AKC44" s="382"/>
      <c r="AKD44" s="382"/>
      <c r="AKE44" s="382"/>
      <c r="AKF44" s="382"/>
      <c r="AKG44" s="382"/>
      <c r="AKH44" s="382"/>
      <c r="AKI44" s="382"/>
      <c r="AKJ44" s="382"/>
      <c r="AKK44" s="382"/>
      <c r="AKL44" s="382"/>
      <c r="AKM44" s="382"/>
      <c r="AKN44" s="382"/>
      <c r="AKO44" s="382"/>
      <c r="AKP44" s="382"/>
      <c r="AKQ44" s="382"/>
      <c r="AKR44" s="382"/>
      <c r="AKS44" s="382"/>
      <c r="AKT44" s="382"/>
      <c r="AKU44" s="382"/>
      <c r="AKV44" s="382"/>
      <c r="AKW44" s="382"/>
      <c r="AKX44" s="382"/>
      <c r="AKY44" s="382"/>
      <c r="AKZ44" s="382"/>
      <c r="ALA44" s="382"/>
      <c r="ALB44" s="382"/>
      <c r="ALC44" s="382"/>
      <c r="ALD44" s="382"/>
      <c r="ALE44" s="382"/>
      <c r="ALF44" s="382"/>
      <c r="ALG44" s="382"/>
      <c r="ALH44" s="382"/>
      <c r="ALI44" s="382"/>
      <c r="ALJ44" s="382"/>
      <c r="ALK44" s="382"/>
      <c r="ALL44" s="382"/>
      <c r="ALM44" s="382"/>
      <c r="ALN44" s="382"/>
      <c r="ALO44" s="382"/>
      <c r="ALP44" s="382"/>
      <c r="ALQ44" s="382"/>
      <c r="ALR44" s="382"/>
      <c r="ALS44" s="382"/>
      <c r="ALT44" s="382"/>
      <c r="ALU44" s="382"/>
      <c r="ALV44" s="382"/>
      <c r="ALW44" s="382"/>
      <c r="ALX44" s="382"/>
      <c r="ALY44" s="382"/>
      <c r="ALZ44" s="382"/>
      <c r="AMA44" s="382"/>
      <c r="AMB44" s="382"/>
      <c r="AMC44" s="382"/>
      <c r="AMD44" s="382"/>
      <c r="AME44" s="382"/>
      <c r="AMF44" s="382"/>
      <c r="AMG44" s="382"/>
      <c r="AMH44" s="382"/>
      <c r="AMI44" s="382"/>
      <c r="AMJ44" s="382"/>
      <c r="AMK44" s="382"/>
      <c r="AML44" s="382"/>
      <c r="AMM44" s="382"/>
      <c r="AMN44" s="382"/>
      <c r="AMO44" s="382"/>
      <c r="AMP44" s="382"/>
      <c r="AMQ44" s="382"/>
      <c r="AMR44" s="382"/>
      <c r="AMS44" s="382"/>
      <c r="AMT44" s="382"/>
      <c r="AMU44" s="382"/>
      <c r="AMV44" s="382"/>
      <c r="AMW44" s="382"/>
      <c r="AMX44" s="382"/>
      <c r="AMY44" s="382"/>
      <c r="AMZ44" s="382"/>
      <c r="ANA44" s="382"/>
      <c r="ANB44" s="382"/>
      <c r="ANC44" s="382"/>
      <c r="AND44" s="382"/>
      <c r="ANE44" s="382"/>
      <c r="ANF44" s="382"/>
      <c r="ANG44" s="382"/>
      <c r="ANH44" s="382"/>
      <c r="ANI44" s="382"/>
      <c r="ANJ44" s="382"/>
      <c r="ANK44" s="382"/>
      <c r="ANL44" s="382"/>
      <c r="ANM44" s="382"/>
      <c r="ANN44" s="382"/>
      <c r="ANO44" s="382"/>
      <c r="ANP44" s="382"/>
      <c r="ANQ44" s="382"/>
      <c r="ANR44" s="382"/>
      <c r="ANS44" s="382"/>
      <c r="ANT44" s="382"/>
      <c r="ANU44" s="382"/>
      <c r="ANV44" s="382"/>
      <c r="ANW44" s="382"/>
      <c r="ANX44" s="382"/>
      <c r="ANY44" s="382"/>
      <c r="ANZ44" s="382"/>
      <c r="AOA44" s="382"/>
      <c r="AOB44" s="382"/>
      <c r="AOC44" s="382"/>
      <c r="AOD44" s="382"/>
      <c r="AOE44" s="382"/>
      <c r="AOF44" s="382"/>
      <c r="AOG44" s="382"/>
      <c r="AOH44" s="382"/>
      <c r="AOI44" s="382"/>
      <c r="AOJ44" s="382"/>
      <c r="AOK44" s="382"/>
      <c r="AOL44" s="382"/>
      <c r="AOM44" s="382"/>
      <c r="AON44" s="382"/>
      <c r="AOO44" s="382"/>
      <c r="AOP44" s="382"/>
      <c r="AOQ44" s="382"/>
      <c r="AOR44" s="382"/>
      <c r="AOS44" s="382"/>
      <c r="AOT44" s="382"/>
      <c r="AOU44" s="382"/>
      <c r="AOV44" s="382"/>
      <c r="AOW44" s="382"/>
      <c r="AOX44" s="382"/>
      <c r="AOY44" s="382"/>
      <c r="AOZ44" s="382"/>
      <c r="APA44" s="382"/>
      <c r="APB44" s="382"/>
      <c r="APC44" s="382"/>
      <c r="APD44" s="382"/>
      <c r="APE44" s="382"/>
      <c r="APF44" s="382"/>
      <c r="APG44" s="382"/>
      <c r="APH44" s="382"/>
      <c r="API44" s="382"/>
      <c r="APJ44" s="382"/>
      <c r="APK44" s="382"/>
      <c r="APL44" s="382"/>
      <c r="APM44" s="382"/>
      <c r="APN44" s="382"/>
      <c r="APO44" s="382"/>
      <c r="APP44" s="382"/>
      <c r="APQ44" s="382"/>
      <c r="APR44" s="382"/>
      <c r="APS44" s="382"/>
      <c r="APT44" s="382"/>
      <c r="APU44" s="382"/>
      <c r="APV44" s="382"/>
      <c r="APW44" s="382"/>
      <c r="APX44" s="382"/>
      <c r="APY44" s="382"/>
      <c r="APZ44" s="382"/>
      <c r="AQA44" s="382"/>
      <c r="AQB44" s="382"/>
      <c r="AQC44" s="382"/>
      <c r="AQD44" s="382"/>
      <c r="AQE44" s="382"/>
      <c r="AQF44" s="382"/>
      <c r="AQG44" s="382"/>
      <c r="AQH44" s="382"/>
      <c r="AQI44" s="382"/>
      <c r="AQJ44" s="382"/>
      <c r="AQK44" s="382"/>
      <c r="AQL44" s="382"/>
      <c r="AQM44" s="382"/>
      <c r="AQN44" s="382"/>
      <c r="AQO44" s="382"/>
      <c r="AQP44" s="382"/>
      <c r="AQQ44" s="382"/>
      <c r="AQR44" s="382"/>
      <c r="AQS44" s="382"/>
      <c r="AQT44" s="382"/>
      <c r="AQU44" s="382"/>
      <c r="AQV44" s="382"/>
      <c r="AQW44" s="382"/>
      <c r="AQX44" s="382"/>
      <c r="AQY44" s="382"/>
      <c r="AQZ44" s="382"/>
      <c r="ARA44" s="382"/>
      <c r="ARB44" s="382"/>
      <c r="ARC44" s="382"/>
      <c r="ARD44" s="382"/>
      <c r="ARE44" s="382"/>
      <c r="ARF44" s="382"/>
      <c r="ARG44" s="382"/>
      <c r="ARH44" s="382"/>
      <c r="ARI44" s="382"/>
      <c r="ARJ44" s="382"/>
      <c r="ARK44" s="382"/>
      <c r="ARL44" s="382"/>
      <c r="ARM44" s="382"/>
      <c r="ARN44" s="382"/>
      <c r="ARO44" s="382"/>
      <c r="ARP44" s="382"/>
      <c r="ARQ44" s="382"/>
      <c r="ARR44" s="382"/>
      <c r="ARS44" s="382"/>
      <c r="ART44" s="382"/>
      <c r="ARU44" s="382"/>
      <c r="ARV44" s="382"/>
      <c r="ARW44" s="382"/>
      <c r="ARX44" s="382"/>
      <c r="ARY44" s="382"/>
      <c r="ARZ44" s="382"/>
      <c r="ASA44" s="382"/>
      <c r="ASB44" s="382"/>
      <c r="ASC44" s="382"/>
      <c r="ASD44" s="382"/>
      <c r="ASE44" s="382"/>
      <c r="ASF44" s="382"/>
      <c r="ASG44" s="382"/>
      <c r="ASH44" s="382"/>
      <c r="ASI44" s="382"/>
      <c r="ASJ44" s="382"/>
      <c r="ASK44" s="382"/>
      <c r="ASL44" s="382"/>
      <c r="ASM44" s="382"/>
      <c r="ASN44" s="382"/>
      <c r="ASO44" s="382"/>
      <c r="ASP44" s="382"/>
      <c r="ASQ44" s="382"/>
      <c r="ASR44" s="382"/>
      <c r="ASS44" s="382"/>
      <c r="AST44" s="382"/>
      <c r="ASU44" s="382"/>
      <c r="ASV44" s="382"/>
      <c r="ASW44" s="382"/>
      <c r="ASX44" s="382"/>
      <c r="ASY44" s="382"/>
      <c r="ASZ44" s="382"/>
      <c r="ATA44" s="382"/>
      <c r="ATB44" s="382"/>
      <c r="ATC44" s="382"/>
      <c r="ATD44" s="382"/>
      <c r="ATE44" s="382"/>
      <c r="ATF44" s="382"/>
      <c r="ATG44" s="382"/>
      <c r="ATH44" s="382"/>
      <c r="ATI44" s="382"/>
      <c r="ATJ44" s="382"/>
      <c r="ATK44" s="382"/>
      <c r="ATL44" s="382"/>
      <c r="ATM44" s="382"/>
      <c r="ATN44" s="382"/>
      <c r="ATO44" s="382"/>
      <c r="ATP44" s="382"/>
      <c r="ATQ44" s="382"/>
      <c r="ATR44" s="382"/>
      <c r="ATS44" s="382"/>
      <c r="ATT44" s="382"/>
      <c r="ATU44" s="382"/>
      <c r="ATV44" s="382"/>
      <c r="ATW44" s="382"/>
      <c r="ATX44" s="382"/>
      <c r="ATY44" s="382"/>
      <c r="ATZ44" s="382"/>
      <c r="AUA44" s="382"/>
      <c r="AUB44" s="382"/>
      <c r="AUC44" s="382"/>
      <c r="AUD44" s="382"/>
      <c r="AUE44" s="382"/>
      <c r="AUF44" s="382"/>
      <c r="AUG44" s="382"/>
      <c r="AUH44" s="382"/>
      <c r="AUI44" s="382"/>
      <c r="AUJ44" s="382"/>
      <c r="AUK44" s="382"/>
      <c r="AUL44" s="382"/>
      <c r="AUM44" s="382"/>
      <c r="AUN44" s="382"/>
      <c r="AUO44" s="382"/>
      <c r="AUP44" s="382"/>
      <c r="AUQ44" s="382"/>
      <c r="AUR44" s="382"/>
      <c r="AUS44" s="382"/>
      <c r="AUT44" s="382"/>
      <c r="AUU44" s="382"/>
      <c r="AUV44" s="382"/>
      <c r="AUW44" s="382"/>
      <c r="AUX44" s="382"/>
      <c r="AUY44" s="382"/>
      <c r="AUZ44" s="382"/>
      <c r="AVA44" s="382"/>
      <c r="AVB44" s="382"/>
      <c r="AVC44" s="382"/>
      <c r="AVD44" s="382"/>
      <c r="AVE44" s="382"/>
      <c r="AVF44" s="382"/>
      <c r="AVG44" s="382"/>
      <c r="AVH44" s="382"/>
      <c r="AVI44" s="382"/>
      <c r="AVJ44" s="382"/>
      <c r="AVK44" s="382"/>
      <c r="AVL44" s="382"/>
      <c r="AVM44" s="382"/>
      <c r="AVN44" s="382"/>
      <c r="AVO44" s="382"/>
      <c r="AVP44" s="382"/>
      <c r="AVQ44" s="382"/>
      <c r="AVR44" s="382"/>
      <c r="AVS44" s="382"/>
      <c r="AVT44" s="382"/>
      <c r="AVU44" s="382"/>
      <c r="AVV44" s="382"/>
      <c r="AVW44" s="382"/>
      <c r="AVX44" s="382"/>
      <c r="AVY44" s="382"/>
      <c r="AVZ44" s="382"/>
      <c r="AWA44" s="382"/>
      <c r="AWB44" s="382"/>
      <c r="AWC44" s="382"/>
      <c r="AWD44" s="382"/>
      <c r="AWE44" s="382"/>
      <c r="AWF44" s="382"/>
      <c r="AWG44" s="382"/>
      <c r="AWH44" s="382"/>
      <c r="AWI44" s="382"/>
      <c r="AWJ44" s="382"/>
      <c r="AWK44" s="382"/>
      <c r="AWL44" s="382"/>
      <c r="AWM44" s="382"/>
      <c r="AWN44" s="382"/>
      <c r="AWO44" s="382"/>
      <c r="AWP44" s="382"/>
      <c r="AWQ44" s="382"/>
      <c r="AWR44" s="382"/>
      <c r="AWS44" s="382"/>
      <c r="AWT44" s="382"/>
      <c r="AWU44" s="382"/>
      <c r="AWV44" s="382"/>
      <c r="AWW44" s="382"/>
      <c r="AWX44" s="382"/>
      <c r="AWY44" s="382"/>
      <c r="AWZ44" s="382"/>
      <c r="AXA44" s="382"/>
      <c r="AXB44" s="382"/>
      <c r="AXC44" s="382"/>
      <c r="AXD44" s="382"/>
      <c r="AXE44" s="382"/>
      <c r="AXF44" s="382"/>
      <c r="AXG44" s="382"/>
      <c r="AXH44" s="382"/>
      <c r="AXI44" s="382"/>
      <c r="AXJ44" s="382"/>
      <c r="AXK44" s="382"/>
      <c r="AXL44" s="382"/>
      <c r="AXM44" s="382"/>
      <c r="AXN44" s="382"/>
      <c r="AXO44" s="382"/>
      <c r="AXP44" s="382"/>
      <c r="AXQ44" s="382"/>
      <c r="AXR44" s="382"/>
      <c r="AXS44" s="382"/>
      <c r="AXT44" s="382"/>
      <c r="AXU44" s="382"/>
      <c r="AXV44" s="382"/>
      <c r="AXW44" s="382"/>
      <c r="AXX44" s="382"/>
      <c r="AXY44" s="382"/>
      <c r="AXZ44" s="382"/>
      <c r="AYA44" s="382"/>
      <c r="AYB44" s="382"/>
      <c r="AYC44" s="382"/>
      <c r="AYD44" s="382"/>
      <c r="AYE44" s="382"/>
      <c r="AYF44" s="382"/>
      <c r="AYG44" s="382"/>
      <c r="AYH44" s="382"/>
      <c r="AYI44" s="382"/>
      <c r="AYJ44" s="382"/>
      <c r="AYK44" s="382"/>
      <c r="AYL44" s="382"/>
      <c r="AYM44" s="382"/>
      <c r="AYN44" s="382"/>
      <c r="AYO44" s="382"/>
      <c r="AYP44" s="382"/>
      <c r="AYQ44" s="382"/>
      <c r="AYR44" s="382"/>
      <c r="AYS44" s="382"/>
      <c r="AYT44" s="382"/>
      <c r="AYU44" s="382"/>
      <c r="AYV44" s="382"/>
      <c r="AYW44" s="382"/>
      <c r="AYX44" s="382"/>
      <c r="AYY44" s="382"/>
      <c r="AYZ44" s="382"/>
      <c r="AZA44" s="382"/>
      <c r="AZB44" s="382"/>
      <c r="AZC44" s="382"/>
      <c r="AZD44" s="382"/>
      <c r="AZE44" s="382"/>
      <c r="AZF44" s="382"/>
      <c r="AZG44" s="382"/>
      <c r="AZH44" s="382"/>
      <c r="AZI44" s="382"/>
      <c r="AZJ44" s="382"/>
      <c r="AZK44" s="382"/>
      <c r="AZL44" s="382"/>
      <c r="AZM44" s="382"/>
      <c r="AZN44" s="382"/>
      <c r="AZO44" s="382"/>
      <c r="AZP44" s="382"/>
      <c r="AZQ44" s="382"/>
      <c r="AZR44" s="382"/>
      <c r="AZS44" s="382"/>
      <c r="AZT44" s="382"/>
      <c r="AZU44" s="382"/>
      <c r="AZV44" s="382"/>
      <c r="AZW44" s="382"/>
      <c r="AZX44" s="382"/>
      <c r="AZY44" s="382"/>
      <c r="AZZ44" s="382"/>
      <c r="BAA44" s="382"/>
      <c r="BAB44" s="382"/>
      <c r="BAC44" s="382"/>
      <c r="BAD44" s="382"/>
      <c r="BAE44" s="382"/>
      <c r="BAF44" s="382"/>
      <c r="BAG44" s="382"/>
      <c r="BAH44" s="382"/>
      <c r="BAI44" s="382"/>
      <c r="BAJ44" s="382"/>
      <c r="BAK44" s="382"/>
      <c r="BAL44" s="382"/>
      <c r="BAM44" s="382"/>
      <c r="BAN44" s="382"/>
      <c r="BAO44" s="382"/>
      <c r="BAP44" s="382"/>
      <c r="BAQ44" s="382"/>
      <c r="BAR44" s="382"/>
      <c r="BAS44" s="382"/>
      <c r="BAT44" s="382"/>
      <c r="BAU44" s="382"/>
      <c r="BAV44" s="382"/>
      <c r="BAW44" s="382"/>
      <c r="BAX44" s="382"/>
      <c r="BAY44" s="382"/>
      <c r="BAZ44" s="382"/>
      <c r="BBA44" s="382"/>
      <c r="BBB44" s="382"/>
      <c r="BBC44" s="382"/>
      <c r="BBD44" s="382"/>
      <c r="BBE44" s="382"/>
      <c r="BBF44" s="382"/>
      <c r="BBG44" s="382"/>
      <c r="BBH44" s="382"/>
      <c r="BBI44" s="382"/>
      <c r="BBJ44" s="382"/>
      <c r="BBK44" s="382"/>
      <c r="BBL44" s="382"/>
      <c r="BBM44" s="382"/>
      <c r="BBN44" s="382"/>
      <c r="BBO44" s="382"/>
      <c r="BBP44" s="382"/>
      <c r="BBQ44" s="382"/>
      <c r="BBR44" s="382"/>
      <c r="BBS44" s="382"/>
      <c r="BBT44" s="382"/>
      <c r="BBU44" s="382"/>
      <c r="BBV44" s="382"/>
      <c r="BBW44" s="382"/>
      <c r="BBX44" s="382"/>
      <c r="BBY44" s="382"/>
      <c r="BBZ44" s="382"/>
      <c r="BCA44" s="382"/>
      <c r="BCB44" s="382"/>
      <c r="BCC44" s="382"/>
      <c r="BCD44" s="382"/>
      <c r="BCE44" s="382"/>
      <c r="BCF44" s="382"/>
      <c r="BCG44" s="382"/>
      <c r="BCH44" s="382"/>
      <c r="BCI44" s="382"/>
      <c r="BCJ44" s="382"/>
      <c r="BCK44" s="382"/>
      <c r="BCL44" s="382"/>
      <c r="BCM44" s="382"/>
      <c r="BCN44" s="382"/>
      <c r="BCO44" s="382"/>
      <c r="BCP44" s="382"/>
      <c r="BCQ44" s="382"/>
      <c r="BCR44" s="382"/>
      <c r="BCS44" s="382"/>
      <c r="BCT44" s="382"/>
      <c r="BCU44" s="382"/>
      <c r="BCV44" s="382"/>
      <c r="BCW44" s="382"/>
      <c r="BCX44" s="382"/>
      <c r="BCY44" s="382"/>
      <c r="BCZ44" s="382"/>
      <c r="BDA44" s="382"/>
      <c r="BDB44" s="382"/>
      <c r="BDC44" s="382"/>
      <c r="BDD44" s="382"/>
      <c r="BDE44" s="382"/>
      <c r="BDF44" s="382"/>
      <c r="BDG44" s="382"/>
      <c r="BDH44" s="382"/>
      <c r="BDI44" s="382"/>
      <c r="BDJ44" s="382"/>
      <c r="BDK44" s="382"/>
      <c r="BDL44" s="382"/>
      <c r="BDM44" s="382"/>
      <c r="BDN44" s="382"/>
      <c r="BDO44" s="382"/>
      <c r="BDP44" s="382"/>
      <c r="BDQ44" s="382"/>
      <c r="BDR44" s="382"/>
      <c r="BDS44" s="382"/>
      <c r="BDT44" s="382"/>
      <c r="BDU44" s="382"/>
      <c r="BDV44" s="382"/>
      <c r="BDW44" s="382"/>
      <c r="BDX44" s="382"/>
      <c r="BDY44" s="382"/>
      <c r="BDZ44" s="382"/>
      <c r="BEA44" s="382"/>
      <c r="BEB44" s="382"/>
      <c r="BEC44" s="382"/>
      <c r="BED44" s="382"/>
      <c r="BEE44" s="382"/>
      <c r="BEF44" s="382"/>
      <c r="BEG44" s="382"/>
      <c r="BEH44" s="382"/>
      <c r="BEI44" s="382"/>
      <c r="BEJ44" s="382"/>
      <c r="BEK44" s="382"/>
      <c r="BEL44" s="382"/>
      <c r="BEM44" s="382"/>
      <c r="BEN44" s="382"/>
      <c r="BEO44" s="382"/>
      <c r="BEP44" s="382"/>
      <c r="BEQ44" s="382"/>
      <c r="BER44" s="382"/>
      <c r="BES44" s="382"/>
      <c r="BET44" s="382"/>
      <c r="BEU44" s="382"/>
      <c r="BEV44" s="382"/>
      <c r="BEW44" s="382"/>
      <c r="BEX44" s="382"/>
      <c r="BEY44" s="382"/>
      <c r="BEZ44" s="382"/>
      <c r="BFA44" s="382"/>
      <c r="BFB44" s="382"/>
      <c r="BFC44" s="382"/>
      <c r="BFD44" s="382"/>
      <c r="BFE44" s="382"/>
      <c r="BFF44" s="382"/>
      <c r="BFG44" s="382"/>
      <c r="BFH44" s="382"/>
      <c r="BFI44" s="382"/>
      <c r="BFJ44" s="382"/>
      <c r="BFK44" s="382"/>
      <c r="BFL44" s="382"/>
      <c r="BFM44" s="382"/>
      <c r="BFN44" s="382"/>
      <c r="BFO44" s="382"/>
      <c r="BFP44" s="382"/>
      <c r="BFQ44" s="382"/>
      <c r="BFR44" s="382"/>
      <c r="BFS44" s="382"/>
      <c r="BFT44" s="382"/>
      <c r="BFU44" s="382"/>
      <c r="BFV44" s="382"/>
      <c r="BFW44" s="382"/>
      <c r="BFX44" s="382"/>
      <c r="BFY44" s="382"/>
      <c r="BFZ44" s="382"/>
      <c r="BGA44" s="382"/>
      <c r="BGB44" s="382"/>
      <c r="BGC44" s="382"/>
      <c r="BGD44" s="382"/>
      <c r="BGE44" s="382"/>
      <c r="BGF44" s="382"/>
      <c r="BGG44" s="382"/>
      <c r="BGH44" s="382"/>
      <c r="BGI44" s="382"/>
      <c r="BGJ44" s="382"/>
      <c r="BGK44" s="382"/>
      <c r="BGL44" s="382"/>
      <c r="BGM44" s="382"/>
      <c r="BGN44" s="382"/>
      <c r="BGO44" s="382"/>
      <c r="BGP44" s="382"/>
      <c r="BGQ44" s="382"/>
      <c r="BGR44" s="382"/>
      <c r="BGS44" s="382"/>
      <c r="BGT44" s="382"/>
      <c r="BGU44" s="382"/>
      <c r="BGV44" s="382"/>
      <c r="BGW44" s="382"/>
      <c r="BGX44" s="382"/>
      <c r="BGY44" s="382"/>
      <c r="BGZ44" s="382"/>
      <c r="BHA44" s="382"/>
      <c r="BHB44" s="382"/>
      <c r="BHC44" s="382"/>
      <c r="BHD44" s="382"/>
      <c r="BHE44" s="382"/>
      <c r="BHF44" s="382"/>
      <c r="BHG44" s="382"/>
      <c r="BHH44" s="382"/>
      <c r="BHI44" s="382"/>
      <c r="BHJ44" s="382"/>
      <c r="BHK44" s="382"/>
      <c r="BHL44" s="382"/>
      <c r="BHM44" s="382"/>
      <c r="BHN44" s="382"/>
      <c r="BHO44" s="382"/>
      <c r="BHP44" s="382"/>
      <c r="BHQ44" s="382"/>
      <c r="BHR44" s="382"/>
      <c r="BHS44" s="382"/>
      <c r="BHT44" s="382"/>
      <c r="BHU44" s="382"/>
      <c r="BHV44" s="382"/>
      <c r="BHW44" s="382"/>
      <c r="BHX44" s="382"/>
      <c r="BHY44" s="382"/>
      <c r="BHZ44" s="382"/>
      <c r="BIA44" s="382"/>
      <c r="BIB44" s="382"/>
      <c r="BIC44" s="382"/>
      <c r="BID44" s="382"/>
      <c r="BIE44" s="382"/>
      <c r="BIF44" s="382"/>
      <c r="BIG44" s="382"/>
      <c r="BIH44" s="382"/>
      <c r="BII44" s="382"/>
      <c r="BIJ44" s="382"/>
      <c r="BIK44" s="382"/>
      <c r="BIL44" s="382"/>
      <c r="BIM44" s="382"/>
      <c r="BIN44" s="382"/>
      <c r="BIO44" s="382"/>
      <c r="BIP44" s="382"/>
      <c r="BIQ44" s="382"/>
      <c r="BIR44" s="382"/>
      <c r="BIS44" s="382"/>
      <c r="BIT44" s="382"/>
      <c r="BIU44" s="382"/>
      <c r="BIV44" s="382"/>
      <c r="BIW44" s="382"/>
      <c r="BIX44" s="382"/>
      <c r="BIY44" s="382"/>
      <c r="BIZ44" s="382"/>
      <c r="BJA44" s="382"/>
      <c r="BJB44" s="382"/>
      <c r="BJC44" s="382"/>
      <c r="BJD44" s="382"/>
      <c r="BJE44" s="382"/>
      <c r="BJF44" s="382"/>
      <c r="BJG44" s="382"/>
      <c r="BJH44" s="382"/>
      <c r="BJI44" s="382"/>
      <c r="BJJ44" s="382"/>
      <c r="BJK44" s="382"/>
      <c r="BJL44" s="382"/>
      <c r="BJM44" s="382"/>
      <c r="BJN44" s="382"/>
      <c r="BJO44" s="382"/>
      <c r="BJP44" s="382"/>
      <c r="BJQ44" s="382"/>
      <c r="BJR44" s="382"/>
      <c r="BJS44" s="382"/>
      <c r="BJT44" s="382"/>
      <c r="BJU44" s="382"/>
      <c r="BJV44" s="382"/>
      <c r="BJW44" s="382"/>
      <c r="BJX44" s="382"/>
      <c r="BJY44" s="382"/>
      <c r="BJZ44" s="382"/>
      <c r="BKA44" s="382"/>
      <c r="BKB44" s="382"/>
      <c r="BKC44" s="382"/>
      <c r="BKD44" s="382"/>
      <c r="BKE44" s="382"/>
      <c r="BKF44" s="382"/>
      <c r="BKG44" s="382"/>
      <c r="BKH44" s="382"/>
      <c r="BKI44" s="382"/>
      <c r="BKJ44" s="382"/>
      <c r="BKK44" s="382"/>
      <c r="BKL44" s="382"/>
      <c r="BKM44" s="382"/>
      <c r="BKN44" s="382"/>
      <c r="BKO44" s="382"/>
      <c r="BKP44" s="382"/>
      <c r="BKQ44" s="382"/>
      <c r="BKR44" s="382"/>
      <c r="BKS44" s="382"/>
      <c r="BKT44" s="382"/>
      <c r="BKU44" s="382"/>
      <c r="BKV44" s="382"/>
      <c r="BKW44" s="382"/>
      <c r="BKX44" s="382"/>
      <c r="BKY44" s="382"/>
      <c r="BKZ44" s="382"/>
      <c r="BLA44" s="382"/>
      <c r="BLB44" s="382"/>
      <c r="BLC44" s="382"/>
      <c r="BLD44" s="382"/>
      <c r="BLE44" s="382"/>
      <c r="BLF44" s="382"/>
      <c r="BLG44" s="382"/>
      <c r="BLH44" s="382"/>
      <c r="BLI44" s="382"/>
      <c r="BLJ44" s="382"/>
      <c r="BLK44" s="382"/>
      <c r="BLL44" s="382"/>
      <c r="BLM44" s="382"/>
      <c r="BLN44" s="382"/>
      <c r="BLO44" s="382"/>
      <c r="BLP44" s="382"/>
      <c r="BLQ44" s="382"/>
      <c r="BLR44" s="382"/>
      <c r="BLS44" s="382"/>
      <c r="BLT44" s="382"/>
      <c r="BLU44" s="382"/>
      <c r="BLV44" s="382"/>
      <c r="BLW44" s="382"/>
      <c r="BLX44" s="382"/>
      <c r="BLY44" s="382"/>
      <c r="BLZ44" s="382"/>
      <c r="BMA44" s="382"/>
      <c r="BMB44" s="382"/>
      <c r="BMC44" s="382"/>
      <c r="BMD44" s="382"/>
      <c r="BME44" s="382"/>
      <c r="BMF44" s="382"/>
      <c r="BMG44" s="382"/>
      <c r="BMH44" s="382"/>
      <c r="BMI44" s="382"/>
      <c r="BMJ44" s="382"/>
      <c r="BMK44" s="382"/>
      <c r="BML44" s="382"/>
      <c r="BMM44" s="382"/>
      <c r="BMN44" s="382"/>
      <c r="BMO44" s="382"/>
      <c r="BMP44" s="382"/>
      <c r="BMQ44" s="382"/>
      <c r="BMR44" s="382"/>
      <c r="BMS44" s="382"/>
      <c r="BMT44" s="382"/>
      <c r="BMU44" s="382"/>
      <c r="BMV44" s="382"/>
      <c r="BMW44" s="382"/>
      <c r="BMX44" s="382"/>
      <c r="BMY44" s="382"/>
      <c r="BMZ44" s="382"/>
      <c r="BNA44" s="382"/>
      <c r="BNB44" s="382"/>
      <c r="BNC44" s="382"/>
      <c r="BND44" s="382"/>
      <c r="BNE44" s="382"/>
      <c r="BNF44" s="382"/>
      <c r="BNG44" s="382"/>
      <c r="BNH44" s="382"/>
      <c r="BNI44" s="382"/>
      <c r="BNJ44" s="382"/>
      <c r="BNK44" s="382"/>
      <c r="BNL44" s="382"/>
      <c r="BNM44" s="382"/>
      <c r="BNN44" s="382"/>
      <c r="BNO44" s="382"/>
      <c r="BNP44" s="382"/>
      <c r="BNQ44" s="382"/>
      <c r="BNR44" s="382"/>
      <c r="BNS44" s="382"/>
      <c r="BNT44" s="382"/>
      <c r="BNU44" s="382"/>
      <c r="BNV44" s="382"/>
      <c r="BNW44" s="382"/>
      <c r="BNX44" s="382"/>
      <c r="BNY44" s="382"/>
      <c r="BNZ44" s="382"/>
      <c r="BOA44" s="382"/>
      <c r="BOB44" s="382"/>
      <c r="BOC44" s="382"/>
      <c r="BOD44" s="382"/>
      <c r="BOE44" s="382"/>
      <c r="BOF44" s="382"/>
      <c r="BOG44" s="382"/>
      <c r="BOH44" s="382"/>
      <c r="BOI44" s="382"/>
      <c r="BOJ44" s="382"/>
      <c r="BOK44" s="382"/>
      <c r="BOL44" s="382"/>
      <c r="BOM44" s="382"/>
      <c r="BON44" s="382"/>
      <c r="BOO44" s="382"/>
      <c r="BOP44" s="382"/>
      <c r="BOQ44" s="382"/>
      <c r="BOR44" s="382"/>
      <c r="BOS44" s="382"/>
      <c r="BOT44" s="382"/>
      <c r="BOU44" s="382"/>
      <c r="BOV44" s="382"/>
      <c r="BOW44" s="382"/>
      <c r="BOX44" s="382"/>
      <c r="BOY44" s="382"/>
      <c r="BOZ44" s="382"/>
      <c r="BPA44" s="382"/>
      <c r="BPB44" s="382"/>
      <c r="BPC44" s="382"/>
      <c r="BPD44" s="382"/>
      <c r="BPE44" s="382"/>
      <c r="BPF44" s="382"/>
      <c r="BPG44" s="382"/>
      <c r="BPH44" s="382"/>
      <c r="BPI44" s="382"/>
      <c r="BPJ44" s="382"/>
      <c r="BPK44" s="382"/>
      <c r="BPL44" s="382"/>
      <c r="BPM44" s="382"/>
      <c r="BPN44" s="382"/>
      <c r="BPO44" s="382"/>
      <c r="BPP44" s="382"/>
      <c r="BPQ44" s="382"/>
      <c r="BPR44" s="382"/>
      <c r="BPS44" s="382"/>
      <c r="BPT44" s="382"/>
      <c r="BPU44" s="382"/>
      <c r="BPV44" s="382"/>
      <c r="BPW44" s="382"/>
      <c r="BPX44" s="382"/>
      <c r="BPY44" s="382"/>
      <c r="BPZ44" s="382"/>
      <c r="BQA44" s="382"/>
      <c r="BQB44" s="382"/>
      <c r="BQC44" s="382"/>
      <c r="BQD44" s="382"/>
      <c r="BQE44" s="382"/>
      <c r="BQF44" s="382"/>
      <c r="BQG44" s="382"/>
      <c r="BQH44" s="382"/>
      <c r="BQI44" s="382"/>
      <c r="BQJ44" s="382"/>
      <c r="BQK44" s="382"/>
      <c r="BQL44" s="382"/>
      <c r="BQM44" s="382"/>
      <c r="BQN44" s="382"/>
      <c r="BQO44" s="382"/>
      <c r="BQP44" s="382"/>
      <c r="BQQ44" s="382"/>
      <c r="BQR44" s="382"/>
      <c r="BQS44" s="382"/>
      <c r="BQT44" s="382"/>
      <c r="BQU44" s="382"/>
      <c r="BQV44" s="382"/>
      <c r="BQW44" s="382"/>
      <c r="BQX44" s="382"/>
      <c r="BQY44" s="382"/>
      <c r="BQZ44" s="382"/>
      <c r="BRA44" s="382"/>
      <c r="BRB44" s="382"/>
      <c r="BRC44" s="382"/>
      <c r="BRD44" s="382"/>
      <c r="BRE44" s="382"/>
      <c r="BRF44" s="382"/>
      <c r="BRG44" s="382"/>
      <c r="BRH44" s="382"/>
      <c r="BRI44" s="382"/>
      <c r="BRJ44" s="382"/>
      <c r="BRK44" s="382"/>
      <c r="BRL44" s="382"/>
      <c r="BRM44" s="382"/>
      <c r="BRN44" s="382"/>
      <c r="BRO44" s="382"/>
      <c r="BRP44" s="382"/>
      <c r="BRQ44" s="382"/>
      <c r="BRR44" s="382"/>
      <c r="BRS44" s="382"/>
      <c r="BRT44" s="382"/>
      <c r="BRU44" s="382"/>
      <c r="BRV44" s="382"/>
      <c r="BRW44" s="382"/>
      <c r="BRX44" s="382"/>
      <c r="BRY44" s="382"/>
      <c r="BRZ44" s="382"/>
      <c r="BSA44" s="382"/>
      <c r="BSB44" s="382"/>
      <c r="BSC44" s="382"/>
      <c r="BSD44" s="382"/>
      <c r="BSE44" s="382"/>
      <c r="BSF44" s="382"/>
      <c r="BSG44" s="382"/>
      <c r="BSH44" s="382"/>
      <c r="BSI44" s="382"/>
      <c r="BSJ44" s="382"/>
      <c r="BSK44" s="382"/>
      <c r="BSL44" s="382"/>
      <c r="BSM44" s="382"/>
      <c r="BSN44" s="382"/>
      <c r="BSO44" s="382"/>
      <c r="BSP44" s="382"/>
      <c r="BSQ44" s="382"/>
      <c r="BSR44" s="382"/>
      <c r="BSS44" s="382"/>
      <c r="BST44" s="382"/>
      <c r="BSU44" s="382"/>
      <c r="BSV44" s="382"/>
      <c r="BSW44" s="382"/>
      <c r="BSX44" s="382"/>
      <c r="BSY44" s="382"/>
      <c r="BSZ44" s="382"/>
      <c r="BTA44" s="382"/>
      <c r="BTB44" s="382"/>
      <c r="BTC44" s="382"/>
      <c r="BTD44" s="382"/>
      <c r="BTE44" s="382"/>
      <c r="BTF44" s="382"/>
      <c r="BTG44" s="382"/>
      <c r="BTH44" s="382"/>
      <c r="BTI44" s="382"/>
    </row>
    <row r="45" spans="1:1881" s="4" customFormat="1" ht="45.75" customHeight="1" x14ac:dyDescent="0.25">
      <c r="A45" s="187">
        <v>536</v>
      </c>
      <c r="B45" s="66" t="s">
        <v>58</v>
      </c>
      <c r="C45" s="134" t="s">
        <v>148</v>
      </c>
      <c r="D45" s="174" t="s">
        <v>145</v>
      </c>
      <c r="E45" s="33" t="e">
        <f>HLOOKUP($D$2,'2019 Data(H)'!$C$1:$DC$310,186,FALSE)</f>
        <v>#N/A</v>
      </c>
      <c r="F45" s="587"/>
      <c r="G45" s="383">
        <f>IF(F45&lt;0,"Note: Number is normally positive.",)</f>
        <v>0</v>
      </c>
      <c r="H45" s="18"/>
      <c r="I45" s="287"/>
      <c r="J45"/>
      <c r="K45" s="382"/>
      <c r="L45" s="715" t="s">
        <v>1027</v>
      </c>
      <c r="M45" s="580"/>
      <c r="N45" s="597"/>
      <c r="O45" s="382"/>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2"/>
      <c r="BP45" s="382"/>
      <c r="BQ45" s="382"/>
      <c r="BR45" s="382"/>
      <c r="BS45" s="382"/>
      <c r="BT45" s="382"/>
      <c r="BU45" s="382"/>
      <c r="BV45" s="382"/>
      <c r="BW45" s="382"/>
      <c r="BX45" s="382"/>
      <c r="BY45" s="382"/>
      <c r="BZ45" s="382"/>
      <c r="CA45" s="382"/>
      <c r="CB45" s="382"/>
      <c r="CC45" s="382"/>
      <c r="CD45" s="382"/>
      <c r="CE45" s="382"/>
      <c r="CF45" s="382"/>
      <c r="CG45" s="382"/>
      <c r="CH45" s="382"/>
      <c r="CI45" s="382"/>
      <c r="CJ45" s="382"/>
      <c r="CK45" s="382"/>
      <c r="CL45" s="382"/>
      <c r="CM45" s="382"/>
      <c r="CN45" s="382"/>
      <c r="CO45" s="382"/>
      <c r="CP45" s="382"/>
      <c r="CQ45" s="382"/>
      <c r="CR45" s="382"/>
      <c r="CS45" s="382"/>
      <c r="CT45" s="382"/>
      <c r="CU45" s="382"/>
      <c r="CV45" s="382"/>
      <c r="CW45" s="382"/>
      <c r="CX45" s="382"/>
      <c r="CY45" s="382"/>
      <c r="CZ45" s="382"/>
      <c r="DA45" s="382"/>
      <c r="DB45" s="382"/>
      <c r="DC45" s="382"/>
      <c r="DD45" s="382"/>
      <c r="DE45" s="382"/>
      <c r="DF45" s="382"/>
      <c r="DG45" s="382"/>
      <c r="DH45" s="382"/>
      <c r="DI45" s="382"/>
      <c r="DJ45" s="382"/>
      <c r="DK45" s="382"/>
      <c r="DL45" s="382"/>
      <c r="DM45" s="382"/>
      <c r="DN45" s="382"/>
      <c r="DO45" s="382"/>
      <c r="DP45" s="382"/>
      <c r="DQ45" s="382"/>
      <c r="DR45" s="382"/>
      <c r="DS45" s="382"/>
      <c r="DT45" s="382"/>
      <c r="DU45" s="382"/>
      <c r="DV45" s="382"/>
      <c r="DW45" s="382"/>
      <c r="DX45" s="382"/>
      <c r="DY45" s="382"/>
      <c r="DZ45" s="382"/>
      <c r="EA45" s="382"/>
      <c r="EB45" s="382"/>
      <c r="EC45" s="382"/>
      <c r="ED45" s="382"/>
      <c r="EE45" s="382"/>
      <c r="EF45" s="382"/>
      <c r="EG45" s="382"/>
      <c r="EH45" s="382"/>
      <c r="EI45" s="382"/>
      <c r="EJ45" s="382"/>
      <c r="EK45" s="382"/>
      <c r="EL45" s="382"/>
      <c r="EM45" s="382"/>
      <c r="EN45" s="382"/>
      <c r="EO45" s="382"/>
      <c r="EP45" s="382"/>
      <c r="EQ45" s="382"/>
      <c r="ER45" s="382"/>
      <c r="ES45" s="382"/>
      <c r="ET45" s="382"/>
      <c r="EU45" s="382"/>
      <c r="EV45" s="382"/>
      <c r="EW45" s="382"/>
      <c r="EX45" s="382"/>
      <c r="EY45" s="382"/>
      <c r="EZ45" s="382"/>
      <c r="FA45" s="382"/>
      <c r="FB45" s="382"/>
      <c r="FC45" s="382"/>
      <c r="FD45" s="382"/>
      <c r="FE45" s="382"/>
      <c r="FF45" s="382"/>
      <c r="FG45" s="382"/>
      <c r="FH45" s="382"/>
      <c r="FI45" s="382"/>
      <c r="FJ45" s="382"/>
      <c r="FK45" s="382"/>
      <c r="FL45" s="382"/>
      <c r="FM45" s="382"/>
      <c r="FN45" s="382"/>
      <c r="FO45" s="382"/>
      <c r="FP45" s="382"/>
      <c r="FQ45" s="382"/>
      <c r="FR45" s="382"/>
      <c r="FS45" s="382"/>
      <c r="FT45" s="382"/>
      <c r="FU45" s="382"/>
      <c r="FV45" s="382"/>
      <c r="FW45" s="382"/>
      <c r="FX45" s="382"/>
      <c r="FY45" s="382"/>
      <c r="FZ45" s="382"/>
      <c r="GA45" s="382"/>
      <c r="GB45" s="382"/>
      <c r="GC45" s="382"/>
      <c r="GD45" s="382"/>
      <c r="GE45" s="382"/>
      <c r="GF45" s="382"/>
      <c r="GG45" s="382"/>
      <c r="GH45" s="382"/>
      <c r="GI45" s="382"/>
      <c r="GJ45" s="382"/>
      <c r="GK45" s="382"/>
      <c r="GL45" s="382"/>
      <c r="GM45" s="382"/>
      <c r="GN45" s="382"/>
      <c r="GO45" s="382"/>
      <c r="GP45" s="382"/>
      <c r="GQ45" s="382"/>
      <c r="GR45" s="382"/>
      <c r="GS45" s="382"/>
      <c r="GT45" s="382"/>
      <c r="GU45" s="382"/>
      <c r="GV45" s="382"/>
      <c r="GW45" s="382"/>
      <c r="GX45" s="382"/>
      <c r="GY45" s="382"/>
      <c r="GZ45" s="382"/>
      <c r="HA45" s="382"/>
      <c r="HB45" s="382"/>
      <c r="HC45" s="382"/>
      <c r="HD45" s="382"/>
      <c r="HE45" s="382"/>
      <c r="HF45" s="382"/>
      <c r="HG45" s="382"/>
      <c r="HH45" s="382"/>
      <c r="HI45" s="382"/>
      <c r="HJ45" s="382"/>
      <c r="HK45" s="382"/>
      <c r="HL45" s="382"/>
      <c r="HM45" s="382"/>
      <c r="HN45" s="382"/>
      <c r="HO45" s="382"/>
      <c r="HP45" s="382"/>
      <c r="HQ45" s="382"/>
      <c r="HR45" s="382"/>
      <c r="HS45" s="382"/>
      <c r="HT45" s="382"/>
      <c r="HU45" s="382"/>
      <c r="HV45" s="382"/>
      <c r="HW45" s="382"/>
      <c r="HX45" s="382"/>
      <c r="HY45" s="382"/>
      <c r="HZ45" s="382"/>
      <c r="IA45" s="382"/>
      <c r="IB45" s="382"/>
      <c r="IC45" s="382"/>
      <c r="ID45" s="382"/>
      <c r="IE45" s="382"/>
      <c r="IF45" s="382"/>
      <c r="IG45" s="382"/>
      <c r="IH45" s="382"/>
      <c r="II45" s="382"/>
      <c r="IJ45" s="382"/>
      <c r="IK45" s="382"/>
      <c r="IL45" s="382"/>
      <c r="IM45" s="382"/>
      <c r="IN45" s="382"/>
      <c r="IO45" s="382"/>
      <c r="IP45" s="382"/>
      <c r="IQ45" s="382"/>
      <c r="IR45" s="382"/>
      <c r="IS45" s="382"/>
      <c r="IT45" s="382"/>
      <c r="IU45" s="382"/>
      <c r="IV45" s="382"/>
      <c r="IW45" s="382"/>
      <c r="IX45" s="382"/>
      <c r="IY45" s="382"/>
      <c r="IZ45" s="382"/>
      <c r="JA45" s="382"/>
      <c r="JB45" s="382"/>
      <c r="JC45" s="382"/>
      <c r="JD45" s="382"/>
      <c r="JE45" s="382"/>
      <c r="JF45" s="382"/>
      <c r="JG45" s="382"/>
      <c r="JH45" s="382"/>
      <c r="JI45" s="382"/>
      <c r="JJ45" s="382"/>
      <c r="JK45" s="382"/>
      <c r="JL45" s="382"/>
      <c r="JM45" s="382"/>
      <c r="JN45" s="382"/>
      <c r="JO45" s="382"/>
      <c r="JP45" s="382"/>
      <c r="JQ45" s="382"/>
      <c r="JR45" s="382"/>
      <c r="JS45" s="382"/>
      <c r="JT45" s="382"/>
      <c r="JU45" s="382"/>
      <c r="JV45" s="382"/>
      <c r="JW45" s="382"/>
      <c r="JX45" s="382"/>
      <c r="JY45" s="382"/>
      <c r="JZ45" s="382"/>
      <c r="KA45" s="382"/>
      <c r="KB45" s="382"/>
      <c r="KC45" s="382"/>
      <c r="KD45" s="382"/>
      <c r="KE45" s="382"/>
      <c r="KF45" s="382"/>
      <c r="KG45" s="382"/>
      <c r="KH45" s="382"/>
      <c r="KI45" s="382"/>
      <c r="KJ45" s="382"/>
      <c r="KK45" s="382"/>
      <c r="KL45" s="382"/>
      <c r="KM45" s="382"/>
      <c r="KN45" s="382"/>
      <c r="KO45" s="382"/>
      <c r="KP45" s="382"/>
      <c r="KQ45" s="382"/>
      <c r="KR45" s="382"/>
      <c r="KS45" s="382"/>
      <c r="KT45" s="382"/>
      <c r="KU45" s="382"/>
      <c r="KV45" s="382"/>
      <c r="KW45" s="382"/>
      <c r="KX45" s="382"/>
      <c r="KY45" s="382"/>
      <c r="KZ45" s="382"/>
      <c r="LA45" s="382"/>
      <c r="LB45" s="382"/>
      <c r="LC45" s="382"/>
      <c r="LD45" s="382"/>
      <c r="LE45" s="382"/>
      <c r="LF45" s="382"/>
      <c r="LG45" s="382"/>
      <c r="LH45" s="382"/>
      <c r="LI45" s="382"/>
      <c r="LJ45" s="382"/>
      <c r="LK45" s="382"/>
      <c r="LL45" s="382"/>
      <c r="LM45" s="382"/>
      <c r="LN45" s="382"/>
      <c r="LO45" s="382"/>
      <c r="LP45" s="382"/>
      <c r="LQ45" s="382"/>
      <c r="LR45" s="382"/>
      <c r="LS45" s="382"/>
      <c r="LT45" s="382"/>
      <c r="LU45" s="382"/>
      <c r="LV45" s="382"/>
      <c r="LW45" s="382"/>
      <c r="LX45" s="382"/>
      <c r="LY45" s="382"/>
      <c r="LZ45" s="382"/>
      <c r="MA45" s="382"/>
      <c r="MB45" s="382"/>
      <c r="MC45" s="382"/>
      <c r="MD45" s="382"/>
      <c r="ME45" s="382"/>
      <c r="MF45" s="382"/>
      <c r="MG45" s="382"/>
      <c r="MH45" s="382"/>
      <c r="MI45" s="382"/>
      <c r="MJ45" s="382"/>
      <c r="MK45" s="382"/>
      <c r="ML45" s="382"/>
      <c r="MM45" s="382"/>
      <c r="MN45" s="382"/>
      <c r="MO45" s="382"/>
      <c r="MP45" s="382"/>
      <c r="MQ45" s="382"/>
      <c r="MR45" s="382"/>
      <c r="MS45" s="382"/>
      <c r="MT45" s="382"/>
      <c r="MU45" s="382"/>
      <c r="MV45" s="382"/>
      <c r="MW45" s="382"/>
      <c r="MX45" s="382"/>
      <c r="MY45" s="382"/>
      <c r="MZ45" s="382"/>
      <c r="NA45" s="382"/>
      <c r="NB45" s="382"/>
      <c r="NC45" s="382"/>
      <c r="ND45" s="382"/>
      <c r="NE45" s="382"/>
      <c r="NF45" s="382"/>
      <c r="NG45" s="382"/>
      <c r="NH45" s="382"/>
      <c r="NI45" s="382"/>
      <c r="NJ45" s="382"/>
      <c r="NK45" s="382"/>
      <c r="NL45" s="382"/>
      <c r="NM45" s="382"/>
      <c r="NN45" s="382"/>
      <c r="NO45" s="382"/>
      <c r="NP45" s="382"/>
      <c r="NQ45" s="382"/>
      <c r="NR45" s="382"/>
      <c r="NS45" s="382"/>
      <c r="NT45" s="382"/>
      <c r="NU45" s="382"/>
      <c r="NV45" s="382"/>
      <c r="NW45" s="382"/>
      <c r="NX45" s="382"/>
      <c r="NY45" s="382"/>
      <c r="NZ45" s="382"/>
      <c r="OA45" s="382"/>
      <c r="OB45" s="382"/>
      <c r="OC45" s="382"/>
      <c r="OD45" s="382"/>
      <c r="OE45" s="382"/>
      <c r="OF45" s="382"/>
      <c r="OG45" s="382"/>
      <c r="OH45" s="382"/>
      <c r="OI45" s="382"/>
      <c r="OJ45" s="382"/>
      <c r="OK45" s="382"/>
      <c r="OL45" s="382"/>
      <c r="OM45" s="382"/>
      <c r="ON45" s="382"/>
      <c r="OO45" s="382"/>
      <c r="OP45" s="382"/>
      <c r="OQ45" s="382"/>
      <c r="OR45" s="382"/>
      <c r="OS45" s="382"/>
      <c r="OT45" s="382"/>
      <c r="OU45" s="382"/>
      <c r="OV45" s="382"/>
      <c r="OW45" s="382"/>
      <c r="OX45" s="382"/>
      <c r="OY45" s="382"/>
      <c r="OZ45" s="382"/>
      <c r="PA45" s="382"/>
      <c r="PB45" s="382"/>
      <c r="PC45" s="382"/>
      <c r="PD45" s="382"/>
      <c r="PE45" s="382"/>
      <c r="PF45" s="382"/>
      <c r="PG45" s="382"/>
      <c r="PH45" s="382"/>
      <c r="PI45" s="382"/>
      <c r="PJ45" s="382"/>
      <c r="PK45" s="382"/>
      <c r="PL45" s="382"/>
      <c r="PM45" s="382"/>
      <c r="PN45" s="382"/>
      <c r="PO45" s="382"/>
      <c r="PP45" s="382"/>
      <c r="PQ45" s="382"/>
      <c r="PR45" s="382"/>
      <c r="PS45" s="382"/>
      <c r="PT45" s="382"/>
      <c r="PU45" s="382"/>
      <c r="PV45" s="382"/>
      <c r="PW45" s="382"/>
      <c r="PX45" s="382"/>
      <c r="PY45" s="382"/>
      <c r="PZ45" s="382"/>
      <c r="QA45" s="382"/>
      <c r="QB45" s="382"/>
      <c r="QC45" s="382"/>
      <c r="QD45" s="382"/>
      <c r="QE45" s="382"/>
      <c r="QF45" s="382"/>
      <c r="QG45" s="382"/>
      <c r="QH45" s="382"/>
      <c r="QI45" s="382"/>
      <c r="QJ45" s="382"/>
      <c r="QK45" s="382"/>
      <c r="QL45" s="382"/>
      <c r="QM45" s="382"/>
      <c r="QN45" s="382"/>
      <c r="QO45" s="382"/>
      <c r="QP45" s="382"/>
      <c r="QQ45" s="382"/>
      <c r="QR45" s="382"/>
      <c r="QS45" s="382"/>
      <c r="QT45" s="382"/>
      <c r="QU45" s="382"/>
      <c r="QV45" s="382"/>
      <c r="QW45" s="382"/>
      <c r="QX45" s="382"/>
      <c r="QY45" s="382"/>
      <c r="QZ45" s="382"/>
      <c r="RA45" s="382"/>
      <c r="RB45" s="382"/>
      <c r="RC45" s="382"/>
      <c r="RD45" s="382"/>
      <c r="RE45" s="382"/>
      <c r="RF45" s="382"/>
      <c r="RG45" s="382"/>
      <c r="RH45" s="382"/>
      <c r="RI45" s="382"/>
      <c r="RJ45" s="382"/>
      <c r="RK45" s="382"/>
      <c r="RL45" s="382"/>
      <c r="RM45" s="382"/>
      <c r="RN45" s="382"/>
      <c r="RO45" s="382"/>
      <c r="RP45" s="382"/>
      <c r="RQ45" s="382"/>
      <c r="RR45" s="382"/>
      <c r="RS45" s="382"/>
      <c r="RT45" s="382"/>
      <c r="RU45" s="382"/>
      <c r="RV45" s="382"/>
      <c r="RW45" s="382"/>
      <c r="RX45" s="382"/>
      <c r="RY45" s="382"/>
      <c r="RZ45" s="382"/>
      <c r="SA45" s="382"/>
      <c r="SB45" s="382"/>
      <c r="SC45" s="382"/>
      <c r="SD45" s="382"/>
      <c r="SE45" s="382"/>
      <c r="SF45" s="382"/>
      <c r="SG45" s="382"/>
      <c r="SH45" s="382"/>
      <c r="SI45" s="382"/>
      <c r="SJ45" s="382"/>
      <c r="SK45" s="382"/>
      <c r="SL45" s="382"/>
      <c r="SM45" s="382"/>
      <c r="SN45" s="382"/>
      <c r="SO45" s="382"/>
      <c r="SP45" s="382"/>
      <c r="SQ45" s="382"/>
      <c r="SR45" s="382"/>
      <c r="SS45" s="382"/>
      <c r="ST45" s="382"/>
      <c r="SU45" s="382"/>
      <c r="SV45" s="382"/>
      <c r="SW45" s="382"/>
      <c r="SX45" s="382"/>
      <c r="SY45" s="382"/>
      <c r="SZ45" s="382"/>
      <c r="TA45" s="382"/>
      <c r="TB45" s="382"/>
      <c r="TC45" s="382"/>
      <c r="TD45" s="382"/>
      <c r="TE45" s="382"/>
      <c r="TF45" s="382"/>
      <c r="TG45" s="382"/>
      <c r="TH45" s="382"/>
      <c r="TI45" s="382"/>
      <c r="TJ45" s="382"/>
      <c r="TK45" s="382"/>
      <c r="TL45" s="382"/>
      <c r="TM45" s="382"/>
      <c r="TN45" s="382"/>
      <c r="TO45" s="382"/>
      <c r="TP45" s="382"/>
      <c r="TQ45" s="382"/>
      <c r="TR45" s="382"/>
      <c r="TS45" s="382"/>
      <c r="TT45" s="382"/>
      <c r="TU45" s="382"/>
      <c r="TV45" s="382"/>
      <c r="TW45" s="382"/>
      <c r="TX45" s="382"/>
      <c r="TY45" s="382"/>
      <c r="TZ45" s="382"/>
      <c r="UA45" s="382"/>
      <c r="UB45" s="382"/>
      <c r="UC45" s="382"/>
      <c r="UD45" s="382"/>
      <c r="UE45" s="382"/>
      <c r="UF45" s="382"/>
      <c r="UG45" s="382"/>
      <c r="UH45" s="382"/>
      <c r="UI45" s="382"/>
      <c r="UJ45" s="382"/>
      <c r="UK45" s="382"/>
      <c r="UL45" s="382"/>
      <c r="UM45" s="382"/>
      <c r="UN45" s="382"/>
      <c r="UO45" s="382"/>
      <c r="UP45" s="382"/>
      <c r="UQ45" s="382"/>
      <c r="UR45" s="382"/>
      <c r="US45" s="382"/>
      <c r="UT45" s="382"/>
      <c r="UU45" s="382"/>
      <c r="UV45" s="382"/>
      <c r="UW45" s="382"/>
      <c r="UX45" s="382"/>
      <c r="UY45" s="382"/>
      <c r="UZ45" s="382"/>
      <c r="VA45" s="382"/>
      <c r="VB45" s="382"/>
      <c r="VC45" s="382"/>
      <c r="VD45" s="382"/>
      <c r="VE45" s="382"/>
      <c r="VF45" s="382"/>
      <c r="VG45" s="382"/>
      <c r="VH45" s="382"/>
      <c r="VI45" s="382"/>
      <c r="VJ45" s="382"/>
      <c r="VK45" s="382"/>
      <c r="VL45" s="382"/>
      <c r="VM45" s="382"/>
      <c r="VN45" s="382"/>
      <c r="VO45" s="382"/>
      <c r="VP45" s="382"/>
      <c r="VQ45" s="382"/>
      <c r="VR45" s="382"/>
      <c r="VS45" s="382"/>
      <c r="VT45" s="382"/>
      <c r="VU45" s="382"/>
      <c r="VV45" s="382"/>
      <c r="VW45" s="382"/>
      <c r="VX45" s="382"/>
      <c r="VY45" s="382"/>
      <c r="VZ45" s="382"/>
      <c r="WA45" s="382"/>
      <c r="WB45" s="382"/>
      <c r="WC45" s="382"/>
      <c r="WD45" s="382"/>
      <c r="WE45" s="382"/>
      <c r="WF45" s="382"/>
      <c r="WG45" s="382"/>
      <c r="WH45" s="382"/>
      <c r="WI45" s="382"/>
      <c r="WJ45" s="382"/>
      <c r="WK45" s="382"/>
      <c r="WL45" s="382"/>
      <c r="WM45" s="382"/>
      <c r="WN45" s="382"/>
      <c r="WO45" s="382"/>
      <c r="WP45" s="382"/>
      <c r="WQ45" s="382"/>
      <c r="WR45" s="382"/>
      <c r="WS45" s="382"/>
      <c r="WT45" s="382"/>
      <c r="WU45" s="382"/>
      <c r="WV45" s="382"/>
      <c r="WW45" s="382"/>
      <c r="WX45" s="382"/>
      <c r="WY45" s="382"/>
      <c r="WZ45" s="382"/>
      <c r="XA45" s="382"/>
      <c r="XB45" s="382"/>
      <c r="XC45" s="382"/>
      <c r="XD45" s="382"/>
      <c r="XE45" s="382"/>
      <c r="XF45" s="382"/>
      <c r="XG45" s="382"/>
      <c r="XH45" s="382"/>
      <c r="XI45" s="382"/>
      <c r="XJ45" s="382"/>
      <c r="XK45" s="382"/>
      <c r="XL45" s="382"/>
      <c r="XM45" s="382"/>
      <c r="XN45" s="382"/>
      <c r="XO45" s="382"/>
      <c r="XP45" s="382"/>
      <c r="XQ45" s="382"/>
      <c r="XR45" s="382"/>
      <c r="XS45" s="382"/>
      <c r="XT45" s="382"/>
      <c r="XU45" s="382"/>
      <c r="XV45" s="382"/>
      <c r="XW45" s="382"/>
      <c r="XX45" s="382"/>
      <c r="XY45" s="382"/>
      <c r="XZ45" s="382"/>
      <c r="YA45" s="382"/>
      <c r="YB45" s="382"/>
      <c r="YC45" s="382"/>
      <c r="YD45" s="382"/>
      <c r="YE45" s="382"/>
      <c r="YF45" s="382"/>
      <c r="YG45" s="382"/>
      <c r="YH45" s="382"/>
      <c r="YI45" s="382"/>
      <c r="YJ45" s="382"/>
      <c r="YK45" s="382"/>
      <c r="YL45" s="382"/>
      <c r="YM45" s="382"/>
      <c r="YN45" s="382"/>
      <c r="YO45" s="382"/>
      <c r="YP45" s="382"/>
      <c r="YQ45" s="382"/>
      <c r="YR45" s="382"/>
      <c r="YS45" s="382"/>
      <c r="YT45" s="382"/>
      <c r="YU45" s="382"/>
      <c r="YV45" s="382"/>
      <c r="YW45" s="382"/>
      <c r="YX45" s="382"/>
      <c r="YY45" s="382"/>
      <c r="YZ45" s="382"/>
      <c r="ZA45" s="382"/>
      <c r="ZB45" s="382"/>
      <c r="ZC45" s="382"/>
      <c r="ZD45" s="382"/>
      <c r="ZE45" s="382"/>
      <c r="ZF45" s="382"/>
      <c r="ZG45" s="382"/>
      <c r="ZH45" s="382"/>
      <c r="ZI45" s="382"/>
      <c r="ZJ45" s="382"/>
      <c r="ZK45" s="382"/>
      <c r="ZL45" s="382"/>
      <c r="ZM45" s="382"/>
      <c r="ZN45" s="382"/>
      <c r="ZO45" s="382"/>
      <c r="ZP45" s="382"/>
      <c r="ZQ45" s="382"/>
      <c r="ZR45" s="382"/>
      <c r="ZS45" s="382"/>
      <c r="ZT45" s="382"/>
      <c r="ZU45" s="382"/>
      <c r="ZV45" s="382"/>
      <c r="ZW45" s="382"/>
      <c r="ZX45" s="382"/>
      <c r="ZY45" s="382"/>
      <c r="ZZ45" s="382"/>
      <c r="AAA45" s="382"/>
      <c r="AAB45" s="382"/>
      <c r="AAC45" s="382"/>
      <c r="AAD45" s="382"/>
      <c r="AAE45" s="382"/>
      <c r="AAF45" s="382"/>
      <c r="AAG45" s="382"/>
      <c r="AAH45" s="382"/>
      <c r="AAI45" s="382"/>
      <c r="AAJ45" s="382"/>
      <c r="AAK45" s="382"/>
      <c r="AAL45" s="382"/>
      <c r="AAM45" s="382"/>
      <c r="AAN45" s="382"/>
      <c r="AAO45" s="382"/>
      <c r="AAP45" s="382"/>
      <c r="AAQ45" s="382"/>
      <c r="AAR45" s="382"/>
      <c r="AAS45" s="382"/>
      <c r="AAT45" s="382"/>
      <c r="AAU45" s="382"/>
      <c r="AAV45" s="382"/>
      <c r="AAW45" s="382"/>
      <c r="AAX45" s="382"/>
      <c r="AAY45" s="382"/>
      <c r="AAZ45" s="382"/>
      <c r="ABA45" s="382"/>
      <c r="ABB45" s="382"/>
      <c r="ABC45" s="382"/>
      <c r="ABD45" s="382"/>
      <c r="ABE45" s="382"/>
      <c r="ABF45" s="382"/>
      <c r="ABG45" s="382"/>
      <c r="ABH45" s="382"/>
      <c r="ABI45" s="382"/>
      <c r="ABJ45" s="382"/>
      <c r="ABK45" s="382"/>
      <c r="ABL45" s="382"/>
      <c r="ABM45" s="382"/>
      <c r="ABN45" s="382"/>
      <c r="ABO45" s="382"/>
      <c r="ABP45" s="382"/>
      <c r="ABQ45" s="382"/>
      <c r="ABR45" s="382"/>
      <c r="ABS45" s="382"/>
      <c r="ABT45" s="382"/>
      <c r="ABU45" s="382"/>
      <c r="ABV45" s="382"/>
      <c r="ABW45" s="382"/>
      <c r="ABX45" s="382"/>
      <c r="ABY45" s="382"/>
      <c r="ABZ45" s="382"/>
      <c r="ACA45" s="382"/>
      <c r="ACB45" s="382"/>
      <c r="ACC45" s="382"/>
      <c r="ACD45" s="382"/>
      <c r="ACE45" s="382"/>
      <c r="ACF45" s="382"/>
      <c r="ACG45" s="382"/>
      <c r="ACH45" s="382"/>
      <c r="ACI45" s="382"/>
      <c r="ACJ45" s="382"/>
      <c r="ACK45" s="382"/>
      <c r="ACL45" s="382"/>
      <c r="ACM45" s="382"/>
      <c r="ACN45" s="382"/>
      <c r="ACO45" s="382"/>
      <c r="ACP45" s="382"/>
      <c r="ACQ45" s="382"/>
      <c r="ACR45" s="382"/>
      <c r="ACS45" s="382"/>
      <c r="ACT45" s="382"/>
      <c r="ACU45" s="382"/>
      <c r="ACV45" s="382"/>
      <c r="ACW45" s="382"/>
      <c r="ACX45" s="382"/>
      <c r="ACY45" s="382"/>
      <c r="ACZ45" s="382"/>
      <c r="ADA45" s="382"/>
      <c r="ADB45" s="382"/>
      <c r="ADC45" s="382"/>
      <c r="ADD45" s="382"/>
      <c r="ADE45" s="382"/>
      <c r="ADF45" s="382"/>
      <c r="ADG45" s="382"/>
      <c r="ADH45" s="382"/>
      <c r="ADI45" s="382"/>
      <c r="ADJ45" s="382"/>
      <c r="ADK45" s="382"/>
      <c r="ADL45" s="382"/>
      <c r="ADM45" s="382"/>
      <c r="ADN45" s="382"/>
      <c r="ADO45" s="382"/>
      <c r="ADP45" s="382"/>
      <c r="ADQ45" s="382"/>
      <c r="ADR45" s="382"/>
      <c r="ADS45" s="382"/>
      <c r="ADT45" s="382"/>
      <c r="ADU45" s="382"/>
      <c r="ADV45" s="382"/>
      <c r="ADW45" s="382"/>
      <c r="ADX45" s="382"/>
      <c r="ADY45" s="382"/>
      <c r="ADZ45" s="382"/>
      <c r="AEA45" s="382"/>
      <c r="AEB45" s="382"/>
      <c r="AEC45" s="382"/>
      <c r="AED45" s="382"/>
      <c r="AEE45" s="382"/>
      <c r="AEF45" s="382"/>
      <c r="AEG45" s="382"/>
      <c r="AEH45" s="382"/>
      <c r="AEI45" s="382"/>
      <c r="AEJ45" s="382"/>
      <c r="AEK45" s="382"/>
      <c r="AEL45" s="382"/>
      <c r="AEM45" s="382"/>
      <c r="AEN45" s="382"/>
      <c r="AEO45" s="382"/>
      <c r="AEP45" s="382"/>
      <c r="AEQ45" s="382"/>
      <c r="AER45" s="382"/>
      <c r="AES45" s="382"/>
      <c r="AET45" s="382"/>
      <c r="AEU45" s="382"/>
      <c r="AEV45" s="382"/>
      <c r="AEW45" s="382"/>
      <c r="AEX45" s="382"/>
      <c r="AEY45" s="382"/>
      <c r="AEZ45" s="382"/>
      <c r="AFA45" s="382"/>
      <c r="AFB45" s="382"/>
      <c r="AFC45" s="382"/>
      <c r="AFD45" s="382"/>
      <c r="AFE45" s="382"/>
      <c r="AFF45" s="382"/>
      <c r="AFG45" s="382"/>
      <c r="AFH45" s="382"/>
      <c r="AFI45" s="382"/>
      <c r="AFJ45" s="382"/>
      <c r="AFK45" s="382"/>
      <c r="AFL45" s="382"/>
      <c r="AFM45" s="382"/>
      <c r="AFN45" s="382"/>
      <c r="AFO45" s="382"/>
      <c r="AFP45" s="382"/>
      <c r="AFQ45" s="382"/>
      <c r="AFR45" s="382"/>
      <c r="AFS45" s="382"/>
      <c r="AFT45" s="382"/>
      <c r="AFU45" s="382"/>
      <c r="AFV45" s="382"/>
      <c r="AFW45" s="382"/>
      <c r="AFX45" s="382"/>
      <c r="AFY45" s="382"/>
      <c r="AFZ45" s="382"/>
      <c r="AGA45" s="382"/>
      <c r="AGB45" s="382"/>
      <c r="AGC45" s="382"/>
      <c r="AGD45" s="382"/>
      <c r="AGE45" s="382"/>
      <c r="AGF45" s="382"/>
      <c r="AGG45" s="382"/>
      <c r="AGH45" s="382"/>
      <c r="AGI45" s="382"/>
      <c r="AGJ45" s="382"/>
      <c r="AGK45" s="382"/>
      <c r="AGL45" s="382"/>
      <c r="AGM45" s="382"/>
      <c r="AGN45" s="382"/>
      <c r="AGO45" s="382"/>
      <c r="AGP45" s="382"/>
      <c r="AGQ45" s="382"/>
      <c r="AGR45" s="382"/>
      <c r="AGS45" s="382"/>
      <c r="AGT45" s="382"/>
      <c r="AGU45" s="382"/>
      <c r="AGV45" s="382"/>
      <c r="AGW45" s="382"/>
      <c r="AGX45" s="382"/>
      <c r="AGY45" s="382"/>
      <c r="AGZ45" s="382"/>
      <c r="AHA45" s="382"/>
      <c r="AHB45" s="382"/>
      <c r="AHC45" s="382"/>
      <c r="AHD45" s="382"/>
      <c r="AHE45" s="382"/>
      <c r="AHF45" s="382"/>
      <c r="AHG45" s="382"/>
      <c r="AHH45" s="382"/>
      <c r="AHI45" s="382"/>
      <c r="AHJ45" s="382"/>
      <c r="AHK45" s="382"/>
      <c r="AHL45" s="382"/>
      <c r="AHM45" s="382"/>
      <c r="AHN45" s="382"/>
      <c r="AHO45" s="382"/>
      <c r="AHP45" s="382"/>
      <c r="AHQ45" s="382"/>
      <c r="AHR45" s="382"/>
      <c r="AHS45" s="382"/>
      <c r="AHT45" s="382"/>
      <c r="AHU45" s="382"/>
      <c r="AHV45" s="382"/>
      <c r="AHW45" s="382"/>
      <c r="AHX45" s="382"/>
      <c r="AHY45" s="382"/>
      <c r="AHZ45" s="382"/>
      <c r="AIA45" s="382"/>
      <c r="AIB45" s="382"/>
      <c r="AIC45" s="382"/>
      <c r="AID45" s="382"/>
      <c r="AIE45" s="382"/>
      <c r="AIF45" s="382"/>
      <c r="AIG45" s="382"/>
      <c r="AIH45" s="382"/>
      <c r="AII45" s="382"/>
      <c r="AIJ45" s="382"/>
      <c r="AIK45" s="382"/>
      <c r="AIL45" s="382"/>
      <c r="AIM45" s="382"/>
      <c r="AIN45" s="382"/>
      <c r="AIO45" s="382"/>
      <c r="AIP45" s="382"/>
      <c r="AIQ45" s="382"/>
      <c r="AIR45" s="382"/>
      <c r="AIS45" s="382"/>
      <c r="AIT45" s="382"/>
      <c r="AIU45" s="382"/>
      <c r="AIV45" s="382"/>
      <c r="AIW45" s="382"/>
      <c r="AIX45" s="382"/>
      <c r="AIY45" s="382"/>
      <c r="AIZ45" s="382"/>
      <c r="AJA45" s="382"/>
      <c r="AJB45" s="382"/>
      <c r="AJC45" s="382"/>
      <c r="AJD45" s="382"/>
      <c r="AJE45" s="382"/>
      <c r="AJF45" s="382"/>
      <c r="AJG45" s="382"/>
      <c r="AJH45" s="382"/>
      <c r="AJI45" s="382"/>
      <c r="AJJ45" s="382"/>
      <c r="AJK45" s="382"/>
      <c r="AJL45" s="382"/>
      <c r="AJM45" s="382"/>
      <c r="AJN45" s="382"/>
      <c r="AJO45" s="382"/>
      <c r="AJP45" s="382"/>
      <c r="AJQ45" s="382"/>
      <c r="AJR45" s="382"/>
      <c r="AJS45" s="382"/>
      <c r="AJT45" s="382"/>
      <c r="AJU45" s="382"/>
      <c r="AJV45" s="382"/>
      <c r="AJW45" s="382"/>
      <c r="AJX45" s="382"/>
      <c r="AJY45" s="382"/>
      <c r="AJZ45" s="382"/>
      <c r="AKA45" s="382"/>
      <c r="AKB45" s="382"/>
      <c r="AKC45" s="382"/>
      <c r="AKD45" s="382"/>
      <c r="AKE45" s="382"/>
      <c r="AKF45" s="382"/>
      <c r="AKG45" s="382"/>
      <c r="AKH45" s="382"/>
      <c r="AKI45" s="382"/>
      <c r="AKJ45" s="382"/>
      <c r="AKK45" s="382"/>
      <c r="AKL45" s="382"/>
      <c r="AKM45" s="382"/>
      <c r="AKN45" s="382"/>
      <c r="AKO45" s="382"/>
      <c r="AKP45" s="382"/>
      <c r="AKQ45" s="382"/>
      <c r="AKR45" s="382"/>
      <c r="AKS45" s="382"/>
      <c r="AKT45" s="382"/>
      <c r="AKU45" s="382"/>
      <c r="AKV45" s="382"/>
      <c r="AKW45" s="382"/>
      <c r="AKX45" s="382"/>
      <c r="AKY45" s="382"/>
      <c r="AKZ45" s="382"/>
      <c r="ALA45" s="382"/>
      <c r="ALB45" s="382"/>
      <c r="ALC45" s="382"/>
      <c r="ALD45" s="382"/>
      <c r="ALE45" s="382"/>
      <c r="ALF45" s="382"/>
      <c r="ALG45" s="382"/>
      <c r="ALH45" s="382"/>
      <c r="ALI45" s="382"/>
      <c r="ALJ45" s="382"/>
      <c r="ALK45" s="382"/>
      <c r="ALL45" s="382"/>
      <c r="ALM45" s="382"/>
      <c r="ALN45" s="382"/>
      <c r="ALO45" s="382"/>
      <c r="ALP45" s="382"/>
      <c r="ALQ45" s="382"/>
      <c r="ALR45" s="382"/>
      <c r="ALS45" s="382"/>
      <c r="ALT45" s="382"/>
      <c r="ALU45" s="382"/>
      <c r="ALV45" s="382"/>
      <c r="ALW45" s="382"/>
      <c r="ALX45" s="382"/>
      <c r="ALY45" s="382"/>
      <c r="ALZ45" s="382"/>
      <c r="AMA45" s="382"/>
      <c r="AMB45" s="382"/>
      <c r="AMC45" s="382"/>
      <c r="AMD45" s="382"/>
      <c r="AME45" s="382"/>
      <c r="AMF45" s="382"/>
      <c r="AMG45" s="382"/>
      <c r="AMH45" s="382"/>
      <c r="AMI45" s="382"/>
      <c r="AMJ45" s="382"/>
      <c r="AMK45" s="382"/>
      <c r="AML45" s="382"/>
      <c r="AMM45" s="382"/>
      <c r="AMN45" s="382"/>
      <c r="AMO45" s="382"/>
      <c r="AMP45" s="382"/>
      <c r="AMQ45" s="382"/>
      <c r="AMR45" s="382"/>
      <c r="AMS45" s="382"/>
      <c r="AMT45" s="382"/>
      <c r="AMU45" s="382"/>
      <c r="AMV45" s="382"/>
      <c r="AMW45" s="382"/>
      <c r="AMX45" s="382"/>
      <c r="AMY45" s="382"/>
      <c r="AMZ45" s="382"/>
      <c r="ANA45" s="382"/>
      <c r="ANB45" s="382"/>
      <c r="ANC45" s="382"/>
      <c r="AND45" s="382"/>
      <c r="ANE45" s="382"/>
      <c r="ANF45" s="382"/>
      <c r="ANG45" s="382"/>
      <c r="ANH45" s="382"/>
      <c r="ANI45" s="382"/>
      <c r="ANJ45" s="382"/>
      <c r="ANK45" s="382"/>
      <c r="ANL45" s="382"/>
      <c r="ANM45" s="382"/>
      <c r="ANN45" s="382"/>
      <c r="ANO45" s="382"/>
      <c r="ANP45" s="382"/>
      <c r="ANQ45" s="382"/>
      <c r="ANR45" s="382"/>
      <c r="ANS45" s="382"/>
      <c r="ANT45" s="382"/>
      <c r="ANU45" s="382"/>
      <c r="ANV45" s="382"/>
      <c r="ANW45" s="382"/>
      <c r="ANX45" s="382"/>
      <c r="ANY45" s="382"/>
      <c r="ANZ45" s="382"/>
      <c r="AOA45" s="382"/>
      <c r="AOB45" s="382"/>
      <c r="AOC45" s="382"/>
      <c r="AOD45" s="382"/>
      <c r="AOE45" s="382"/>
      <c r="AOF45" s="382"/>
      <c r="AOG45" s="382"/>
      <c r="AOH45" s="382"/>
      <c r="AOI45" s="382"/>
      <c r="AOJ45" s="382"/>
      <c r="AOK45" s="382"/>
      <c r="AOL45" s="382"/>
      <c r="AOM45" s="382"/>
      <c r="AON45" s="382"/>
      <c r="AOO45" s="382"/>
      <c r="AOP45" s="382"/>
      <c r="AOQ45" s="382"/>
      <c r="AOR45" s="382"/>
      <c r="AOS45" s="382"/>
      <c r="AOT45" s="382"/>
      <c r="AOU45" s="382"/>
      <c r="AOV45" s="382"/>
      <c r="AOW45" s="382"/>
      <c r="AOX45" s="382"/>
      <c r="AOY45" s="382"/>
      <c r="AOZ45" s="382"/>
      <c r="APA45" s="382"/>
      <c r="APB45" s="382"/>
      <c r="APC45" s="382"/>
      <c r="APD45" s="382"/>
      <c r="APE45" s="382"/>
      <c r="APF45" s="382"/>
      <c r="APG45" s="382"/>
      <c r="APH45" s="382"/>
      <c r="API45" s="382"/>
      <c r="APJ45" s="382"/>
      <c r="APK45" s="382"/>
      <c r="APL45" s="382"/>
      <c r="APM45" s="382"/>
      <c r="APN45" s="382"/>
      <c r="APO45" s="382"/>
      <c r="APP45" s="382"/>
      <c r="APQ45" s="382"/>
      <c r="APR45" s="382"/>
      <c r="APS45" s="382"/>
      <c r="APT45" s="382"/>
      <c r="APU45" s="382"/>
      <c r="APV45" s="382"/>
      <c r="APW45" s="382"/>
      <c r="APX45" s="382"/>
      <c r="APY45" s="382"/>
      <c r="APZ45" s="382"/>
      <c r="AQA45" s="382"/>
      <c r="AQB45" s="382"/>
      <c r="AQC45" s="382"/>
      <c r="AQD45" s="382"/>
      <c r="AQE45" s="382"/>
      <c r="AQF45" s="382"/>
      <c r="AQG45" s="382"/>
      <c r="AQH45" s="382"/>
      <c r="AQI45" s="382"/>
      <c r="AQJ45" s="382"/>
      <c r="AQK45" s="382"/>
      <c r="AQL45" s="382"/>
      <c r="AQM45" s="382"/>
      <c r="AQN45" s="382"/>
      <c r="AQO45" s="382"/>
      <c r="AQP45" s="382"/>
      <c r="AQQ45" s="382"/>
      <c r="AQR45" s="382"/>
      <c r="AQS45" s="382"/>
      <c r="AQT45" s="382"/>
      <c r="AQU45" s="382"/>
      <c r="AQV45" s="382"/>
      <c r="AQW45" s="382"/>
      <c r="AQX45" s="382"/>
      <c r="AQY45" s="382"/>
      <c r="AQZ45" s="382"/>
      <c r="ARA45" s="382"/>
      <c r="ARB45" s="382"/>
      <c r="ARC45" s="382"/>
      <c r="ARD45" s="382"/>
      <c r="ARE45" s="382"/>
      <c r="ARF45" s="382"/>
      <c r="ARG45" s="382"/>
      <c r="ARH45" s="382"/>
      <c r="ARI45" s="382"/>
      <c r="ARJ45" s="382"/>
      <c r="ARK45" s="382"/>
      <c r="ARL45" s="382"/>
      <c r="ARM45" s="382"/>
      <c r="ARN45" s="382"/>
      <c r="ARO45" s="382"/>
      <c r="ARP45" s="382"/>
      <c r="ARQ45" s="382"/>
      <c r="ARR45" s="382"/>
      <c r="ARS45" s="382"/>
      <c r="ART45" s="382"/>
      <c r="ARU45" s="382"/>
      <c r="ARV45" s="382"/>
      <c r="ARW45" s="382"/>
      <c r="ARX45" s="382"/>
      <c r="ARY45" s="382"/>
      <c r="ARZ45" s="382"/>
      <c r="ASA45" s="382"/>
      <c r="ASB45" s="382"/>
      <c r="ASC45" s="382"/>
      <c r="ASD45" s="382"/>
      <c r="ASE45" s="382"/>
      <c r="ASF45" s="382"/>
      <c r="ASG45" s="382"/>
      <c r="ASH45" s="382"/>
      <c r="ASI45" s="382"/>
      <c r="ASJ45" s="382"/>
      <c r="ASK45" s="382"/>
      <c r="ASL45" s="382"/>
      <c r="ASM45" s="382"/>
      <c r="ASN45" s="382"/>
      <c r="ASO45" s="382"/>
      <c r="ASP45" s="382"/>
      <c r="ASQ45" s="382"/>
      <c r="ASR45" s="382"/>
      <c r="ASS45" s="382"/>
      <c r="AST45" s="382"/>
      <c r="ASU45" s="382"/>
      <c r="ASV45" s="382"/>
      <c r="ASW45" s="382"/>
      <c r="ASX45" s="382"/>
      <c r="ASY45" s="382"/>
      <c r="ASZ45" s="382"/>
      <c r="ATA45" s="382"/>
      <c r="ATB45" s="382"/>
      <c r="ATC45" s="382"/>
      <c r="ATD45" s="382"/>
      <c r="ATE45" s="382"/>
      <c r="ATF45" s="382"/>
      <c r="ATG45" s="382"/>
      <c r="ATH45" s="382"/>
      <c r="ATI45" s="382"/>
      <c r="ATJ45" s="382"/>
      <c r="ATK45" s="382"/>
      <c r="ATL45" s="382"/>
      <c r="ATM45" s="382"/>
      <c r="ATN45" s="382"/>
      <c r="ATO45" s="382"/>
      <c r="ATP45" s="382"/>
      <c r="ATQ45" s="382"/>
      <c r="ATR45" s="382"/>
      <c r="ATS45" s="382"/>
      <c r="ATT45" s="382"/>
      <c r="ATU45" s="382"/>
      <c r="ATV45" s="382"/>
      <c r="ATW45" s="382"/>
      <c r="ATX45" s="382"/>
      <c r="ATY45" s="382"/>
      <c r="ATZ45" s="382"/>
      <c r="AUA45" s="382"/>
      <c r="AUB45" s="382"/>
      <c r="AUC45" s="382"/>
      <c r="AUD45" s="382"/>
      <c r="AUE45" s="382"/>
      <c r="AUF45" s="382"/>
      <c r="AUG45" s="382"/>
      <c r="AUH45" s="382"/>
      <c r="AUI45" s="382"/>
      <c r="AUJ45" s="382"/>
      <c r="AUK45" s="382"/>
      <c r="AUL45" s="382"/>
      <c r="AUM45" s="382"/>
      <c r="AUN45" s="382"/>
      <c r="AUO45" s="382"/>
      <c r="AUP45" s="382"/>
      <c r="AUQ45" s="382"/>
      <c r="AUR45" s="382"/>
      <c r="AUS45" s="382"/>
      <c r="AUT45" s="382"/>
      <c r="AUU45" s="382"/>
      <c r="AUV45" s="382"/>
      <c r="AUW45" s="382"/>
      <c r="AUX45" s="382"/>
      <c r="AUY45" s="382"/>
      <c r="AUZ45" s="382"/>
      <c r="AVA45" s="382"/>
      <c r="AVB45" s="382"/>
      <c r="AVC45" s="382"/>
      <c r="AVD45" s="382"/>
      <c r="AVE45" s="382"/>
      <c r="AVF45" s="382"/>
      <c r="AVG45" s="382"/>
      <c r="AVH45" s="382"/>
      <c r="AVI45" s="382"/>
      <c r="AVJ45" s="382"/>
      <c r="AVK45" s="382"/>
      <c r="AVL45" s="382"/>
      <c r="AVM45" s="382"/>
      <c r="AVN45" s="382"/>
      <c r="AVO45" s="382"/>
      <c r="AVP45" s="382"/>
      <c r="AVQ45" s="382"/>
      <c r="AVR45" s="382"/>
      <c r="AVS45" s="382"/>
      <c r="AVT45" s="382"/>
      <c r="AVU45" s="382"/>
      <c r="AVV45" s="382"/>
      <c r="AVW45" s="382"/>
      <c r="AVX45" s="382"/>
      <c r="AVY45" s="382"/>
      <c r="AVZ45" s="382"/>
      <c r="AWA45" s="382"/>
      <c r="AWB45" s="382"/>
      <c r="AWC45" s="382"/>
      <c r="AWD45" s="382"/>
      <c r="AWE45" s="382"/>
      <c r="AWF45" s="382"/>
      <c r="AWG45" s="382"/>
      <c r="AWH45" s="382"/>
      <c r="AWI45" s="382"/>
      <c r="AWJ45" s="382"/>
      <c r="AWK45" s="382"/>
      <c r="AWL45" s="382"/>
      <c r="AWM45" s="382"/>
      <c r="AWN45" s="382"/>
      <c r="AWO45" s="382"/>
      <c r="AWP45" s="382"/>
      <c r="AWQ45" s="382"/>
      <c r="AWR45" s="382"/>
      <c r="AWS45" s="382"/>
      <c r="AWT45" s="382"/>
      <c r="AWU45" s="382"/>
      <c r="AWV45" s="382"/>
      <c r="AWW45" s="382"/>
      <c r="AWX45" s="382"/>
      <c r="AWY45" s="382"/>
      <c r="AWZ45" s="382"/>
      <c r="AXA45" s="382"/>
      <c r="AXB45" s="382"/>
      <c r="AXC45" s="382"/>
      <c r="AXD45" s="382"/>
      <c r="AXE45" s="382"/>
      <c r="AXF45" s="382"/>
      <c r="AXG45" s="382"/>
      <c r="AXH45" s="382"/>
      <c r="AXI45" s="382"/>
      <c r="AXJ45" s="382"/>
      <c r="AXK45" s="382"/>
      <c r="AXL45" s="382"/>
      <c r="AXM45" s="382"/>
      <c r="AXN45" s="382"/>
      <c r="AXO45" s="382"/>
      <c r="AXP45" s="382"/>
      <c r="AXQ45" s="382"/>
      <c r="AXR45" s="382"/>
      <c r="AXS45" s="382"/>
      <c r="AXT45" s="382"/>
      <c r="AXU45" s="382"/>
      <c r="AXV45" s="382"/>
      <c r="AXW45" s="382"/>
      <c r="AXX45" s="382"/>
      <c r="AXY45" s="382"/>
      <c r="AXZ45" s="382"/>
      <c r="AYA45" s="382"/>
      <c r="AYB45" s="382"/>
      <c r="AYC45" s="382"/>
      <c r="AYD45" s="382"/>
      <c r="AYE45" s="382"/>
      <c r="AYF45" s="382"/>
      <c r="AYG45" s="382"/>
      <c r="AYH45" s="382"/>
      <c r="AYI45" s="382"/>
      <c r="AYJ45" s="382"/>
      <c r="AYK45" s="382"/>
      <c r="AYL45" s="382"/>
      <c r="AYM45" s="382"/>
      <c r="AYN45" s="382"/>
      <c r="AYO45" s="382"/>
      <c r="AYP45" s="382"/>
      <c r="AYQ45" s="382"/>
      <c r="AYR45" s="382"/>
      <c r="AYS45" s="382"/>
      <c r="AYT45" s="382"/>
      <c r="AYU45" s="382"/>
      <c r="AYV45" s="382"/>
      <c r="AYW45" s="382"/>
      <c r="AYX45" s="382"/>
      <c r="AYY45" s="382"/>
      <c r="AYZ45" s="382"/>
      <c r="AZA45" s="382"/>
      <c r="AZB45" s="382"/>
      <c r="AZC45" s="382"/>
      <c r="AZD45" s="382"/>
      <c r="AZE45" s="382"/>
      <c r="AZF45" s="382"/>
      <c r="AZG45" s="382"/>
      <c r="AZH45" s="382"/>
      <c r="AZI45" s="382"/>
      <c r="AZJ45" s="382"/>
      <c r="AZK45" s="382"/>
      <c r="AZL45" s="382"/>
      <c r="AZM45" s="382"/>
      <c r="AZN45" s="382"/>
      <c r="AZO45" s="382"/>
      <c r="AZP45" s="382"/>
      <c r="AZQ45" s="382"/>
      <c r="AZR45" s="382"/>
      <c r="AZS45" s="382"/>
      <c r="AZT45" s="382"/>
      <c r="AZU45" s="382"/>
      <c r="AZV45" s="382"/>
      <c r="AZW45" s="382"/>
      <c r="AZX45" s="382"/>
      <c r="AZY45" s="382"/>
      <c r="AZZ45" s="382"/>
      <c r="BAA45" s="382"/>
      <c r="BAB45" s="382"/>
      <c r="BAC45" s="382"/>
      <c r="BAD45" s="382"/>
      <c r="BAE45" s="382"/>
      <c r="BAF45" s="382"/>
      <c r="BAG45" s="382"/>
      <c r="BAH45" s="382"/>
      <c r="BAI45" s="382"/>
      <c r="BAJ45" s="382"/>
      <c r="BAK45" s="382"/>
      <c r="BAL45" s="382"/>
      <c r="BAM45" s="382"/>
      <c r="BAN45" s="382"/>
      <c r="BAO45" s="382"/>
      <c r="BAP45" s="382"/>
      <c r="BAQ45" s="382"/>
      <c r="BAR45" s="382"/>
      <c r="BAS45" s="382"/>
      <c r="BAT45" s="382"/>
      <c r="BAU45" s="382"/>
      <c r="BAV45" s="382"/>
      <c r="BAW45" s="382"/>
      <c r="BAX45" s="382"/>
      <c r="BAY45" s="382"/>
      <c r="BAZ45" s="382"/>
      <c r="BBA45" s="382"/>
      <c r="BBB45" s="382"/>
      <c r="BBC45" s="382"/>
      <c r="BBD45" s="382"/>
      <c r="BBE45" s="382"/>
      <c r="BBF45" s="382"/>
      <c r="BBG45" s="382"/>
      <c r="BBH45" s="382"/>
      <c r="BBI45" s="382"/>
      <c r="BBJ45" s="382"/>
      <c r="BBK45" s="382"/>
      <c r="BBL45" s="382"/>
      <c r="BBM45" s="382"/>
      <c r="BBN45" s="382"/>
      <c r="BBO45" s="382"/>
      <c r="BBP45" s="382"/>
      <c r="BBQ45" s="382"/>
      <c r="BBR45" s="382"/>
      <c r="BBS45" s="382"/>
      <c r="BBT45" s="382"/>
      <c r="BBU45" s="382"/>
      <c r="BBV45" s="382"/>
      <c r="BBW45" s="382"/>
      <c r="BBX45" s="382"/>
      <c r="BBY45" s="382"/>
      <c r="BBZ45" s="382"/>
      <c r="BCA45" s="382"/>
      <c r="BCB45" s="382"/>
      <c r="BCC45" s="382"/>
      <c r="BCD45" s="382"/>
      <c r="BCE45" s="382"/>
      <c r="BCF45" s="382"/>
      <c r="BCG45" s="382"/>
      <c r="BCH45" s="382"/>
      <c r="BCI45" s="382"/>
      <c r="BCJ45" s="382"/>
      <c r="BCK45" s="382"/>
      <c r="BCL45" s="382"/>
      <c r="BCM45" s="382"/>
      <c r="BCN45" s="382"/>
      <c r="BCO45" s="382"/>
      <c r="BCP45" s="382"/>
      <c r="BCQ45" s="382"/>
      <c r="BCR45" s="382"/>
      <c r="BCS45" s="382"/>
      <c r="BCT45" s="382"/>
      <c r="BCU45" s="382"/>
      <c r="BCV45" s="382"/>
      <c r="BCW45" s="382"/>
      <c r="BCX45" s="382"/>
      <c r="BCY45" s="382"/>
      <c r="BCZ45" s="382"/>
      <c r="BDA45" s="382"/>
      <c r="BDB45" s="382"/>
      <c r="BDC45" s="382"/>
      <c r="BDD45" s="382"/>
      <c r="BDE45" s="382"/>
      <c r="BDF45" s="382"/>
      <c r="BDG45" s="382"/>
      <c r="BDH45" s="382"/>
      <c r="BDI45" s="382"/>
      <c r="BDJ45" s="382"/>
      <c r="BDK45" s="382"/>
      <c r="BDL45" s="382"/>
      <c r="BDM45" s="382"/>
      <c r="BDN45" s="382"/>
      <c r="BDO45" s="382"/>
      <c r="BDP45" s="382"/>
      <c r="BDQ45" s="382"/>
      <c r="BDR45" s="382"/>
      <c r="BDS45" s="382"/>
      <c r="BDT45" s="382"/>
      <c r="BDU45" s="382"/>
      <c r="BDV45" s="382"/>
      <c r="BDW45" s="382"/>
      <c r="BDX45" s="382"/>
      <c r="BDY45" s="382"/>
      <c r="BDZ45" s="382"/>
      <c r="BEA45" s="382"/>
      <c r="BEB45" s="382"/>
      <c r="BEC45" s="382"/>
      <c r="BED45" s="382"/>
      <c r="BEE45" s="382"/>
      <c r="BEF45" s="382"/>
      <c r="BEG45" s="382"/>
      <c r="BEH45" s="382"/>
      <c r="BEI45" s="382"/>
      <c r="BEJ45" s="382"/>
      <c r="BEK45" s="382"/>
      <c r="BEL45" s="382"/>
      <c r="BEM45" s="382"/>
      <c r="BEN45" s="382"/>
      <c r="BEO45" s="382"/>
      <c r="BEP45" s="382"/>
      <c r="BEQ45" s="382"/>
      <c r="BER45" s="382"/>
      <c r="BES45" s="382"/>
      <c r="BET45" s="382"/>
      <c r="BEU45" s="382"/>
      <c r="BEV45" s="382"/>
      <c r="BEW45" s="382"/>
      <c r="BEX45" s="382"/>
      <c r="BEY45" s="382"/>
      <c r="BEZ45" s="382"/>
      <c r="BFA45" s="382"/>
      <c r="BFB45" s="382"/>
      <c r="BFC45" s="382"/>
      <c r="BFD45" s="382"/>
      <c r="BFE45" s="382"/>
      <c r="BFF45" s="382"/>
      <c r="BFG45" s="382"/>
      <c r="BFH45" s="382"/>
      <c r="BFI45" s="382"/>
      <c r="BFJ45" s="382"/>
      <c r="BFK45" s="382"/>
      <c r="BFL45" s="382"/>
      <c r="BFM45" s="382"/>
      <c r="BFN45" s="382"/>
      <c r="BFO45" s="382"/>
      <c r="BFP45" s="382"/>
      <c r="BFQ45" s="382"/>
      <c r="BFR45" s="382"/>
      <c r="BFS45" s="382"/>
      <c r="BFT45" s="382"/>
      <c r="BFU45" s="382"/>
      <c r="BFV45" s="382"/>
      <c r="BFW45" s="382"/>
      <c r="BFX45" s="382"/>
      <c r="BFY45" s="382"/>
      <c r="BFZ45" s="382"/>
      <c r="BGA45" s="382"/>
      <c r="BGB45" s="382"/>
      <c r="BGC45" s="382"/>
      <c r="BGD45" s="382"/>
      <c r="BGE45" s="382"/>
      <c r="BGF45" s="382"/>
      <c r="BGG45" s="382"/>
      <c r="BGH45" s="382"/>
      <c r="BGI45" s="382"/>
      <c r="BGJ45" s="382"/>
      <c r="BGK45" s="382"/>
      <c r="BGL45" s="382"/>
      <c r="BGM45" s="382"/>
      <c r="BGN45" s="382"/>
      <c r="BGO45" s="382"/>
      <c r="BGP45" s="382"/>
      <c r="BGQ45" s="382"/>
      <c r="BGR45" s="382"/>
      <c r="BGS45" s="382"/>
      <c r="BGT45" s="382"/>
      <c r="BGU45" s="382"/>
      <c r="BGV45" s="382"/>
      <c r="BGW45" s="382"/>
      <c r="BGX45" s="382"/>
      <c r="BGY45" s="382"/>
      <c r="BGZ45" s="382"/>
      <c r="BHA45" s="382"/>
      <c r="BHB45" s="382"/>
      <c r="BHC45" s="382"/>
      <c r="BHD45" s="382"/>
      <c r="BHE45" s="382"/>
      <c r="BHF45" s="382"/>
      <c r="BHG45" s="382"/>
      <c r="BHH45" s="382"/>
      <c r="BHI45" s="382"/>
      <c r="BHJ45" s="382"/>
      <c r="BHK45" s="382"/>
      <c r="BHL45" s="382"/>
      <c r="BHM45" s="382"/>
      <c r="BHN45" s="382"/>
      <c r="BHO45" s="382"/>
      <c r="BHP45" s="382"/>
      <c r="BHQ45" s="382"/>
      <c r="BHR45" s="382"/>
      <c r="BHS45" s="382"/>
      <c r="BHT45" s="382"/>
      <c r="BHU45" s="382"/>
      <c r="BHV45" s="382"/>
      <c r="BHW45" s="382"/>
      <c r="BHX45" s="382"/>
      <c r="BHY45" s="382"/>
      <c r="BHZ45" s="382"/>
      <c r="BIA45" s="382"/>
      <c r="BIB45" s="382"/>
      <c r="BIC45" s="382"/>
      <c r="BID45" s="382"/>
      <c r="BIE45" s="382"/>
      <c r="BIF45" s="382"/>
      <c r="BIG45" s="382"/>
      <c r="BIH45" s="382"/>
      <c r="BII45" s="382"/>
      <c r="BIJ45" s="382"/>
      <c r="BIK45" s="382"/>
      <c r="BIL45" s="382"/>
      <c r="BIM45" s="382"/>
      <c r="BIN45" s="382"/>
      <c r="BIO45" s="382"/>
      <c r="BIP45" s="382"/>
      <c r="BIQ45" s="382"/>
      <c r="BIR45" s="382"/>
      <c r="BIS45" s="382"/>
      <c r="BIT45" s="382"/>
      <c r="BIU45" s="382"/>
      <c r="BIV45" s="382"/>
      <c r="BIW45" s="382"/>
      <c r="BIX45" s="382"/>
      <c r="BIY45" s="382"/>
      <c r="BIZ45" s="382"/>
      <c r="BJA45" s="382"/>
      <c r="BJB45" s="382"/>
      <c r="BJC45" s="382"/>
      <c r="BJD45" s="382"/>
      <c r="BJE45" s="382"/>
      <c r="BJF45" s="382"/>
      <c r="BJG45" s="382"/>
      <c r="BJH45" s="382"/>
      <c r="BJI45" s="382"/>
      <c r="BJJ45" s="382"/>
      <c r="BJK45" s="382"/>
      <c r="BJL45" s="382"/>
      <c r="BJM45" s="382"/>
      <c r="BJN45" s="382"/>
      <c r="BJO45" s="382"/>
      <c r="BJP45" s="382"/>
      <c r="BJQ45" s="382"/>
      <c r="BJR45" s="382"/>
      <c r="BJS45" s="382"/>
      <c r="BJT45" s="382"/>
      <c r="BJU45" s="382"/>
      <c r="BJV45" s="382"/>
      <c r="BJW45" s="382"/>
      <c r="BJX45" s="382"/>
      <c r="BJY45" s="382"/>
      <c r="BJZ45" s="382"/>
      <c r="BKA45" s="382"/>
      <c r="BKB45" s="382"/>
      <c r="BKC45" s="382"/>
      <c r="BKD45" s="382"/>
      <c r="BKE45" s="382"/>
      <c r="BKF45" s="382"/>
      <c r="BKG45" s="382"/>
      <c r="BKH45" s="382"/>
      <c r="BKI45" s="382"/>
      <c r="BKJ45" s="382"/>
      <c r="BKK45" s="382"/>
      <c r="BKL45" s="382"/>
      <c r="BKM45" s="382"/>
      <c r="BKN45" s="382"/>
      <c r="BKO45" s="382"/>
      <c r="BKP45" s="382"/>
      <c r="BKQ45" s="382"/>
      <c r="BKR45" s="382"/>
      <c r="BKS45" s="382"/>
      <c r="BKT45" s="382"/>
      <c r="BKU45" s="382"/>
      <c r="BKV45" s="382"/>
      <c r="BKW45" s="382"/>
      <c r="BKX45" s="382"/>
      <c r="BKY45" s="382"/>
      <c r="BKZ45" s="382"/>
      <c r="BLA45" s="382"/>
      <c r="BLB45" s="382"/>
      <c r="BLC45" s="382"/>
      <c r="BLD45" s="382"/>
      <c r="BLE45" s="382"/>
      <c r="BLF45" s="382"/>
      <c r="BLG45" s="382"/>
      <c r="BLH45" s="382"/>
      <c r="BLI45" s="382"/>
      <c r="BLJ45" s="382"/>
      <c r="BLK45" s="382"/>
      <c r="BLL45" s="382"/>
      <c r="BLM45" s="382"/>
      <c r="BLN45" s="382"/>
      <c r="BLO45" s="382"/>
      <c r="BLP45" s="382"/>
      <c r="BLQ45" s="382"/>
      <c r="BLR45" s="382"/>
      <c r="BLS45" s="382"/>
      <c r="BLT45" s="382"/>
      <c r="BLU45" s="382"/>
      <c r="BLV45" s="382"/>
      <c r="BLW45" s="382"/>
      <c r="BLX45" s="382"/>
      <c r="BLY45" s="382"/>
      <c r="BLZ45" s="382"/>
      <c r="BMA45" s="382"/>
      <c r="BMB45" s="382"/>
      <c r="BMC45" s="382"/>
      <c r="BMD45" s="382"/>
      <c r="BME45" s="382"/>
      <c r="BMF45" s="382"/>
      <c r="BMG45" s="382"/>
      <c r="BMH45" s="382"/>
      <c r="BMI45" s="382"/>
      <c r="BMJ45" s="382"/>
      <c r="BMK45" s="382"/>
      <c r="BML45" s="382"/>
      <c r="BMM45" s="382"/>
      <c r="BMN45" s="382"/>
      <c r="BMO45" s="382"/>
      <c r="BMP45" s="382"/>
      <c r="BMQ45" s="382"/>
      <c r="BMR45" s="382"/>
      <c r="BMS45" s="382"/>
      <c r="BMT45" s="382"/>
      <c r="BMU45" s="382"/>
      <c r="BMV45" s="382"/>
      <c r="BMW45" s="382"/>
      <c r="BMX45" s="382"/>
      <c r="BMY45" s="382"/>
      <c r="BMZ45" s="382"/>
      <c r="BNA45" s="382"/>
      <c r="BNB45" s="382"/>
      <c r="BNC45" s="382"/>
      <c r="BND45" s="382"/>
      <c r="BNE45" s="382"/>
      <c r="BNF45" s="382"/>
      <c r="BNG45" s="382"/>
      <c r="BNH45" s="382"/>
      <c r="BNI45" s="382"/>
      <c r="BNJ45" s="382"/>
      <c r="BNK45" s="382"/>
      <c r="BNL45" s="382"/>
      <c r="BNM45" s="382"/>
      <c r="BNN45" s="382"/>
      <c r="BNO45" s="382"/>
      <c r="BNP45" s="382"/>
      <c r="BNQ45" s="382"/>
      <c r="BNR45" s="382"/>
      <c r="BNS45" s="382"/>
      <c r="BNT45" s="382"/>
      <c r="BNU45" s="382"/>
      <c r="BNV45" s="382"/>
      <c r="BNW45" s="382"/>
      <c r="BNX45" s="382"/>
      <c r="BNY45" s="382"/>
      <c r="BNZ45" s="382"/>
      <c r="BOA45" s="382"/>
      <c r="BOB45" s="382"/>
      <c r="BOC45" s="382"/>
      <c r="BOD45" s="382"/>
      <c r="BOE45" s="382"/>
      <c r="BOF45" s="382"/>
      <c r="BOG45" s="382"/>
      <c r="BOH45" s="382"/>
      <c r="BOI45" s="382"/>
      <c r="BOJ45" s="382"/>
      <c r="BOK45" s="382"/>
      <c r="BOL45" s="382"/>
      <c r="BOM45" s="382"/>
      <c r="BON45" s="382"/>
      <c r="BOO45" s="382"/>
      <c r="BOP45" s="382"/>
      <c r="BOQ45" s="382"/>
      <c r="BOR45" s="382"/>
      <c r="BOS45" s="382"/>
      <c r="BOT45" s="382"/>
      <c r="BOU45" s="382"/>
      <c r="BOV45" s="382"/>
      <c r="BOW45" s="382"/>
      <c r="BOX45" s="382"/>
      <c r="BOY45" s="382"/>
      <c r="BOZ45" s="382"/>
      <c r="BPA45" s="382"/>
      <c r="BPB45" s="382"/>
      <c r="BPC45" s="382"/>
      <c r="BPD45" s="382"/>
      <c r="BPE45" s="382"/>
      <c r="BPF45" s="382"/>
      <c r="BPG45" s="382"/>
      <c r="BPH45" s="382"/>
      <c r="BPI45" s="382"/>
      <c r="BPJ45" s="382"/>
      <c r="BPK45" s="382"/>
      <c r="BPL45" s="382"/>
      <c r="BPM45" s="382"/>
      <c r="BPN45" s="382"/>
      <c r="BPO45" s="382"/>
      <c r="BPP45" s="382"/>
      <c r="BPQ45" s="382"/>
      <c r="BPR45" s="382"/>
      <c r="BPS45" s="382"/>
      <c r="BPT45" s="382"/>
      <c r="BPU45" s="382"/>
      <c r="BPV45" s="382"/>
      <c r="BPW45" s="382"/>
      <c r="BPX45" s="382"/>
      <c r="BPY45" s="382"/>
      <c r="BPZ45" s="382"/>
      <c r="BQA45" s="382"/>
      <c r="BQB45" s="382"/>
      <c r="BQC45" s="382"/>
      <c r="BQD45" s="382"/>
      <c r="BQE45" s="382"/>
      <c r="BQF45" s="382"/>
      <c r="BQG45" s="382"/>
      <c r="BQH45" s="382"/>
      <c r="BQI45" s="382"/>
      <c r="BQJ45" s="382"/>
      <c r="BQK45" s="382"/>
      <c r="BQL45" s="382"/>
      <c r="BQM45" s="382"/>
      <c r="BQN45" s="382"/>
      <c r="BQO45" s="382"/>
      <c r="BQP45" s="382"/>
      <c r="BQQ45" s="382"/>
      <c r="BQR45" s="382"/>
      <c r="BQS45" s="382"/>
      <c r="BQT45" s="382"/>
      <c r="BQU45" s="382"/>
      <c r="BQV45" s="382"/>
      <c r="BQW45" s="382"/>
      <c r="BQX45" s="382"/>
      <c r="BQY45" s="382"/>
      <c r="BQZ45" s="382"/>
      <c r="BRA45" s="382"/>
      <c r="BRB45" s="382"/>
      <c r="BRC45" s="382"/>
      <c r="BRD45" s="382"/>
      <c r="BRE45" s="382"/>
      <c r="BRF45" s="382"/>
      <c r="BRG45" s="382"/>
      <c r="BRH45" s="382"/>
      <c r="BRI45" s="382"/>
      <c r="BRJ45" s="382"/>
      <c r="BRK45" s="382"/>
      <c r="BRL45" s="382"/>
      <c r="BRM45" s="382"/>
      <c r="BRN45" s="382"/>
      <c r="BRO45" s="382"/>
      <c r="BRP45" s="382"/>
      <c r="BRQ45" s="382"/>
      <c r="BRR45" s="382"/>
      <c r="BRS45" s="382"/>
      <c r="BRT45" s="382"/>
      <c r="BRU45" s="382"/>
      <c r="BRV45" s="382"/>
      <c r="BRW45" s="382"/>
      <c r="BRX45" s="382"/>
      <c r="BRY45" s="382"/>
      <c r="BRZ45" s="382"/>
      <c r="BSA45" s="382"/>
      <c r="BSB45" s="382"/>
      <c r="BSC45" s="382"/>
      <c r="BSD45" s="382"/>
      <c r="BSE45" s="382"/>
      <c r="BSF45" s="382"/>
      <c r="BSG45" s="382"/>
      <c r="BSH45" s="382"/>
      <c r="BSI45" s="382"/>
      <c r="BSJ45" s="382"/>
      <c r="BSK45" s="382"/>
      <c r="BSL45" s="382"/>
      <c r="BSM45" s="382"/>
      <c r="BSN45" s="382"/>
      <c r="BSO45" s="382"/>
      <c r="BSP45" s="382"/>
      <c r="BSQ45" s="382"/>
      <c r="BSR45" s="382"/>
      <c r="BSS45" s="382"/>
      <c r="BST45" s="382"/>
      <c r="BSU45" s="382"/>
      <c r="BSV45" s="382"/>
      <c r="BSW45" s="382"/>
      <c r="BSX45" s="382"/>
      <c r="BSY45" s="382"/>
      <c r="BSZ45" s="382"/>
      <c r="BTA45" s="382"/>
      <c r="BTB45" s="382"/>
      <c r="BTC45" s="382"/>
      <c r="BTD45" s="382"/>
      <c r="BTE45" s="382"/>
      <c r="BTF45" s="382"/>
      <c r="BTG45" s="382"/>
      <c r="BTH45" s="382"/>
      <c r="BTI45" s="382"/>
    </row>
    <row r="46" spans="1:1881" s="4" customFormat="1" ht="51.75" customHeight="1" x14ac:dyDescent="0.25">
      <c r="A46" s="187">
        <v>586</v>
      </c>
      <c r="B46" s="66" t="s">
        <v>61</v>
      </c>
      <c r="C46" s="134" t="s">
        <v>148</v>
      </c>
      <c r="D46" s="297" t="s">
        <v>592</v>
      </c>
      <c r="E46" s="33" t="e">
        <f>HLOOKUP($D$2,'2019 Data(H)'!$C$1:$DC$310,246,FALSE)</f>
        <v>#N/A</v>
      </c>
      <c r="F46" s="587"/>
      <c r="G46" s="383">
        <f>IF(F46&lt;0,"Note: Number is normally positive.",)</f>
        <v>0</v>
      </c>
      <c r="H46" s="148"/>
      <c r="I46" s="287"/>
      <c r="J46"/>
      <c r="K46" s="382"/>
      <c r="L46" s="715" t="s">
        <v>1213</v>
      </c>
      <c r="M46" s="580"/>
      <c r="N46" s="597"/>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82"/>
      <c r="CR46" s="382"/>
      <c r="CS46" s="382"/>
      <c r="CT46" s="382"/>
      <c r="CU46" s="382"/>
      <c r="CV46" s="382"/>
      <c r="CW46" s="382"/>
      <c r="CX46" s="382"/>
      <c r="CY46" s="382"/>
      <c r="CZ46" s="382"/>
      <c r="DA46" s="382"/>
      <c r="DB46" s="382"/>
      <c r="DC46" s="382"/>
      <c r="DD46" s="382"/>
      <c r="DE46" s="382"/>
      <c r="DF46" s="382"/>
      <c r="DG46" s="382"/>
      <c r="DH46" s="382"/>
      <c r="DI46" s="382"/>
      <c r="DJ46" s="382"/>
      <c r="DK46" s="382"/>
      <c r="DL46" s="382"/>
      <c r="DM46" s="382"/>
      <c r="DN46" s="382"/>
      <c r="DO46" s="382"/>
      <c r="DP46" s="382"/>
      <c r="DQ46" s="382"/>
      <c r="DR46" s="382"/>
      <c r="DS46" s="382"/>
      <c r="DT46" s="382"/>
      <c r="DU46" s="382"/>
      <c r="DV46" s="382"/>
      <c r="DW46" s="382"/>
      <c r="DX46" s="382"/>
      <c r="DY46" s="382"/>
      <c r="DZ46" s="382"/>
      <c r="EA46" s="382"/>
      <c r="EB46" s="382"/>
      <c r="EC46" s="382"/>
      <c r="ED46" s="382"/>
      <c r="EE46" s="382"/>
      <c r="EF46" s="382"/>
      <c r="EG46" s="382"/>
      <c r="EH46" s="382"/>
      <c r="EI46" s="382"/>
      <c r="EJ46" s="382"/>
      <c r="EK46" s="382"/>
      <c r="EL46" s="382"/>
      <c r="EM46" s="382"/>
      <c r="EN46" s="382"/>
      <c r="EO46" s="382"/>
      <c r="EP46" s="382"/>
      <c r="EQ46" s="382"/>
      <c r="ER46" s="382"/>
      <c r="ES46" s="382"/>
      <c r="ET46" s="382"/>
      <c r="EU46" s="382"/>
      <c r="EV46" s="382"/>
      <c r="EW46" s="382"/>
      <c r="EX46" s="382"/>
      <c r="EY46" s="382"/>
      <c r="EZ46" s="382"/>
      <c r="FA46" s="382"/>
      <c r="FB46" s="382"/>
      <c r="FC46" s="382"/>
      <c r="FD46" s="382"/>
      <c r="FE46" s="382"/>
      <c r="FF46" s="382"/>
      <c r="FG46" s="382"/>
      <c r="FH46" s="382"/>
      <c r="FI46" s="382"/>
      <c r="FJ46" s="382"/>
      <c r="FK46" s="382"/>
      <c r="FL46" s="382"/>
      <c r="FM46" s="382"/>
      <c r="FN46" s="382"/>
      <c r="FO46" s="382"/>
      <c r="FP46" s="382"/>
      <c r="FQ46" s="382"/>
      <c r="FR46" s="382"/>
      <c r="FS46" s="382"/>
      <c r="FT46" s="382"/>
      <c r="FU46" s="382"/>
      <c r="FV46" s="382"/>
      <c r="FW46" s="382"/>
      <c r="FX46" s="382"/>
      <c r="FY46" s="382"/>
      <c r="FZ46" s="382"/>
      <c r="GA46" s="382"/>
      <c r="GB46" s="382"/>
      <c r="GC46" s="382"/>
      <c r="GD46" s="382"/>
      <c r="GE46" s="382"/>
      <c r="GF46" s="382"/>
      <c r="GG46" s="382"/>
      <c r="GH46" s="382"/>
      <c r="GI46" s="382"/>
      <c r="GJ46" s="382"/>
      <c r="GK46" s="382"/>
      <c r="GL46" s="382"/>
      <c r="GM46" s="382"/>
      <c r="GN46" s="382"/>
      <c r="GO46" s="382"/>
      <c r="GP46" s="382"/>
      <c r="GQ46" s="382"/>
      <c r="GR46" s="382"/>
      <c r="GS46" s="382"/>
      <c r="GT46" s="382"/>
      <c r="GU46" s="382"/>
      <c r="GV46" s="382"/>
      <c r="GW46" s="382"/>
      <c r="GX46" s="382"/>
      <c r="GY46" s="382"/>
      <c r="GZ46" s="382"/>
      <c r="HA46" s="382"/>
      <c r="HB46" s="382"/>
      <c r="HC46" s="382"/>
      <c r="HD46" s="382"/>
      <c r="HE46" s="382"/>
      <c r="HF46" s="382"/>
      <c r="HG46" s="382"/>
      <c r="HH46" s="382"/>
      <c r="HI46" s="382"/>
      <c r="HJ46" s="382"/>
      <c r="HK46" s="382"/>
      <c r="HL46" s="382"/>
      <c r="HM46" s="382"/>
      <c r="HN46" s="382"/>
      <c r="HO46" s="382"/>
      <c r="HP46" s="382"/>
      <c r="HQ46" s="382"/>
      <c r="HR46" s="382"/>
      <c r="HS46" s="382"/>
      <c r="HT46" s="382"/>
      <c r="HU46" s="382"/>
      <c r="HV46" s="382"/>
      <c r="HW46" s="382"/>
      <c r="HX46" s="382"/>
      <c r="HY46" s="382"/>
      <c r="HZ46" s="382"/>
      <c r="IA46" s="382"/>
      <c r="IB46" s="382"/>
      <c r="IC46" s="382"/>
      <c r="ID46" s="382"/>
      <c r="IE46" s="382"/>
      <c r="IF46" s="382"/>
      <c r="IG46" s="382"/>
      <c r="IH46" s="382"/>
      <c r="II46" s="382"/>
      <c r="IJ46" s="382"/>
      <c r="IK46" s="382"/>
      <c r="IL46" s="382"/>
      <c r="IM46" s="382"/>
      <c r="IN46" s="382"/>
      <c r="IO46" s="382"/>
      <c r="IP46" s="382"/>
      <c r="IQ46" s="382"/>
      <c r="IR46" s="382"/>
      <c r="IS46" s="382"/>
      <c r="IT46" s="382"/>
      <c r="IU46" s="382"/>
      <c r="IV46" s="382"/>
      <c r="IW46" s="382"/>
      <c r="IX46" s="382"/>
      <c r="IY46" s="382"/>
      <c r="IZ46" s="382"/>
      <c r="JA46" s="382"/>
      <c r="JB46" s="382"/>
      <c r="JC46" s="382"/>
      <c r="JD46" s="382"/>
      <c r="JE46" s="382"/>
      <c r="JF46" s="382"/>
      <c r="JG46" s="382"/>
      <c r="JH46" s="382"/>
      <c r="JI46" s="382"/>
      <c r="JJ46" s="382"/>
      <c r="JK46" s="382"/>
      <c r="JL46" s="382"/>
      <c r="JM46" s="382"/>
      <c r="JN46" s="382"/>
      <c r="JO46" s="382"/>
      <c r="JP46" s="382"/>
      <c r="JQ46" s="382"/>
      <c r="JR46" s="382"/>
      <c r="JS46" s="382"/>
      <c r="JT46" s="382"/>
      <c r="JU46" s="382"/>
      <c r="JV46" s="382"/>
      <c r="JW46" s="382"/>
      <c r="JX46" s="382"/>
      <c r="JY46" s="382"/>
      <c r="JZ46" s="382"/>
      <c r="KA46" s="382"/>
      <c r="KB46" s="382"/>
      <c r="KC46" s="382"/>
      <c r="KD46" s="382"/>
      <c r="KE46" s="382"/>
      <c r="KF46" s="382"/>
      <c r="KG46" s="382"/>
      <c r="KH46" s="382"/>
      <c r="KI46" s="382"/>
      <c r="KJ46" s="382"/>
      <c r="KK46" s="382"/>
      <c r="KL46" s="382"/>
      <c r="KM46" s="382"/>
      <c r="KN46" s="382"/>
      <c r="KO46" s="382"/>
      <c r="KP46" s="382"/>
      <c r="KQ46" s="382"/>
      <c r="KR46" s="382"/>
      <c r="KS46" s="382"/>
      <c r="KT46" s="382"/>
      <c r="KU46" s="382"/>
      <c r="KV46" s="382"/>
      <c r="KW46" s="382"/>
      <c r="KX46" s="382"/>
      <c r="KY46" s="382"/>
      <c r="KZ46" s="382"/>
      <c r="LA46" s="382"/>
      <c r="LB46" s="382"/>
      <c r="LC46" s="382"/>
      <c r="LD46" s="382"/>
      <c r="LE46" s="382"/>
      <c r="LF46" s="382"/>
      <c r="LG46" s="382"/>
      <c r="LH46" s="382"/>
      <c r="LI46" s="382"/>
      <c r="LJ46" s="382"/>
      <c r="LK46" s="382"/>
      <c r="LL46" s="382"/>
      <c r="LM46" s="382"/>
      <c r="LN46" s="382"/>
      <c r="LO46" s="382"/>
      <c r="LP46" s="382"/>
      <c r="LQ46" s="382"/>
      <c r="LR46" s="382"/>
      <c r="LS46" s="382"/>
      <c r="LT46" s="382"/>
      <c r="LU46" s="382"/>
      <c r="LV46" s="382"/>
      <c r="LW46" s="382"/>
      <c r="LX46" s="382"/>
      <c r="LY46" s="382"/>
      <c r="LZ46" s="382"/>
      <c r="MA46" s="382"/>
      <c r="MB46" s="382"/>
      <c r="MC46" s="382"/>
      <c r="MD46" s="382"/>
      <c r="ME46" s="382"/>
      <c r="MF46" s="382"/>
      <c r="MG46" s="382"/>
      <c r="MH46" s="382"/>
      <c r="MI46" s="382"/>
      <c r="MJ46" s="382"/>
      <c r="MK46" s="382"/>
      <c r="ML46" s="382"/>
      <c r="MM46" s="382"/>
      <c r="MN46" s="382"/>
      <c r="MO46" s="382"/>
      <c r="MP46" s="382"/>
      <c r="MQ46" s="382"/>
      <c r="MR46" s="382"/>
      <c r="MS46" s="382"/>
      <c r="MT46" s="382"/>
      <c r="MU46" s="382"/>
      <c r="MV46" s="382"/>
      <c r="MW46" s="382"/>
      <c r="MX46" s="382"/>
      <c r="MY46" s="382"/>
      <c r="MZ46" s="382"/>
      <c r="NA46" s="382"/>
      <c r="NB46" s="382"/>
      <c r="NC46" s="382"/>
      <c r="ND46" s="382"/>
      <c r="NE46" s="382"/>
      <c r="NF46" s="382"/>
      <c r="NG46" s="382"/>
      <c r="NH46" s="382"/>
      <c r="NI46" s="382"/>
      <c r="NJ46" s="382"/>
      <c r="NK46" s="382"/>
      <c r="NL46" s="382"/>
      <c r="NM46" s="382"/>
      <c r="NN46" s="382"/>
      <c r="NO46" s="382"/>
      <c r="NP46" s="382"/>
      <c r="NQ46" s="382"/>
      <c r="NR46" s="382"/>
      <c r="NS46" s="382"/>
      <c r="NT46" s="382"/>
      <c r="NU46" s="382"/>
      <c r="NV46" s="382"/>
      <c r="NW46" s="382"/>
      <c r="NX46" s="382"/>
      <c r="NY46" s="382"/>
      <c r="NZ46" s="382"/>
      <c r="OA46" s="382"/>
      <c r="OB46" s="382"/>
      <c r="OC46" s="382"/>
      <c r="OD46" s="382"/>
      <c r="OE46" s="382"/>
      <c r="OF46" s="382"/>
      <c r="OG46" s="382"/>
      <c r="OH46" s="382"/>
      <c r="OI46" s="382"/>
      <c r="OJ46" s="382"/>
      <c r="OK46" s="382"/>
      <c r="OL46" s="382"/>
      <c r="OM46" s="382"/>
      <c r="ON46" s="382"/>
      <c r="OO46" s="382"/>
      <c r="OP46" s="382"/>
      <c r="OQ46" s="382"/>
      <c r="OR46" s="382"/>
      <c r="OS46" s="382"/>
      <c r="OT46" s="382"/>
      <c r="OU46" s="382"/>
      <c r="OV46" s="382"/>
      <c r="OW46" s="382"/>
      <c r="OX46" s="382"/>
      <c r="OY46" s="382"/>
      <c r="OZ46" s="382"/>
      <c r="PA46" s="382"/>
      <c r="PB46" s="382"/>
      <c r="PC46" s="382"/>
      <c r="PD46" s="382"/>
      <c r="PE46" s="382"/>
      <c r="PF46" s="382"/>
      <c r="PG46" s="382"/>
      <c r="PH46" s="382"/>
      <c r="PI46" s="382"/>
      <c r="PJ46" s="382"/>
      <c r="PK46" s="382"/>
      <c r="PL46" s="382"/>
      <c r="PM46" s="382"/>
      <c r="PN46" s="382"/>
      <c r="PO46" s="382"/>
      <c r="PP46" s="382"/>
      <c r="PQ46" s="382"/>
      <c r="PR46" s="382"/>
      <c r="PS46" s="382"/>
      <c r="PT46" s="382"/>
      <c r="PU46" s="382"/>
      <c r="PV46" s="382"/>
      <c r="PW46" s="382"/>
      <c r="PX46" s="382"/>
      <c r="PY46" s="382"/>
      <c r="PZ46" s="382"/>
      <c r="QA46" s="382"/>
      <c r="QB46" s="382"/>
      <c r="QC46" s="382"/>
      <c r="QD46" s="382"/>
      <c r="QE46" s="382"/>
      <c r="QF46" s="382"/>
      <c r="QG46" s="382"/>
      <c r="QH46" s="382"/>
      <c r="QI46" s="382"/>
      <c r="QJ46" s="382"/>
      <c r="QK46" s="382"/>
      <c r="QL46" s="382"/>
      <c r="QM46" s="382"/>
      <c r="QN46" s="382"/>
      <c r="QO46" s="382"/>
      <c r="QP46" s="382"/>
      <c r="QQ46" s="382"/>
      <c r="QR46" s="382"/>
      <c r="QS46" s="382"/>
      <c r="QT46" s="382"/>
      <c r="QU46" s="382"/>
      <c r="QV46" s="382"/>
      <c r="QW46" s="382"/>
      <c r="QX46" s="382"/>
      <c r="QY46" s="382"/>
      <c r="QZ46" s="382"/>
      <c r="RA46" s="382"/>
      <c r="RB46" s="382"/>
      <c r="RC46" s="382"/>
      <c r="RD46" s="382"/>
      <c r="RE46" s="382"/>
      <c r="RF46" s="382"/>
      <c r="RG46" s="382"/>
      <c r="RH46" s="382"/>
      <c r="RI46" s="382"/>
      <c r="RJ46" s="382"/>
      <c r="RK46" s="382"/>
      <c r="RL46" s="382"/>
      <c r="RM46" s="382"/>
      <c r="RN46" s="382"/>
      <c r="RO46" s="382"/>
      <c r="RP46" s="382"/>
      <c r="RQ46" s="382"/>
      <c r="RR46" s="382"/>
      <c r="RS46" s="382"/>
      <c r="RT46" s="382"/>
      <c r="RU46" s="382"/>
      <c r="RV46" s="382"/>
      <c r="RW46" s="382"/>
      <c r="RX46" s="382"/>
      <c r="RY46" s="382"/>
      <c r="RZ46" s="382"/>
      <c r="SA46" s="382"/>
      <c r="SB46" s="382"/>
      <c r="SC46" s="382"/>
      <c r="SD46" s="382"/>
      <c r="SE46" s="382"/>
      <c r="SF46" s="382"/>
      <c r="SG46" s="382"/>
      <c r="SH46" s="382"/>
      <c r="SI46" s="382"/>
      <c r="SJ46" s="382"/>
      <c r="SK46" s="382"/>
      <c r="SL46" s="382"/>
      <c r="SM46" s="382"/>
      <c r="SN46" s="382"/>
      <c r="SO46" s="382"/>
      <c r="SP46" s="382"/>
      <c r="SQ46" s="382"/>
      <c r="SR46" s="382"/>
      <c r="SS46" s="382"/>
      <c r="ST46" s="382"/>
      <c r="SU46" s="382"/>
      <c r="SV46" s="382"/>
      <c r="SW46" s="382"/>
      <c r="SX46" s="382"/>
      <c r="SY46" s="382"/>
      <c r="SZ46" s="382"/>
      <c r="TA46" s="382"/>
      <c r="TB46" s="382"/>
      <c r="TC46" s="382"/>
      <c r="TD46" s="382"/>
      <c r="TE46" s="382"/>
      <c r="TF46" s="382"/>
      <c r="TG46" s="382"/>
      <c r="TH46" s="382"/>
      <c r="TI46" s="382"/>
      <c r="TJ46" s="382"/>
      <c r="TK46" s="382"/>
      <c r="TL46" s="382"/>
      <c r="TM46" s="382"/>
      <c r="TN46" s="382"/>
      <c r="TO46" s="382"/>
      <c r="TP46" s="382"/>
      <c r="TQ46" s="382"/>
      <c r="TR46" s="382"/>
      <c r="TS46" s="382"/>
      <c r="TT46" s="382"/>
      <c r="TU46" s="382"/>
      <c r="TV46" s="382"/>
      <c r="TW46" s="382"/>
      <c r="TX46" s="382"/>
      <c r="TY46" s="382"/>
      <c r="TZ46" s="382"/>
      <c r="UA46" s="382"/>
      <c r="UB46" s="382"/>
      <c r="UC46" s="382"/>
      <c r="UD46" s="382"/>
      <c r="UE46" s="382"/>
      <c r="UF46" s="382"/>
      <c r="UG46" s="382"/>
      <c r="UH46" s="382"/>
      <c r="UI46" s="382"/>
      <c r="UJ46" s="382"/>
      <c r="UK46" s="382"/>
      <c r="UL46" s="382"/>
      <c r="UM46" s="382"/>
      <c r="UN46" s="382"/>
      <c r="UO46" s="382"/>
      <c r="UP46" s="382"/>
      <c r="UQ46" s="382"/>
      <c r="UR46" s="382"/>
      <c r="US46" s="382"/>
      <c r="UT46" s="382"/>
      <c r="UU46" s="382"/>
      <c r="UV46" s="382"/>
      <c r="UW46" s="382"/>
      <c r="UX46" s="382"/>
      <c r="UY46" s="382"/>
      <c r="UZ46" s="382"/>
      <c r="VA46" s="382"/>
      <c r="VB46" s="382"/>
      <c r="VC46" s="382"/>
      <c r="VD46" s="382"/>
      <c r="VE46" s="382"/>
      <c r="VF46" s="382"/>
      <c r="VG46" s="382"/>
      <c r="VH46" s="382"/>
      <c r="VI46" s="382"/>
      <c r="VJ46" s="382"/>
      <c r="VK46" s="382"/>
      <c r="VL46" s="382"/>
      <c r="VM46" s="382"/>
      <c r="VN46" s="382"/>
      <c r="VO46" s="382"/>
      <c r="VP46" s="382"/>
      <c r="VQ46" s="382"/>
      <c r="VR46" s="382"/>
      <c r="VS46" s="382"/>
      <c r="VT46" s="382"/>
      <c r="VU46" s="382"/>
      <c r="VV46" s="382"/>
      <c r="VW46" s="382"/>
      <c r="VX46" s="382"/>
      <c r="VY46" s="382"/>
      <c r="VZ46" s="382"/>
      <c r="WA46" s="382"/>
      <c r="WB46" s="382"/>
      <c r="WC46" s="382"/>
      <c r="WD46" s="382"/>
      <c r="WE46" s="382"/>
      <c r="WF46" s="382"/>
      <c r="WG46" s="382"/>
      <c r="WH46" s="382"/>
      <c r="WI46" s="382"/>
      <c r="WJ46" s="382"/>
      <c r="WK46" s="382"/>
      <c r="WL46" s="382"/>
      <c r="WM46" s="382"/>
      <c r="WN46" s="382"/>
      <c r="WO46" s="382"/>
      <c r="WP46" s="382"/>
      <c r="WQ46" s="382"/>
      <c r="WR46" s="382"/>
      <c r="WS46" s="382"/>
      <c r="WT46" s="382"/>
      <c r="WU46" s="382"/>
      <c r="WV46" s="382"/>
      <c r="WW46" s="382"/>
      <c r="WX46" s="382"/>
      <c r="WY46" s="382"/>
      <c r="WZ46" s="382"/>
      <c r="XA46" s="382"/>
      <c r="XB46" s="382"/>
      <c r="XC46" s="382"/>
      <c r="XD46" s="382"/>
      <c r="XE46" s="382"/>
      <c r="XF46" s="382"/>
      <c r="XG46" s="382"/>
      <c r="XH46" s="382"/>
      <c r="XI46" s="382"/>
      <c r="XJ46" s="382"/>
      <c r="XK46" s="382"/>
      <c r="XL46" s="382"/>
      <c r="XM46" s="382"/>
      <c r="XN46" s="382"/>
      <c r="XO46" s="382"/>
      <c r="XP46" s="382"/>
      <c r="XQ46" s="382"/>
      <c r="XR46" s="382"/>
      <c r="XS46" s="382"/>
      <c r="XT46" s="382"/>
      <c r="XU46" s="382"/>
      <c r="XV46" s="382"/>
      <c r="XW46" s="382"/>
      <c r="XX46" s="382"/>
      <c r="XY46" s="382"/>
      <c r="XZ46" s="382"/>
      <c r="YA46" s="382"/>
      <c r="YB46" s="382"/>
      <c r="YC46" s="382"/>
      <c r="YD46" s="382"/>
      <c r="YE46" s="382"/>
      <c r="YF46" s="382"/>
      <c r="YG46" s="382"/>
      <c r="YH46" s="382"/>
      <c r="YI46" s="382"/>
      <c r="YJ46" s="382"/>
      <c r="YK46" s="382"/>
      <c r="YL46" s="382"/>
      <c r="YM46" s="382"/>
      <c r="YN46" s="382"/>
      <c r="YO46" s="382"/>
      <c r="YP46" s="382"/>
      <c r="YQ46" s="382"/>
      <c r="YR46" s="382"/>
      <c r="YS46" s="382"/>
      <c r="YT46" s="382"/>
      <c r="YU46" s="382"/>
      <c r="YV46" s="382"/>
      <c r="YW46" s="382"/>
      <c r="YX46" s="382"/>
      <c r="YY46" s="382"/>
      <c r="YZ46" s="382"/>
      <c r="ZA46" s="382"/>
      <c r="ZB46" s="382"/>
      <c r="ZC46" s="382"/>
      <c r="ZD46" s="382"/>
      <c r="ZE46" s="382"/>
      <c r="ZF46" s="382"/>
      <c r="ZG46" s="382"/>
      <c r="ZH46" s="382"/>
      <c r="ZI46" s="382"/>
      <c r="ZJ46" s="382"/>
      <c r="ZK46" s="382"/>
      <c r="ZL46" s="382"/>
      <c r="ZM46" s="382"/>
      <c r="ZN46" s="382"/>
      <c r="ZO46" s="382"/>
      <c r="ZP46" s="382"/>
      <c r="ZQ46" s="382"/>
      <c r="ZR46" s="382"/>
      <c r="ZS46" s="382"/>
      <c r="ZT46" s="382"/>
      <c r="ZU46" s="382"/>
      <c r="ZV46" s="382"/>
      <c r="ZW46" s="382"/>
      <c r="ZX46" s="382"/>
      <c r="ZY46" s="382"/>
      <c r="ZZ46" s="382"/>
      <c r="AAA46" s="382"/>
      <c r="AAB46" s="382"/>
      <c r="AAC46" s="382"/>
      <c r="AAD46" s="382"/>
      <c r="AAE46" s="382"/>
      <c r="AAF46" s="382"/>
      <c r="AAG46" s="382"/>
      <c r="AAH46" s="382"/>
      <c r="AAI46" s="382"/>
      <c r="AAJ46" s="382"/>
      <c r="AAK46" s="382"/>
      <c r="AAL46" s="382"/>
      <c r="AAM46" s="382"/>
      <c r="AAN46" s="382"/>
      <c r="AAO46" s="382"/>
      <c r="AAP46" s="382"/>
      <c r="AAQ46" s="382"/>
      <c r="AAR46" s="382"/>
      <c r="AAS46" s="382"/>
      <c r="AAT46" s="382"/>
      <c r="AAU46" s="382"/>
      <c r="AAV46" s="382"/>
      <c r="AAW46" s="382"/>
      <c r="AAX46" s="382"/>
      <c r="AAY46" s="382"/>
      <c r="AAZ46" s="382"/>
      <c r="ABA46" s="382"/>
      <c r="ABB46" s="382"/>
      <c r="ABC46" s="382"/>
      <c r="ABD46" s="382"/>
      <c r="ABE46" s="382"/>
      <c r="ABF46" s="382"/>
      <c r="ABG46" s="382"/>
      <c r="ABH46" s="382"/>
      <c r="ABI46" s="382"/>
      <c r="ABJ46" s="382"/>
      <c r="ABK46" s="382"/>
      <c r="ABL46" s="382"/>
      <c r="ABM46" s="382"/>
      <c r="ABN46" s="382"/>
      <c r="ABO46" s="382"/>
      <c r="ABP46" s="382"/>
      <c r="ABQ46" s="382"/>
      <c r="ABR46" s="382"/>
      <c r="ABS46" s="382"/>
      <c r="ABT46" s="382"/>
      <c r="ABU46" s="382"/>
      <c r="ABV46" s="382"/>
      <c r="ABW46" s="382"/>
      <c r="ABX46" s="382"/>
      <c r="ABY46" s="382"/>
      <c r="ABZ46" s="382"/>
      <c r="ACA46" s="382"/>
      <c r="ACB46" s="382"/>
      <c r="ACC46" s="382"/>
      <c r="ACD46" s="382"/>
      <c r="ACE46" s="382"/>
      <c r="ACF46" s="382"/>
      <c r="ACG46" s="382"/>
      <c r="ACH46" s="382"/>
      <c r="ACI46" s="382"/>
      <c r="ACJ46" s="382"/>
      <c r="ACK46" s="382"/>
      <c r="ACL46" s="382"/>
      <c r="ACM46" s="382"/>
      <c r="ACN46" s="382"/>
      <c r="ACO46" s="382"/>
      <c r="ACP46" s="382"/>
      <c r="ACQ46" s="382"/>
      <c r="ACR46" s="382"/>
      <c r="ACS46" s="382"/>
      <c r="ACT46" s="382"/>
      <c r="ACU46" s="382"/>
      <c r="ACV46" s="382"/>
      <c r="ACW46" s="382"/>
      <c r="ACX46" s="382"/>
      <c r="ACY46" s="382"/>
      <c r="ACZ46" s="382"/>
      <c r="ADA46" s="382"/>
      <c r="ADB46" s="382"/>
      <c r="ADC46" s="382"/>
      <c r="ADD46" s="382"/>
      <c r="ADE46" s="382"/>
      <c r="ADF46" s="382"/>
      <c r="ADG46" s="382"/>
      <c r="ADH46" s="382"/>
      <c r="ADI46" s="382"/>
      <c r="ADJ46" s="382"/>
      <c r="ADK46" s="382"/>
      <c r="ADL46" s="382"/>
      <c r="ADM46" s="382"/>
      <c r="ADN46" s="382"/>
      <c r="ADO46" s="382"/>
      <c r="ADP46" s="382"/>
      <c r="ADQ46" s="382"/>
      <c r="ADR46" s="382"/>
      <c r="ADS46" s="382"/>
      <c r="ADT46" s="382"/>
      <c r="ADU46" s="382"/>
      <c r="ADV46" s="382"/>
      <c r="ADW46" s="382"/>
      <c r="ADX46" s="382"/>
      <c r="ADY46" s="382"/>
      <c r="ADZ46" s="382"/>
      <c r="AEA46" s="382"/>
      <c r="AEB46" s="382"/>
      <c r="AEC46" s="382"/>
      <c r="AED46" s="382"/>
      <c r="AEE46" s="382"/>
      <c r="AEF46" s="382"/>
      <c r="AEG46" s="382"/>
      <c r="AEH46" s="382"/>
      <c r="AEI46" s="382"/>
      <c r="AEJ46" s="382"/>
      <c r="AEK46" s="382"/>
      <c r="AEL46" s="382"/>
      <c r="AEM46" s="382"/>
      <c r="AEN46" s="382"/>
      <c r="AEO46" s="382"/>
      <c r="AEP46" s="382"/>
      <c r="AEQ46" s="382"/>
      <c r="AER46" s="382"/>
      <c r="AES46" s="382"/>
      <c r="AET46" s="382"/>
      <c r="AEU46" s="382"/>
      <c r="AEV46" s="382"/>
      <c r="AEW46" s="382"/>
      <c r="AEX46" s="382"/>
      <c r="AEY46" s="382"/>
      <c r="AEZ46" s="382"/>
      <c r="AFA46" s="382"/>
      <c r="AFB46" s="382"/>
      <c r="AFC46" s="382"/>
      <c r="AFD46" s="382"/>
      <c r="AFE46" s="382"/>
      <c r="AFF46" s="382"/>
      <c r="AFG46" s="382"/>
      <c r="AFH46" s="382"/>
      <c r="AFI46" s="382"/>
      <c r="AFJ46" s="382"/>
      <c r="AFK46" s="382"/>
      <c r="AFL46" s="382"/>
      <c r="AFM46" s="382"/>
      <c r="AFN46" s="382"/>
      <c r="AFO46" s="382"/>
      <c r="AFP46" s="382"/>
      <c r="AFQ46" s="382"/>
      <c r="AFR46" s="382"/>
      <c r="AFS46" s="382"/>
      <c r="AFT46" s="382"/>
      <c r="AFU46" s="382"/>
      <c r="AFV46" s="382"/>
      <c r="AFW46" s="382"/>
      <c r="AFX46" s="382"/>
      <c r="AFY46" s="382"/>
      <c r="AFZ46" s="382"/>
      <c r="AGA46" s="382"/>
      <c r="AGB46" s="382"/>
      <c r="AGC46" s="382"/>
      <c r="AGD46" s="382"/>
      <c r="AGE46" s="382"/>
      <c r="AGF46" s="382"/>
      <c r="AGG46" s="382"/>
      <c r="AGH46" s="382"/>
      <c r="AGI46" s="382"/>
      <c r="AGJ46" s="382"/>
      <c r="AGK46" s="382"/>
      <c r="AGL46" s="382"/>
      <c r="AGM46" s="382"/>
      <c r="AGN46" s="382"/>
      <c r="AGO46" s="382"/>
      <c r="AGP46" s="382"/>
      <c r="AGQ46" s="382"/>
      <c r="AGR46" s="382"/>
      <c r="AGS46" s="382"/>
      <c r="AGT46" s="382"/>
      <c r="AGU46" s="382"/>
      <c r="AGV46" s="382"/>
      <c r="AGW46" s="382"/>
      <c r="AGX46" s="382"/>
      <c r="AGY46" s="382"/>
      <c r="AGZ46" s="382"/>
      <c r="AHA46" s="382"/>
      <c r="AHB46" s="382"/>
      <c r="AHC46" s="382"/>
      <c r="AHD46" s="382"/>
      <c r="AHE46" s="382"/>
      <c r="AHF46" s="382"/>
      <c r="AHG46" s="382"/>
      <c r="AHH46" s="382"/>
      <c r="AHI46" s="382"/>
      <c r="AHJ46" s="382"/>
      <c r="AHK46" s="382"/>
      <c r="AHL46" s="382"/>
      <c r="AHM46" s="382"/>
      <c r="AHN46" s="382"/>
      <c r="AHO46" s="382"/>
      <c r="AHP46" s="382"/>
      <c r="AHQ46" s="382"/>
      <c r="AHR46" s="382"/>
      <c r="AHS46" s="382"/>
      <c r="AHT46" s="382"/>
      <c r="AHU46" s="382"/>
      <c r="AHV46" s="382"/>
      <c r="AHW46" s="382"/>
      <c r="AHX46" s="382"/>
      <c r="AHY46" s="382"/>
      <c r="AHZ46" s="382"/>
      <c r="AIA46" s="382"/>
      <c r="AIB46" s="382"/>
      <c r="AIC46" s="382"/>
      <c r="AID46" s="382"/>
      <c r="AIE46" s="382"/>
      <c r="AIF46" s="382"/>
      <c r="AIG46" s="382"/>
      <c r="AIH46" s="382"/>
      <c r="AII46" s="382"/>
      <c r="AIJ46" s="382"/>
      <c r="AIK46" s="382"/>
      <c r="AIL46" s="382"/>
      <c r="AIM46" s="382"/>
      <c r="AIN46" s="382"/>
      <c r="AIO46" s="382"/>
      <c r="AIP46" s="382"/>
      <c r="AIQ46" s="382"/>
      <c r="AIR46" s="382"/>
      <c r="AIS46" s="382"/>
      <c r="AIT46" s="382"/>
      <c r="AIU46" s="382"/>
      <c r="AIV46" s="382"/>
      <c r="AIW46" s="382"/>
      <c r="AIX46" s="382"/>
      <c r="AIY46" s="382"/>
      <c r="AIZ46" s="382"/>
      <c r="AJA46" s="382"/>
      <c r="AJB46" s="382"/>
      <c r="AJC46" s="382"/>
      <c r="AJD46" s="382"/>
      <c r="AJE46" s="382"/>
      <c r="AJF46" s="382"/>
      <c r="AJG46" s="382"/>
      <c r="AJH46" s="382"/>
      <c r="AJI46" s="382"/>
      <c r="AJJ46" s="382"/>
      <c r="AJK46" s="382"/>
      <c r="AJL46" s="382"/>
      <c r="AJM46" s="382"/>
      <c r="AJN46" s="382"/>
      <c r="AJO46" s="382"/>
      <c r="AJP46" s="382"/>
      <c r="AJQ46" s="382"/>
      <c r="AJR46" s="382"/>
      <c r="AJS46" s="382"/>
      <c r="AJT46" s="382"/>
      <c r="AJU46" s="382"/>
      <c r="AJV46" s="382"/>
      <c r="AJW46" s="382"/>
      <c r="AJX46" s="382"/>
      <c r="AJY46" s="382"/>
      <c r="AJZ46" s="382"/>
      <c r="AKA46" s="382"/>
      <c r="AKB46" s="382"/>
      <c r="AKC46" s="382"/>
      <c r="AKD46" s="382"/>
      <c r="AKE46" s="382"/>
      <c r="AKF46" s="382"/>
      <c r="AKG46" s="382"/>
      <c r="AKH46" s="382"/>
      <c r="AKI46" s="382"/>
      <c r="AKJ46" s="382"/>
      <c r="AKK46" s="382"/>
      <c r="AKL46" s="382"/>
      <c r="AKM46" s="382"/>
      <c r="AKN46" s="382"/>
      <c r="AKO46" s="382"/>
      <c r="AKP46" s="382"/>
      <c r="AKQ46" s="382"/>
      <c r="AKR46" s="382"/>
      <c r="AKS46" s="382"/>
      <c r="AKT46" s="382"/>
      <c r="AKU46" s="382"/>
      <c r="AKV46" s="382"/>
      <c r="AKW46" s="382"/>
      <c r="AKX46" s="382"/>
      <c r="AKY46" s="382"/>
      <c r="AKZ46" s="382"/>
      <c r="ALA46" s="382"/>
      <c r="ALB46" s="382"/>
      <c r="ALC46" s="382"/>
      <c r="ALD46" s="382"/>
      <c r="ALE46" s="382"/>
      <c r="ALF46" s="382"/>
      <c r="ALG46" s="382"/>
      <c r="ALH46" s="382"/>
      <c r="ALI46" s="382"/>
      <c r="ALJ46" s="382"/>
      <c r="ALK46" s="382"/>
      <c r="ALL46" s="382"/>
      <c r="ALM46" s="382"/>
      <c r="ALN46" s="382"/>
      <c r="ALO46" s="382"/>
      <c r="ALP46" s="382"/>
      <c r="ALQ46" s="382"/>
      <c r="ALR46" s="382"/>
      <c r="ALS46" s="382"/>
      <c r="ALT46" s="382"/>
      <c r="ALU46" s="382"/>
      <c r="ALV46" s="382"/>
      <c r="ALW46" s="382"/>
      <c r="ALX46" s="382"/>
      <c r="ALY46" s="382"/>
      <c r="ALZ46" s="382"/>
      <c r="AMA46" s="382"/>
      <c r="AMB46" s="382"/>
      <c r="AMC46" s="382"/>
      <c r="AMD46" s="382"/>
      <c r="AME46" s="382"/>
      <c r="AMF46" s="382"/>
      <c r="AMG46" s="382"/>
      <c r="AMH46" s="382"/>
      <c r="AMI46" s="382"/>
      <c r="AMJ46" s="382"/>
      <c r="AMK46" s="382"/>
      <c r="AML46" s="382"/>
      <c r="AMM46" s="382"/>
      <c r="AMN46" s="382"/>
      <c r="AMO46" s="382"/>
      <c r="AMP46" s="382"/>
      <c r="AMQ46" s="382"/>
      <c r="AMR46" s="382"/>
      <c r="AMS46" s="382"/>
      <c r="AMT46" s="382"/>
      <c r="AMU46" s="382"/>
      <c r="AMV46" s="382"/>
      <c r="AMW46" s="382"/>
      <c r="AMX46" s="382"/>
      <c r="AMY46" s="382"/>
      <c r="AMZ46" s="382"/>
      <c r="ANA46" s="382"/>
      <c r="ANB46" s="382"/>
      <c r="ANC46" s="382"/>
      <c r="AND46" s="382"/>
      <c r="ANE46" s="382"/>
      <c r="ANF46" s="382"/>
      <c r="ANG46" s="382"/>
      <c r="ANH46" s="382"/>
      <c r="ANI46" s="382"/>
      <c r="ANJ46" s="382"/>
      <c r="ANK46" s="382"/>
      <c r="ANL46" s="382"/>
      <c r="ANM46" s="382"/>
      <c r="ANN46" s="382"/>
      <c r="ANO46" s="382"/>
      <c r="ANP46" s="382"/>
      <c r="ANQ46" s="382"/>
      <c r="ANR46" s="382"/>
      <c r="ANS46" s="382"/>
      <c r="ANT46" s="382"/>
      <c r="ANU46" s="382"/>
      <c r="ANV46" s="382"/>
      <c r="ANW46" s="382"/>
      <c r="ANX46" s="382"/>
      <c r="ANY46" s="382"/>
      <c r="ANZ46" s="382"/>
      <c r="AOA46" s="382"/>
      <c r="AOB46" s="382"/>
      <c r="AOC46" s="382"/>
      <c r="AOD46" s="382"/>
      <c r="AOE46" s="382"/>
      <c r="AOF46" s="382"/>
      <c r="AOG46" s="382"/>
      <c r="AOH46" s="382"/>
      <c r="AOI46" s="382"/>
      <c r="AOJ46" s="382"/>
      <c r="AOK46" s="382"/>
      <c r="AOL46" s="382"/>
      <c r="AOM46" s="382"/>
      <c r="AON46" s="382"/>
      <c r="AOO46" s="382"/>
      <c r="AOP46" s="382"/>
      <c r="AOQ46" s="382"/>
      <c r="AOR46" s="382"/>
      <c r="AOS46" s="382"/>
      <c r="AOT46" s="382"/>
      <c r="AOU46" s="382"/>
      <c r="AOV46" s="382"/>
      <c r="AOW46" s="382"/>
      <c r="AOX46" s="382"/>
      <c r="AOY46" s="382"/>
      <c r="AOZ46" s="382"/>
      <c r="APA46" s="382"/>
      <c r="APB46" s="382"/>
      <c r="APC46" s="382"/>
      <c r="APD46" s="382"/>
      <c r="APE46" s="382"/>
      <c r="APF46" s="382"/>
      <c r="APG46" s="382"/>
      <c r="APH46" s="382"/>
      <c r="API46" s="382"/>
      <c r="APJ46" s="382"/>
      <c r="APK46" s="382"/>
      <c r="APL46" s="382"/>
      <c r="APM46" s="382"/>
      <c r="APN46" s="382"/>
      <c r="APO46" s="382"/>
      <c r="APP46" s="382"/>
      <c r="APQ46" s="382"/>
      <c r="APR46" s="382"/>
      <c r="APS46" s="382"/>
      <c r="APT46" s="382"/>
      <c r="APU46" s="382"/>
      <c r="APV46" s="382"/>
      <c r="APW46" s="382"/>
      <c r="APX46" s="382"/>
      <c r="APY46" s="382"/>
      <c r="APZ46" s="382"/>
      <c r="AQA46" s="382"/>
      <c r="AQB46" s="382"/>
      <c r="AQC46" s="382"/>
      <c r="AQD46" s="382"/>
      <c r="AQE46" s="382"/>
      <c r="AQF46" s="382"/>
      <c r="AQG46" s="382"/>
      <c r="AQH46" s="382"/>
      <c r="AQI46" s="382"/>
      <c r="AQJ46" s="382"/>
      <c r="AQK46" s="382"/>
      <c r="AQL46" s="382"/>
      <c r="AQM46" s="382"/>
      <c r="AQN46" s="382"/>
      <c r="AQO46" s="382"/>
      <c r="AQP46" s="382"/>
      <c r="AQQ46" s="382"/>
      <c r="AQR46" s="382"/>
      <c r="AQS46" s="382"/>
      <c r="AQT46" s="382"/>
      <c r="AQU46" s="382"/>
      <c r="AQV46" s="382"/>
      <c r="AQW46" s="382"/>
      <c r="AQX46" s="382"/>
      <c r="AQY46" s="382"/>
      <c r="AQZ46" s="382"/>
      <c r="ARA46" s="382"/>
      <c r="ARB46" s="382"/>
      <c r="ARC46" s="382"/>
      <c r="ARD46" s="382"/>
      <c r="ARE46" s="382"/>
      <c r="ARF46" s="382"/>
      <c r="ARG46" s="382"/>
      <c r="ARH46" s="382"/>
      <c r="ARI46" s="382"/>
      <c r="ARJ46" s="382"/>
      <c r="ARK46" s="382"/>
      <c r="ARL46" s="382"/>
      <c r="ARM46" s="382"/>
      <c r="ARN46" s="382"/>
      <c r="ARO46" s="382"/>
      <c r="ARP46" s="382"/>
      <c r="ARQ46" s="382"/>
      <c r="ARR46" s="382"/>
      <c r="ARS46" s="382"/>
      <c r="ART46" s="382"/>
      <c r="ARU46" s="382"/>
      <c r="ARV46" s="382"/>
      <c r="ARW46" s="382"/>
      <c r="ARX46" s="382"/>
      <c r="ARY46" s="382"/>
      <c r="ARZ46" s="382"/>
      <c r="ASA46" s="382"/>
      <c r="ASB46" s="382"/>
      <c r="ASC46" s="382"/>
      <c r="ASD46" s="382"/>
      <c r="ASE46" s="382"/>
      <c r="ASF46" s="382"/>
      <c r="ASG46" s="382"/>
      <c r="ASH46" s="382"/>
      <c r="ASI46" s="382"/>
      <c r="ASJ46" s="382"/>
      <c r="ASK46" s="382"/>
      <c r="ASL46" s="382"/>
      <c r="ASM46" s="382"/>
      <c r="ASN46" s="382"/>
      <c r="ASO46" s="382"/>
      <c r="ASP46" s="382"/>
      <c r="ASQ46" s="382"/>
      <c r="ASR46" s="382"/>
      <c r="ASS46" s="382"/>
      <c r="AST46" s="382"/>
      <c r="ASU46" s="382"/>
      <c r="ASV46" s="382"/>
      <c r="ASW46" s="382"/>
      <c r="ASX46" s="382"/>
      <c r="ASY46" s="382"/>
      <c r="ASZ46" s="382"/>
      <c r="ATA46" s="382"/>
      <c r="ATB46" s="382"/>
      <c r="ATC46" s="382"/>
      <c r="ATD46" s="382"/>
      <c r="ATE46" s="382"/>
      <c r="ATF46" s="382"/>
      <c r="ATG46" s="382"/>
      <c r="ATH46" s="382"/>
      <c r="ATI46" s="382"/>
      <c r="ATJ46" s="382"/>
      <c r="ATK46" s="382"/>
      <c r="ATL46" s="382"/>
      <c r="ATM46" s="382"/>
      <c r="ATN46" s="382"/>
      <c r="ATO46" s="382"/>
      <c r="ATP46" s="382"/>
      <c r="ATQ46" s="382"/>
      <c r="ATR46" s="382"/>
      <c r="ATS46" s="382"/>
      <c r="ATT46" s="382"/>
      <c r="ATU46" s="382"/>
      <c r="ATV46" s="382"/>
      <c r="ATW46" s="382"/>
      <c r="ATX46" s="382"/>
      <c r="ATY46" s="382"/>
      <c r="ATZ46" s="382"/>
      <c r="AUA46" s="382"/>
      <c r="AUB46" s="382"/>
      <c r="AUC46" s="382"/>
      <c r="AUD46" s="382"/>
      <c r="AUE46" s="382"/>
      <c r="AUF46" s="382"/>
      <c r="AUG46" s="382"/>
      <c r="AUH46" s="382"/>
      <c r="AUI46" s="382"/>
      <c r="AUJ46" s="382"/>
      <c r="AUK46" s="382"/>
      <c r="AUL46" s="382"/>
      <c r="AUM46" s="382"/>
      <c r="AUN46" s="382"/>
      <c r="AUO46" s="382"/>
      <c r="AUP46" s="382"/>
      <c r="AUQ46" s="382"/>
      <c r="AUR46" s="382"/>
      <c r="AUS46" s="382"/>
      <c r="AUT46" s="382"/>
      <c r="AUU46" s="382"/>
      <c r="AUV46" s="382"/>
      <c r="AUW46" s="382"/>
      <c r="AUX46" s="382"/>
      <c r="AUY46" s="382"/>
      <c r="AUZ46" s="382"/>
      <c r="AVA46" s="382"/>
      <c r="AVB46" s="382"/>
      <c r="AVC46" s="382"/>
      <c r="AVD46" s="382"/>
      <c r="AVE46" s="382"/>
      <c r="AVF46" s="382"/>
      <c r="AVG46" s="382"/>
      <c r="AVH46" s="382"/>
      <c r="AVI46" s="382"/>
      <c r="AVJ46" s="382"/>
      <c r="AVK46" s="382"/>
      <c r="AVL46" s="382"/>
      <c r="AVM46" s="382"/>
      <c r="AVN46" s="382"/>
      <c r="AVO46" s="382"/>
      <c r="AVP46" s="382"/>
      <c r="AVQ46" s="382"/>
      <c r="AVR46" s="382"/>
      <c r="AVS46" s="382"/>
      <c r="AVT46" s="382"/>
      <c r="AVU46" s="382"/>
      <c r="AVV46" s="382"/>
      <c r="AVW46" s="382"/>
      <c r="AVX46" s="382"/>
      <c r="AVY46" s="382"/>
      <c r="AVZ46" s="382"/>
      <c r="AWA46" s="382"/>
      <c r="AWB46" s="382"/>
      <c r="AWC46" s="382"/>
      <c r="AWD46" s="382"/>
      <c r="AWE46" s="382"/>
      <c r="AWF46" s="382"/>
      <c r="AWG46" s="382"/>
      <c r="AWH46" s="382"/>
      <c r="AWI46" s="382"/>
      <c r="AWJ46" s="382"/>
      <c r="AWK46" s="382"/>
      <c r="AWL46" s="382"/>
      <c r="AWM46" s="382"/>
      <c r="AWN46" s="382"/>
      <c r="AWO46" s="382"/>
      <c r="AWP46" s="382"/>
      <c r="AWQ46" s="382"/>
      <c r="AWR46" s="382"/>
      <c r="AWS46" s="382"/>
      <c r="AWT46" s="382"/>
      <c r="AWU46" s="382"/>
      <c r="AWV46" s="382"/>
      <c r="AWW46" s="382"/>
      <c r="AWX46" s="382"/>
      <c r="AWY46" s="382"/>
      <c r="AWZ46" s="382"/>
      <c r="AXA46" s="382"/>
      <c r="AXB46" s="382"/>
      <c r="AXC46" s="382"/>
      <c r="AXD46" s="382"/>
      <c r="AXE46" s="382"/>
      <c r="AXF46" s="382"/>
      <c r="AXG46" s="382"/>
      <c r="AXH46" s="382"/>
      <c r="AXI46" s="382"/>
      <c r="AXJ46" s="382"/>
      <c r="AXK46" s="382"/>
      <c r="AXL46" s="382"/>
      <c r="AXM46" s="382"/>
      <c r="AXN46" s="382"/>
      <c r="AXO46" s="382"/>
      <c r="AXP46" s="382"/>
      <c r="AXQ46" s="382"/>
      <c r="AXR46" s="382"/>
      <c r="AXS46" s="382"/>
      <c r="AXT46" s="382"/>
      <c r="AXU46" s="382"/>
      <c r="AXV46" s="382"/>
      <c r="AXW46" s="382"/>
      <c r="AXX46" s="382"/>
      <c r="AXY46" s="382"/>
      <c r="AXZ46" s="382"/>
      <c r="AYA46" s="382"/>
      <c r="AYB46" s="382"/>
      <c r="AYC46" s="382"/>
      <c r="AYD46" s="382"/>
      <c r="AYE46" s="382"/>
      <c r="AYF46" s="382"/>
      <c r="AYG46" s="382"/>
      <c r="AYH46" s="382"/>
      <c r="AYI46" s="382"/>
      <c r="AYJ46" s="382"/>
      <c r="AYK46" s="382"/>
      <c r="AYL46" s="382"/>
      <c r="AYM46" s="382"/>
      <c r="AYN46" s="382"/>
      <c r="AYO46" s="382"/>
      <c r="AYP46" s="382"/>
      <c r="AYQ46" s="382"/>
      <c r="AYR46" s="382"/>
      <c r="AYS46" s="382"/>
      <c r="AYT46" s="382"/>
      <c r="AYU46" s="382"/>
      <c r="AYV46" s="382"/>
      <c r="AYW46" s="382"/>
      <c r="AYX46" s="382"/>
      <c r="AYY46" s="382"/>
      <c r="AYZ46" s="382"/>
      <c r="AZA46" s="382"/>
      <c r="AZB46" s="382"/>
      <c r="AZC46" s="382"/>
      <c r="AZD46" s="382"/>
      <c r="AZE46" s="382"/>
      <c r="AZF46" s="382"/>
      <c r="AZG46" s="382"/>
      <c r="AZH46" s="382"/>
      <c r="AZI46" s="382"/>
      <c r="AZJ46" s="382"/>
      <c r="AZK46" s="382"/>
      <c r="AZL46" s="382"/>
      <c r="AZM46" s="382"/>
      <c r="AZN46" s="382"/>
      <c r="AZO46" s="382"/>
      <c r="AZP46" s="382"/>
      <c r="AZQ46" s="382"/>
      <c r="AZR46" s="382"/>
      <c r="AZS46" s="382"/>
      <c r="AZT46" s="382"/>
      <c r="AZU46" s="382"/>
      <c r="AZV46" s="382"/>
      <c r="AZW46" s="382"/>
      <c r="AZX46" s="382"/>
      <c r="AZY46" s="382"/>
      <c r="AZZ46" s="382"/>
      <c r="BAA46" s="382"/>
      <c r="BAB46" s="382"/>
      <c r="BAC46" s="382"/>
      <c r="BAD46" s="382"/>
      <c r="BAE46" s="382"/>
      <c r="BAF46" s="382"/>
      <c r="BAG46" s="382"/>
      <c r="BAH46" s="382"/>
      <c r="BAI46" s="382"/>
      <c r="BAJ46" s="382"/>
      <c r="BAK46" s="382"/>
      <c r="BAL46" s="382"/>
      <c r="BAM46" s="382"/>
      <c r="BAN46" s="382"/>
      <c r="BAO46" s="382"/>
      <c r="BAP46" s="382"/>
      <c r="BAQ46" s="382"/>
      <c r="BAR46" s="382"/>
      <c r="BAS46" s="382"/>
      <c r="BAT46" s="382"/>
      <c r="BAU46" s="382"/>
      <c r="BAV46" s="382"/>
      <c r="BAW46" s="382"/>
      <c r="BAX46" s="382"/>
      <c r="BAY46" s="382"/>
      <c r="BAZ46" s="382"/>
      <c r="BBA46" s="382"/>
      <c r="BBB46" s="382"/>
      <c r="BBC46" s="382"/>
      <c r="BBD46" s="382"/>
      <c r="BBE46" s="382"/>
      <c r="BBF46" s="382"/>
      <c r="BBG46" s="382"/>
      <c r="BBH46" s="382"/>
      <c r="BBI46" s="382"/>
      <c r="BBJ46" s="382"/>
      <c r="BBK46" s="382"/>
      <c r="BBL46" s="382"/>
      <c r="BBM46" s="382"/>
      <c r="BBN46" s="382"/>
      <c r="BBO46" s="382"/>
      <c r="BBP46" s="382"/>
      <c r="BBQ46" s="382"/>
      <c r="BBR46" s="382"/>
      <c r="BBS46" s="382"/>
      <c r="BBT46" s="382"/>
      <c r="BBU46" s="382"/>
      <c r="BBV46" s="382"/>
      <c r="BBW46" s="382"/>
      <c r="BBX46" s="382"/>
      <c r="BBY46" s="382"/>
      <c r="BBZ46" s="382"/>
      <c r="BCA46" s="382"/>
      <c r="BCB46" s="382"/>
      <c r="BCC46" s="382"/>
      <c r="BCD46" s="382"/>
      <c r="BCE46" s="382"/>
      <c r="BCF46" s="382"/>
      <c r="BCG46" s="382"/>
      <c r="BCH46" s="382"/>
      <c r="BCI46" s="382"/>
      <c r="BCJ46" s="382"/>
      <c r="BCK46" s="382"/>
      <c r="BCL46" s="382"/>
      <c r="BCM46" s="382"/>
      <c r="BCN46" s="382"/>
      <c r="BCO46" s="382"/>
      <c r="BCP46" s="382"/>
      <c r="BCQ46" s="382"/>
      <c r="BCR46" s="382"/>
      <c r="BCS46" s="382"/>
      <c r="BCT46" s="382"/>
      <c r="BCU46" s="382"/>
      <c r="BCV46" s="382"/>
      <c r="BCW46" s="382"/>
      <c r="BCX46" s="382"/>
      <c r="BCY46" s="382"/>
      <c r="BCZ46" s="382"/>
      <c r="BDA46" s="382"/>
      <c r="BDB46" s="382"/>
      <c r="BDC46" s="382"/>
      <c r="BDD46" s="382"/>
      <c r="BDE46" s="382"/>
      <c r="BDF46" s="382"/>
      <c r="BDG46" s="382"/>
      <c r="BDH46" s="382"/>
      <c r="BDI46" s="382"/>
      <c r="BDJ46" s="382"/>
      <c r="BDK46" s="382"/>
      <c r="BDL46" s="382"/>
      <c r="BDM46" s="382"/>
      <c r="BDN46" s="382"/>
      <c r="BDO46" s="382"/>
      <c r="BDP46" s="382"/>
      <c r="BDQ46" s="382"/>
      <c r="BDR46" s="382"/>
      <c r="BDS46" s="382"/>
      <c r="BDT46" s="382"/>
      <c r="BDU46" s="382"/>
      <c r="BDV46" s="382"/>
      <c r="BDW46" s="382"/>
      <c r="BDX46" s="382"/>
      <c r="BDY46" s="382"/>
      <c r="BDZ46" s="382"/>
      <c r="BEA46" s="382"/>
      <c r="BEB46" s="382"/>
      <c r="BEC46" s="382"/>
      <c r="BED46" s="382"/>
      <c r="BEE46" s="382"/>
      <c r="BEF46" s="382"/>
      <c r="BEG46" s="382"/>
      <c r="BEH46" s="382"/>
      <c r="BEI46" s="382"/>
      <c r="BEJ46" s="382"/>
      <c r="BEK46" s="382"/>
      <c r="BEL46" s="382"/>
      <c r="BEM46" s="382"/>
      <c r="BEN46" s="382"/>
      <c r="BEO46" s="382"/>
      <c r="BEP46" s="382"/>
      <c r="BEQ46" s="382"/>
      <c r="BER46" s="382"/>
      <c r="BES46" s="382"/>
      <c r="BET46" s="382"/>
      <c r="BEU46" s="382"/>
      <c r="BEV46" s="382"/>
      <c r="BEW46" s="382"/>
      <c r="BEX46" s="382"/>
      <c r="BEY46" s="382"/>
      <c r="BEZ46" s="382"/>
      <c r="BFA46" s="382"/>
      <c r="BFB46" s="382"/>
      <c r="BFC46" s="382"/>
      <c r="BFD46" s="382"/>
      <c r="BFE46" s="382"/>
      <c r="BFF46" s="382"/>
      <c r="BFG46" s="382"/>
      <c r="BFH46" s="382"/>
      <c r="BFI46" s="382"/>
      <c r="BFJ46" s="382"/>
      <c r="BFK46" s="382"/>
      <c r="BFL46" s="382"/>
      <c r="BFM46" s="382"/>
      <c r="BFN46" s="382"/>
      <c r="BFO46" s="382"/>
      <c r="BFP46" s="382"/>
      <c r="BFQ46" s="382"/>
      <c r="BFR46" s="382"/>
      <c r="BFS46" s="382"/>
      <c r="BFT46" s="382"/>
      <c r="BFU46" s="382"/>
      <c r="BFV46" s="382"/>
      <c r="BFW46" s="382"/>
      <c r="BFX46" s="382"/>
      <c r="BFY46" s="382"/>
      <c r="BFZ46" s="382"/>
      <c r="BGA46" s="382"/>
      <c r="BGB46" s="382"/>
      <c r="BGC46" s="382"/>
      <c r="BGD46" s="382"/>
      <c r="BGE46" s="382"/>
      <c r="BGF46" s="382"/>
      <c r="BGG46" s="382"/>
      <c r="BGH46" s="382"/>
      <c r="BGI46" s="382"/>
      <c r="BGJ46" s="382"/>
      <c r="BGK46" s="382"/>
      <c r="BGL46" s="382"/>
      <c r="BGM46" s="382"/>
      <c r="BGN46" s="382"/>
      <c r="BGO46" s="382"/>
      <c r="BGP46" s="382"/>
      <c r="BGQ46" s="382"/>
      <c r="BGR46" s="382"/>
      <c r="BGS46" s="382"/>
      <c r="BGT46" s="382"/>
      <c r="BGU46" s="382"/>
      <c r="BGV46" s="382"/>
      <c r="BGW46" s="382"/>
      <c r="BGX46" s="382"/>
      <c r="BGY46" s="382"/>
      <c r="BGZ46" s="382"/>
      <c r="BHA46" s="382"/>
      <c r="BHB46" s="382"/>
      <c r="BHC46" s="382"/>
      <c r="BHD46" s="382"/>
      <c r="BHE46" s="382"/>
      <c r="BHF46" s="382"/>
      <c r="BHG46" s="382"/>
      <c r="BHH46" s="382"/>
      <c r="BHI46" s="382"/>
      <c r="BHJ46" s="382"/>
      <c r="BHK46" s="382"/>
      <c r="BHL46" s="382"/>
      <c r="BHM46" s="382"/>
      <c r="BHN46" s="382"/>
      <c r="BHO46" s="382"/>
      <c r="BHP46" s="382"/>
      <c r="BHQ46" s="382"/>
      <c r="BHR46" s="382"/>
      <c r="BHS46" s="382"/>
      <c r="BHT46" s="382"/>
      <c r="BHU46" s="382"/>
      <c r="BHV46" s="382"/>
      <c r="BHW46" s="382"/>
      <c r="BHX46" s="382"/>
      <c r="BHY46" s="382"/>
      <c r="BHZ46" s="382"/>
      <c r="BIA46" s="382"/>
      <c r="BIB46" s="382"/>
      <c r="BIC46" s="382"/>
      <c r="BID46" s="382"/>
      <c r="BIE46" s="382"/>
      <c r="BIF46" s="382"/>
      <c r="BIG46" s="382"/>
      <c r="BIH46" s="382"/>
      <c r="BII46" s="382"/>
      <c r="BIJ46" s="382"/>
      <c r="BIK46" s="382"/>
      <c r="BIL46" s="382"/>
      <c r="BIM46" s="382"/>
      <c r="BIN46" s="382"/>
      <c r="BIO46" s="382"/>
      <c r="BIP46" s="382"/>
      <c r="BIQ46" s="382"/>
      <c r="BIR46" s="382"/>
      <c r="BIS46" s="382"/>
      <c r="BIT46" s="382"/>
      <c r="BIU46" s="382"/>
      <c r="BIV46" s="382"/>
      <c r="BIW46" s="382"/>
      <c r="BIX46" s="382"/>
      <c r="BIY46" s="382"/>
      <c r="BIZ46" s="382"/>
      <c r="BJA46" s="382"/>
      <c r="BJB46" s="382"/>
      <c r="BJC46" s="382"/>
      <c r="BJD46" s="382"/>
      <c r="BJE46" s="382"/>
      <c r="BJF46" s="382"/>
      <c r="BJG46" s="382"/>
      <c r="BJH46" s="382"/>
      <c r="BJI46" s="382"/>
      <c r="BJJ46" s="382"/>
      <c r="BJK46" s="382"/>
      <c r="BJL46" s="382"/>
      <c r="BJM46" s="382"/>
      <c r="BJN46" s="382"/>
      <c r="BJO46" s="382"/>
      <c r="BJP46" s="382"/>
      <c r="BJQ46" s="382"/>
      <c r="BJR46" s="382"/>
      <c r="BJS46" s="382"/>
      <c r="BJT46" s="382"/>
      <c r="BJU46" s="382"/>
      <c r="BJV46" s="382"/>
      <c r="BJW46" s="382"/>
      <c r="BJX46" s="382"/>
      <c r="BJY46" s="382"/>
      <c r="BJZ46" s="382"/>
      <c r="BKA46" s="382"/>
      <c r="BKB46" s="382"/>
      <c r="BKC46" s="382"/>
      <c r="BKD46" s="382"/>
      <c r="BKE46" s="382"/>
      <c r="BKF46" s="382"/>
      <c r="BKG46" s="382"/>
      <c r="BKH46" s="382"/>
      <c r="BKI46" s="382"/>
      <c r="BKJ46" s="382"/>
      <c r="BKK46" s="382"/>
      <c r="BKL46" s="382"/>
      <c r="BKM46" s="382"/>
      <c r="BKN46" s="382"/>
      <c r="BKO46" s="382"/>
      <c r="BKP46" s="382"/>
      <c r="BKQ46" s="382"/>
      <c r="BKR46" s="382"/>
      <c r="BKS46" s="382"/>
      <c r="BKT46" s="382"/>
      <c r="BKU46" s="382"/>
      <c r="BKV46" s="382"/>
      <c r="BKW46" s="382"/>
      <c r="BKX46" s="382"/>
      <c r="BKY46" s="382"/>
      <c r="BKZ46" s="382"/>
      <c r="BLA46" s="382"/>
      <c r="BLB46" s="382"/>
      <c r="BLC46" s="382"/>
      <c r="BLD46" s="382"/>
      <c r="BLE46" s="382"/>
      <c r="BLF46" s="382"/>
      <c r="BLG46" s="382"/>
      <c r="BLH46" s="382"/>
      <c r="BLI46" s="382"/>
      <c r="BLJ46" s="382"/>
      <c r="BLK46" s="382"/>
      <c r="BLL46" s="382"/>
      <c r="BLM46" s="382"/>
      <c r="BLN46" s="382"/>
      <c r="BLO46" s="382"/>
      <c r="BLP46" s="382"/>
      <c r="BLQ46" s="382"/>
      <c r="BLR46" s="382"/>
      <c r="BLS46" s="382"/>
      <c r="BLT46" s="382"/>
      <c r="BLU46" s="382"/>
      <c r="BLV46" s="382"/>
      <c r="BLW46" s="382"/>
      <c r="BLX46" s="382"/>
      <c r="BLY46" s="382"/>
      <c r="BLZ46" s="382"/>
      <c r="BMA46" s="382"/>
      <c r="BMB46" s="382"/>
      <c r="BMC46" s="382"/>
      <c r="BMD46" s="382"/>
      <c r="BME46" s="382"/>
      <c r="BMF46" s="382"/>
      <c r="BMG46" s="382"/>
      <c r="BMH46" s="382"/>
      <c r="BMI46" s="382"/>
      <c r="BMJ46" s="382"/>
      <c r="BMK46" s="382"/>
      <c r="BML46" s="382"/>
      <c r="BMM46" s="382"/>
      <c r="BMN46" s="382"/>
      <c r="BMO46" s="382"/>
      <c r="BMP46" s="382"/>
      <c r="BMQ46" s="382"/>
      <c r="BMR46" s="382"/>
      <c r="BMS46" s="382"/>
      <c r="BMT46" s="382"/>
      <c r="BMU46" s="382"/>
      <c r="BMV46" s="382"/>
      <c r="BMW46" s="382"/>
      <c r="BMX46" s="382"/>
      <c r="BMY46" s="382"/>
      <c r="BMZ46" s="382"/>
      <c r="BNA46" s="382"/>
      <c r="BNB46" s="382"/>
      <c r="BNC46" s="382"/>
      <c r="BND46" s="382"/>
      <c r="BNE46" s="382"/>
      <c r="BNF46" s="382"/>
      <c r="BNG46" s="382"/>
      <c r="BNH46" s="382"/>
      <c r="BNI46" s="382"/>
      <c r="BNJ46" s="382"/>
      <c r="BNK46" s="382"/>
      <c r="BNL46" s="382"/>
      <c r="BNM46" s="382"/>
      <c r="BNN46" s="382"/>
      <c r="BNO46" s="382"/>
      <c r="BNP46" s="382"/>
      <c r="BNQ46" s="382"/>
      <c r="BNR46" s="382"/>
      <c r="BNS46" s="382"/>
      <c r="BNT46" s="382"/>
      <c r="BNU46" s="382"/>
      <c r="BNV46" s="382"/>
      <c r="BNW46" s="382"/>
      <c r="BNX46" s="382"/>
      <c r="BNY46" s="382"/>
      <c r="BNZ46" s="382"/>
      <c r="BOA46" s="382"/>
      <c r="BOB46" s="382"/>
      <c r="BOC46" s="382"/>
      <c r="BOD46" s="382"/>
      <c r="BOE46" s="382"/>
      <c r="BOF46" s="382"/>
      <c r="BOG46" s="382"/>
      <c r="BOH46" s="382"/>
      <c r="BOI46" s="382"/>
      <c r="BOJ46" s="382"/>
      <c r="BOK46" s="382"/>
      <c r="BOL46" s="382"/>
      <c r="BOM46" s="382"/>
      <c r="BON46" s="382"/>
      <c r="BOO46" s="382"/>
      <c r="BOP46" s="382"/>
      <c r="BOQ46" s="382"/>
      <c r="BOR46" s="382"/>
      <c r="BOS46" s="382"/>
      <c r="BOT46" s="382"/>
      <c r="BOU46" s="382"/>
      <c r="BOV46" s="382"/>
      <c r="BOW46" s="382"/>
      <c r="BOX46" s="382"/>
      <c r="BOY46" s="382"/>
      <c r="BOZ46" s="382"/>
      <c r="BPA46" s="382"/>
      <c r="BPB46" s="382"/>
      <c r="BPC46" s="382"/>
      <c r="BPD46" s="382"/>
      <c r="BPE46" s="382"/>
      <c r="BPF46" s="382"/>
      <c r="BPG46" s="382"/>
      <c r="BPH46" s="382"/>
      <c r="BPI46" s="382"/>
      <c r="BPJ46" s="382"/>
      <c r="BPK46" s="382"/>
      <c r="BPL46" s="382"/>
      <c r="BPM46" s="382"/>
      <c r="BPN46" s="382"/>
      <c r="BPO46" s="382"/>
      <c r="BPP46" s="382"/>
      <c r="BPQ46" s="382"/>
      <c r="BPR46" s="382"/>
      <c r="BPS46" s="382"/>
      <c r="BPT46" s="382"/>
      <c r="BPU46" s="382"/>
      <c r="BPV46" s="382"/>
      <c r="BPW46" s="382"/>
      <c r="BPX46" s="382"/>
      <c r="BPY46" s="382"/>
      <c r="BPZ46" s="382"/>
      <c r="BQA46" s="382"/>
      <c r="BQB46" s="382"/>
      <c r="BQC46" s="382"/>
      <c r="BQD46" s="382"/>
      <c r="BQE46" s="382"/>
      <c r="BQF46" s="382"/>
      <c r="BQG46" s="382"/>
      <c r="BQH46" s="382"/>
      <c r="BQI46" s="382"/>
      <c r="BQJ46" s="382"/>
      <c r="BQK46" s="382"/>
      <c r="BQL46" s="382"/>
      <c r="BQM46" s="382"/>
      <c r="BQN46" s="382"/>
      <c r="BQO46" s="382"/>
      <c r="BQP46" s="382"/>
      <c r="BQQ46" s="382"/>
      <c r="BQR46" s="382"/>
      <c r="BQS46" s="382"/>
      <c r="BQT46" s="382"/>
      <c r="BQU46" s="382"/>
      <c r="BQV46" s="382"/>
      <c r="BQW46" s="382"/>
      <c r="BQX46" s="382"/>
      <c r="BQY46" s="382"/>
      <c r="BQZ46" s="382"/>
      <c r="BRA46" s="382"/>
      <c r="BRB46" s="382"/>
      <c r="BRC46" s="382"/>
      <c r="BRD46" s="382"/>
      <c r="BRE46" s="382"/>
      <c r="BRF46" s="382"/>
      <c r="BRG46" s="382"/>
      <c r="BRH46" s="382"/>
      <c r="BRI46" s="382"/>
      <c r="BRJ46" s="382"/>
      <c r="BRK46" s="382"/>
      <c r="BRL46" s="382"/>
      <c r="BRM46" s="382"/>
      <c r="BRN46" s="382"/>
      <c r="BRO46" s="382"/>
      <c r="BRP46" s="382"/>
      <c r="BRQ46" s="382"/>
      <c r="BRR46" s="382"/>
      <c r="BRS46" s="382"/>
      <c r="BRT46" s="382"/>
      <c r="BRU46" s="382"/>
      <c r="BRV46" s="382"/>
      <c r="BRW46" s="382"/>
      <c r="BRX46" s="382"/>
      <c r="BRY46" s="382"/>
      <c r="BRZ46" s="382"/>
      <c r="BSA46" s="382"/>
      <c r="BSB46" s="382"/>
      <c r="BSC46" s="382"/>
      <c r="BSD46" s="382"/>
      <c r="BSE46" s="382"/>
      <c r="BSF46" s="382"/>
      <c r="BSG46" s="382"/>
      <c r="BSH46" s="382"/>
      <c r="BSI46" s="382"/>
      <c r="BSJ46" s="382"/>
      <c r="BSK46" s="382"/>
      <c r="BSL46" s="382"/>
      <c r="BSM46" s="382"/>
      <c r="BSN46" s="382"/>
      <c r="BSO46" s="382"/>
      <c r="BSP46" s="382"/>
      <c r="BSQ46" s="382"/>
      <c r="BSR46" s="382"/>
      <c r="BSS46" s="382"/>
      <c r="BST46" s="382"/>
      <c r="BSU46" s="382"/>
      <c r="BSV46" s="382"/>
      <c r="BSW46" s="382"/>
      <c r="BSX46" s="382"/>
      <c r="BSY46" s="382"/>
      <c r="BSZ46" s="382"/>
      <c r="BTA46" s="382"/>
      <c r="BTB46" s="382"/>
      <c r="BTC46" s="382"/>
      <c r="BTD46" s="382"/>
      <c r="BTE46" s="382"/>
      <c r="BTF46" s="382"/>
      <c r="BTG46" s="382"/>
      <c r="BTH46" s="382"/>
      <c r="BTI46" s="382"/>
    </row>
    <row r="47" spans="1:1881" ht="37.5" customHeight="1" x14ac:dyDescent="0.25">
      <c r="A47" s="187">
        <v>379</v>
      </c>
      <c r="B47" s="66" t="s">
        <v>62</v>
      </c>
      <c r="C47" s="134" t="s">
        <v>148</v>
      </c>
      <c r="D47" s="173" t="s">
        <v>125</v>
      </c>
      <c r="E47" s="33" t="e">
        <f>HLOOKUP($D$2,'2019 Data(H)'!$C$1:$DC$310,138,FALSE)</f>
        <v>#N/A</v>
      </c>
      <c r="F47" s="587"/>
      <c r="G47" s="383">
        <f>IF((F44+F45)&gt;F47,"Error: Please review account numbers (506+536)&gt;379",)</f>
        <v>0</v>
      </c>
      <c r="H47" s="14"/>
      <c r="I47" s="32"/>
      <c r="J47"/>
      <c r="L47" s="715" t="s">
        <v>1028</v>
      </c>
      <c r="M47" s="580"/>
      <c r="N47" s="597"/>
    </row>
    <row r="48" spans="1:1881" ht="83.25" customHeight="1" x14ac:dyDescent="0.25">
      <c r="A48" s="187">
        <v>368</v>
      </c>
      <c r="B48" s="66" t="s">
        <v>69</v>
      </c>
      <c r="C48" s="134" t="s">
        <v>148</v>
      </c>
      <c r="D48" s="164" t="s">
        <v>553</v>
      </c>
      <c r="E48" s="33" t="e">
        <f>HLOOKUP($D$2,'2019 Data(H)'!$C$1:$DC$310,129,FALSE)</f>
        <v>#N/A</v>
      </c>
      <c r="F48" s="587"/>
      <c r="G48" s="383">
        <f t="shared" ref="G48:G53" si="1">IF(F48&lt;0,"Error: Enter as positive.",)</f>
        <v>0</v>
      </c>
      <c r="H48" s="14"/>
      <c r="I48" s="148"/>
      <c r="J48"/>
      <c r="L48" s="715" t="s">
        <v>1029</v>
      </c>
      <c r="M48" s="580"/>
      <c r="N48" s="597"/>
    </row>
    <row r="49" spans="1:1881" ht="85.5" customHeight="1" x14ac:dyDescent="0.25">
      <c r="A49" s="388">
        <v>4</v>
      </c>
      <c r="B49" s="66" t="s">
        <v>58</v>
      </c>
      <c r="C49" s="134" t="s">
        <v>148</v>
      </c>
      <c r="D49" s="438" t="s">
        <v>794</v>
      </c>
      <c r="E49" s="385" t="e">
        <f>HLOOKUP($D$2,'2019 Data(H)'!$C$1:$DC$310,3,FALSE)</f>
        <v>#N/A</v>
      </c>
      <c r="F49" s="587"/>
      <c r="G49" s="383">
        <f t="shared" si="1"/>
        <v>0</v>
      </c>
      <c r="H49" s="14"/>
      <c r="I49" s="32"/>
      <c r="J49"/>
      <c r="L49" s="715" t="s">
        <v>1030</v>
      </c>
      <c r="M49" s="580"/>
      <c r="N49" s="597"/>
    </row>
    <row r="50" spans="1:1881" ht="117.75" customHeight="1" x14ac:dyDescent="0.25">
      <c r="A50" s="187">
        <v>5</v>
      </c>
      <c r="B50" s="66" t="s">
        <v>58</v>
      </c>
      <c r="C50" s="134" t="s">
        <v>148</v>
      </c>
      <c r="D50" s="124" t="s">
        <v>155</v>
      </c>
      <c r="E50" s="33" t="e">
        <f>HLOOKUP($D$2,'2019 Data(H)'!$C$1:$DC$310,4,FALSE)</f>
        <v>#N/A</v>
      </c>
      <c r="F50" s="587"/>
      <c r="G50" s="383">
        <f t="shared" si="1"/>
        <v>0</v>
      </c>
      <c r="H50" s="14"/>
      <c r="I50" s="32"/>
      <c r="J50"/>
      <c r="L50" s="715" t="s">
        <v>1031</v>
      </c>
      <c r="M50" s="580"/>
      <c r="N50" s="597"/>
    </row>
    <row r="51" spans="1:1881" ht="93.75" customHeight="1" x14ac:dyDescent="0.25">
      <c r="A51" s="187">
        <v>380</v>
      </c>
      <c r="B51" s="66" t="s">
        <v>62</v>
      </c>
      <c r="C51" s="134" t="s">
        <v>148</v>
      </c>
      <c r="D51" s="124" t="s">
        <v>156</v>
      </c>
      <c r="E51" s="33" t="e">
        <f>HLOOKUP($D$2,'2019 Data(H)'!$C$1:$DC$310,139,FALSE)</f>
        <v>#N/A</v>
      </c>
      <c r="F51" s="587"/>
      <c r="G51" s="383">
        <f t="shared" si="1"/>
        <v>0</v>
      </c>
      <c r="H51" s="14"/>
      <c r="I51" s="32"/>
      <c r="J51"/>
      <c r="L51" s="715" t="s">
        <v>1032</v>
      </c>
      <c r="M51" s="580"/>
      <c r="N51" s="597"/>
    </row>
    <row r="52" spans="1:1881" ht="48.75" customHeight="1" x14ac:dyDescent="0.25">
      <c r="A52" s="187">
        <v>391</v>
      </c>
      <c r="B52" s="66" t="s">
        <v>69</v>
      </c>
      <c r="C52" s="134" t="s">
        <v>148</v>
      </c>
      <c r="D52" s="174" t="s">
        <v>146</v>
      </c>
      <c r="E52" s="33" t="e">
        <f>HLOOKUP($D$2,'2019 Data(H)'!$C$1:$DC$310,149,FALSE)</f>
        <v>#N/A</v>
      </c>
      <c r="F52" s="587"/>
      <c r="G52" s="383">
        <f t="shared" si="1"/>
        <v>0</v>
      </c>
      <c r="H52" s="14"/>
      <c r="I52" s="32"/>
      <c r="J52"/>
      <c r="L52" s="715" t="s">
        <v>1033</v>
      </c>
      <c r="M52" s="580"/>
      <c r="N52" s="597"/>
    </row>
    <row r="53" spans="1:1881" ht="51.75" customHeight="1" x14ac:dyDescent="0.25">
      <c r="A53" s="187">
        <v>7</v>
      </c>
      <c r="B53" s="66" t="s">
        <v>69</v>
      </c>
      <c r="C53" s="134" t="s">
        <v>148</v>
      </c>
      <c r="D53" s="174" t="s">
        <v>147</v>
      </c>
      <c r="E53" s="33" t="e">
        <f>HLOOKUP($D$2,'2019 Data(H)'!$C$1:$DC$310,6,FALSE)</f>
        <v>#N/A</v>
      </c>
      <c r="F53" s="587"/>
      <c r="G53" s="383">
        <f t="shared" si="1"/>
        <v>0</v>
      </c>
      <c r="H53" s="14"/>
      <c r="I53" s="32"/>
      <c r="J53"/>
      <c r="L53" s="715" t="s">
        <v>1034</v>
      </c>
      <c r="M53" s="580"/>
      <c r="N53" s="597"/>
    </row>
    <row r="54" spans="1:1881" ht="75.75" customHeight="1" x14ac:dyDescent="0.25">
      <c r="A54" s="772">
        <v>645</v>
      </c>
      <c r="B54" s="773" t="s">
        <v>737</v>
      </c>
      <c r="C54" s="774" t="s">
        <v>148</v>
      </c>
      <c r="D54" s="775" t="s">
        <v>793</v>
      </c>
      <c r="E54" s="776" t="s">
        <v>739</v>
      </c>
      <c r="F54" s="587"/>
      <c r="G54" s="383">
        <f>IF(F54&lt;0,"Note: Number is normally positive.",)</f>
        <v>0</v>
      </c>
      <c r="H54" s="148"/>
      <c r="I54" s="287"/>
      <c r="J54"/>
      <c r="L54" s="715" t="s">
        <v>1035</v>
      </c>
      <c r="M54" s="580"/>
      <c r="N54" s="597"/>
    </row>
    <row r="55" spans="1:1881" s="367" customFormat="1" ht="72" customHeight="1" x14ac:dyDescent="0.25">
      <c r="A55" s="772">
        <v>646</v>
      </c>
      <c r="B55" s="773" t="s">
        <v>737</v>
      </c>
      <c r="C55" s="774" t="s">
        <v>148</v>
      </c>
      <c r="D55" s="777" t="s">
        <v>738</v>
      </c>
      <c r="E55" s="776" t="s">
        <v>739</v>
      </c>
      <c r="F55" s="587"/>
      <c r="G55" s="383">
        <f>IF(F55&lt;0,"Note: Number is normally positive.",)</f>
        <v>0</v>
      </c>
      <c r="H55" s="148"/>
      <c r="I55" s="287"/>
      <c r="J55"/>
      <c r="K55" s="382"/>
      <c r="L55" s="715" t="s">
        <v>1036</v>
      </c>
      <c r="M55" s="580"/>
      <c r="N55" s="597"/>
      <c r="O55" s="382"/>
      <c r="P55" s="771"/>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2"/>
      <c r="AW55" s="382"/>
      <c r="AX55" s="382"/>
      <c r="AY55" s="382"/>
      <c r="AZ55" s="382"/>
      <c r="BA55" s="382"/>
      <c r="BB55" s="382"/>
      <c r="BC55" s="382"/>
      <c r="BD55" s="382"/>
      <c r="BE55" s="382"/>
      <c r="BF55" s="382"/>
      <c r="BG55" s="382"/>
      <c r="BH55" s="382"/>
      <c r="BI55" s="382"/>
      <c r="BJ55" s="382"/>
      <c r="BK55" s="382"/>
      <c r="BL55" s="382"/>
      <c r="BM55" s="382"/>
      <c r="BN55" s="382"/>
      <c r="BO55" s="382"/>
      <c r="BP55" s="382"/>
      <c r="BQ55" s="382"/>
      <c r="BR55" s="382"/>
      <c r="BS55" s="382"/>
      <c r="BT55" s="382"/>
      <c r="BU55" s="382"/>
      <c r="BV55" s="382"/>
      <c r="BW55" s="382"/>
      <c r="BX55" s="382"/>
      <c r="BY55" s="382"/>
      <c r="BZ55" s="382"/>
      <c r="CA55" s="382"/>
      <c r="CB55" s="382"/>
      <c r="CC55" s="382"/>
      <c r="CD55" s="382"/>
      <c r="CE55" s="382"/>
      <c r="CF55" s="382"/>
      <c r="CG55" s="382"/>
      <c r="CH55" s="382"/>
      <c r="CI55" s="382"/>
      <c r="CJ55" s="382"/>
      <c r="CK55" s="382"/>
      <c r="CL55" s="382"/>
      <c r="CM55" s="382"/>
      <c r="CN55" s="382"/>
      <c r="CO55" s="382"/>
      <c r="CP55" s="382"/>
      <c r="CQ55" s="382"/>
      <c r="CR55" s="382"/>
      <c r="CS55" s="382"/>
      <c r="CT55" s="382"/>
      <c r="CU55" s="382"/>
      <c r="CV55" s="382"/>
      <c r="CW55" s="382"/>
      <c r="CX55" s="382"/>
      <c r="CY55" s="382"/>
      <c r="CZ55" s="382"/>
      <c r="DA55" s="382"/>
      <c r="DB55" s="382"/>
      <c r="DC55" s="382"/>
      <c r="DD55" s="382"/>
      <c r="DE55" s="382"/>
      <c r="DF55" s="382"/>
      <c r="DG55" s="382"/>
      <c r="DH55" s="382"/>
      <c r="DI55" s="382"/>
      <c r="DJ55" s="382"/>
      <c r="DK55" s="382"/>
      <c r="DL55" s="382"/>
      <c r="DM55" s="382"/>
      <c r="DN55" s="382"/>
      <c r="DO55" s="382"/>
      <c r="DP55" s="382"/>
      <c r="DQ55" s="382"/>
      <c r="DR55" s="382"/>
      <c r="DS55" s="382"/>
      <c r="DT55" s="382"/>
      <c r="DU55" s="382"/>
      <c r="DV55" s="382"/>
      <c r="DW55" s="382"/>
      <c r="DX55" s="382"/>
      <c r="DY55" s="382"/>
      <c r="DZ55" s="382"/>
      <c r="EA55" s="382"/>
      <c r="EB55" s="382"/>
      <c r="EC55" s="382"/>
      <c r="ED55" s="382"/>
      <c r="EE55" s="382"/>
      <c r="EF55" s="382"/>
      <c r="EG55" s="382"/>
      <c r="EH55" s="382"/>
      <c r="EI55" s="382"/>
      <c r="EJ55" s="382"/>
      <c r="EK55" s="382"/>
      <c r="EL55" s="382"/>
      <c r="EM55" s="382"/>
      <c r="EN55" s="382"/>
      <c r="EO55" s="382"/>
      <c r="EP55" s="382"/>
      <c r="EQ55" s="382"/>
      <c r="ER55" s="382"/>
      <c r="ES55" s="382"/>
      <c r="ET55" s="382"/>
      <c r="EU55" s="382"/>
      <c r="EV55" s="382"/>
      <c r="EW55" s="382"/>
      <c r="EX55" s="382"/>
      <c r="EY55" s="382"/>
      <c r="EZ55" s="382"/>
      <c r="FA55" s="382"/>
      <c r="FB55" s="382"/>
      <c r="FC55" s="382"/>
      <c r="FD55" s="382"/>
      <c r="FE55" s="382"/>
      <c r="FF55" s="382"/>
      <c r="FG55" s="382"/>
      <c r="FH55" s="382"/>
      <c r="FI55" s="382"/>
      <c r="FJ55" s="382"/>
      <c r="FK55" s="382"/>
      <c r="FL55" s="382"/>
      <c r="FM55" s="382"/>
      <c r="FN55" s="382"/>
      <c r="FO55" s="382"/>
      <c r="FP55" s="382"/>
      <c r="FQ55" s="382"/>
      <c r="FR55" s="382"/>
      <c r="FS55" s="382"/>
      <c r="FT55" s="382"/>
      <c r="FU55" s="382"/>
      <c r="FV55" s="382"/>
      <c r="FW55" s="382"/>
      <c r="FX55" s="382"/>
      <c r="FY55" s="382"/>
      <c r="FZ55" s="382"/>
      <c r="GA55" s="382"/>
      <c r="GB55" s="382"/>
      <c r="GC55" s="382"/>
      <c r="GD55" s="382"/>
      <c r="GE55" s="382"/>
      <c r="GF55" s="382"/>
      <c r="GG55" s="382"/>
      <c r="GH55" s="382"/>
      <c r="GI55" s="382"/>
      <c r="GJ55" s="382"/>
      <c r="GK55" s="382"/>
      <c r="GL55" s="382"/>
      <c r="GM55" s="382"/>
      <c r="GN55" s="382"/>
      <c r="GO55" s="382"/>
      <c r="GP55" s="382"/>
      <c r="GQ55" s="382"/>
      <c r="GR55" s="382"/>
      <c r="GS55" s="382"/>
      <c r="GT55" s="382"/>
      <c r="GU55" s="382"/>
      <c r="GV55" s="382"/>
      <c r="GW55" s="382"/>
      <c r="GX55" s="382"/>
      <c r="GY55" s="382"/>
      <c r="GZ55" s="382"/>
      <c r="HA55" s="382"/>
      <c r="HB55" s="382"/>
      <c r="HC55" s="382"/>
      <c r="HD55" s="382"/>
      <c r="HE55" s="382"/>
      <c r="HF55" s="382"/>
      <c r="HG55" s="382"/>
      <c r="HH55" s="382"/>
      <c r="HI55" s="382"/>
      <c r="HJ55" s="382"/>
      <c r="HK55" s="382"/>
      <c r="HL55" s="382"/>
      <c r="HM55" s="382"/>
      <c r="HN55" s="382"/>
      <c r="HO55" s="382"/>
      <c r="HP55" s="382"/>
      <c r="HQ55" s="382"/>
      <c r="HR55" s="382"/>
      <c r="HS55" s="382"/>
      <c r="HT55" s="382"/>
      <c r="HU55" s="382"/>
      <c r="HV55" s="382"/>
      <c r="HW55" s="382"/>
      <c r="HX55" s="382"/>
      <c r="HY55" s="382"/>
      <c r="HZ55" s="382"/>
      <c r="IA55" s="382"/>
      <c r="IB55" s="382"/>
      <c r="IC55" s="382"/>
      <c r="ID55" s="382"/>
      <c r="IE55" s="382"/>
      <c r="IF55" s="382"/>
      <c r="IG55" s="382"/>
      <c r="IH55" s="382"/>
      <c r="II55" s="382"/>
      <c r="IJ55" s="382"/>
      <c r="IK55" s="382"/>
      <c r="IL55" s="382"/>
      <c r="IM55" s="382"/>
      <c r="IN55" s="382"/>
      <c r="IO55" s="382"/>
      <c r="IP55" s="382"/>
      <c r="IQ55" s="382"/>
      <c r="IR55" s="382"/>
      <c r="IS55" s="382"/>
      <c r="IT55" s="382"/>
      <c r="IU55" s="382"/>
      <c r="IV55" s="382"/>
      <c r="IW55" s="382"/>
      <c r="IX55" s="382"/>
      <c r="IY55" s="382"/>
      <c r="IZ55" s="382"/>
      <c r="JA55" s="382"/>
      <c r="JB55" s="382"/>
      <c r="JC55" s="382"/>
      <c r="JD55" s="382"/>
      <c r="JE55" s="382"/>
      <c r="JF55" s="382"/>
      <c r="JG55" s="382"/>
      <c r="JH55" s="382"/>
      <c r="JI55" s="382"/>
      <c r="JJ55" s="382"/>
      <c r="JK55" s="382"/>
      <c r="JL55" s="382"/>
      <c r="JM55" s="382"/>
      <c r="JN55" s="382"/>
      <c r="JO55" s="382"/>
      <c r="JP55" s="382"/>
      <c r="JQ55" s="382"/>
      <c r="JR55" s="382"/>
      <c r="JS55" s="382"/>
      <c r="JT55" s="382"/>
      <c r="JU55" s="382"/>
      <c r="JV55" s="382"/>
      <c r="JW55" s="382"/>
      <c r="JX55" s="382"/>
      <c r="JY55" s="382"/>
      <c r="JZ55" s="382"/>
      <c r="KA55" s="382"/>
      <c r="KB55" s="382"/>
      <c r="KC55" s="382"/>
      <c r="KD55" s="382"/>
      <c r="KE55" s="382"/>
      <c r="KF55" s="382"/>
      <c r="KG55" s="382"/>
      <c r="KH55" s="382"/>
      <c r="KI55" s="382"/>
      <c r="KJ55" s="382"/>
      <c r="KK55" s="382"/>
      <c r="KL55" s="382"/>
      <c r="KM55" s="382"/>
      <c r="KN55" s="382"/>
      <c r="KO55" s="382"/>
      <c r="KP55" s="382"/>
      <c r="KQ55" s="382"/>
      <c r="KR55" s="382"/>
      <c r="KS55" s="382"/>
      <c r="KT55" s="382"/>
      <c r="KU55" s="382"/>
      <c r="KV55" s="382"/>
      <c r="KW55" s="382"/>
      <c r="KX55" s="382"/>
      <c r="KY55" s="382"/>
      <c r="KZ55" s="382"/>
      <c r="LA55" s="382"/>
      <c r="LB55" s="382"/>
      <c r="LC55" s="382"/>
      <c r="LD55" s="382"/>
      <c r="LE55" s="382"/>
      <c r="LF55" s="382"/>
      <c r="LG55" s="382"/>
      <c r="LH55" s="382"/>
      <c r="LI55" s="382"/>
      <c r="LJ55" s="382"/>
      <c r="LK55" s="382"/>
      <c r="LL55" s="382"/>
      <c r="LM55" s="382"/>
      <c r="LN55" s="382"/>
      <c r="LO55" s="382"/>
      <c r="LP55" s="382"/>
      <c r="LQ55" s="382"/>
      <c r="LR55" s="382"/>
      <c r="LS55" s="382"/>
      <c r="LT55" s="382"/>
      <c r="LU55" s="382"/>
      <c r="LV55" s="382"/>
      <c r="LW55" s="382"/>
      <c r="LX55" s="382"/>
      <c r="LY55" s="382"/>
      <c r="LZ55" s="382"/>
      <c r="MA55" s="382"/>
      <c r="MB55" s="382"/>
      <c r="MC55" s="382"/>
      <c r="MD55" s="382"/>
      <c r="ME55" s="382"/>
      <c r="MF55" s="382"/>
      <c r="MG55" s="382"/>
      <c r="MH55" s="382"/>
      <c r="MI55" s="382"/>
      <c r="MJ55" s="382"/>
      <c r="MK55" s="382"/>
      <c r="ML55" s="382"/>
      <c r="MM55" s="382"/>
      <c r="MN55" s="382"/>
      <c r="MO55" s="382"/>
      <c r="MP55" s="382"/>
      <c r="MQ55" s="382"/>
      <c r="MR55" s="382"/>
      <c r="MS55" s="382"/>
      <c r="MT55" s="382"/>
      <c r="MU55" s="382"/>
      <c r="MV55" s="382"/>
      <c r="MW55" s="382"/>
      <c r="MX55" s="382"/>
      <c r="MY55" s="382"/>
      <c r="MZ55" s="382"/>
      <c r="NA55" s="382"/>
      <c r="NB55" s="382"/>
      <c r="NC55" s="382"/>
      <c r="ND55" s="382"/>
      <c r="NE55" s="382"/>
      <c r="NF55" s="382"/>
      <c r="NG55" s="382"/>
      <c r="NH55" s="382"/>
      <c r="NI55" s="382"/>
      <c r="NJ55" s="382"/>
      <c r="NK55" s="382"/>
      <c r="NL55" s="382"/>
      <c r="NM55" s="382"/>
      <c r="NN55" s="382"/>
      <c r="NO55" s="382"/>
      <c r="NP55" s="382"/>
      <c r="NQ55" s="382"/>
      <c r="NR55" s="382"/>
      <c r="NS55" s="382"/>
      <c r="NT55" s="382"/>
      <c r="NU55" s="382"/>
      <c r="NV55" s="382"/>
      <c r="NW55" s="382"/>
      <c r="NX55" s="382"/>
      <c r="NY55" s="382"/>
      <c r="NZ55" s="382"/>
      <c r="OA55" s="382"/>
      <c r="OB55" s="382"/>
      <c r="OC55" s="382"/>
      <c r="OD55" s="382"/>
      <c r="OE55" s="382"/>
      <c r="OF55" s="382"/>
      <c r="OG55" s="382"/>
      <c r="OH55" s="382"/>
      <c r="OI55" s="382"/>
      <c r="OJ55" s="382"/>
      <c r="OK55" s="382"/>
      <c r="OL55" s="382"/>
      <c r="OM55" s="382"/>
      <c r="ON55" s="382"/>
      <c r="OO55" s="382"/>
      <c r="OP55" s="382"/>
      <c r="OQ55" s="382"/>
      <c r="OR55" s="382"/>
      <c r="OS55" s="382"/>
      <c r="OT55" s="382"/>
      <c r="OU55" s="382"/>
      <c r="OV55" s="382"/>
      <c r="OW55" s="382"/>
      <c r="OX55" s="382"/>
      <c r="OY55" s="382"/>
      <c r="OZ55" s="382"/>
      <c r="PA55" s="382"/>
      <c r="PB55" s="382"/>
      <c r="PC55" s="382"/>
      <c r="PD55" s="382"/>
      <c r="PE55" s="382"/>
      <c r="PF55" s="382"/>
      <c r="PG55" s="382"/>
      <c r="PH55" s="382"/>
      <c r="PI55" s="382"/>
      <c r="PJ55" s="382"/>
      <c r="PK55" s="382"/>
      <c r="PL55" s="382"/>
      <c r="PM55" s="382"/>
      <c r="PN55" s="382"/>
      <c r="PO55" s="382"/>
      <c r="PP55" s="382"/>
      <c r="PQ55" s="382"/>
      <c r="PR55" s="382"/>
      <c r="PS55" s="382"/>
      <c r="PT55" s="382"/>
      <c r="PU55" s="382"/>
      <c r="PV55" s="382"/>
      <c r="PW55" s="382"/>
      <c r="PX55" s="382"/>
      <c r="PY55" s="382"/>
      <c r="PZ55" s="382"/>
      <c r="QA55" s="382"/>
      <c r="QB55" s="382"/>
      <c r="QC55" s="382"/>
      <c r="QD55" s="382"/>
      <c r="QE55" s="382"/>
      <c r="QF55" s="382"/>
      <c r="QG55" s="382"/>
      <c r="QH55" s="382"/>
      <c r="QI55" s="382"/>
      <c r="QJ55" s="382"/>
      <c r="QK55" s="382"/>
      <c r="QL55" s="382"/>
      <c r="QM55" s="382"/>
      <c r="QN55" s="382"/>
      <c r="QO55" s="382"/>
      <c r="QP55" s="382"/>
      <c r="QQ55" s="382"/>
      <c r="QR55" s="382"/>
      <c r="QS55" s="382"/>
      <c r="QT55" s="382"/>
      <c r="QU55" s="382"/>
      <c r="QV55" s="382"/>
      <c r="QW55" s="382"/>
      <c r="QX55" s="382"/>
      <c r="QY55" s="382"/>
      <c r="QZ55" s="382"/>
      <c r="RA55" s="382"/>
      <c r="RB55" s="382"/>
      <c r="RC55" s="382"/>
      <c r="RD55" s="382"/>
      <c r="RE55" s="382"/>
      <c r="RF55" s="382"/>
      <c r="RG55" s="382"/>
      <c r="RH55" s="382"/>
      <c r="RI55" s="382"/>
      <c r="RJ55" s="382"/>
      <c r="RK55" s="382"/>
      <c r="RL55" s="382"/>
      <c r="RM55" s="382"/>
      <c r="RN55" s="382"/>
      <c r="RO55" s="382"/>
      <c r="RP55" s="382"/>
      <c r="RQ55" s="382"/>
      <c r="RR55" s="382"/>
      <c r="RS55" s="382"/>
      <c r="RT55" s="382"/>
      <c r="RU55" s="382"/>
      <c r="RV55" s="382"/>
      <c r="RW55" s="382"/>
      <c r="RX55" s="382"/>
      <c r="RY55" s="382"/>
      <c r="RZ55" s="382"/>
      <c r="SA55" s="382"/>
      <c r="SB55" s="382"/>
      <c r="SC55" s="382"/>
      <c r="SD55" s="382"/>
      <c r="SE55" s="382"/>
      <c r="SF55" s="382"/>
      <c r="SG55" s="382"/>
      <c r="SH55" s="382"/>
      <c r="SI55" s="382"/>
      <c r="SJ55" s="382"/>
      <c r="SK55" s="382"/>
      <c r="SL55" s="382"/>
      <c r="SM55" s="382"/>
      <c r="SN55" s="382"/>
      <c r="SO55" s="382"/>
      <c r="SP55" s="382"/>
      <c r="SQ55" s="382"/>
      <c r="SR55" s="382"/>
      <c r="SS55" s="382"/>
      <c r="ST55" s="382"/>
      <c r="SU55" s="382"/>
      <c r="SV55" s="382"/>
      <c r="SW55" s="382"/>
      <c r="SX55" s="382"/>
      <c r="SY55" s="382"/>
      <c r="SZ55" s="382"/>
      <c r="TA55" s="382"/>
      <c r="TB55" s="382"/>
      <c r="TC55" s="382"/>
      <c r="TD55" s="382"/>
      <c r="TE55" s="382"/>
      <c r="TF55" s="382"/>
      <c r="TG55" s="382"/>
      <c r="TH55" s="382"/>
      <c r="TI55" s="382"/>
      <c r="TJ55" s="382"/>
      <c r="TK55" s="382"/>
      <c r="TL55" s="382"/>
      <c r="TM55" s="382"/>
      <c r="TN55" s="382"/>
      <c r="TO55" s="382"/>
      <c r="TP55" s="382"/>
      <c r="TQ55" s="382"/>
      <c r="TR55" s="382"/>
      <c r="TS55" s="382"/>
      <c r="TT55" s="382"/>
      <c r="TU55" s="382"/>
      <c r="TV55" s="382"/>
      <c r="TW55" s="382"/>
      <c r="TX55" s="382"/>
      <c r="TY55" s="382"/>
      <c r="TZ55" s="382"/>
      <c r="UA55" s="382"/>
      <c r="UB55" s="382"/>
      <c r="UC55" s="382"/>
      <c r="UD55" s="382"/>
      <c r="UE55" s="382"/>
      <c r="UF55" s="382"/>
      <c r="UG55" s="382"/>
      <c r="UH55" s="382"/>
      <c r="UI55" s="382"/>
      <c r="UJ55" s="382"/>
      <c r="UK55" s="382"/>
      <c r="UL55" s="382"/>
      <c r="UM55" s="382"/>
      <c r="UN55" s="382"/>
      <c r="UO55" s="382"/>
      <c r="UP55" s="382"/>
      <c r="UQ55" s="382"/>
      <c r="UR55" s="382"/>
      <c r="US55" s="382"/>
      <c r="UT55" s="382"/>
      <c r="UU55" s="382"/>
      <c r="UV55" s="382"/>
      <c r="UW55" s="382"/>
      <c r="UX55" s="382"/>
      <c r="UY55" s="382"/>
      <c r="UZ55" s="382"/>
      <c r="VA55" s="382"/>
      <c r="VB55" s="382"/>
      <c r="VC55" s="382"/>
      <c r="VD55" s="382"/>
      <c r="VE55" s="382"/>
      <c r="VF55" s="382"/>
      <c r="VG55" s="382"/>
      <c r="VH55" s="382"/>
      <c r="VI55" s="382"/>
      <c r="VJ55" s="382"/>
      <c r="VK55" s="382"/>
      <c r="VL55" s="382"/>
      <c r="VM55" s="382"/>
      <c r="VN55" s="382"/>
      <c r="VO55" s="382"/>
      <c r="VP55" s="382"/>
      <c r="VQ55" s="382"/>
      <c r="VR55" s="382"/>
      <c r="VS55" s="382"/>
      <c r="VT55" s="382"/>
      <c r="VU55" s="382"/>
      <c r="VV55" s="382"/>
      <c r="VW55" s="382"/>
      <c r="VX55" s="382"/>
      <c r="VY55" s="382"/>
      <c r="VZ55" s="382"/>
      <c r="WA55" s="382"/>
      <c r="WB55" s="382"/>
      <c r="WC55" s="382"/>
      <c r="WD55" s="382"/>
      <c r="WE55" s="382"/>
      <c r="WF55" s="382"/>
      <c r="WG55" s="382"/>
      <c r="WH55" s="382"/>
      <c r="WI55" s="382"/>
      <c r="WJ55" s="382"/>
      <c r="WK55" s="382"/>
      <c r="WL55" s="382"/>
      <c r="WM55" s="382"/>
      <c r="WN55" s="382"/>
      <c r="WO55" s="382"/>
      <c r="WP55" s="382"/>
      <c r="WQ55" s="382"/>
      <c r="WR55" s="382"/>
      <c r="WS55" s="382"/>
      <c r="WT55" s="382"/>
      <c r="WU55" s="382"/>
      <c r="WV55" s="382"/>
      <c r="WW55" s="382"/>
      <c r="WX55" s="382"/>
      <c r="WY55" s="382"/>
      <c r="WZ55" s="382"/>
      <c r="XA55" s="382"/>
      <c r="XB55" s="382"/>
      <c r="XC55" s="382"/>
      <c r="XD55" s="382"/>
      <c r="XE55" s="382"/>
      <c r="XF55" s="382"/>
      <c r="XG55" s="382"/>
      <c r="XH55" s="382"/>
      <c r="XI55" s="382"/>
      <c r="XJ55" s="382"/>
      <c r="XK55" s="382"/>
      <c r="XL55" s="382"/>
      <c r="XM55" s="382"/>
      <c r="XN55" s="382"/>
      <c r="XO55" s="382"/>
      <c r="XP55" s="382"/>
      <c r="XQ55" s="382"/>
      <c r="XR55" s="382"/>
      <c r="XS55" s="382"/>
      <c r="XT55" s="382"/>
      <c r="XU55" s="382"/>
      <c r="XV55" s="382"/>
      <c r="XW55" s="382"/>
      <c r="XX55" s="382"/>
      <c r="XY55" s="382"/>
      <c r="XZ55" s="382"/>
      <c r="YA55" s="382"/>
      <c r="YB55" s="382"/>
      <c r="YC55" s="382"/>
      <c r="YD55" s="382"/>
      <c r="YE55" s="382"/>
      <c r="YF55" s="382"/>
      <c r="YG55" s="382"/>
      <c r="YH55" s="382"/>
      <c r="YI55" s="382"/>
      <c r="YJ55" s="382"/>
      <c r="YK55" s="382"/>
      <c r="YL55" s="382"/>
      <c r="YM55" s="382"/>
      <c r="YN55" s="382"/>
      <c r="YO55" s="382"/>
      <c r="YP55" s="382"/>
      <c r="YQ55" s="382"/>
      <c r="YR55" s="382"/>
      <c r="YS55" s="382"/>
      <c r="YT55" s="382"/>
      <c r="YU55" s="382"/>
      <c r="YV55" s="382"/>
      <c r="YW55" s="382"/>
      <c r="YX55" s="382"/>
      <c r="YY55" s="382"/>
      <c r="YZ55" s="382"/>
      <c r="ZA55" s="382"/>
      <c r="ZB55" s="382"/>
      <c r="ZC55" s="382"/>
      <c r="ZD55" s="382"/>
      <c r="ZE55" s="382"/>
      <c r="ZF55" s="382"/>
      <c r="ZG55" s="382"/>
      <c r="ZH55" s="382"/>
      <c r="ZI55" s="382"/>
      <c r="ZJ55" s="382"/>
      <c r="ZK55" s="382"/>
      <c r="ZL55" s="382"/>
      <c r="ZM55" s="382"/>
      <c r="ZN55" s="382"/>
      <c r="ZO55" s="382"/>
      <c r="ZP55" s="382"/>
      <c r="ZQ55" s="382"/>
      <c r="ZR55" s="382"/>
      <c r="ZS55" s="382"/>
      <c r="ZT55" s="382"/>
      <c r="ZU55" s="382"/>
      <c r="ZV55" s="382"/>
      <c r="ZW55" s="382"/>
      <c r="ZX55" s="382"/>
      <c r="ZY55" s="382"/>
      <c r="ZZ55" s="382"/>
      <c r="AAA55" s="382"/>
      <c r="AAB55" s="382"/>
      <c r="AAC55" s="382"/>
      <c r="AAD55" s="382"/>
      <c r="AAE55" s="382"/>
      <c r="AAF55" s="382"/>
      <c r="AAG55" s="382"/>
      <c r="AAH55" s="382"/>
      <c r="AAI55" s="382"/>
      <c r="AAJ55" s="382"/>
      <c r="AAK55" s="382"/>
      <c r="AAL55" s="382"/>
      <c r="AAM55" s="382"/>
      <c r="AAN55" s="382"/>
      <c r="AAO55" s="382"/>
      <c r="AAP55" s="382"/>
      <c r="AAQ55" s="382"/>
      <c r="AAR55" s="382"/>
      <c r="AAS55" s="382"/>
      <c r="AAT55" s="382"/>
      <c r="AAU55" s="382"/>
      <c r="AAV55" s="382"/>
      <c r="AAW55" s="382"/>
      <c r="AAX55" s="382"/>
      <c r="AAY55" s="382"/>
      <c r="AAZ55" s="382"/>
      <c r="ABA55" s="382"/>
      <c r="ABB55" s="382"/>
      <c r="ABC55" s="382"/>
      <c r="ABD55" s="382"/>
      <c r="ABE55" s="382"/>
      <c r="ABF55" s="382"/>
      <c r="ABG55" s="382"/>
      <c r="ABH55" s="382"/>
      <c r="ABI55" s="382"/>
      <c r="ABJ55" s="382"/>
      <c r="ABK55" s="382"/>
      <c r="ABL55" s="382"/>
      <c r="ABM55" s="382"/>
      <c r="ABN55" s="382"/>
      <c r="ABO55" s="382"/>
      <c r="ABP55" s="382"/>
      <c r="ABQ55" s="382"/>
      <c r="ABR55" s="382"/>
      <c r="ABS55" s="382"/>
      <c r="ABT55" s="382"/>
      <c r="ABU55" s="382"/>
      <c r="ABV55" s="382"/>
      <c r="ABW55" s="382"/>
      <c r="ABX55" s="382"/>
      <c r="ABY55" s="382"/>
      <c r="ABZ55" s="382"/>
      <c r="ACA55" s="382"/>
      <c r="ACB55" s="382"/>
      <c r="ACC55" s="382"/>
      <c r="ACD55" s="382"/>
      <c r="ACE55" s="382"/>
      <c r="ACF55" s="382"/>
      <c r="ACG55" s="382"/>
      <c r="ACH55" s="382"/>
      <c r="ACI55" s="382"/>
      <c r="ACJ55" s="382"/>
      <c r="ACK55" s="382"/>
      <c r="ACL55" s="382"/>
      <c r="ACM55" s="382"/>
      <c r="ACN55" s="382"/>
      <c r="ACO55" s="382"/>
      <c r="ACP55" s="382"/>
      <c r="ACQ55" s="382"/>
      <c r="ACR55" s="382"/>
      <c r="ACS55" s="382"/>
      <c r="ACT55" s="382"/>
      <c r="ACU55" s="382"/>
      <c r="ACV55" s="382"/>
      <c r="ACW55" s="382"/>
      <c r="ACX55" s="382"/>
      <c r="ACY55" s="382"/>
      <c r="ACZ55" s="382"/>
      <c r="ADA55" s="382"/>
      <c r="ADB55" s="382"/>
      <c r="ADC55" s="382"/>
      <c r="ADD55" s="382"/>
      <c r="ADE55" s="382"/>
      <c r="ADF55" s="382"/>
      <c r="ADG55" s="382"/>
      <c r="ADH55" s="382"/>
      <c r="ADI55" s="382"/>
      <c r="ADJ55" s="382"/>
      <c r="ADK55" s="382"/>
      <c r="ADL55" s="382"/>
      <c r="ADM55" s="382"/>
      <c r="ADN55" s="382"/>
      <c r="ADO55" s="382"/>
      <c r="ADP55" s="382"/>
      <c r="ADQ55" s="382"/>
      <c r="ADR55" s="382"/>
      <c r="ADS55" s="382"/>
      <c r="ADT55" s="382"/>
      <c r="ADU55" s="382"/>
      <c r="ADV55" s="382"/>
      <c r="ADW55" s="382"/>
      <c r="ADX55" s="382"/>
      <c r="ADY55" s="382"/>
      <c r="ADZ55" s="382"/>
      <c r="AEA55" s="382"/>
      <c r="AEB55" s="382"/>
      <c r="AEC55" s="382"/>
      <c r="AED55" s="382"/>
      <c r="AEE55" s="382"/>
      <c r="AEF55" s="382"/>
      <c r="AEG55" s="382"/>
      <c r="AEH55" s="382"/>
      <c r="AEI55" s="382"/>
      <c r="AEJ55" s="382"/>
      <c r="AEK55" s="382"/>
      <c r="AEL55" s="382"/>
      <c r="AEM55" s="382"/>
      <c r="AEN55" s="382"/>
      <c r="AEO55" s="382"/>
      <c r="AEP55" s="382"/>
      <c r="AEQ55" s="382"/>
      <c r="AER55" s="382"/>
      <c r="AES55" s="382"/>
      <c r="AET55" s="382"/>
      <c r="AEU55" s="382"/>
      <c r="AEV55" s="382"/>
      <c r="AEW55" s="382"/>
      <c r="AEX55" s="382"/>
      <c r="AEY55" s="382"/>
      <c r="AEZ55" s="382"/>
      <c r="AFA55" s="382"/>
      <c r="AFB55" s="382"/>
      <c r="AFC55" s="382"/>
      <c r="AFD55" s="382"/>
      <c r="AFE55" s="382"/>
      <c r="AFF55" s="382"/>
      <c r="AFG55" s="382"/>
      <c r="AFH55" s="382"/>
      <c r="AFI55" s="382"/>
      <c r="AFJ55" s="382"/>
      <c r="AFK55" s="382"/>
      <c r="AFL55" s="382"/>
      <c r="AFM55" s="382"/>
      <c r="AFN55" s="382"/>
      <c r="AFO55" s="382"/>
      <c r="AFP55" s="382"/>
      <c r="AFQ55" s="382"/>
      <c r="AFR55" s="382"/>
      <c r="AFS55" s="382"/>
      <c r="AFT55" s="382"/>
      <c r="AFU55" s="382"/>
      <c r="AFV55" s="382"/>
      <c r="AFW55" s="382"/>
      <c r="AFX55" s="382"/>
      <c r="AFY55" s="382"/>
      <c r="AFZ55" s="382"/>
      <c r="AGA55" s="382"/>
      <c r="AGB55" s="382"/>
      <c r="AGC55" s="382"/>
      <c r="AGD55" s="382"/>
      <c r="AGE55" s="382"/>
      <c r="AGF55" s="382"/>
      <c r="AGG55" s="382"/>
      <c r="AGH55" s="382"/>
      <c r="AGI55" s="382"/>
      <c r="AGJ55" s="382"/>
      <c r="AGK55" s="382"/>
      <c r="AGL55" s="382"/>
      <c r="AGM55" s="382"/>
      <c r="AGN55" s="382"/>
      <c r="AGO55" s="382"/>
      <c r="AGP55" s="382"/>
      <c r="AGQ55" s="382"/>
      <c r="AGR55" s="382"/>
      <c r="AGS55" s="382"/>
      <c r="AGT55" s="382"/>
      <c r="AGU55" s="382"/>
      <c r="AGV55" s="382"/>
      <c r="AGW55" s="382"/>
      <c r="AGX55" s="382"/>
      <c r="AGY55" s="382"/>
      <c r="AGZ55" s="382"/>
      <c r="AHA55" s="382"/>
      <c r="AHB55" s="382"/>
      <c r="AHC55" s="382"/>
      <c r="AHD55" s="382"/>
      <c r="AHE55" s="382"/>
      <c r="AHF55" s="382"/>
      <c r="AHG55" s="382"/>
      <c r="AHH55" s="382"/>
      <c r="AHI55" s="382"/>
      <c r="AHJ55" s="382"/>
      <c r="AHK55" s="382"/>
      <c r="AHL55" s="382"/>
      <c r="AHM55" s="382"/>
      <c r="AHN55" s="382"/>
      <c r="AHO55" s="382"/>
      <c r="AHP55" s="382"/>
      <c r="AHQ55" s="382"/>
      <c r="AHR55" s="382"/>
      <c r="AHS55" s="382"/>
      <c r="AHT55" s="382"/>
      <c r="AHU55" s="382"/>
      <c r="AHV55" s="382"/>
      <c r="AHW55" s="382"/>
      <c r="AHX55" s="382"/>
      <c r="AHY55" s="382"/>
      <c r="AHZ55" s="382"/>
      <c r="AIA55" s="382"/>
      <c r="AIB55" s="382"/>
      <c r="AIC55" s="382"/>
      <c r="AID55" s="382"/>
      <c r="AIE55" s="382"/>
      <c r="AIF55" s="382"/>
      <c r="AIG55" s="382"/>
      <c r="AIH55" s="382"/>
      <c r="AII55" s="382"/>
      <c r="AIJ55" s="382"/>
      <c r="AIK55" s="382"/>
      <c r="AIL55" s="382"/>
      <c r="AIM55" s="382"/>
      <c r="AIN55" s="382"/>
      <c r="AIO55" s="382"/>
      <c r="AIP55" s="382"/>
      <c r="AIQ55" s="382"/>
      <c r="AIR55" s="382"/>
      <c r="AIS55" s="382"/>
      <c r="AIT55" s="382"/>
      <c r="AIU55" s="382"/>
      <c r="AIV55" s="382"/>
      <c r="AIW55" s="382"/>
      <c r="AIX55" s="382"/>
      <c r="AIY55" s="382"/>
      <c r="AIZ55" s="382"/>
      <c r="AJA55" s="382"/>
      <c r="AJB55" s="382"/>
      <c r="AJC55" s="382"/>
      <c r="AJD55" s="382"/>
      <c r="AJE55" s="382"/>
      <c r="AJF55" s="382"/>
      <c r="AJG55" s="382"/>
      <c r="AJH55" s="382"/>
      <c r="AJI55" s="382"/>
      <c r="AJJ55" s="382"/>
      <c r="AJK55" s="382"/>
      <c r="AJL55" s="382"/>
      <c r="AJM55" s="382"/>
      <c r="AJN55" s="382"/>
      <c r="AJO55" s="382"/>
      <c r="AJP55" s="382"/>
      <c r="AJQ55" s="382"/>
      <c r="AJR55" s="382"/>
      <c r="AJS55" s="382"/>
      <c r="AJT55" s="382"/>
      <c r="AJU55" s="382"/>
      <c r="AJV55" s="382"/>
      <c r="AJW55" s="382"/>
      <c r="AJX55" s="382"/>
      <c r="AJY55" s="382"/>
      <c r="AJZ55" s="382"/>
      <c r="AKA55" s="382"/>
      <c r="AKB55" s="382"/>
      <c r="AKC55" s="382"/>
      <c r="AKD55" s="382"/>
      <c r="AKE55" s="382"/>
      <c r="AKF55" s="382"/>
      <c r="AKG55" s="382"/>
      <c r="AKH55" s="382"/>
      <c r="AKI55" s="382"/>
      <c r="AKJ55" s="382"/>
      <c r="AKK55" s="382"/>
      <c r="AKL55" s="382"/>
      <c r="AKM55" s="382"/>
      <c r="AKN55" s="382"/>
      <c r="AKO55" s="382"/>
      <c r="AKP55" s="382"/>
      <c r="AKQ55" s="382"/>
      <c r="AKR55" s="382"/>
      <c r="AKS55" s="382"/>
      <c r="AKT55" s="382"/>
      <c r="AKU55" s="382"/>
      <c r="AKV55" s="382"/>
      <c r="AKW55" s="382"/>
      <c r="AKX55" s="382"/>
      <c r="AKY55" s="382"/>
      <c r="AKZ55" s="382"/>
      <c r="ALA55" s="382"/>
      <c r="ALB55" s="382"/>
      <c r="ALC55" s="382"/>
      <c r="ALD55" s="382"/>
      <c r="ALE55" s="382"/>
      <c r="ALF55" s="382"/>
      <c r="ALG55" s="382"/>
      <c r="ALH55" s="382"/>
      <c r="ALI55" s="382"/>
      <c r="ALJ55" s="382"/>
      <c r="ALK55" s="382"/>
      <c r="ALL55" s="382"/>
      <c r="ALM55" s="382"/>
      <c r="ALN55" s="382"/>
      <c r="ALO55" s="382"/>
      <c r="ALP55" s="382"/>
      <c r="ALQ55" s="382"/>
      <c r="ALR55" s="382"/>
      <c r="ALS55" s="382"/>
      <c r="ALT55" s="382"/>
      <c r="ALU55" s="382"/>
      <c r="ALV55" s="382"/>
      <c r="ALW55" s="382"/>
      <c r="ALX55" s="382"/>
      <c r="ALY55" s="382"/>
      <c r="ALZ55" s="382"/>
      <c r="AMA55" s="382"/>
      <c r="AMB55" s="382"/>
      <c r="AMC55" s="382"/>
      <c r="AMD55" s="382"/>
      <c r="AME55" s="382"/>
      <c r="AMF55" s="382"/>
      <c r="AMG55" s="382"/>
      <c r="AMH55" s="382"/>
      <c r="AMI55" s="382"/>
      <c r="AMJ55" s="382"/>
      <c r="AMK55" s="382"/>
      <c r="AML55" s="382"/>
      <c r="AMM55" s="382"/>
      <c r="AMN55" s="382"/>
      <c r="AMO55" s="382"/>
      <c r="AMP55" s="382"/>
      <c r="AMQ55" s="382"/>
      <c r="AMR55" s="382"/>
      <c r="AMS55" s="382"/>
      <c r="AMT55" s="382"/>
      <c r="AMU55" s="382"/>
      <c r="AMV55" s="382"/>
      <c r="AMW55" s="382"/>
      <c r="AMX55" s="382"/>
      <c r="AMY55" s="382"/>
      <c r="AMZ55" s="382"/>
      <c r="ANA55" s="382"/>
      <c r="ANB55" s="382"/>
      <c r="ANC55" s="382"/>
      <c r="AND55" s="382"/>
      <c r="ANE55" s="382"/>
      <c r="ANF55" s="382"/>
      <c r="ANG55" s="382"/>
      <c r="ANH55" s="382"/>
      <c r="ANI55" s="382"/>
      <c r="ANJ55" s="382"/>
      <c r="ANK55" s="382"/>
      <c r="ANL55" s="382"/>
      <c r="ANM55" s="382"/>
      <c r="ANN55" s="382"/>
      <c r="ANO55" s="382"/>
      <c r="ANP55" s="382"/>
      <c r="ANQ55" s="382"/>
      <c r="ANR55" s="382"/>
      <c r="ANS55" s="382"/>
      <c r="ANT55" s="382"/>
      <c r="ANU55" s="382"/>
      <c r="ANV55" s="382"/>
      <c r="ANW55" s="382"/>
      <c r="ANX55" s="382"/>
      <c r="ANY55" s="382"/>
      <c r="ANZ55" s="382"/>
      <c r="AOA55" s="382"/>
      <c r="AOB55" s="382"/>
      <c r="AOC55" s="382"/>
      <c r="AOD55" s="382"/>
      <c r="AOE55" s="382"/>
      <c r="AOF55" s="382"/>
      <c r="AOG55" s="382"/>
      <c r="AOH55" s="382"/>
      <c r="AOI55" s="382"/>
      <c r="AOJ55" s="382"/>
      <c r="AOK55" s="382"/>
      <c r="AOL55" s="382"/>
      <c r="AOM55" s="382"/>
      <c r="AON55" s="382"/>
      <c r="AOO55" s="382"/>
      <c r="AOP55" s="382"/>
      <c r="AOQ55" s="382"/>
      <c r="AOR55" s="382"/>
      <c r="AOS55" s="382"/>
      <c r="AOT55" s="382"/>
      <c r="AOU55" s="382"/>
      <c r="AOV55" s="382"/>
      <c r="AOW55" s="382"/>
      <c r="AOX55" s="382"/>
      <c r="AOY55" s="382"/>
      <c r="AOZ55" s="382"/>
      <c r="APA55" s="382"/>
      <c r="APB55" s="382"/>
      <c r="APC55" s="382"/>
      <c r="APD55" s="382"/>
      <c r="APE55" s="382"/>
      <c r="APF55" s="382"/>
      <c r="APG55" s="382"/>
      <c r="APH55" s="382"/>
      <c r="API55" s="382"/>
      <c r="APJ55" s="382"/>
      <c r="APK55" s="382"/>
      <c r="APL55" s="382"/>
      <c r="APM55" s="382"/>
      <c r="APN55" s="382"/>
      <c r="APO55" s="382"/>
      <c r="APP55" s="382"/>
      <c r="APQ55" s="382"/>
      <c r="APR55" s="382"/>
      <c r="APS55" s="382"/>
      <c r="APT55" s="382"/>
      <c r="APU55" s="382"/>
      <c r="APV55" s="382"/>
      <c r="APW55" s="382"/>
      <c r="APX55" s="382"/>
      <c r="APY55" s="382"/>
      <c r="APZ55" s="382"/>
      <c r="AQA55" s="382"/>
      <c r="AQB55" s="382"/>
      <c r="AQC55" s="382"/>
      <c r="AQD55" s="382"/>
      <c r="AQE55" s="382"/>
      <c r="AQF55" s="382"/>
      <c r="AQG55" s="382"/>
      <c r="AQH55" s="382"/>
      <c r="AQI55" s="382"/>
      <c r="AQJ55" s="382"/>
      <c r="AQK55" s="382"/>
      <c r="AQL55" s="382"/>
      <c r="AQM55" s="382"/>
      <c r="AQN55" s="382"/>
      <c r="AQO55" s="382"/>
      <c r="AQP55" s="382"/>
      <c r="AQQ55" s="382"/>
      <c r="AQR55" s="382"/>
      <c r="AQS55" s="382"/>
      <c r="AQT55" s="382"/>
      <c r="AQU55" s="382"/>
      <c r="AQV55" s="382"/>
      <c r="AQW55" s="382"/>
      <c r="AQX55" s="382"/>
      <c r="AQY55" s="382"/>
      <c r="AQZ55" s="382"/>
      <c r="ARA55" s="382"/>
      <c r="ARB55" s="382"/>
      <c r="ARC55" s="382"/>
      <c r="ARD55" s="382"/>
      <c r="ARE55" s="382"/>
      <c r="ARF55" s="382"/>
      <c r="ARG55" s="382"/>
      <c r="ARH55" s="382"/>
      <c r="ARI55" s="382"/>
      <c r="ARJ55" s="382"/>
      <c r="ARK55" s="382"/>
      <c r="ARL55" s="382"/>
      <c r="ARM55" s="382"/>
      <c r="ARN55" s="382"/>
      <c r="ARO55" s="382"/>
      <c r="ARP55" s="382"/>
      <c r="ARQ55" s="382"/>
      <c r="ARR55" s="382"/>
      <c r="ARS55" s="382"/>
      <c r="ART55" s="382"/>
      <c r="ARU55" s="382"/>
      <c r="ARV55" s="382"/>
      <c r="ARW55" s="382"/>
      <c r="ARX55" s="382"/>
      <c r="ARY55" s="382"/>
      <c r="ARZ55" s="382"/>
      <c r="ASA55" s="382"/>
      <c r="ASB55" s="382"/>
      <c r="ASC55" s="382"/>
      <c r="ASD55" s="382"/>
      <c r="ASE55" s="382"/>
      <c r="ASF55" s="382"/>
      <c r="ASG55" s="382"/>
      <c r="ASH55" s="382"/>
      <c r="ASI55" s="382"/>
      <c r="ASJ55" s="382"/>
      <c r="ASK55" s="382"/>
      <c r="ASL55" s="382"/>
      <c r="ASM55" s="382"/>
      <c r="ASN55" s="382"/>
      <c r="ASO55" s="382"/>
      <c r="ASP55" s="382"/>
      <c r="ASQ55" s="382"/>
      <c r="ASR55" s="382"/>
      <c r="ASS55" s="382"/>
      <c r="AST55" s="382"/>
      <c r="ASU55" s="382"/>
      <c r="ASV55" s="382"/>
      <c r="ASW55" s="382"/>
      <c r="ASX55" s="382"/>
      <c r="ASY55" s="382"/>
      <c r="ASZ55" s="382"/>
      <c r="ATA55" s="382"/>
      <c r="ATB55" s="382"/>
      <c r="ATC55" s="382"/>
      <c r="ATD55" s="382"/>
      <c r="ATE55" s="382"/>
      <c r="ATF55" s="382"/>
      <c r="ATG55" s="382"/>
      <c r="ATH55" s="382"/>
      <c r="ATI55" s="382"/>
      <c r="ATJ55" s="382"/>
      <c r="ATK55" s="382"/>
      <c r="ATL55" s="382"/>
      <c r="ATM55" s="382"/>
      <c r="ATN55" s="382"/>
      <c r="ATO55" s="382"/>
      <c r="ATP55" s="382"/>
      <c r="ATQ55" s="382"/>
      <c r="ATR55" s="382"/>
      <c r="ATS55" s="382"/>
      <c r="ATT55" s="382"/>
      <c r="ATU55" s="382"/>
      <c r="ATV55" s="382"/>
      <c r="ATW55" s="382"/>
      <c r="ATX55" s="382"/>
      <c r="ATY55" s="382"/>
      <c r="ATZ55" s="382"/>
      <c r="AUA55" s="382"/>
      <c r="AUB55" s="382"/>
      <c r="AUC55" s="382"/>
      <c r="AUD55" s="382"/>
      <c r="AUE55" s="382"/>
      <c r="AUF55" s="382"/>
      <c r="AUG55" s="382"/>
      <c r="AUH55" s="382"/>
      <c r="AUI55" s="382"/>
      <c r="AUJ55" s="382"/>
      <c r="AUK55" s="382"/>
      <c r="AUL55" s="382"/>
      <c r="AUM55" s="382"/>
      <c r="AUN55" s="382"/>
      <c r="AUO55" s="382"/>
      <c r="AUP55" s="382"/>
      <c r="AUQ55" s="382"/>
      <c r="AUR55" s="382"/>
      <c r="AUS55" s="382"/>
      <c r="AUT55" s="382"/>
      <c r="AUU55" s="382"/>
      <c r="AUV55" s="382"/>
      <c r="AUW55" s="382"/>
      <c r="AUX55" s="382"/>
      <c r="AUY55" s="382"/>
      <c r="AUZ55" s="382"/>
      <c r="AVA55" s="382"/>
      <c r="AVB55" s="382"/>
      <c r="AVC55" s="382"/>
      <c r="AVD55" s="382"/>
      <c r="AVE55" s="382"/>
      <c r="AVF55" s="382"/>
      <c r="AVG55" s="382"/>
      <c r="AVH55" s="382"/>
      <c r="AVI55" s="382"/>
      <c r="AVJ55" s="382"/>
      <c r="AVK55" s="382"/>
      <c r="AVL55" s="382"/>
      <c r="AVM55" s="382"/>
      <c r="AVN55" s="382"/>
      <c r="AVO55" s="382"/>
      <c r="AVP55" s="382"/>
      <c r="AVQ55" s="382"/>
      <c r="AVR55" s="382"/>
      <c r="AVS55" s="382"/>
      <c r="AVT55" s="382"/>
      <c r="AVU55" s="382"/>
      <c r="AVV55" s="382"/>
      <c r="AVW55" s="382"/>
      <c r="AVX55" s="382"/>
      <c r="AVY55" s="382"/>
      <c r="AVZ55" s="382"/>
      <c r="AWA55" s="382"/>
      <c r="AWB55" s="382"/>
      <c r="AWC55" s="382"/>
      <c r="AWD55" s="382"/>
      <c r="AWE55" s="382"/>
      <c r="AWF55" s="382"/>
      <c r="AWG55" s="382"/>
      <c r="AWH55" s="382"/>
      <c r="AWI55" s="382"/>
      <c r="AWJ55" s="382"/>
      <c r="AWK55" s="382"/>
      <c r="AWL55" s="382"/>
      <c r="AWM55" s="382"/>
      <c r="AWN55" s="382"/>
      <c r="AWO55" s="382"/>
      <c r="AWP55" s="382"/>
      <c r="AWQ55" s="382"/>
      <c r="AWR55" s="382"/>
      <c r="AWS55" s="382"/>
      <c r="AWT55" s="382"/>
      <c r="AWU55" s="382"/>
      <c r="AWV55" s="382"/>
      <c r="AWW55" s="382"/>
      <c r="AWX55" s="382"/>
      <c r="AWY55" s="382"/>
      <c r="AWZ55" s="382"/>
      <c r="AXA55" s="382"/>
      <c r="AXB55" s="382"/>
      <c r="AXC55" s="382"/>
      <c r="AXD55" s="382"/>
      <c r="AXE55" s="382"/>
      <c r="AXF55" s="382"/>
      <c r="AXG55" s="382"/>
      <c r="AXH55" s="382"/>
      <c r="AXI55" s="382"/>
      <c r="AXJ55" s="382"/>
      <c r="AXK55" s="382"/>
      <c r="AXL55" s="382"/>
      <c r="AXM55" s="382"/>
      <c r="AXN55" s="382"/>
      <c r="AXO55" s="382"/>
      <c r="AXP55" s="382"/>
      <c r="AXQ55" s="382"/>
      <c r="AXR55" s="382"/>
      <c r="AXS55" s="382"/>
      <c r="AXT55" s="382"/>
      <c r="AXU55" s="382"/>
      <c r="AXV55" s="382"/>
      <c r="AXW55" s="382"/>
      <c r="AXX55" s="382"/>
      <c r="AXY55" s="382"/>
      <c r="AXZ55" s="382"/>
      <c r="AYA55" s="382"/>
      <c r="AYB55" s="382"/>
      <c r="AYC55" s="382"/>
      <c r="AYD55" s="382"/>
      <c r="AYE55" s="382"/>
      <c r="AYF55" s="382"/>
      <c r="AYG55" s="382"/>
      <c r="AYH55" s="382"/>
      <c r="AYI55" s="382"/>
      <c r="AYJ55" s="382"/>
      <c r="AYK55" s="382"/>
      <c r="AYL55" s="382"/>
      <c r="AYM55" s="382"/>
      <c r="AYN55" s="382"/>
      <c r="AYO55" s="382"/>
      <c r="AYP55" s="382"/>
      <c r="AYQ55" s="382"/>
      <c r="AYR55" s="382"/>
      <c r="AYS55" s="382"/>
      <c r="AYT55" s="382"/>
      <c r="AYU55" s="382"/>
      <c r="AYV55" s="382"/>
      <c r="AYW55" s="382"/>
      <c r="AYX55" s="382"/>
      <c r="AYY55" s="382"/>
      <c r="AYZ55" s="382"/>
      <c r="AZA55" s="382"/>
      <c r="AZB55" s="382"/>
      <c r="AZC55" s="382"/>
      <c r="AZD55" s="382"/>
      <c r="AZE55" s="382"/>
      <c r="AZF55" s="382"/>
      <c r="AZG55" s="382"/>
      <c r="AZH55" s="382"/>
      <c r="AZI55" s="382"/>
      <c r="AZJ55" s="382"/>
      <c r="AZK55" s="382"/>
      <c r="AZL55" s="382"/>
      <c r="AZM55" s="382"/>
      <c r="AZN55" s="382"/>
      <c r="AZO55" s="382"/>
      <c r="AZP55" s="382"/>
      <c r="AZQ55" s="382"/>
      <c r="AZR55" s="382"/>
      <c r="AZS55" s="382"/>
      <c r="AZT55" s="382"/>
      <c r="AZU55" s="382"/>
      <c r="AZV55" s="382"/>
      <c r="AZW55" s="382"/>
      <c r="AZX55" s="382"/>
      <c r="AZY55" s="382"/>
      <c r="AZZ55" s="382"/>
      <c r="BAA55" s="382"/>
      <c r="BAB55" s="382"/>
      <c r="BAC55" s="382"/>
      <c r="BAD55" s="382"/>
      <c r="BAE55" s="382"/>
      <c r="BAF55" s="382"/>
      <c r="BAG55" s="382"/>
      <c r="BAH55" s="382"/>
      <c r="BAI55" s="382"/>
      <c r="BAJ55" s="382"/>
      <c r="BAK55" s="382"/>
      <c r="BAL55" s="382"/>
      <c r="BAM55" s="382"/>
      <c r="BAN55" s="382"/>
      <c r="BAO55" s="382"/>
      <c r="BAP55" s="382"/>
      <c r="BAQ55" s="382"/>
      <c r="BAR55" s="382"/>
      <c r="BAS55" s="382"/>
      <c r="BAT55" s="382"/>
      <c r="BAU55" s="382"/>
      <c r="BAV55" s="382"/>
      <c r="BAW55" s="382"/>
      <c r="BAX55" s="382"/>
      <c r="BAY55" s="382"/>
      <c r="BAZ55" s="382"/>
      <c r="BBA55" s="382"/>
      <c r="BBB55" s="382"/>
      <c r="BBC55" s="382"/>
      <c r="BBD55" s="382"/>
      <c r="BBE55" s="382"/>
      <c r="BBF55" s="382"/>
      <c r="BBG55" s="382"/>
      <c r="BBH55" s="382"/>
      <c r="BBI55" s="382"/>
      <c r="BBJ55" s="382"/>
      <c r="BBK55" s="382"/>
      <c r="BBL55" s="382"/>
      <c r="BBM55" s="382"/>
      <c r="BBN55" s="382"/>
      <c r="BBO55" s="382"/>
      <c r="BBP55" s="382"/>
      <c r="BBQ55" s="382"/>
      <c r="BBR55" s="382"/>
      <c r="BBS55" s="382"/>
      <c r="BBT55" s="382"/>
      <c r="BBU55" s="382"/>
      <c r="BBV55" s="382"/>
      <c r="BBW55" s="382"/>
      <c r="BBX55" s="382"/>
      <c r="BBY55" s="382"/>
      <c r="BBZ55" s="382"/>
      <c r="BCA55" s="382"/>
      <c r="BCB55" s="382"/>
      <c r="BCC55" s="382"/>
      <c r="BCD55" s="382"/>
      <c r="BCE55" s="382"/>
      <c r="BCF55" s="382"/>
      <c r="BCG55" s="382"/>
      <c r="BCH55" s="382"/>
      <c r="BCI55" s="382"/>
      <c r="BCJ55" s="382"/>
      <c r="BCK55" s="382"/>
      <c r="BCL55" s="382"/>
      <c r="BCM55" s="382"/>
      <c r="BCN55" s="382"/>
      <c r="BCO55" s="382"/>
      <c r="BCP55" s="382"/>
      <c r="BCQ55" s="382"/>
      <c r="BCR55" s="382"/>
      <c r="BCS55" s="382"/>
      <c r="BCT55" s="382"/>
      <c r="BCU55" s="382"/>
      <c r="BCV55" s="382"/>
      <c r="BCW55" s="382"/>
      <c r="BCX55" s="382"/>
      <c r="BCY55" s="382"/>
      <c r="BCZ55" s="382"/>
      <c r="BDA55" s="382"/>
      <c r="BDB55" s="382"/>
      <c r="BDC55" s="382"/>
      <c r="BDD55" s="382"/>
      <c r="BDE55" s="382"/>
      <c r="BDF55" s="382"/>
      <c r="BDG55" s="382"/>
      <c r="BDH55" s="382"/>
      <c r="BDI55" s="382"/>
      <c r="BDJ55" s="382"/>
      <c r="BDK55" s="382"/>
      <c r="BDL55" s="382"/>
      <c r="BDM55" s="382"/>
      <c r="BDN55" s="382"/>
      <c r="BDO55" s="382"/>
      <c r="BDP55" s="382"/>
      <c r="BDQ55" s="382"/>
      <c r="BDR55" s="382"/>
      <c r="BDS55" s="382"/>
      <c r="BDT55" s="382"/>
      <c r="BDU55" s="382"/>
      <c r="BDV55" s="382"/>
      <c r="BDW55" s="382"/>
      <c r="BDX55" s="382"/>
      <c r="BDY55" s="382"/>
      <c r="BDZ55" s="382"/>
      <c r="BEA55" s="382"/>
      <c r="BEB55" s="382"/>
      <c r="BEC55" s="382"/>
      <c r="BED55" s="382"/>
      <c r="BEE55" s="382"/>
      <c r="BEF55" s="382"/>
      <c r="BEG55" s="382"/>
      <c r="BEH55" s="382"/>
      <c r="BEI55" s="382"/>
      <c r="BEJ55" s="382"/>
      <c r="BEK55" s="382"/>
      <c r="BEL55" s="382"/>
      <c r="BEM55" s="382"/>
      <c r="BEN55" s="382"/>
      <c r="BEO55" s="382"/>
      <c r="BEP55" s="382"/>
      <c r="BEQ55" s="382"/>
      <c r="BER55" s="382"/>
      <c r="BES55" s="382"/>
      <c r="BET55" s="382"/>
      <c r="BEU55" s="382"/>
      <c r="BEV55" s="382"/>
      <c r="BEW55" s="382"/>
      <c r="BEX55" s="382"/>
      <c r="BEY55" s="382"/>
      <c r="BEZ55" s="382"/>
      <c r="BFA55" s="382"/>
      <c r="BFB55" s="382"/>
      <c r="BFC55" s="382"/>
      <c r="BFD55" s="382"/>
      <c r="BFE55" s="382"/>
      <c r="BFF55" s="382"/>
      <c r="BFG55" s="382"/>
      <c r="BFH55" s="382"/>
      <c r="BFI55" s="382"/>
      <c r="BFJ55" s="382"/>
      <c r="BFK55" s="382"/>
      <c r="BFL55" s="382"/>
      <c r="BFM55" s="382"/>
      <c r="BFN55" s="382"/>
      <c r="BFO55" s="382"/>
      <c r="BFP55" s="382"/>
      <c r="BFQ55" s="382"/>
      <c r="BFR55" s="382"/>
      <c r="BFS55" s="382"/>
      <c r="BFT55" s="382"/>
      <c r="BFU55" s="382"/>
      <c r="BFV55" s="382"/>
      <c r="BFW55" s="382"/>
      <c r="BFX55" s="382"/>
      <c r="BFY55" s="382"/>
      <c r="BFZ55" s="382"/>
      <c r="BGA55" s="382"/>
      <c r="BGB55" s="382"/>
      <c r="BGC55" s="382"/>
      <c r="BGD55" s="382"/>
      <c r="BGE55" s="382"/>
      <c r="BGF55" s="382"/>
      <c r="BGG55" s="382"/>
      <c r="BGH55" s="382"/>
      <c r="BGI55" s="382"/>
      <c r="BGJ55" s="382"/>
      <c r="BGK55" s="382"/>
      <c r="BGL55" s="382"/>
      <c r="BGM55" s="382"/>
      <c r="BGN55" s="382"/>
      <c r="BGO55" s="382"/>
      <c r="BGP55" s="382"/>
      <c r="BGQ55" s="382"/>
      <c r="BGR55" s="382"/>
      <c r="BGS55" s="382"/>
      <c r="BGT55" s="382"/>
      <c r="BGU55" s="382"/>
      <c r="BGV55" s="382"/>
      <c r="BGW55" s="382"/>
      <c r="BGX55" s="382"/>
      <c r="BGY55" s="382"/>
      <c r="BGZ55" s="382"/>
      <c r="BHA55" s="382"/>
      <c r="BHB55" s="382"/>
      <c r="BHC55" s="382"/>
      <c r="BHD55" s="382"/>
      <c r="BHE55" s="382"/>
      <c r="BHF55" s="382"/>
      <c r="BHG55" s="382"/>
      <c r="BHH55" s="382"/>
      <c r="BHI55" s="382"/>
      <c r="BHJ55" s="382"/>
      <c r="BHK55" s="382"/>
      <c r="BHL55" s="382"/>
      <c r="BHM55" s="382"/>
      <c r="BHN55" s="382"/>
      <c r="BHO55" s="382"/>
      <c r="BHP55" s="382"/>
      <c r="BHQ55" s="382"/>
      <c r="BHR55" s="382"/>
      <c r="BHS55" s="382"/>
      <c r="BHT55" s="382"/>
      <c r="BHU55" s="382"/>
      <c r="BHV55" s="382"/>
      <c r="BHW55" s="382"/>
      <c r="BHX55" s="382"/>
      <c r="BHY55" s="382"/>
      <c r="BHZ55" s="382"/>
      <c r="BIA55" s="382"/>
      <c r="BIB55" s="382"/>
      <c r="BIC55" s="382"/>
      <c r="BID55" s="382"/>
      <c r="BIE55" s="382"/>
      <c r="BIF55" s="382"/>
      <c r="BIG55" s="382"/>
      <c r="BIH55" s="382"/>
      <c r="BII55" s="382"/>
      <c r="BIJ55" s="382"/>
      <c r="BIK55" s="382"/>
      <c r="BIL55" s="382"/>
      <c r="BIM55" s="382"/>
      <c r="BIN55" s="382"/>
      <c r="BIO55" s="382"/>
      <c r="BIP55" s="382"/>
      <c r="BIQ55" s="382"/>
      <c r="BIR55" s="382"/>
      <c r="BIS55" s="382"/>
      <c r="BIT55" s="382"/>
      <c r="BIU55" s="382"/>
      <c r="BIV55" s="382"/>
      <c r="BIW55" s="382"/>
      <c r="BIX55" s="382"/>
      <c r="BIY55" s="382"/>
      <c r="BIZ55" s="382"/>
      <c r="BJA55" s="382"/>
      <c r="BJB55" s="382"/>
      <c r="BJC55" s="382"/>
      <c r="BJD55" s="382"/>
      <c r="BJE55" s="382"/>
      <c r="BJF55" s="382"/>
      <c r="BJG55" s="382"/>
      <c r="BJH55" s="382"/>
      <c r="BJI55" s="382"/>
      <c r="BJJ55" s="382"/>
      <c r="BJK55" s="382"/>
      <c r="BJL55" s="382"/>
      <c r="BJM55" s="382"/>
      <c r="BJN55" s="382"/>
      <c r="BJO55" s="382"/>
      <c r="BJP55" s="382"/>
      <c r="BJQ55" s="382"/>
      <c r="BJR55" s="382"/>
      <c r="BJS55" s="382"/>
      <c r="BJT55" s="382"/>
      <c r="BJU55" s="382"/>
      <c r="BJV55" s="382"/>
      <c r="BJW55" s="382"/>
      <c r="BJX55" s="382"/>
      <c r="BJY55" s="382"/>
      <c r="BJZ55" s="382"/>
      <c r="BKA55" s="382"/>
      <c r="BKB55" s="382"/>
      <c r="BKC55" s="382"/>
      <c r="BKD55" s="382"/>
      <c r="BKE55" s="382"/>
      <c r="BKF55" s="382"/>
      <c r="BKG55" s="382"/>
      <c r="BKH55" s="382"/>
      <c r="BKI55" s="382"/>
      <c r="BKJ55" s="382"/>
      <c r="BKK55" s="382"/>
      <c r="BKL55" s="382"/>
      <c r="BKM55" s="382"/>
      <c r="BKN55" s="382"/>
      <c r="BKO55" s="382"/>
      <c r="BKP55" s="382"/>
      <c r="BKQ55" s="382"/>
      <c r="BKR55" s="382"/>
      <c r="BKS55" s="382"/>
      <c r="BKT55" s="382"/>
      <c r="BKU55" s="382"/>
      <c r="BKV55" s="382"/>
      <c r="BKW55" s="382"/>
      <c r="BKX55" s="382"/>
      <c r="BKY55" s="382"/>
      <c r="BKZ55" s="382"/>
      <c r="BLA55" s="382"/>
      <c r="BLB55" s="382"/>
      <c r="BLC55" s="382"/>
      <c r="BLD55" s="382"/>
      <c r="BLE55" s="382"/>
      <c r="BLF55" s="382"/>
      <c r="BLG55" s="382"/>
      <c r="BLH55" s="382"/>
      <c r="BLI55" s="382"/>
      <c r="BLJ55" s="382"/>
      <c r="BLK55" s="382"/>
      <c r="BLL55" s="382"/>
      <c r="BLM55" s="382"/>
      <c r="BLN55" s="382"/>
      <c r="BLO55" s="382"/>
      <c r="BLP55" s="382"/>
      <c r="BLQ55" s="382"/>
      <c r="BLR55" s="382"/>
      <c r="BLS55" s="382"/>
      <c r="BLT55" s="382"/>
      <c r="BLU55" s="382"/>
      <c r="BLV55" s="382"/>
      <c r="BLW55" s="382"/>
      <c r="BLX55" s="382"/>
      <c r="BLY55" s="382"/>
      <c r="BLZ55" s="382"/>
      <c r="BMA55" s="382"/>
      <c r="BMB55" s="382"/>
      <c r="BMC55" s="382"/>
      <c r="BMD55" s="382"/>
      <c r="BME55" s="382"/>
      <c r="BMF55" s="382"/>
      <c r="BMG55" s="382"/>
      <c r="BMH55" s="382"/>
      <c r="BMI55" s="382"/>
      <c r="BMJ55" s="382"/>
      <c r="BMK55" s="382"/>
      <c r="BML55" s="382"/>
      <c r="BMM55" s="382"/>
      <c r="BMN55" s="382"/>
      <c r="BMO55" s="382"/>
      <c r="BMP55" s="382"/>
      <c r="BMQ55" s="382"/>
      <c r="BMR55" s="382"/>
      <c r="BMS55" s="382"/>
      <c r="BMT55" s="382"/>
      <c r="BMU55" s="382"/>
      <c r="BMV55" s="382"/>
      <c r="BMW55" s="382"/>
      <c r="BMX55" s="382"/>
      <c r="BMY55" s="382"/>
      <c r="BMZ55" s="382"/>
      <c r="BNA55" s="382"/>
      <c r="BNB55" s="382"/>
      <c r="BNC55" s="382"/>
      <c r="BND55" s="382"/>
      <c r="BNE55" s="382"/>
      <c r="BNF55" s="382"/>
      <c r="BNG55" s="382"/>
      <c r="BNH55" s="382"/>
      <c r="BNI55" s="382"/>
      <c r="BNJ55" s="382"/>
      <c r="BNK55" s="382"/>
      <c r="BNL55" s="382"/>
      <c r="BNM55" s="382"/>
      <c r="BNN55" s="382"/>
      <c r="BNO55" s="382"/>
      <c r="BNP55" s="382"/>
      <c r="BNQ55" s="382"/>
      <c r="BNR55" s="382"/>
      <c r="BNS55" s="382"/>
      <c r="BNT55" s="382"/>
      <c r="BNU55" s="382"/>
      <c r="BNV55" s="382"/>
      <c r="BNW55" s="382"/>
      <c r="BNX55" s="382"/>
      <c r="BNY55" s="382"/>
      <c r="BNZ55" s="382"/>
      <c r="BOA55" s="382"/>
      <c r="BOB55" s="382"/>
      <c r="BOC55" s="382"/>
      <c r="BOD55" s="382"/>
      <c r="BOE55" s="382"/>
      <c r="BOF55" s="382"/>
      <c r="BOG55" s="382"/>
      <c r="BOH55" s="382"/>
      <c r="BOI55" s="382"/>
      <c r="BOJ55" s="382"/>
      <c r="BOK55" s="382"/>
      <c r="BOL55" s="382"/>
      <c r="BOM55" s="382"/>
      <c r="BON55" s="382"/>
      <c r="BOO55" s="382"/>
      <c r="BOP55" s="382"/>
      <c r="BOQ55" s="382"/>
      <c r="BOR55" s="382"/>
      <c r="BOS55" s="382"/>
      <c r="BOT55" s="382"/>
      <c r="BOU55" s="382"/>
      <c r="BOV55" s="382"/>
      <c r="BOW55" s="382"/>
      <c r="BOX55" s="382"/>
      <c r="BOY55" s="382"/>
      <c r="BOZ55" s="382"/>
      <c r="BPA55" s="382"/>
      <c r="BPB55" s="382"/>
      <c r="BPC55" s="382"/>
      <c r="BPD55" s="382"/>
      <c r="BPE55" s="382"/>
      <c r="BPF55" s="382"/>
      <c r="BPG55" s="382"/>
      <c r="BPH55" s="382"/>
      <c r="BPI55" s="382"/>
      <c r="BPJ55" s="382"/>
      <c r="BPK55" s="382"/>
      <c r="BPL55" s="382"/>
      <c r="BPM55" s="382"/>
      <c r="BPN55" s="382"/>
      <c r="BPO55" s="382"/>
      <c r="BPP55" s="382"/>
      <c r="BPQ55" s="382"/>
      <c r="BPR55" s="382"/>
      <c r="BPS55" s="382"/>
      <c r="BPT55" s="382"/>
      <c r="BPU55" s="382"/>
      <c r="BPV55" s="382"/>
      <c r="BPW55" s="382"/>
      <c r="BPX55" s="382"/>
      <c r="BPY55" s="382"/>
      <c r="BPZ55" s="382"/>
      <c r="BQA55" s="382"/>
      <c r="BQB55" s="382"/>
      <c r="BQC55" s="382"/>
      <c r="BQD55" s="382"/>
      <c r="BQE55" s="382"/>
      <c r="BQF55" s="382"/>
      <c r="BQG55" s="382"/>
      <c r="BQH55" s="382"/>
      <c r="BQI55" s="382"/>
      <c r="BQJ55" s="382"/>
      <c r="BQK55" s="382"/>
      <c r="BQL55" s="382"/>
      <c r="BQM55" s="382"/>
      <c r="BQN55" s="382"/>
      <c r="BQO55" s="382"/>
      <c r="BQP55" s="382"/>
      <c r="BQQ55" s="382"/>
      <c r="BQR55" s="382"/>
      <c r="BQS55" s="382"/>
      <c r="BQT55" s="382"/>
      <c r="BQU55" s="382"/>
      <c r="BQV55" s="382"/>
      <c r="BQW55" s="382"/>
      <c r="BQX55" s="382"/>
      <c r="BQY55" s="382"/>
      <c r="BQZ55" s="382"/>
      <c r="BRA55" s="382"/>
      <c r="BRB55" s="382"/>
      <c r="BRC55" s="382"/>
      <c r="BRD55" s="382"/>
      <c r="BRE55" s="382"/>
      <c r="BRF55" s="382"/>
      <c r="BRG55" s="382"/>
      <c r="BRH55" s="382"/>
      <c r="BRI55" s="382"/>
      <c r="BRJ55" s="382"/>
      <c r="BRK55" s="382"/>
      <c r="BRL55" s="382"/>
      <c r="BRM55" s="382"/>
      <c r="BRN55" s="382"/>
      <c r="BRO55" s="382"/>
      <c r="BRP55" s="382"/>
      <c r="BRQ55" s="382"/>
      <c r="BRR55" s="382"/>
      <c r="BRS55" s="382"/>
      <c r="BRT55" s="382"/>
      <c r="BRU55" s="382"/>
      <c r="BRV55" s="382"/>
      <c r="BRW55" s="382"/>
      <c r="BRX55" s="382"/>
      <c r="BRY55" s="382"/>
      <c r="BRZ55" s="382"/>
      <c r="BSA55" s="382"/>
      <c r="BSB55" s="382"/>
      <c r="BSC55" s="382"/>
      <c r="BSD55" s="382"/>
      <c r="BSE55" s="382"/>
      <c r="BSF55" s="382"/>
      <c r="BSG55" s="382"/>
      <c r="BSH55" s="382"/>
      <c r="BSI55" s="382"/>
      <c r="BSJ55" s="382"/>
      <c r="BSK55" s="382"/>
      <c r="BSL55" s="382"/>
      <c r="BSM55" s="382"/>
      <c r="BSN55" s="382"/>
      <c r="BSO55" s="382"/>
      <c r="BSP55" s="382"/>
      <c r="BSQ55" s="382"/>
      <c r="BSR55" s="382"/>
      <c r="BSS55" s="382"/>
      <c r="BST55" s="382"/>
      <c r="BSU55" s="382"/>
      <c r="BSV55" s="382"/>
      <c r="BSW55" s="382"/>
      <c r="BSX55" s="382"/>
      <c r="BSY55" s="382"/>
      <c r="BSZ55" s="382"/>
      <c r="BTA55" s="382"/>
      <c r="BTB55" s="382"/>
      <c r="BTC55" s="382"/>
      <c r="BTD55" s="382"/>
      <c r="BTE55" s="382"/>
      <c r="BTF55" s="382"/>
      <c r="BTG55" s="382"/>
      <c r="BTH55" s="382"/>
      <c r="BTI55" s="382"/>
    </row>
    <row r="56" spans="1:1881" s="367" customFormat="1" ht="78.75" customHeight="1" x14ac:dyDescent="0.25">
      <c r="A56" s="187">
        <v>9</v>
      </c>
      <c r="B56" s="66" t="s">
        <v>62</v>
      </c>
      <c r="C56" s="134" t="s">
        <v>148</v>
      </c>
      <c r="D56" s="164" t="s">
        <v>554</v>
      </c>
      <c r="E56" s="33" t="e">
        <f>HLOOKUP($D$2,'2019 Data(H)'!$C$1:$DC$310,7,FALSE)</f>
        <v>#N/A</v>
      </c>
      <c r="F56" s="587"/>
      <c r="G56" s="383">
        <f>IF(F47-F49-F50-F51-F56=0,,"Error: Total assets less total liabilities do not equal total fund balance. Account numbers 379-4-5-380-9= 0  The amount of the formula is in the cell to the right")</f>
        <v>0</v>
      </c>
      <c r="H56" s="191">
        <f>F47-F49-F50-F51-F56</f>
        <v>0</v>
      </c>
      <c r="I56" s="32"/>
      <c r="J56"/>
      <c r="K56" s="382"/>
      <c r="L56" s="715" t="s">
        <v>1037</v>
      </c>
      <c r="M56" s="580"/>
      <c r="N56" s="597"/>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2"/>
      <c r="BD56" s="382"/>
      <c r="BE56" s="382"/>
      <c r="BF56" s="382"/>
      <c r="BG56" s="382"/>
      <c r="BH56" s="382"/>
      <c r="BI56" s="382"/>
      <c r="BJ56" s="382"/>
      <c r="BK56" s="382"/>
      <c r="BL56" s="382"/>
      <c r="BM56" s="382"/>
      <c r="BN56" s="382"/>
      <c r="BO56" s="382"/>
      <c r="BP56" s="382"/>
      <c r="BQ56" s="382"/>
      <c r="BR56" s="382"/>
      <c r="BS56" s="382"/>
      <c r="BT56" s="382"/>
      <c r="BU56" s="382"/>
      <c r="BV56" s="382"/>
      <c r="BW56" s="382"/>
      <c r="BX56" s="382"/>
      <c r="BY56" s="382"/>
      <c r="BZ56" s="382"/>
      <c r="CA56" s="382"/>
      <c r="CB56" s="382"/>
      <c r="CC56" s="382"/>
      <c r="CD56" s="382"/>
      <c r="CE56" s="382"/>
      <c r="CF56" s="382"/>
      <c r="CG56" s="382"/>
      <c r="CH56" s="382"/>
      <c r="CI56" s="382"/>
      <c r="CJ56" s="382"/>
      <c r="CK56" s="382"/>
      <c r="CL56" s="382"/>
      <c r="CM56" s="382"/>
      <c r="CN56" s="382"/>
      <c r="CO56" s="382"/>
      <c r="CP56" s="382"/>
      <c r="CQ56" s="382"/>
      <c r="CR56" s="382"/>
      <c r="CS56" s="382"/>
      <c r="CT56" s="382"/>
      <c r="CU56" s="382"/>
      <c r="CV56" s="382"/>
      <c r="CW56" s="382"/>
      <c r="CX56" s="382"/>
      <c r="CY56" s="382"/>
      <c r="CZ56" s="382"/>
      <c r="DA56" s="382"/>
      <c r="DB56" s="382"/>
      <c r="DC56" s="382"/>
      <c r="DD56" s="382"/>
      <c r="DE56" s="382"/>
      <c r="DF56" s="382"/>
      <c r="DG56" s="382"/>
      <c r="DH56" s="382"/>
      <c r="DI56" s="382"/>
      <c r="DJ56" s="382"/>
      <c r="DK56" s="382"/>
      <c r="DL56" s="382"/>
      <c r="DM56" s="382"/>
      <c r="DN56" s="382"/>
      <c r="DO56" s="382"/>
      <c r="DP56" s="382"/>
      <c r="DQ56" s="382"/>
      <c r="DR56" s="382"/>
      <c r="DS56" s="382"/>
      <c r="DT56" s="382"/>
      <c r="DU56" s="382"/>
      <c r="DV56" s="382"/>
      <c r="DW56" s="382"/>
      <c r="DX56" s="382"/>
      <c r="DY56" s="382"/>
      <c r="DZ56" s="382"/>
      <c r="EA56" s="382"/>
      <c r="EB56" s="382"/>
      <c r="EC56" s="382"/>
      <c r="ED56" s="382"/>
      <c r="EE56" s="382"/>
      <c r="EF56" s="382"/>
      <c r="EG56" s="382"/>
      <c r="EH56" s="382"/>
      <c r="EI56" s="382"/>
      <c r="EJ56" s="382"/>
      <c r="EK56" s="382"/>
      <c r="EL56" s="382"/>
      <c r="EM56" s="382"/>
      <c r="EN56" s="382"/>
      <c r="EO56" s="382"/>
      <c r="EP56" s="382"/>
      <c r="EQ56" s="382"/>
      <c r="ER56" s="382"/>
      <c r="ES56" s="382"/>
      <c r="ET56" s="382"/>
      <c r="EU56" s="382"/>
      <c r="EV56" s="382"/>
      <c r="EW56" s="382"/>
      <c r="EX56" s="382"/>
      <c r="EY56" s="382"/>
      <c r="EZ56" s="382"/>
      <c r="FA56" s="382"/>
      <c r="FB56" s="382"/>
      <c r="FC56" s="382"/>
      <c r="FD56" s="382"/>
      <c r="FE56" s="382"/>
      <c r="FF56" s="382"/>
      <c r="FG56" s="382"/>
      <c r="FH56" s="382"/>
      <c r="FI56" s="382"/>
      <c r="FJ56" s="382"/>
      <c r="FK56" s="382"/>
      <c r="FL56" s="382"/>
      <c r="FM56" s="382"/>
      <c r="FN56" s="382"/>
      <c r="FO56" s="382"/>
      <c r="FP56" s="382"/>
      <c r="FQ56" s="382"/>
      <c r="FR56" s="382"/>
      <c r="FS56" s="382"/>
      <c r="FT56" s="382"/>
      <c r="FU56" s="382"/>
      <c r="FV56" s="382"/>
      <c r="FW56" s="382"/>
      <c r="FX56" s="382"/>
      <c r="FY56" s="382"/>
      <c r="FZ56" s="382"/>
      <c r="GA56" s="382"/>
      <c r="GB56" s="382"/>
      <c r="GC56" s="382"/>
      <c r="GD56" s="382"/>
      <c r="GE56" s="382"/>
      <c r="GF56" s="382"/>
      <c r="GG56" s="382"/>
      <c r="GH56" s="382"/>
      <c r="GI56" s="382"/>
      <c r="GJ56" s="382"/>
      <c r="GK56" s="382"/>
      <c r="GL56" s="382"/>
      <c r="GM56" s="382"/>
      <c r="GN56" s="382"/>
      <c r="GO56" s="382"/>
      <c r="GP56" s="382"/>
      <c r="GQ56" s="382"/>
      <c r="GR56" s="382"/>
      <c r="GS56" s="382"/>
      <c r="GT56" s="382"/>
      <c r="GU56" s="382"/>
      <c r="GV56" s="382"/>
      <c r="GW56" s="382"/>
      <c r="GX56" s="382"/>
      <c r="GY56" s="382"/>
      <c r="GZ56" s="382"/>
      <c r="HA56" s="382"/>
      <c r="HB56" s="382"/>
      <c r="HC56" s="382"/>
      <c r="HD56" s="382"/>
      <c r="HE56" s="382"/>
      <c r="HF56" s="382"/>
      <c r="HG56" s="382"/>
      <c r="HH56" s="382"/>
      <c r="HI56" s="382"/>
      <c r="HJ56" s="382"/>
      <c r="HK56" s="382"/>
      <c r="HL56" s="382"/>
      <c r="HM56" s="382"/>
      <c r="HN56" s="382"/>
      <c r="HO56" s="382"/>
      <c r="HP56" s="382"/>
      <c r="HQ56" s="382"/>
      <c r="HR56" s="382"/>
      <c r="HS56" s="382"/>
      <c r="HT56" s="382"/>
      <c r="HU56" s="382"/>
      <c r="HV56" s="382"/>
      <c r="HW56" s="382"/>
      <c r="HX56" s="382"/>
      <c r="HY56" s="382"/>
      <c r="HZ56" s="382"/>
      <c r="IA56" s="382"/>
      <c r="IB56" s="382"/>
      <c r="IC56" s="382"/>
      <c r="ID56" s="382"/>
      <c r="IE56" s="382"/>
      <c r="IF56" s="382"/>
      <c r="IG56" s="382"/>
      <c r="IH56" s="382"/>
      <c r="II56" s="382"/>
      <c r="IJ56" s="382"/>
      <c r="IK56" s="382"/>
      <c r="IL56" s="382"/>
      <c r="IM56" s="382"/>
      <c r="IN56" s="382"/>
      <c r="IO56" s="382"/>
      <c r="IP56" s="382"/>
      <c r="IQ56" s="382"/>
      <c r="IR56" s="382"/>
      <c r="IS56" s="382"/>
      <c r="IT56" s="382"/>
      <c r="IU56" s="382"/>
      <c r="IV56" s="382"/>
      <c r="IW56" s="382"/>
      <c r="IX56" s="382"/>
      <c r="IY56" s="382"/>
      <c r="IZ56" s="382"/>
      <c r="JA56" s="382"/>
      <c r="JB56" s="382"/>
      <c r="JC56" s="382"/>
      <c r="JD56" s="382"/>
      <c r="JE56" s="382"/>
      <c r="JF56" s="382"/>
      <c r="JG56" s="382"/>
      <c r="JH56" s="382"/>
      <c r="JI56" s="382"/>
      <c r="JJ56" s="382"/>
      <c r="JK56" s="382"/>
      <c r="JL56" s="382"/>
      <c r="JM56" s="382"/>
      <c r="JN56" s="382"/>
      <c r="JO56" s="382"/>
      <c r="JP56" s="382"/>
      <c r="JQ56" s="382"/>
      <c r="JR56" s="382"/>
      <c r="JS56" s="382"/>
      <c r="JT56" s="382"/>
      <c r="JU56" s="382"/>
      <c r="JV56" s="382"/>
      <c r="JW56" s="382"/>
      <c r="JX56" s="382"/>
      <c r="JY56" s="382"/>
      <c r="JZ56" s="382"/>
      <c r="KA56" s="382"/>
      <c r="KB56" s="382"/>
      <c r="KC56" s="382"/>
      <c r="KD56" s="382"/>
      <c r="KE56" s="382"/>
      <c r="KF56" s="382"/>
      <c r="KG56" s="382"/>
      <c r="KH56" s="382"/>
      <c r="KI56" s="382"/>
      <c r="KJ56" s="382"/>
      <c r="KK56" s="382"/>
      <c r="KL56" s="382"/>
      <c r="KM56" s="382"/>
      <c r="KN56" s="382"/>
      <c r="KO56" s="382"/>
      <c r="KP56" s="382"/>
      <c r="KQ56" s="382"/>
      <c r="KR56" s="382"/>
      <c r="KS56" s="382"/>
      <c r="KT56" s="382"/>
      <c r="KU56" s="382"/>
      <c r="KV56" s="382"/>
      <c r="KW56" s="382"/>
      <c r="KX56" s="382"/>
      <c r="KY56" s="382"/>
      <c r="KZ56" s="382"/>
      <c r="LA56" s="382"/>
      <c r="LB56" s="382"/>
      <c r="LC56" s="382"/>
      <c r="LD56" s="382"/>
      <c r="LE56" s="382"/>
      <c r="LF56" s="382"/>
      <c r="LG56" s="382"/>
      <c r="LH56" s="382"/>
      <c r="LI56" s="382"/>
      <c r="LJ56" s="382"/>
      <c r="LK56" s="382"/>
      <c r="LL56" s="382"/>
      <c r="LM56" s="382"/>
      <c r="LN56" s="382"/>
      <c r="LO56" s="382"/>
      <c r="LP56" s="382"/>
      <c r="LQ56" s="382"/>
      <c r="LR56" s="382"/>
      <c r="LS56" s="382"/>
      <c r="LT56" s="382"/>
      <c r="LU56" s="382"/>
      <c r="LV56" s="382"/>
      <c r="LW56" s="382"/>
      <c r="LX56" s="382"/>
      <c r="LY56" s="382"/>
      <c r="LZ56" s="382"/>
      <c r="MA56" s="382"/>
      <c r="MB56" s="382"/>
      <c r="MC56" s="382"/>
      <c r="MD56" s="382"/>
      <c r="ME56" s="382"/>
      <c r="MF56" s="382"/>
      <c r="MG56" s="382"/>
      <c r="MH56" s="382"/>
      <c r="MI56" s="382"/>
      <c r="MJ56" s="382"/>
      <c r="MK56" s="382"/>
      <c r="ML56" s="382"/>
      <c r="MM56" s="382"/>
      <c r="MN56" s="382"/>
      <c r="MO56" s="382"/>
      <c r="MP56" s="382"/>
      <c r="MQ56" s="382"/>
      <c r="MR56" s="382"/>
      <c r="MS56" s="382"/>
      <c r="MT56" s="382"/>
      <c r="MU56" s="382"/>
      <c r="MV56" s="382"/>
      <c r="MW56" s="382"/>
      <c r="MX56" s="382"/>
      <c r="MY56" s="382"/>
      <c r="MZ56" s="382"/>
      <c r="NA56" s="382"/>
      <c r="NB56" s="382"/>
      <c r="NC56" s="382"/>
      <c r="ND56" s="382"/>
      <c r="NE56" s="382"/>
      <c r="NF56" s="382"/>
      <c r="NG56" s="382"/>
      <c r="NH56" s="382"/>
      <c r="NI56" s="382"/>
      <c r="NJ56" s="382"/>
      <c r="NK56" s="382"/>
      <c r="NL56" s="382"/>
      <c r="NM56" s="382"/>
      <c r="NN56" s="382"/>
      <c r="NO56" s="382"/>
      <c r="NP56" s="382"/>
      <c r="NQ56" s="382"/>
      <c r="NR56" s="382"/>
      <c r="NS56" s="382"/>
      <c r="NT56" s="382"/>
      <c r="NU56" s="382"/>
      <c r="NV56" s="382"/>
      <c r="NW56" s="382"/>
      <c r="NX56" s="382"/>
      <c r="NY56" s="382"/>
      <c r="NZ56" s="382"/>
      <c r="OA56" s="382"/>
      <c r="OB56" s="382"/>
      <c r="OC56" s="382"/>
      <c r="OD56" s="382"/>
      <c r="OE56" s="382"/>
      <c r="OF56" s="382"/>
      <c r="OG56" s="382"/>
      <c r="OH56" s="382"/>
      <c r="OI56" s="382"/>
      <c r="OJ56" s="382"/>
      <c r="OK56" s="382"/>
      <c r="OL56" s="382"/>
      <c r="OM56" s="382"/>
      <c r="ON56" s="382"/>
      <c r="OO56" s="382"/>
      <c r="OP56" s="382"/>
      <c r="OQ56" s="382"/>
      <c r="OR56" s="382"/>
      <c r="OS56" s="382"/>
      <c r="OT56" s="382"/>
      <c r="OU56" s="382"/>
      <c r="OV56" s="382"/>
      <c r="OW56" s="382"/>
      <c r="OX56" s="382"/>
      <c r="OY56" s="382"/>
      <c r="OZ56" s="382"/>
      <c r="PA56" s="382"/>
      <c r="PB56" s="382"/>
      <c r="PC56" s="382"/>
      <c r="PD56" s="382"/>
      <c r="PE56" s="382"/>
      <c r="PF56" s="382"/>
      <c r="PG56" s="382"/>
      <c r="PH56" s="382"/>
      <c r="PI56" s="382"/>
      <c r="PJ56" s="382"/>
      <c r="PK56" s="382"/>
      <c r="PL56" s="382"/>
      <c r="PM56" s="382"/>
      <c r="PN56" s="382"/>
      <c r="PO56" s="382"/>
      <c r="PP56" s="382"/>
      <c r="PQ56" s="382"/>
      <c r="PR56" s="382"/>
      <c r="PS56" s="382"/>
      <c r="PT56" s="382"/>
      <c r="PU56" s="382"/>
      <c r="PV56" s="382"/>
      <c r="PW56" s="382"/>
      <c r="PX56" s="382"/>
      <c r="PY56" s="382"/>
      <c r="PZ56" s="382"/>
      <c r="QA56" s="382"/>
      <c r="QB56" s="382"/>
      <c r="QC56" s="382"/>
      <c r="QD56" s="382"/>
      <c r="QE56" s="382"/>
      <c r="QF56" s="382"/>
      <c r="QG56" s="382"/>
      <c r="QH56" s="382"/>
      <c r="QI56" s="382"/>
      <c r="QJ56" s="382"/>
      <c r="QK56" s="382"/>
      <c r="QL56" s="382"/>
      <c r="QM56" s="382"/>
      <c r="QN56" s="382"/>
      <c r="QO56" s="382"/>
      <c r="QP56" s="382"/>
      <c r="QQ56" s="382"/>
      <c r="QR56" s="382"/>
      <c r="QS56" s="382"/>
      <c r="QT56" s="382"/>
      <c r="QU56" s="382"/>
      <c r="QV56" s="382"/>
      <c r="QW56" s="382"/>
      <c r="QX56" s="382"/>
      <c r="QY56" s="382"/>
      <c r="QZ56" s="382"/>
      <c r="RA56" s="382"/>
      <c r="RB56" s="382"/>
      <c r="RC56" s="382"/>
      <c r="RD56" s="382"/>
      <c r="RE56" s="382"/>
      <c r="RF56" s="382"/>
      <c r="RG56" s="382"/>
      <c r="RH56" s="382"/>
      <c r="RI56" s="382"/>
      <c r="RJ56" s="382"/>
      <c r="RK56" s="382"/>
      <c r="RL56" s="382"/>
      <c r="RM56" s="382"/>
      <c r="RN56" s="382"/>
      <c r="RO56" s="382"/>
      <c r="RP56" s="382"/>
      <c r="RQ56" s="382"/>
      <c r="RR56" s="382"/>
      <c r="RS56" s="382"/>
      <c r="RT56" s="382"/>
      <c r="RU56" s="382"/>
      <c r="RV56" s="382"/>
      <c r="RW56" s="382"/>
      <c r="RX56" s="382"/>
      <c r="RY56" s="382"/>
      <c r="RZ56" s="382"/>
      <c r="SA56" s="382"/>
      <c r="SB56" s="382"/>
      <c r="SC56" s="382"/>
      <c r="SD56" s="382"/>
      <c r="SE56" s="382"/>
      <c r="SF56" s="382"/>
      <c r="SG56" s="382"/>
      <c r="SH56" s="382"/>
      <c r="SI56" s="382"/>
      <c r="SJ56" s="382"/>
      <c r="SK56" s="382"/>
      <c r="SL56" s="382"/>
      <c r="SM56" s="382"/>
      <c r="SN56" s="382"/>
      <c r="SO56" s="382"/>
      <c r="SP56" s="382"/>
      <c r="SQ56" s="382"/>
      <c r="SR56" s="382"/>
      <c r="SS56" s="382"/>
      <c r="ST56" s="382"/>
      <c r="SU56" s="382"/>
      <c r="SV56" s="382"/>
      <c r="SW56" s="382"/>
      <c r="SX56" s="382"/>
      <c r="SY56" s="382"/>
      <c r="SZ56" s="382"/>
      <c r="TA56" s="382"/>
      <c r="TB56" s="382"/>
      <c r="TC56" s="382"/>
      <c r="TD56" s="382"/>
      <c r="TE56" s="382"/>
      <c r="TF56" s="382"/>
      <c r="TG56" s="382"/>
      <c r="TH56" s="382"/>
      <c r="TI56" s="382"/>
      <c r="TJ56" s="382"/>
      <c r="TK56" s="382"/>
      <c r="TL56" s="382"/>
      <c r="TM56" s="382"/>
      <c r="TN56" s="382"/>
      <c r="TO56" s="382"/>
      <c r="TP56" s="382"/>
      <c r="TQ56" s="382"/>
      <c r="TR56" s="382"/>
      <c r="TS56" s="382"/>
      <c r="TT56" s="382"/>
      <c r="TU56" s="382"/>
      <c r="TV56" s="382"/>
      <c r="TW56" s="382"/>
      <c r="TX56" s="382"/>
      <c r="TY56" s="382"/>
      <c r="TZ56" s="382"/>
      <c r="UA56" s="382"/>
      <c r="UB56" s="382"/>
      <c r="UC56" s="382"/>
      <c r="UD56" s="382"/>
      <c r="UE56" s="382"/>
      <c r="UF56" s="382"/>
      <c r="UG56" s="382"/>
      <c r="UH56" s="382"/>
      <c r="UI56" s="382"/>
      <c r="UJ56" s="382"/>
      <c r="UK56" s="382"/>
      <c r="UL56" s="382"/>
      <c r="UM56" s="382"/>
      <c r="UN56" s="382"/>
      <c r="UO56" s="382"/>
      <c r="UP56" s="382"/>
      <c r="UQ56" s="382"/>
      <c r="UR56" s="382"/>
      <c r="US56" s="382"/>
      <c r="UT56" s="382"/>
      <c r="UU56" s="382"/>
      <c r="UV56" s="382"/>
      <c r="UW56" s="382"/>
      <c r="UX56" s="382"/>
      <c r="UY56" s="382"/>
      <c r="UZ56" s="382"/>
      <c r="VA56" s="382"/>
      <c r="VB56" s="382"/>
      <c r="VC56" s="382"/>
      <c r="VD56" s="382"/>
      <c r="VE56" s="382"/>
      <c r="VF56" s="382"/>
      <c r="VG56" s="382"/>
      <c r="VH56" s="382"/>
      <c r="VI56" s="382"/>
      <c r="VJ56" s="382"/>
      <c r="VK56" s="382"/>
      <c r="VL56" s="382"/>
      <c r="VM56" s="382"/>
      <c r="VN56" s="382"/>
      <c r="VO56" s="382"/>
      <c r="VP56" s="382"/>
      <c r="VQ56" s="382"/>
      <c r="VR56" s="382"/>
      <c r="VS56" s="382"/>
      <c r="VT56" s="382"/>
      <c r="VU56" s="382"/>
      <c r="VV56" s="382"/>
      <c r="VW56" s="382"/>
      <c r="VX56" s="382"/>
      <c r="VY56" s="382"/>
      <c r="VZ56" s="382"/>
      <c r="WA56" s="382"/>
      <c r="WB56" s="382"/>
      <c r="WC56" s="382"/>
      <c r="WD56" s="382"/>
      <c r="WE56" s="382"/>
      <c r="WF56" s="382"/>
      <c r="WG56" s="382"/>
      <c r="WH56" s="382"/>
      <c r="WI56" s="382"/>
      <c r="WJ56" s="382"/>
      <c r="WK56" s="382"/>
      <c r="WL56" s="382"/>
      <c r="WM56" s="382"/>
      <c r="WN56" s="382"/>
      <c r="WO56" s="382"/>
      <c r="WP56" s="382"/>
      <c r="WQ56" s="382"/>
      <c r="WR56" s="382"/>
      <c r="WS56" s="382"/>
      <c r="WT56" s="382"/>
      <c r="WU56" s="382"/>
      <c r="WV56" s="382"/>
      <c r="WW56" s="382"/>
      <c r="WX56" s="382"/>
      <c r="WY56" s="382"/>
      <c r="WZ56" s="382"/>
      <c r="XA56" s="382"/>
      <c r="XB56" s="382"/>
      <c r="XC56" s="382"/>
      <c r="XD56" s="382"/>
      <c r="XE56" s="382"/>
      <c r="XF56" s="382"/>
      <c r="XG56" s="382"/>
      <c r="XH56" s="382"/>
      <c r="XI56" s="382"/>
      <c r="XJ56" s="382"/>
      <c r="XK56" s="382"/>
      <c r="XL56" s="382"/>
      <c r="XM56" s="382"/>
      <c r="XN56" s="382"/>
      <c r="XO56" s="382"/>
      <c r="XP56" s="382"/>
      <c r="XQ56" s="382"/>
      <c r="XR56" s="382"/>
      <c r="XS56" s="382"/>
      <c r="XT56" s="382"/>
      <c r="XU56" s="382"/>
      <c r="XV56" s="382"/>
      <c r="XW56" s="382"/>
      <c r="XX56" s="382"/>
      <c r="XY56" s="382"/>
      <c r="XZ56" s="382"/>
      <c r="YA56" s="382"/>
      <c r="YB56" s="382"/>
      <c r="YC56" s="382"/>
      <c r="YD56" s="382"/>
      <c r="YE56" s="382"/>
      <c r="YF56" s="382"/>
      <c r="YG56" s="382"/>
      <c r="YH56" s="382"/>
      <c r="YI56" s="382"/>
      <c r="YJ56" s="382"/>
      <c r="YK56" s="382"/>
      <c r="YL56" s="382"/>
      <c r="YM56" s="382"/>
      <c r="YN56" s="382"/>
      <c r="YO56" s="382"/>
      <c r="YP56" s="382"/>
      <c r="YQ56" s="382"/>
      <c r="YR56" s="382"/>
      <c r="YS56" s="382"/>
      <c r="YT56" s="382"/>
      <c r="YU56" s="382"/>
      <c r="YV56" s="382"/>
      <c r="YW56" s="382"/>
      <c r="YX56" s="382"/>
      <c r="YY56" s="382"/>
      <c r="YZ56" s="382"/>
      <c r="ZA56" s="382"/>
      <c r="ZB56" s="382"/>
      <c r="ZC56" s="382"/>
      <c r="ZD56" s="382"/>
      <c r="ZE56" s="382"/>
      <c r="ZF56" s="382"/>
      <c r="ZG56" s="382"/>
      <c r="ZH56" s="382"/>
      <c r="ZI56" s="382"/>
      <c r="ZJ56" s="382"/>
      <c r="ZK56" s="382"/>
      <c r="ZL56" s="382"/>
      <c r="ZM56" s="382"/>
      <c r="ZN56" s="382"/>
      <c r="ZO56" s="382"/>
      <c r="ZP56" s="382"/>
      <c r="ZQ56" s="382"/>
      <c r="ZR56" s="382"/>
      <c r="ZS56" s="382"/>
      <c r="ZT56" s="382"/>
      <c r="ZU56" s="382"/>
      <c r="ZV56" s="382"/>
      <c r="ZW56" s="382"/>
      <c r="ZX56" s="382"/>
      <c r="ZY56" s="382"/>
      <c r="ZZ56" s="382"/>
      <c r="AAA56" s="382"/>
      <c r="AAB56" s="382"/>
      <c r="AAC56" s="382"/>
      <c r="AAD56" s="382"/>
      <c r="AAE56" s="382"/>
      <c r="AAF56" s="382"/>
      <c r="AAG56" s="382"/>
      <c r="AAH56" s="382"/>
      <c r="AAI56" s="382"/>
      <c r="AAJ56" s="382"/>
      <c r="AAK56" s="382"/>
      <c r="AAL56" s="382"/>
      <c r="AAM56" s="382"/>
      <c r="AAN56" s="382"/>
      <c r="AAO56" s="382"/>
      <c r="AAP56" s="382"/>
      <c r="AAQ56" s="382"/>
      <c r="AAR56" s="382"/>
      <c r="AAS56" s="382"/>
      <c r="AAT56" s="382"/>
      <c r="AAU56" s="382"/>
      <c r="AAV56" s="382"/>
      <c r="AAW56" s="382"/>
      <c r="AAX56" s="382"/>
      <c r="AAY56" s="382"/>
      <c r="AAZ56" s="382"/>
      <c r="ABA56" s="382"/>
      <c r="ABB56" s="382"/>
      <c r="ABC56" s="382"/>
      <c r="ABD56" s="382"/>
      <c r="ABE56" s="382"/>
      <c r="ABF56" s="382"/>
      <c r="ABG56" s="382"/>
      <c r="ABH56" s="382"/>
      <c r="ABI56" s="382"/>
      <c r="ABJ56" s="382"/>
      <c r="ABK56" s="382"/>
      <c r="ABL56" s="382"/>
      <c r="ABM56" s="382"/>
      <c r="ABN56" s="382"/>
      <c r="ABO56" s="382"/>
      <c r="ABP56" s="382"/>
      <c r="ABQ56" s="382"/>
      <c r="ABR56" s="382"/>
      <c r="ABS56" s="382"/>
      <c r="ABT56" s="382"/>
      <c r="ABU56" s="382"/>
      <c r="ABV56" s="382"/>
      <c r="ABW56" s="382"/>
      <c r="ABX56" s="382"/>
      <c r="ABY56" s="382"/>
      <c r="ABZ56" s="382"/>
      <c r="ACA56" s="382"/>
      <c r="ACB56" s="382"/>
      <c r="ACC56" s="382"/>
      <c r="ACD56" s="382"/>
      <c r="ACE56" s="382"/>
      <c r="ACF56" s="382"/>
      <c r="ACG56" s="382"/>
      <c r="ACH56" s="382"/>
      <c r="ACI56" s="382"/>
      <c r="ACJ56" s="382"/>
      <c r="ACK56" s="382"/>
      <c r="ACL56" s="382"/>
      <c r="ACM56" s="382"/>
      <c r="ACN56" s="382"/>
      <c r="ACO56" s="382"/>
      <c r="ACP56" s="382"/>
      <c r="ACQ56" s="382"/>
      <c r="ACR56" s="382"/>
      <c r="ACS56" s="382"/>
      <c r="ACT56" s="382"/>
      <c r="ACU56" s="382"/>
      <c r="ACV56" s="382"/>
      <c r="ACW56" s="382"/>
      <c r="ACX56" s="382"/>
      <c r="ACY56" s="382"/>
      <c r="ACZ56" s="382"/>
      <c r="ADA56" s="382"/>
      <c r="ADB56" s="382"/>
      <c r="ADC56" s="382"/>
      <c r="ADD56" s="382"/>
      <c r="ADE56" s="382"/>
      <c r="ADF56" s="382"/>
      <c r="ADG56" s="382"/>
      <c r="ADH56" s="382"/>
      <c r="ADI56" s="382"/>
      <c r="ADJ56" s="382"/>
      <c r="ADK56" s="382"/>
      <c r="ADL56" s="382"/>
      <c r="ADM56" s="382"/>
      <c r="ADN56" s="382"/>
      <c r="ADO56" s="382"/>
      <c r="ADP56" s="382"/>
      <c r="ADQ56" s="382"/>
      <c r="ADR56" s="382"/>
      <c r="ADS56" s="382"/>
      <c r="ADT56" s="382"/>
      <c r="ADU56" s="382"/>
      <c r="ADV56" s="382"/>
      <c r="ADW56" s="382"/>
      <c r="ADX56" s="382"/>
      <c r="ADY56" s="382"/>
      <c r="ADZ56" s="382"/>
      <c r="AEA56" s="382"/>
      <c r="AEB56" s="382"/>
      <c r="AEC56" s="382"/>
      <c r="AED56" s="382"/>
      <c r="AEE56" s="382"/>
      <c r="AEF56" s="382"/>
      <c r="AEG56" s="382"/>
      <c r="AEH56" s="382"/>
      <c r="AEI56" s="382"/>
      <c r="AEJ56" s="382"/>
      <c r="AEK56" s="382"/>
      <c r="AEL56" s="382"/>
      <c r="AEM56" s="382"/>
      <c r="AEN56" s="382"/>
      <c r="AEO56" s="382"/>
      <c r="AEP56" s="382"/>
      <c r="AEQ56" s="382"/>
      <c r="AER56" s="382"/>
      <c r="AES56" s="382"/>
      <c r="AET56" s="382"/>
      <c r="AEU56" s="382"/>
      <c r="AEV56" s="382"/>
      <c r="AEW56" s="382"/>
      <c r="AEX56" s="382"/>
      <c r="AEY56" s="382"/>
      <c r="AEZ56" s="382"/>
      <c r="AFA56" s="382"/>
      <c r="AFB56" s="382"/>
      <c r="AFC56" s="382"/>
      <c r="AFD56" s="382"/>
      <c r="AFE56" s="382"/>
      <c r="AFF56" s="382"/>
      <c r="AFG56" s="382"/>
      <c r="AFH56" s="382"/>
      <c r="AFI56" s="382"/>
      <c r="AFJ56" s="382"/>
      <c r="AFK56" s="382"/>
      <c r="AFL56" s="382"/>
      <c r="AFM56" s="382"/>
      <c r="AFN56" s="382"/>
      <c r="AFO56" s="382"/>
      <c r="AFP56" s="382"/>
      <c r="AFQ56" s="382"/>
      <c r="AFR56" s="382"/>
      <c r="AFS56" s="382"/>
      <c r="AFT56" s="382"/>
      <c r="AFU56" s="382"/>
      <c r="AFV56" s="382"/>
      <c r="AFW56" s="382"/>
      <c r="AFX56" s="382"/>
      <c r="AFY56" s="382"/>
      <c r="AFZ56" s="382"/>
      <c r="AGA56" s="382"/>
      <c r="AGB56" s="382"/>
      <c r="AGC56" s="382"/>
      <c r="AGD56" s="382"/>
      <c r="AGE56" s="382"/>
      <c r="AGF56" s="382"/>
      <c r="AGG56" s="382"/>
      <c r="AGH56" s="382"/>
      <c r="AGI56" s="382"/>
      <c r="AGJ56" s="382"/>
      <c r="AGK56" s="382"/>
      <c r="AGL56" s="382"/>
      <c r="AGM56" s="382"/>
      <c r="AGN56" s="382"/>
      <c r="AGO56" s="382"/>
      <c r="AGP56" s="382"/>
      <c r="AGQ56" s="382"/>
      <c r="AGR56" s="382"/>
      <c r="AGS56" s="382"/>
      <c r="AGT56" s="382"/>
      <c r="AGU56" s="382"/>
      <c r="AGV56" s="382"/>
      <c r="AGW56" s="382"/>
      <c r="AGX56" s="382"/>
      <c r="AGY56" s="382"/>
      <c r="AGZ56" s="382"/>
      <c r="AHA56" s="382"/>
      <c r="AHB56" s="382"/>
      <c r="AHC56" s="382"/>
      <c r="AHD56" s="382"/>
      <c r="AHE56" s="382"/>
      <c r="AHF56" s="382"/>
      <c r="AHG56" s="382"/>
      <c r="AHH56" s="382"/>
      <c r="AHI56" s="382"/>
      <c r="AHJ56" s="382"/>
      <c r="AHK56" s="382"/>
      <c r="AHL56" s="382"/>
      <c r="AHM56" s="382"/>
      <c r="AHN56" s="382"/>
      <c r="AHO56" s="382"/>
      <c r="AHP56" s="382"/>
      <c r="AHQ56" s="382"/>
      <c r="AHR56" s="382"/>
      <c r="AHS56" s="382"/>
      <c r="AHT56" s="382"/>
      <c r="AHU56" s="382"/>
      <c r="AHV56" s="382"/>
      <c r="AHW56" s="382"/>
      <c r="AHX56" s="382"/>
      <c r="AHY56" s="382"/>
      <c r="AHZ56" s="382"/>
      <c r="AIA56" s="382"/>
      <c r="AIB56" s="382"/>
      <c r="AIC56" s="382"/>
      <c r="AID56" s="382"/>
      <c r="AIE56" s="382"/>
      <c r="AIF56" s="382"/>
      <c r="AIG56" s="382"/>
      <c r="AIH56" s="382"/>
      <c r="AII56" s="382"/>
      <c r="AIJ56" s="382"/>
      <c r="AIK56" s="382"/>
      <c r="AIL56" s="382"/>
      <c r="AIM56" s="382"/>
      <c r="AIN56" s="382"/>
      <c r="AIO56" s="382"/>
      <c r="AIP56" s="382"/>
      <c r="AIQ56" s="382"/>
      <c r="AIR56" s="382"/>
      <c r="AIS56" s="382"/>
      <c r="AIT56" s="382"/>
      <c r="AIU56" s="382"/>
      <c r="AIV56" s="382"/>
      <c r="AIW56" s="382"/>
      <c r="AIX56" s="382"/>
      <c r="AIY56" s="382"/>
      <c r="AIZ56" s="382"/>
      <c r="AJA56" s="382"/>
      <c r="AJB56" s="382"/>
      <c r="AJC56" s="382"/>
      <c r="AJD56" s="382"/>
      <c r="AJE56" s="382"/>
      <c r="AJF56" s="382"/>
      <c r="AJG56" s="382"/>
      <c r="AJH56" s="382"/>
      <c r="AJI56" s="382"/>
      <c r="AJJ56" s="382"/>
      <c r="AJK56" s="382"/>
      <c r="AJL56" s="382"/>
      <c r="AJM56" s="382"/>
      <c r="AJN56" s="382"/>
      <c r="AJO56" s="382"/>
      <c r="AJP56" s="382"/>
      <c r="AJQ56" s="382"/>
      <c r="AJR56" s="382"/>
      <c r="AJS56" s="382"/>
      <c r="AJT56" s="382"/>
      <c r="AJU56" s="382"/>
      <c r="AJV56" s="382"/>
      <c r="AJW56" s="382"/>
      <c r="AJX56" s="382"/>
      <c r="AJY56" s="382"/>
      <c r="AJZ56" s="382"/>
      <c r="AKA56" s="382"/>
      <c r="AKB56" s="382"/>
      <c r="AKC56" s="382"/>
      <c r="AKD56" s="382"/>
      <c r="AKE56" s="382"/>
      <c r="AKF56" s="382"/>
      <c r="AKG56" s="382"/>
      <c r="AKH56" s="382"/>
      <c r="AKI56" s="382"/>
      <c r="AKJ56" s="382"/>
      <c r="AKK56" s="382"/>
      <c r="AKL56" s="382"/>
      <c r="AKM56" s="382"/>
      <c r="AKN56" s="382"/>
      <c r="AKO56" s="382"/>
      <c r="AKP56" s="382"/>
      <c r="AKQ56" s="382"/>
      <c r="AKR56" s="382"/>
      <c r="AKS56" s="382"/>
      <c r="AKT56" s="382"/>
      <c r="AKU56" s="382"/>
      <c r="AKV56" s="382"/>
      <c r="AKW56" s="382"/>
      <c r="AKX56" s="382"/>
      <c r="AKY56" s="382"/>
      <c r="AKZ56" s="382"/>
      <c r="ALA56" s="382"/>
      <c r="ALB56" s="382"/>
      <c r="ALC56" s="382"/>
      <c r="ALD56" s="382"/>
      <c r="ALE56" s="382"/>
      <c r="ALF56" s="382"/>
      <c r="ALG56" s="382"/>
      <c r="ALH56" s="382"/>
      <c r="ALI56" s="382"/>
      <c r="ALJ56" s="382"/>
      <c r="ALK56" s="382"/>
      <c r="ALL56" s="382"/>
      <c r="ALM56" s="382"/>
      <c r="ALN56" s="382"/>
      <c r="ALO56" s="382"/>
      <c r="ALP56" s="382"/>
      <c r="ALQ56" s="382"/>
      <c r="ALR56" s="382"/>
      <c r="ALS56" s="382"/>
      <c r="ALT56" s="382"/>
      <c r="ALU56" s="382"/>
      <c r="ALV56" s="382"/>
      <c r="ALW56" s="382"/>
      <c r="ALX56" s="382"/>
      <c r="ALY56" s="382"/>
      <c r="ALZ56" s="382"/>
      <c r="AMA56" s="382"/>
      <c r="AMB56" s="382"/>
      <c r="AMC56" s="382"/>
      <c r="AMD56" s="382"/>
      <c r="AME56" s="382"/>
      <c r="AMF56" s="382"/>
      <c r="AMG56" s="382"/>
      <c r="AMH56" s="382"/>
      <c r="AMI56" s="382"/>
      <c r="AMJ56" s="382"/>
      <c r="AMK56" s="382"/>
      <c r="AML56" s="382"/>
      <c r="AMM56" s="382"/>
      <c r="AMN56" s="382"/>
      <c r="AMO56" s="382"/>
      <c r="AMP56" s="382"/>
      <c r="AMQ56" s="382"/>
      <c r="AMR56" s="382"/>
      <c r="AMS56" s="382"/>
      <c r="AMT56" s="382"/>
      <c r="AMU56" s="382"/>
      <c r="AMV56" s="382"/>
      <c r="AMW56" s="382"/>
      <c r="AMX56" s="382"/>
      <c r="AMY56" s="382"/>
      <c r="AMZ56" s="382"/>
      <c r="ANA56" s="382"/>
      <c r="ANB56" s="382"/>
      <c r="ANC56" s="382"/>
      <c r="AND56" s="382"/>
      <c r="ANE56" s="382"/>
      <c r="ANF56" s="382"/>
      <c r="ANG56" s="382"/>
      <c r="ANH56" s="382"/>
      <c r="ANI56" s="382"/>
      <c r="ANJ56" s="382"/>
      <c r="ANK56" s="382"/>
      <c r="ANL56" s="382"/>
      <c r="ANM56" s="382"/>
      <c r="ANN56" s="382"/>
      <c r="ANO56" s="382"/>
      <c r="ANP56" s="382"/>
      <c r="ANQ56" s="382"/>
      <c r="ANR56" s="382"/>
      <c r="ANS56" s="382"/>
      <c r="ANT56" s="382"/>
      <c r="ANU56" s="382"/>
      <c r="ANV56" s="382"/>
      <c r="ANW56" s="382"/>
      <c r="ANX56" s="382"/>
      <c r="ANY56" s="382"/>
      <c r="ANZ56" s="382"/>
      <c r="AOA56" s="382"/>
      <c r="AOB56" s="382"/>
      <c r="AOC56" s="382"/>
      <c r="AOD56" s="382"/>
      <c r="AOE56" s="382"/>
      <c r="AOF56" s="382"/>
      <c r="AOG56" s="382"/>
      <c r="AOH56" s="382"/>
      <c r="AOI56" s="382"/>
      <c r="AOJ56" s="382"/>
      <c r="AOK56" s="382"/>
      <c r="AOL56" s="382"/>
      <c r="AOM56" s="382"/>
      <c r="AON56" s="382"/>
      <c r="AOO56" s="382"/>
      <c r="AOP56" s="382"/>
      <c r="AOQ56" s="382"/>
      <c r="AOR56" s="382"/>
      <c r="AOS56" s="382"/>
      <c r="AOT56" s="382"/>
      <c r="AOU56" s="382"/>
      <c r="AOV56" s="382"/>
      <c r="AOW56" s="382"/>
      <c r="AOX56" s="382"/>
      <c r="AOY56" s="382"/>
      <c r="AOZ56" s="382"/>
      <c r="APA56" s="382"/>
      <c r="APB56" s="382"/>
      <c r="APC56" s="382"/>
      <c r="APD56" s="382"/>
      <c r="APE56" s="382"/>
      <c r="APF56" s="382"/>
      <c r="APG56" s="382"/>
      <c r="APH56" s="382"/>
      <c r="API56" s="382"/>
      <c r="APJ56" s="382"/>
      <c r="APK56" s="382"/>
      <c r="APL56" s="382"/>
      <c r="APM56" s="382"/>
      <c r="APN56" s="382"/>
      <c r="APO56" s="382"/>
      <c r="APP56" s="382"/>
      <c r="APQ56" s="382"/>
      <c r="APR56" s="382"/>
      <c r="APS56" s="382"/>
      <c r="APT56" s="382"/>
      <c r="APU56" s="382"/>
      <c r="APV56" s="382"/>
      <c r="APW56" s="382"/>
      <c r="APX56" s="382"/>
      <c r="APY56" s="382"/>
      <c r="APZ56" s="382"/>
      <c r="AQA56" s="382"/>
      <c r="AQB56" s="382"/>
      <c r="AQC56" s="382"/>
      <c r="AQD56" s="382"/>
      <c r="AQE56" s="382"/>
      <c r="AQF56" s="382"/>
      <c r="AQG56" s="382"/>
      <c r="AQH56" s="382"/>
      <c r="AQI56" s="382"/>
      <c r="AQJ56" s="382"/>
      <c r="AQK56" s="382"/>
      <c r="AQL56" s="382"/>
      <c r="AQM56" s="382"/>
      <c r="AQN56" s="382"/>
      <c r="AQO56" s="382"/>
      <c r="AQP56" s="382"/>
      <c r="AQQ56" s="382"/>
      <c r="AQR56" s="382"/>
      <c r="AQS56" s="382"/>
      <c r="AQT56" s="382"/>
      <c r="AQU56" s="382"/>
      <c r="AQV56" s="382"/>
      <c r="AQW56" s="382"/>
      <c r="AQX56" s="382"/>
      <c r="AQY56" s="382"/>
      <c r="AQZ56" s="382"/>
      <c r="ARA56" s="382"/>
      <c r="ARB56" s="382"/>
      <c r="ARC56" s="382"/>
      <c r="ARD56" s="382"/>
      <c r="ARE56" s="382"/>
      <c r="ARF56" s="382"/>
      <c r="ARG56" s="382"/>
      <c r="ARH56" s="382"/>
      <c r="ARI56" s="382"/>
      <c r="ARJ56" s="382"/>
      <c r="ARK56" s="382"/>
      <c r="ARL56" s="382"/>
      <c r="ARM56" s="382"/>
      <c r="ARN56" s="382"/>
      <c r="ARO56" s="382"/>
      <c r="ARP56" s="382"/>
      <c r="ARQ56" s="382"/>
      <c r="ARR56" s="382"/>
      <c r="ARS56" s="382"/>
      <c r="ART56" s="382"/>
      <c r="ARU56" s="382"/>
      <c r="ARV56" s="382"/>
      <c r="ARW56" s="382"/>
      <c r="ARX56" s="382"/>
      <c r="ARY56" s="382"/>
      <c r="ARZ56" s="382"/>
      <c r="ASA56" s="382"/>
      <c r="ASB56" s="382"/>
      <c r="ASC56" s="382"/>
      <c r="ASD56" s="382"/>
      <c r="ASE56" s="382"/>
      <c r="ASF56" s="382"/>
      <c r="ASG56" s="382"/>
      <c r="ASH56" s="382"/>
      <c r="ASI56" s="382"/>
      <c r="ASJ56" s="382"/>
      <c r="ASK56" s="382"/>
      <c r="ASL56" s="382"/>
      <c r="ASM56" s="382"/>
      <c r="ASN56" s="382"/>
      <c r="ASO56" s="382"/>
      <c r="ASP56" s="382"/>
      <c r="ASQ56" s="382"/>
      <c r="ASR56" s="382"/>
      <c r="ASS56" s="382"/>
      <c r="AST56" s="382"/>
      <c r="ASU56" s="382"/>
      <c r="ASV56" s="382"/>
      <c r="ASW56" s="382"/>
      <c r="ASX56" s="382"/>
      <c r="ASY56" s="382"/>
      <c r="ASZ56" s="382"/>
      <c r="ATA56" s="382"/>
      <c r="ATB56" s="382"/>
      <c r="ATC56" s="382"/>
      <c r="ATD56" s="382"/>
      <c r="ATE56" s="382"/>
      <c r="ATF56" s="382"/>
      <c r="ATG56" s="382"/>
      <c r="ATH56" s="382"/>
      <c r="ATI56" s="382"/>
      <c r="ATJ56" s="382"/>
      <c r="ATK56" s="382"/>
      <c r="ATL56" s="382"/>
      <c r="ATM56" s="382"/>
      <c r="ATN56" s="382"/>
      <c r="ATO56" s="382"/>
      <c r="ATP56" s="382"/>
      <c r="ATQ56" s="382"/>
      <c r="ATR56" s="382"/>
      <c r="ATS56" s="382"/>
      <c r="ATT56" s="382"/>
      <c r="ATU56" s="382"/>
      <c r="ATV56" s="382"/>
      <c r="ATW56" s="382"/>
      <c r="ATX56" s="382"/>
      <c r="ATY56" s="382"/>
      <c r="ATZ56" s="382"/>
      <c r="AUA56" s="382"/>
      <c r="AUB56" s="382"/>
      <c r="AUC56" s="382"/>
      <c r="AUD56" s="382"/>
      <c r="AUE56" s="382"/>
      <c r="AUF56" s="382"/>
      <c r="AUG56" s="382"/>
      <c r="AUH56" s="382"/>
      <c r="AUI56" s="382"/>
      <c r="AUJ56" s="382"/>
      <c r="AUK56" s="382"/>
      <c r="AUL56" s="382"/>
      <c r="AUM56" s="382"/>
      <c r="AUN56" s="382"/>
      <c r="AUO56" s="382"/>
      <c r="AUP56" s="382"/>
      <c r="AUQ56" s="382"/>
      <c r="AUR56" s="382"/>
      <c r="AUS56" s="382"/>
      <c r="AUT56" s="382"/>
      <c r="AUU56" s="382"/>
      <c r="AUV56" s="382"/>
      <c r="AUW56" s="382"/>
      <c r="AUX56" s="382"/>
      <c r="AUY56" s="382"/>
      <c r="AUZ56" s="382"/>
      <c r="AVA56" s="382"/>
      <c r="AVB56" s="382"/>
      <c r="AVC56" s="382"/>
      <c r="AVD56" s="382"/>
      <c r="AVE56" s="382"/>
      <c r="AVF56" s="382"/>
      <c r="AVG56" s="382"/>
      <c r="AVH56" s="382"/>
      <c r="AVI56" s="382"/>
      <c r="AVJ56" s="382"/>
      <c r="AVK56" s="382"/>
      <c r="AVL56" s="382"/>
      <c r="AVM56" s="382"/>
      <c r="AVN56" s="382"/>
      <c r="AVO56" s="382"/>
      <c r="AVP56" s="382"/>
      <c r="AVQ56" s="382"/>
      <c r="AVR56" s="382"/>
      <c r="AVS56" s="382"/>
      <c r="AVT56" s="382"/>
      <c r="AVU56" s="382"/>
      <c r="AVV56" s="382"/>
      <c r="AVW56" s="382"/>
      <c r="AVX56" s="382"/>
      <c r="AVY56" s="382"/>
      <c r="AVZ56" s="382"/>
      <c r="AWA56" s="382"/>
      <c r="AWB56" s="382"/>
      <c r="AWC56" s="382"/>
      <c r="AWD56" s="382"/>
      <c r="AWE56" s="382"/>
      <c r="AWF56" s="382"/>
      <c r="AWG56" s="382"/>
      <c r="AWH56" s="382"/>
      <c r="AWI56" s="382"/>
      <c r="AWJ56" s="382"/>
      <c r="AWK56" s="382"/>
      <c r="AWL56" s="382"/>
      <c r="AWM56" s="382"/>
      <c r="AWN56" s="382"/>
      <c r="AWO56" s="382"/>
      <c r="AWP56" s="382"/>
      <c r="AWQ56" s="382"/>
      <c r="AWR56" s="382"/>
      <c r="AWS56" s="382"/>
      <c r="AWT56" s="382"/>
      <c r="AWU56" s="382"/>
      <c r="AWV56" s="382"/>
      <c r="AWW56" s="382"/>
      <c r="AWX56" s="382"/>
      <c r="AWY56" s="382"/>
      <c r="AWZ56" s="382"/>
      <c r="AXA56" s="382"/>
      <c r="AXB56" s="382"/>
      <c r="AXC56" s="382"/>
      <c r="AXD56" s="382"/>
      <c r="AXE56" s="382"/>
      <c r="AXF56" s="382"/>
      <c r="AXG56" s="382"/>
      <c r="AXH56" s="382"/>
      <c r="AXI56" s="382"/>
      <c r="AXJ56" s="382"/>
      <c r="AXK56" s="382"/>
      <c r="AXL56" s="382"/>
      <c r="AXM56" s="382"/>
      <c r="AXN56" s="382"/>
      <c r="AXO56" s="382"/>
      <c r="AXP56" s="382"/>
      <c r="AXQ56" s="382"/>
      <c r="AXR56" s="382"/>
      <c r="AXS56" s="382"/>
      <c r="AXT56" s="382"/>
      <c r="AXU56" s="382"/>
      <c r="AXV56" s="382"/>
      <c r="AXW56" s="382"/>
      <c r="AXX56" s="382"/>
      <c r="AXY56" s="382"/>
      <c r="AXZ56" s="382"/>
      <c r="AYA56" s="382"/>
      <c r="AYB56" s="382"/>
      <c r="AYC56" s="382"/>
      <c r="AYD56" s="382"/>
      <c r="AYE56" s="382"/>
      <c r="AYF56" s="382"/>
      <c r="AYG56" s="382"/>
      <c r="AYH56" s="382"/>
      <c r="AYI56" s="382"/>
      <c r="AYJ56" s="382"/>
      <c r="AYK56" s="382"/>
      <c r="AYL56" s="382"/>
      <c r="AYM56" s="382"/>
      <c r="AYN56" s="382"/>
      <c r="AYO56" s="382"/>
      <c r="AYP56" s="382"/>
      <c r="AYQ56" s="382"/>
      <c r="AYR56" s="382"/>
      <c r="AYS56" s="382"/>
      <c r="AYT56" s="382"/>
      <c r="AYU56" s="382"/>
      <c r="AYV56" s="382"/>
      <c r="AYW56" s="382"/>
      <c r="AYX56" s="382"/>
      <c r="AYY56" s="382"/>
      <c r="AYZ56" s="382"/>
      <c r="AZA56" s="382"/>
      <c r="AZB56" s="382"/>
      <c r="AZC56" s="382"/>
      <c r="AZD56" s="382"/>
      <c r="AZE56" s="382"/>
      <c r="AZF56" s="382"/>
      <c r="AZG56" s="382"/>
      <c r="AZH56" s="382"/>
      <c r="AZI56" s="382"/>
      <c r="AZJ56" s="382"/>
      <c r="AZK56" s="382"/>
      <c r="AZL56" s="382"/>
      <c r="AZM56" s="382"/>
      <c r="AZN56" s="382"/>
      <c r="AZO56" s="382"/>
      <c r="AZP56" s="382"/>
      <c r="AZQ56" s="382"/>
      <c r="AZR56" s="382"/>
      <c r="AZS56" s="382"/>
      <c r="AZT56" s="382"/>
      <c r="AZU56" s="382"/>
      <c r="AZV56" s="382"/>
      <c r="AZW56" s="382"/>
      <c r="AZX56" s="382"/>
      <c r="AZY56" s="382"/>
      <c r="AZZ56" s="382"/>
      <c r="BAA56" s="382"/>
      <c r="BAB56" s="382"/>
      <c r="BAC56" s="382"/>
      <c r="BAD56" s="382"/>
      <c r="BAE56" s="382"/>
      <c r="BAF56" s="382"/>
      <c r="BAG56" s="382"/>
      <c r="BAH56" s="382"/>
      <c r="BAI56" s="382"/>
      <c r="BAJ56" s="382"/>
      <c r="BAK56" s="382"/>
      <c r="BAL56" s="382"/>
      <c r="BAM56" s="382"/>
      <c r="BAN56" s="382"/>
      <c r="BAO56" s="382"/>
      <c r="BAP56" s="382"/>
      <c r="BAQ56" s="382"/>
      <c r="BAR56" s="382"/>
      <c r="BAS56" s="382"/>
      <c r="BAT56" s="382"/>
      <c r="BAU56" s="382"/>
      <c r="BAV56" s="382"/>
      <c r="BAW56" s="382"/>
      <c r="BAX56" s="382"/>
      <c r="BAY56" s="382"/>
      <c r="BAZ56" s="382"/>
      <c r="BBA56" s="382"/>
      <c r="BBB56" s="382"/>
      <c r="BBC56" s="382"/>
      <c r="BBD56" s="382"/>
      <c r="BBE56" s="382"/>
      <c r="BBF56" s="382"/>
      <c r="BBG56" s="382"/>
      <c r="BBH56" s="382"/>
      <c r="BBI56" s="382"/>
      <c r="BBJ56" s="382"/>
      <c r="BBK56" s="382"/>
      <c r="BBL56" s="382"/>
      <c r="BBM56" s="382"/>
      <c r="BBN56" s="382"/>
      <c r="BBO56" s="382"/>
      <c r="BBP56" s="382"/>
      <c r="BBQ56" s="382"/>
      <c r="BBR56" s="382"/>
      <c r="BBS56" s="382"/>
      <c r="BBT56" s="382"/>
      <c r="BBU56" s="382"/>
      <c r="BBV56" s="382"/>
      <c r="BBW56" s="382"/>
      <c r="BBX56" s="382"/>
      <c r="BBY56" s="382"/>
      <c r="BBZ56" s="382"/>
      <c r="BCA56" s="382"/>
      <c r="BCB56" s="382"/>
      <c r="BCC56" s="382"/>
      <c r="BCD56" s="382"/>
      <c r="BCE56" s="382"/>
      <c r="BCF56" s="382"/>
      <c r="BCG56" s="382"/>
      <c r="BCH56" s="382"/>
      <c r="BCI56" s="382"/>
      <c r="BCJ56" s="382"/>
      <c r="BCK56" s="382"/>
      <c r="BCL56" s="382"/>
      <c r="BCM56" s="382"/>
      <c r="BCN56" s="382"/>
      <c r="BCO56" s="382"/>
      <c r="BCP56" s="382"/>
      <c r="BCQ56" s="382"/>
      <c r="BCR56" s="382"/>
      <c r="BCS56" s="382"/>
      <c r="BCT56" s="382"/>
      <c r="BCU56" s="382"/>
      <c r="BCV56" s="382"/>
      <c r="BCW56" s="382"/>
      <c r="BCX56" s="382"/>
      <c r="BCY56" s="382"/>
      <c r="BCZ56" s="382"/>
      <c r="BDA56" s="382"/>
      <c r="BDB56" s="382"/>
      <c r="BDC56" s="382"/>
      <c r="BDD56" s="382"/>
      <c r="BDE56" s="382"/>
      <c r="BDF56" s="382"/>
      <c r="BDG56" s="382"/>
      <c r="BDH56" s="382"/>
      <c r="BDI56" s="382"/>
      <c r="BDJ56" s="382"/>
      <c r="BDK56" s="382"/>
      <c r="BDL56" s="382"/>
      <c r="BDM56" s="382"/>
      <c r="BDN56" s="382"/>
      <c r="BDO56" s="382"/>
      <c r="BDP56" s="382"/>
      <c r="BDQ56" s="382"/>
      <c r="BDR56" s="382"/>
      <c r="BDS56" s="382"/>
      <c r="BDT56" s="382"/>
      <c r="BDU56" s="382"/>
      <c r="BDV56" s="382"/>
      <c r="BDW56" s="382"/>
      <c r="BDX56" s="382"/>
      <c r="BDY56" s="382"/>
      <c r="BDZ56" s="382"/>
      <c r="BEA56" s="382"/>
      <c r="BEB56" s="382"/>
      <c r="BEC56" s="382"/>
      <c r="BED56" s="382"/>
      <c r="BEE56" s="382"/>
      <c r="BEF56" s="382"/>
      <c r="BEG56" s="382"/>
      <c r="BEH56" s="382"/>
      <c r="BEI56" s="382"/>
      <c r="BEJ56" s="382"/>
      <c r="BEK56" s="382"/>
      <c r="BEL56" s="382"/>
      <c r="BEM56" s="382"/>
      <c r="BEN56" s="382"/>
      <c r="BEO56" s="382"/>
      <c r="BEP56" s="382"/>
      <c r="BEQ56" s="382"/>
      <c r="BER56" s="382"/>
      <c r="BES56" s="382"/>
      <c r="BET56" s="382"/>
      <c r="BEU56" s="382"/>
      <c r="BEV56" s="382"/>
      <c r="BEW56" s="382"/>
      <c r="BEX56" s="382"/>
      <c r="BEY56" s="382"/>
      <c r="BEZ56" s="382"/>
      <c r="BFA56" s="382"/>
      <c r="BFB56" s="382"/>
      <c r="BFC56" s="382"/>
      <c r="BFD56" s="382"/>
      <c r="BFE56" s="382"/>
      <c r="BFF56" s="382"/>
      <c r="BFG56" s="382"/>
      <c r="BFH56" s="382"/>
      <c r="BFI56" s="382"/>
      <c r="BFJ56" s="382"/>
      <c r="BFK56" s="382"/>
      <c r="BFL56" s="382"/>
      <c r="BFM56" s="382"/>
      <c r="BFN56" s="382"/>
      <c r="BFO56" s="382"/>
      <c r="BFP56" s="382"/>
      <c r="BFQ56" s="382"/>
      <c r="BFR56" s="382"/>
      <c r="BFS56" s="382"/>
      <c r="BFT56" s="382"/>
      <c r="BFU56" s="382"/>
      <c r="BFV56" s="382"/>
      <c r="BFW56" s="382"/>
      <c r="BFX56" s="382"/>
      <c r="BFY56" s="382"/>
      <c r="BFZ56" s="382"/>
      <c r="BGA56" s="382"/>
      <c r="BGB56" s="382"/>
      <c r="BGC56" s="382"/>
      <c r="BGD56" s="382"/>
      <c r="BGE56" s="382"/>
      <c r="BGF56" s="382"/>
      <c r="BGG56" s="382"/>
      <c r="BGH56" s="382"/>
      <c r="BGI56" s="382"/>
      <c r="BGJ56" s="382"/>
      <c r="BGK56" s="382"/>
      <c r="BGL56" s="382"/>
      <c r="BGM56" s="382"/>
      <c r="BGN56" s="382"/>
      <c r="BGO56" s="382"/>
      <c r="BGP56" s="382"/>
      <c r="BGQ56" s="382"/>
      <c r="BGR56" s="382"/>
      <c r="BGS56" s="382"/>
      <c r="BGT56" s="382"/>
      <c r="BGU56" s="382"/>
      <c r="BGV56" s="382"/>
      <c r="BGW56" s="382"/>
      <c r="BGX56" s="382"/>
      <c r="BGY56" s="382"/>
      <c r="BGZ56" s="382"/>
      <c r="BHA56" s="382"/>
      <c r="BHB56" s="382"/>
      <c r="BHC56" s="382"/>
      <c r="BHD56" s="382"/>
      <c r="BHE56" s="382"/>
      <c r="BHF56" s="382"/>
      <c r="BHG56" s="382"/>
      <c r="BHH56" s="382"/>
      <c r="BHI56" s="382"/>
      <c r="BHJ56" s="382"/>
      <c r="BHK56" s="382"/>
      <c r="BHL56" s="382"/>
      <c r="BHM56" s="382"/>
      <c r="BHN56" s="382"/>
      <c r="BHO56" s="382"/>
      <c r="BHP56" s="382"/>
      <c r="BHQ56" s="382"/>
      <c r="BHR56" s="382"/>
      <c r="BHS56" s="382"/>
      <c r="BHT56" s="382"/>
      <c r="BHU56" s="382"/>
      <c r="BHV56" s="382"/>
      <c r="BHW56" s="382"/>
      <c r="BHX56" s="382"/>
      <c r="BHY56" s="382"/>
      <c r="BHZ56" s="382"/>
      <c r="BIA56" s="382"/>
      <c r="BIB56" s="382"/>
      <c r="BIC56" s="382"/>
      <c r="BID56" s="382"/>
      <c r="BIE56" s="382"/>
      <c r="BIF56" s="382"/>
      <c r="BIG56" s="382"/>
      <c r="BIH56" s="382"/>
      <c r="BII56" s="382"/>
      <c r="BIJ56" s="382"/>
      <c r="BIK56" s="382"/>
      <c r="BIL56" s="382"/>
      <c r="BIM56" s="382"/>
      <c r="BIN56" s="382"/>
      <c r="BIO56" s="382"/>
      <c r="BIP56" s="382"/>
      <c r="BIQ56" s="382"/>
      <c r="BIR56" s="382"/>
      <c r="BIS56" s="382"/>
      <c r="BIT56" s="382"/>
      <c r="BIU56" s="382"/>
      <c r="BIV56" s="382"/>
      <c r="BIW56" s="382"/>
      <c r="BIX56" s="382"/>
      <c r="BIY56" s="382"/>
      <c r="BIZ56" s="382"/>
      <c r="BJA56" s="382"/>
      <c r="BJB56" s="382"/>
      <c r="BJC56" s="382"/>
      <c r="BJD56" s="382"/>
      <c r="BJE56" s="382"/>
      <c r="BJF56" s="382"/>
      <c r="BJG56" s="382"/>
      <c r="BJH56" s="382"/>
      <c r="BJI56" s="382"/>
      <c r="BJJ56" s="382"/>
      <c r="BJK56" s="382"/>
      <c r="BJL56" s="382"/>
      <c r="BJM56" s="382"/>
      <c r="BJN56" s="382"/>
      <c r="BJO56" s="382"/>
      <c r="BJP56" s="382"/>
      <c r="BJQ56" s="382"/>
      <c r="BJR56" s="382"/>
      <c r="BJS56" s="382"/>
      <c r="BJT56" s="382"/>
      <c r="BJU56" s="382"/>
      <c r="BJV56" s="382"/>
      <c r="BJW56" s="382"/>
      <c r="BJX56" s="382"/>
      <c r="BJY56" s="382"/>
      <c r="BJZ56" s="382"/>
      <c r="BKA56" s="382"/>
      <c r="BKB56" s="382"/>
      <c r="BKC56" s="382"/>
      <c r="BKD56" s="382"/>
      <c r="BKE56" s="382"/>
      <c r="BKF56" s="382"/>
      <c r="BKG56" s="382"/>
      <c r="BKH56" s="382"/>
      <c r="BKI56" s="382"/>
      <c r="BKJ56" s="382"/>
      <c r="BKK56" s="382"/>
      <c r="BKL56" s="382"/>
      <c r="BKM56" s="382"/>
      <c r="BKN56" s="382"/>
      <c r="BKO56" s="382"/>
      <c r="BKP56" s="382"/>
      <c r="BKQ56" s="382"/>
      <c r="BKR56" s="382"/>
      <c r="BKS56" s="382"/>
      <c r="BKT56" s="382"/>
      <c r="BKU56" s="382"/>
      <c r="BKV56" s="382"/>
      <c r="BKW56" s="382"/>
      <c r="BKX56" s="382"/>
      <c r="BKY56" s="382"/>
      <c r="BKZ56" s="382"/>
      <c r="BLA56" s="382"/>
      <c r="BLB56" s="382"/>
      <c r="BLC56" s="382"/>
      <c r="BLD56" s="382"/>
      <c r="BLE56" s="382"/>
      <c r="BLF56" s="382"/>
      <c r="BLG56" s="382"/>
      <c r="BLH56" s="382"/>
      <c r="BLI56" s="382"/>
      <c r="BLJ56" s="382"/>
      <c r="BLK56" s="382"/>
      <c r="BLL56" s="382"/>
      <c r="BLM56" s="382"/>
      <c r="BLN56" s="382"/>
      <c r="BLO56" s="382"/>
      <c r="BLP56" s="382"/>
      <c r="BLQ56" s="382"/>
      <c r="BLR56" s="382"/>
      <c r="BLS56" s="382"/>
      <c r="BLT56" s="382"/>
      <c r="BLU56" s="382"/>
      <c r="BLV56" s="382"/>
      <c r="BLW56" s="382"/>
      <c r="BLX56" s="382"/>
      <c r="BLY56" s="382"/>
      <c r="BLZ56" s="382"/>
      <c r="BMA56" s="382"/>
      <c r="BMB56" s="382"/>
      <c r="BMC56" s="382"/>
      <c r="BMD56" s="382"/>
      <c r="BME56" s="382"/>
      <c r="BMF56" s="382"/>
      <c r="BMG56" s="382"/>
      <c r="BMH56" s="382"/>
      <c r="BMI56" s="382"/>
      <c r="BMJ56" s="382"/>
      <c r="BMK56" s="382"/>
      <c r="BML56" s="382"/>
      <c r="BMM56" s="382"/>
      <c r="BMN56" s="382"/>
      <c r="BMO56" s="382"/>
      <c r="BMP56" s="382"/>
      <c r="BMQ56" s="382"/>
      <c r="BMR56" s="382"/>
      <c r="BMS56" s="382"/>
      <c r="BMT56" s="382"/>
      <c r="BMU56" s="382"/>
      <c r="BMV56" s="382"/>
      <c r="BMW56" s="382"/>
      <c r="BMX56" s="382"/>
      <c r="BMY56" s="382"/>
      <c r="BMZ56" s="382"/>
      <c r="BNA56" s="382"/>
      <c r="BNB56" s="382"/>
      <c r="BNC56" s="382"/>
      <c r="BND56" s="382"/>
      <c r="BNE56" s="382"/>
      <c r="BNF56" s="382"/>
      <c r="BNG56" s="382"/>
      <c r="BNH56" s="382"/>
      <c r="BNI56" s="382"/>
      <c r="BNJ56" s="382"/>
      <c r="BNK56" s="382"/>
      <c r="BNL56" s="382"/>
      <c r="BNM56" s="382"/>
      <c r="BNN56" s="382"/>
      <c r="BNO56" s="382"/>
      <c r="BNP56" s="382"/>
      <c r="BNQ56" s="382"/>
      <c r="BNR56" s="382"/>
      <c r="BNS56" s="382"/>
      <c r="BNT56" s="382"/>
      <c r="BNU56" s="382"/>
      <c r="BNV56" s="382"/>
      <c r="BNW56" s="382"/>
      <c r="BNX56" s="382"/>
      <c r="BNY56" s="382"/>
      <c r="BNZ56" s="382"/>
      <c r="BOA56" s="382"/>
      <c r="BOB56" s="382"/>
      <c r="BOC56" s="382"/>
      <c r="BOD56" s="382"/>
      <c r="BOE56" s="382"/>
      <c r="BOF56" s="382"/>
      <c r="BOG56" s="382"/>
      <c r="BOH56" s="382"/>
      <c r="BOI56" s="382"/>
      <c r="BOJ56" s="382"/>
      <c r="BOK56" s="382"/>
      <c r="BOL56" s="382"/>
      <c r="BOM56" s="382"/>
      <c r="BON56" s="382"/>
      <c r="BOO56" s="382"/>
      <c r="BOP56" s="382"/>
      <c r="BOQ56" s="382"/>
      <c r="BOR56" s="382"/>
      <c r="BOS56" s="382"/>
      <c r="BOT56" s="382"/>
      <c r="BOU56" s="382"/>
      <c r="BOV56" s="382"/>
      <c r="BOW56" s="382"/>
      <c r="BOX56" s="382"/>
      <c r="BOY56" s="382"/>
      <c r="BOZ56" s="382"/>
      <c r="BPA56" s="382"/>
      <c r="BPB56" s="382"/>
      <c r="BPC56" s="382"/>
      <c r="BPD56" s="382"/>
      <c r="BPE56" s="382"/>
      <c r="BPF56" s="382"/>
      <c r="BPG56" s="382"/>
      <c r="BPH56" s="382"/>
      <c r="BPI56" s="382"/>
      <c r="BPJ56" s="382"/>
      <c r="BPK56" s="382"/>
      <c r="BPL56" s="382"/>
      <c r="BPM56" s="382"/>
      <c r="BPN56" s="382"/>
      <c r="BPO56" s="382"/>
      <c r="BPP56" s="382"/>
      <c r="BPQ56" s="382"/>
      <c r="BPR56" s="382"/>
      <c r="BPS56" s="382"/>
      <c r="BPT56" s="382"/>
      <c r="BPU56" s="382"/>
      <c r="BPV56" s="382"/>
      <c r="BPW56" s="382"/>
      <c r="BPX56" s="382"/>
      <c r="BPY56" s="382"/>
      <c r="BPZ56" s="382"/>
      <c r="BQA56" s="382"/>
      <c r="BQB56" s="382"/>
      <c r="BQC56" s="382"/>
      <c r="BQD56" s="382"/>
      <c r="BQE56" s="382"/>
      <c r="BQF56" s="382"/>
      <c r="BQG56" s="382"/>
      <c r="BQH56" s="382"/>
      <c r="BQI56" s="382"/>
      <c r="BQJ56" s="382"/>
      <c r="BQK56" s="382"/>
      <c r="BQL56" s="382"/>
      <c r="BQM56" s="382"/>
      <c r="BQN56" s="382"/>
      <c r="BQO56" s="382"/>
      <c r="BQP56" s="382"/>
      <c r="BQQ56" s="382"/>
      <c r="BQR56" s="382"/>
      <c r="BQS56" s="382"/>
      <c r="BQT56" s="382"/>
      <c r="BQU56" s="382"/>
      <c r="BQV56" s="382"/>
      <c r="BQW56" s="382"/>
      <c r="BQX56" s="382"/>
      <c r="BQY56" s="382"/>
      <c r="BQZ56" s="382"/>
      <c r="BRA56" s="382"/>
      <c r="BRB56" s="382"/>
      <c r="BRC56" s="382"/>
      <c r="BRD56" s="382"/>
      <c r="BRE56" s="382"/>
      <c r="BRF56" s="382"/>
      <c r="BRG56" s="382"/>
      <c r="BRH56" s="382"/>
      <c r="BRI56" s="382"/>
      <c r="BRJ56" s="382"/>
      <c r="BRK56" s="382"/>
      <c r="BRL56" s="382"/>
      <c r="BRM56" s="382"/>
      <c r="BRN56" s="382"/>
      <c r="BRO56" s="382"/>
      <c r="BRP56" s="382"/>
      <c r="BRQ56" s="382"/>
      <c r="BRR56" s="382"/>
      <c r="BRS56" s="382"/>
      <c r="BRT56" s="382"/>
      <c r="BRU56" s="382"/>
      <c r="BRV56" s="382"/>
      <c r="BRW56" s="382"/>
      <c r="BRX56" s="382"/>
      <c r="BRY56" s="382"/>
      <c r="BRZ56" s="382"/>
      <c r="BSA56" s="382"/>
      <c r="BSB56" s="382"/>
      <c r="BSC56" s="382"/>
      <c r="BSD56" s="382"/>
      <c r="BSE56" s="382"/>
      <c r="BSF56" s="382"/>
      <c r="BSG56" s="382"/>
      <c r="BSH56" s="382"/>
      <c r="BSI56" s="382"/>
      <c r="BSJ56" s="382"/>
      <c r="BSK56" s="382"/>
      <c r="BSL56" s="382"/>
      <c r="BSM56" s="382"/>
      <c r="BSN56" s="382"/>
      <c r="BSO56" s="382"/>
      <c r="BSP56" s="382"/>
      <c r="BSQ56" s="382"/>
      <c r="BSR56" s="382"/>
      <c r="BSS56" s="382"/>
      <c r="BST56" s="382"/>
      <c r="BSU56" s="382"/>
      <c r="BSV56" s="382"/>
      <c r="BSW56" s="382"/>
      <c r="BSX56" s="382"/>
      <c r="BSY56" s="382"/>
      <c r="BSZ56" s="382"/>
      <c r="BTA56" s="382"/>
      <c r="BTB56" s="382"/>
      <c r="BTC56" s="382"/>
      <c r="BTD56" s="382"/>
      <c r="BTE56" s="382"/>
      <c r="BTF56" s="382"/>
      <c r="BTG56" s="382"/>
      <c r="BTH56" s="382"/>
      <c r="BTI56" s="382"/>
    </row>
    <row r="57" spans="1:1881" ht="69" customHeight="1" x14ac:dyDescent="0.25">
      <c r="A57" s="187">
        <v>540</v>
      </c>
      <c r="B57" s="149" t="s">
        <v>61</v>
      </c>
      <c r="C57" s="181" t="s">
        <v>188</v>
      </c>
      <c r="D57" s="174" t="s">
        <v>796</v>
      </c>
      <c r="E57" s="33" t="e">
        <f>HLOOKUP($D$2,'2019 Data(H)'!$C$1:$DC$310,190,FALSE)</f>
        <v>#N/A</v>
      </c>
      <c r="F57" s="587"/>
      <c r="G57" s="383"/>
      <c r="H57" s="18"/>
      <c r="I57" s="287"/>
      <c r="J57"/>
      <c r="L57" s="715" t="s">
        <v>1038</v>
      </c>
      <c r="M57" s="580"/>
      <c r="N57" s="597"/>
    </row>
    <row r="58" spans="1:1881" s="4" customFormat="1" ht="57" customHeight="1" x14ac:dyDescent="0.3">
      <c r="A58" s="188"/>
      <c r="B58" s="137" t="s">
        <v>153</v>
      </c>
      <c r="C58" s="140"/>
      <c r="D58" s="153"/>
      <c r="E58" s="142"/>
      <c r="F58" s="723"/>
      <c r="G58" s="527"/>
      <c r="H58" s="14"/>
      <c r="I58" s="32"/>
      <c r="J58"/>
      <c r="K58" s="424"/>
      <c r="L58" s="715" t="s">
        <v>1039</v>
      </c>
      <c r="M58" s="424"/>
      <c r="N58" s="597"/>
      <c r="O58" s="424"/>
      <c r="P58" s="424"/>
      <c r="Q58" s="424"/>
      <c r="R58" s="424"/>
      <c r="S58" s="424"/>
      <c r="T58" s="424"/>
      <c r="U58" s="382"/>
      <c r="V58" s="382"/>
      <c r="W58" s="382"/>
      <c r="X58" s="382"/>
      <c r="Y58" s="382"/>
      <c r="Z58" s="382"/>
      <c r="AA58" s="382"/>
      <c r="AB58" s="382"/>
      <c r="AC58" s="382"/>
      <c r="AD58" s="382"/>
      <c r="AE58" s="382"/>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2"/>
      <c r="BD58" s="382"/>
      <c r="BE58" s="382"/>
      <c r="BF58" s="382"/>
      <c r="BG58" s="382"/>
      <c r="BH58" s="382"/>
      <c r="BI58" s="382"/>
      <c r="BJ58" s="382"/>
      <c r="BK58" s="382"/>
      <c r="BL58" s="382"/>
      <c r="BM58" s="382"/>
      <c r="BN58" s="382"/>
      <c r="BO58" s="382"/>
      <c r="BP58" s="382"/>
      <c r="BQ58" s="382"/>
      <c r="BR58" s="382"/>
      <c r="BS58" s="382"/>
      <c r="BT58" s="382"/>
      <c r="BU58" s="382"/>
      <c r="BV58" s="382"/>
      <c r="BW58" s="382"/>
      <c r="BX58" s="382"/>
      <c r="BY58" s="382"/>
      <c r="BZ58" s="382"/>
      <c r="CA58" s="382"/>
      <c r="CB58" s="382"/>
      <c r="CC58" s="382"/>
      <c r="CD58" s="382"/>
      <c r="CE58" s="382"/>
      <c r="CF58" s="382"/>
      <c r="CG58" s="382"/>
      <c r="CH58" s="382"/>
      <c r="CI58" s="382"/>
      <c r="CJ58" s="382"/>
      <c r="CK58" s="382"/>
      <c r="CL58" s="382"/>
      <c r="CM58" s="382"/>
      <c r="CN58" s="382"/>
      <c r="CO58" s="382"/>
      <c r="CP58" s="382"/>
      <c r="CQ58" s="382"/>
      <c r="CR58" s="382"/>
      <c r="CS58" s="382"/>
      <c r="CT58" s="382"/>
      <c r="CU58" s="382"/>
      <c r="CV58" s="382"/>
      <c r="CW58" s="382"/>
      <c r="CX58" s="382"/>
      <c r="CY58" s="382"/>
      <c r="CZ58" s="382"/>
      <c r="DA58" s="382"/>
      <c r="DB58" s="382"/>
      <c r="DC58" s="382"/>
      <c r="DD58" s="382"/>
      <c r="DE58" s="382"/>
      <c r="DF58" s="382"/>
      <c r="DG58" s="382"/>
      <c r="DH58" s="382"/>
      <c r="DI58" s="382"/>
      <c r="DJ58" s="382"/>
      <c r="DK58" s="382"/>
      <c r="DL58" s="382"/>
      <c r="DM58" s="382"/>
      <c r="DN58" s="382"/>
      <c r="DO58" s="382"/>
      <c r="DP58" s="382"/>
      <c r="DQ58" s="382"/>
      <c r="DR58" s="382"/>
      <c r="DS58" s="382"/>
      <c r="DT58" s="382"/>
      <c r="DU58" s="382"/>
      <c r="DV58" s="382"/>
      <c r="DW58" s="382"/>
      <c r="DX58" s="382"/>
      <c r="DY58" s="382"/>
      <c r="DZ58" s="382"/>
      <c r="EA58" s="382"/>
      <c r="EB58" s="382"/>
      <c r="EC58" s="382"/>
      <c r="ED58" s="382"/>
      <c r="EE58" s="382"/>
      <c r="EF58" s="382"/>
      <c r="EG58" s="382"/>
      <c r="EH58" s="382"/>
      <c r="EI58" s="382"/>
      <c r="EJ58" s="382"/>
      <c r="EK58" s="382"/>
      <c r="EL58" s="382"/>
      <c r="EM58" s="382"/>
      <c r="EN58" s="382"/>
      <c r="EO58" s="382"/>
      <c r="EP58" s="382"/>
      <c r="EQ58" s="382"/>
      <c r="ER58" s="382"/>
      <c r="ES58" s="382"/>
      <c r="ET58" s="382"/>
      <c r="EU58" s="382"/>
      <c r="EV58" s="382"/>
      <c r="EW58" s="382"/>
      <c r="EX58" s="382"/>
      <c r="EY58" s="382"/>
      <c r="EZ58" s="382"/>
      <c r="FA58" s="382"/>
      <c r="FB58" s="382"/>
      <c r="FC58" s="382"/>
      <c r="FD58" s="382"/>
      <c r="FE58" s="382"/>
      <c r="FF58" s="382"/>
      <c r="FG58" s="382"/>
      <c r="FH58" s="382"/>
      <c r="FI58" s="382"/>
      <c r="FJ58" s="382"/>
      <c r="FK58" s="382"/>
      <c r="FL58" s="382"/>
      <c r="FM58" s="382"/>
      <c r="FN58" s="382"/>
      <c r="FO58" s="382"/>
      <c r="FP58" s="382"/>
      <c r="FQ58" s="382"/>
      <c r="FR58" s="382"/>
      <c r="FS58" s="382"/>
      <c r="FT58" s="382"/>
      <c r="FU58" s="382"/>
      <c r="FV58" s="382"/>
      <c r="FW58" s="382"/>
      <c r="FX58" s="382"/>
      <c r="FY58" s="382"/>
      <c r="FZ58" s="382"/>
      <c r="GA58" s="382"/>
      <c r="GB58" s="382"/>
      <c r="GC58" s="382"/>
      <c r="GD58" s="382"/>
      <c r="GE58" s="382"/>
      <c r="GF58" s="382"/>
      <c r="GG58" s="382"/>
      <c r="GH58" s="382"/>
      <c r="GI58" s="382"/>
      <c r="GJ58" s="382"/>
      <c r="GK58" s="382"/>
      <c r="GL58" s="382"/>
      <c r="GM58" s="382"/>
      <c r="GN58" s="382"/>
      <c r="GO58" s="382"/>
      <c r="GP58" s="382"/>
      <c r="GQ58" s="382"/>
      <c r="GR58" s="382"/>
      <c r="GS58" s="382"/>
      <c r="GT58" s="382"/>
      <c r="GU58" s="382"/>
      <c r="GV58" s="382"/>
      <c r="GW58" s="382"/>
      <c r="GX58" s="382"/>
      <c r="GY58" s="382"/>
      <c r="GZ58" s="382"/>
      <c r="HA58" s="382"/>
      <c r="HB58" s="382"/>
      <c r="HC58" s="382"/>
      <c r="HD58" s="382"/>
      <c r="HE58" s="382"/>
      <c r="HF58" s="382"/>
      <c r="HG58" s="382"/>
      <c r="HH58" s="382"/>
      <c r="HI58" s="382"/>
      <c r="HJ58" s="382"/>
      <c r="HK58" s="382"/>
      <c r="HL58" s="382"/>
      <c r="HM58" s="382"/>
      <c r="HN58" s="382"/>
      <c r="HO58" s="382"/>
      <c r="HP58" s="382"/>
      <c r="HQ58" s="382"/>
      <c r="HR58" s="382"/>
      <c r="HS58" s="382"/>
      <c r="HT58" s="382"/>
      <c r="HU58" s="382"/>
      <c r="HV58" s="382"/>
      <c r="HW58" s="382"/>
      <c r="HX58" s="382"/>
      <c r="HY58" s="382"/>
      <c r="HZ58" s="382"/>
      <c r="IA58" s="382"/>
      <c r="IB58" s="382"/>
      <c r="IC58" s="382"/>
      <c r="ID58" s="382"/>
      <c r="IE58" s="382"/>
      <c r="IF58" s="382"/>
      <c r="IG58" s="382"/>
      <c r="IH58" s="382"/>
      <c r="II58" s="382"/>
      <c r="IJ58" s="382"/>
      <c r="IK58" s="382"/>
      <c r="IL58" s="382"/>
      <c r="IM58" s="382"/>
      <c r="IN58" s="382"/>
      <c r="IO58" s="382"/>
      <c r="IP58" s="382"/>
      <c r="IQ58" s="382"/>
      <c r="IR58" s="382"/>
      <c r="IS58" s="382"/>
      <c r="IT58" s="382"/>
      <c r="IU58" s="382"/>
      <c r="IV58" s="382"/>
      <c r="IW58" s="382"/>
      <c r="IX58" s="382"/>
      <c r="IY58" s="382"/>
      <c r="IZ58" s="382"/>
      <c r="JA58" s="382"/>
      <c r="JB58" s="382"/>
      <c r="JC58" s="382"/>
      <c r="JD58" s="382"/>
      <c r="JE58" s="382"/>
      <c r="JF58" s="382"/>
      <c r="JG58" s="382"/>
      <c r="JH58" s="382"/>
      <c r="JI58" s="382"/>
      <c r="JJ58" s="382"/>
      <c r="JK58" s="382"/>
      <c r="JL58" s="382"/>
      <c r="JM58" s="382"/>
      <c r="JN58" s="382"/>
      <c r="JO58" s="382"/>
      <c r="JP58" s="382"/>
      <c r="JQ58" s="382"/>
      <c r="JR58" s="382"/>
      <c r="JS58" s="382"/>
      <c r="JT58" s="382"/>
      <c r="JU58" s="382"/>
      <c r="JV58" s="382"/>
      <c r="JW58" s="382"/>
      <c r="JX58" s="382"/>
      <c r="JY58" s="382"/>
      <c r="JZ58" s="382"/>
      <c r="KA58" s="382"/>
      <c r="KB58" s="382"/>
      <c r="KC58" s="382"/>
      <c r="KD58" s="382"/>
      <c r="KE58" s="382"/>
      <c r="KF58" s="382"/>
      <c r="KG58" s="382"/>
      <c r="KH58" s="382"/>
      <c r="KI58" s="382"/>
      <c r="KJ58" s="382"/>
      <c r="KK58" s="382"/>
      <c r="KL58" s="382"/>
      <c r="KM58" s="382"/>
      <c r="KN58" s="382"/>
      <c r="KO58" s="382"/>
      <c r="KP58" s="382"/>
      <c r="KQ58" s="382"/>
      <c r="KR58" s="382"/>
      <c r="KS58" s="382"/>
      <c r="KT58" s="382"/>
      <c r="KU58" s="382"/>
      <c r="KV58" s="382"/>
      <c r="KW58" s="382"/>
      <c r="KX58" s="382"/>
      <c r="KY58" s="382"/>
      <c r="KZ58" s="382"/>
      <c r="LA58" s="382"/>
      <c r="LB58" s="382"/>
      <c r="LC58" s="382"/>
      <c r="LD58" s="382"/>
      <c r="LE58" s="382"/>
      <c r="LF58" s="382"/>
      <c r="LG58" s="382"/>
      <c r="LH58" s="382"/>
      <c r="LI58" s="382"/>
      <c r="LJ58" s="382"/>
      <c r="LK58" s="382"/>
      <c r="LL58" s="382"/>
      <c r="LM58" s="382"/>
      <c r="LN58" s="382"/>
      <c r="LO58" s="382"/>
      <c r="LP58" s="382"/>
      <c r="LQ58" s="382"/>
      <c r="LR58" s="382"/>
      <c r="LS58" s="382"/>
      <c r="LT58" s="382"/>
      <c r="LU58" s="382"/>
      <c r="LV58" s="382"/>
      <c r="LW58" s="382"/>
      <c r="LX58" s="382"/>
      <c r="LY58" s="382"/>
      <c r="LZ58" s="382"/>
      <c r="MA58" s="382"/>
      <c r="MB58" s="382"/>
      <c r="MC58" s="382"/>
      <c r="MD58" s="382"/>
      <c r="ME58" s="382"/>
      <c r="MF58" s="382"/>
      <c r="MG58" s="382"/>
      <c r="MH58" s="382"/>
      <c r="MI58" s="382"/>
      <c r="MJ58" s="382"/>
      <c r="MK58" s="382"/>
      <c r="ML58" s="382"/>
      <c r="MM58" s="382"/>
      <c r="MN58" s="382"/>
      <c r="MO58" s="382"/>
      <c r="MP58" s="382"/>
      <c r="MQ58" s="382"/>
      <c r="MR58" s="382"/>
      <c r="MS58" s="382"/>
      <c r="MT58" s="382"/>
      <c r="MU58" s="382"/>
      <c r="MV58" s="382"/>
      <c r="MW58" s="382"/>
      <c r="MX58" s="382"/>
      <c r="MY58" s="382"/>
      <c r="MZ58" s="382"/>
      <c r="NA58" s="382"/>
      <c r="NB58" s="382"/>
      <c r="NC58" s="382"/>
      <c r="ND58" s="382"/>
      <c r="NE58" s="382"/>
      <c r="NF58" s="382"/>
      <c r="NG58" s="382"/>
      <c r="NH58" s="382"/>
      <c r="NI58" s="382"/>
      <c r="NJ58" s="382"/>
      <c r="NK58" s="382"/>
      <c r="NL58" s="382"/>
      <c r="NM58" s="382"/>
      <c r="NN58" s="382"/>
      <c r="NO58" s="382"/>
      <c r="NP58" s="382"/>
      <c r="NQ58" s="382"/>
      <c r="NR58" s="382"/>
      <c r="NS58" s="382"/>
      <c r="NT58" s="382"/>
      <c r="NU58" s="382"/>
      <c r="NV58" s="382"/>
      <c r="NW58" s="382"/>
      <c r="NX58" s="382"/>
      <c r="NY58" s="382"/>
      <c r="NZ58" s="382"/>
      <c r="OA58" s="382"/>
      <c r="OB58" s="382"/>
      <c r="OC58" s="382"/>
      <c r="OD58" s="382"/>
      <c r="OE58" s="382"/>
      <c r="OF58" s="382"/>
      <c r="OG58" s="382"/>
      <c r="OH58" s="382"/>
      <c r="OI58" s="382"/>
      <c r="OJ58" s="382"/>
      <c r="OK58" s="382"/>
      <c r="OL58" s="382"/>
      <c r="OM58" s="382"/>
      <c r="ON58" s="382"/>
      <c r="OO58" s="382"/>
      <c r="OP58" s="382"/>
      <c r="OQ58" s="382"/>
      <c r="OR58" s="382"/>
      <c r="OS58" s="382"/>
      <c r="OT58" s="382"/>
      <c r="OU58" s="382"/>
      <c r="OV58" s="382"/>
      <c r="OW58" s="382"/>
      <c r="OX58" s="382"/>
      <c r="OY58" s="382"/>
      <c r="OZ58" s="382"/>
      <c r="PA58" s="382"/>
      <c r="PB58" s="382"/>
      <c r="PC58" s="382"/>
      <c r="PD58" s="382"/>
      <c r="PE58" s="382"/>
      <c r="PF58" s="382"/>
      <c r="PG58" s="382"/>
      <c r="PH58" s="382"/>
      <c r="PI58" s="382"/>
      <c r="PJ58" s="382"/>
      <c r="PK58" s="382"/>
      <c r="PL58" s="382"/>
      <c r="PM58" s="382"/>
      <c r="PN58" s="382"/>
      <c r="PO58" s="382"/>
      <c r="PP58" s="382"/>
      <c r="PQ58" s="382"/>
      <c r="PR58" s="382"/>
      <c r="PS58" s="382"/>
      <c r="PT58" s="382"/>
      <c r="PU58" s="382"/>
      <c r="PV58" s="382"/>
      <c r="PW58" s="382"/>
      <c r="PX58" s="382"/>
      <c r="PY58" s="382"/>
      <c r="PZ58" s="382"/>
      <c r="QA58" s="382"/>
      <c r="QB58" s="382"/>
      <c r="QC58" s="382"/>
      <c r="QD58" s="382"/>
      <c r="QE58" s="382"/>
      <c r="QF58" s="382"/>
      <c r="QG58" s="382"/>
      <c r="QH58" s="382"/>
      <c r="QI58" s="382"/>
      <c r="QJ58" s="382"/>
      <c r="QK58" s="382"/>
      <c r="QL58" s="382"/>
      <c r="QM58" s="382"/>
      <c r="QN58" s="382"/>
      <c r="QO58" s="382"/>
      <c r="QP58" s="382"/>
      <c r="QQ58" s="382"/>
      <c r="QR58" s="382"/>
      <c r="QS58" s="382"/>
      <c r="QT58" s="382"/>
      <c r="QU58" s="382"/>
      <c r="QV58" s="382"/>
      <c r="QW58" s="382"/>
      <c r="QX58" s="382"/>
      <c r="QY58" s="382"/>
      <c r="QZ58" s="382"/>
      <c r="RA58" s="382"/>
      <c r="RB58" s="382"/>
      <c r="RC58" s="382"/>
      <c r="RD58" s="382"/>
      <c r="RE58" s="382"/>
      <c r="RF58" s="382"/>
      <c r="RG58" s="382"/>
      <c r="RH58" s="382"/>
      <c r="RI58" s="382"/>
      <c r="RJ58" s="382"/>
      <c r="RK58" s="382"/>
      <c r="RL58" s="382"/>
      <c r="RM58" s="382"/>
      <c r="RN58" s="382"/>
      <c r="RO58" s="382"/>
      <c r="RP58" s="382"/>
      <c r="RQ58" s="382"/>
      <c r="RR58" s="382"/>
      <c r="RS58" s="382"/>
      <c r="RT58" s="382"/>
      <c r="RU58" s="382"/>
      <c r="RV58" s="382"/>
      <c r="RW58" s="382"/>
      <c r="RX58" s="382"/>
      <c r="RY58" s="382"/>
      <c r="RZ58" s="382"/>
      <c r="SA58" s="382"/>
      <c r="SB58" s="382"/>
      <c r="SC58" s="382"/>
      <c r="SD58" s="382"/>
      <c r="SE58" s="382"/>
      <c r="SF58" s="382"/>
      <c r="SG58" s="382"/>
      <c r="SH58" s="382"/>
      <c r="SI58" s="382"/>
      <c r="SJ58" s="382"/>
      <c r="SK58" s="382"/>
      <c r="SL58" s="382"/>
      <c r="SM58" s="382"/>
      <c r="SN58" s="382"/>
      <c r="SO58" s="382"/>
      <c r="SP58" s="382"/>
      <c r="SQ58" s="382"/>
      <c r="SR58" s="382"/>
      <c r="SS58" s="382"/>
      <c r="ST58" s="382"/>
      <c r="SU58" s="382"/>
      <c r="SV58" s="382"/>
      <c r="SW58" s="382"/>
      <c r="SX58" s="382"/>
      <c r="SY58" s="382"/>
      <c r="SZ58" s="382"/>
      <c r="TA58" s="382"/>
      <c r="TB58" s="382"/>
      <c r="TC58" s="382"/>
      <c r="TD58" s="382"/>
      <c r="TE58" s="382"/>
      <c r="TF58" s="382"/>
      <c r="TG58" s="382"/>
      <c r="TH58" s="382"/>
      <c r="TI58" s="382"/>
      <c r="TJ58" s="382"/>
      <c r="TK58" s="382"/>
      <c r="TL58" s="382"/>
      <c r="TM58" s="382"/>
      <c r="TN58" s="382"/>
      <c r="TO58" s="382"/>
      <c r="TP58" s="382"/>
      <c r="TQ58" s="382"/>
      <c r="TR58" s="382"/>
      <c r="TS58" s="382"/>
      <c r="TT58" s="382"/>
      <c r="TU58" s="382"/>
      <c r="TV58" s="382"/>
      <c r="TW58" s="382"/>
      <c r="TX58" s="382"/>
      <c r="TY58" s="382"/>
      <c r="TZ58" s="382"/>
      <c r="UA58" s="382"/>
      <c r="UB58" s="382"/>
      <c r="UC58" s="382"/>
      <c r="UD58" s="382"/>
      <c r="UE58" s="382"/>
      <c r="UF58" s="382"/>
      <c r="UG58" s="382"/>
      <c r="UH58" s="382"/>
      <c r="UI58" s="382"/>
      <c r="UJ58" s="382"/>
      <c r="UK58" s="382"/>
      <c r="UL58" s="382"/>
      <c r="UM58" s="382"/>
      <c r="UN58" s="382"/>
      <c r="UO58" s="382"/>
      <c r="UP58" s="382"/>
      <c r="UQ58" s="382"/>
      <c r="UR58" s="382"/>
      <c r="US58" s="382"/>
      <c r="UT58" s="382"/>
      <c r="UU58" s="382"/>
      <c r="UV58" s="382"/>
      <c r="UW58" s="382"/>
      <c r="UX58" s="382"/>
      <c r="UY58" s="382"/>
      <c r="UZ58" s="382"/>
      <c r="VA58" s="382"/>
      <c r="VB58" s="382"/>
      <c r="VC58" s="382"/>
      <c r="VD58" s="382"/>
      <c r="VE58" s="382"/>
      <c r="VF58" s="382"/>
      <c r="VG58" s="382"/>
      <c r="VH58" s="382"/>
      <c r="VI58" s="382"/>
      <c r="VJ58" s="382"/>
      <c r="VK58" s="382"/>
      <c r="VL58" s="382"/>
      <c r="VM58" s="382"/>
      <c r="VN58" s="382"/>
      <c r="VO58" s="382"/>
      <c r="VP58" s="382"/>
      <c r="VQ58" s="382"/>
      <c r="VR58" s="382"/>
      <c r="VS58" s="382"/>
      <c r="VT58" s="382"/>
      <c r="VU58" s="382"/>
      <c r="VV58" s="382"/>
      <c r="VW58" s="382"/>
      <c r="VX58" s="382"/>
      <c r="VY58" s="382"/>
      <c r="VZ58" s="382"/>
      <c r="WA58" s="382"/>
      <c r="WB58" s="382"/>
      <c r="WC58" s="382"/>
      <c r="WD58" s="382"/>
      <c r="WE58" s="382"/>
      <c r="WF58" s="382"/>
      <c r="WG58" s="382"/>
      <c r="WH58" s="382"/>
      <c r="WI58" s="382"/>
      <c r="WJ58" s="382"/>
      <c r="WK58" s="382"/>
      <c r="WL58" s="382"/>
      <c r="WM58" s="382"/>
      <c r="WN58" s="382"/>
      <c r="WO58" s="382"/>
      <c r="WP58" s="382"/>
      <c r="WQ58" s="382"/>
      <c r="WR58" s="382"/>
      <c r="WS58" s="382"/>
      <c r="WT58" s="382"/>
      <c r="WU58" s="382"/>
      <c r="WV58" s="382"/>
      <c r="WW58" s="382"/>
      <c r="WX58" s="382"/>
      <c r="WY58" s="382"/>
      <c r="WZ58" s="382"/>
      <c r="XA58" s="382"/>
      <c r="XB58" s="382"/>
      <c r="XC58" s="382"/>
      <c r="XD58" s="382"/>
      <c r="XE58" s="382"/>
      <c r="XF58" s="382"/>
      <c r="XG58" s="382"/>
      <c r="XH58" s="382"/>
      <c r="XI58" s="382"/>
      <c r="XJ58" s="382"/>
      <c r="XK58" s="382"/>
      <c r="XL58" s="382"/>
      <c r="XM58" s="382"/>
      <c r="XN58" s="382"/>
      <c r="XO58" s="382"/>
      <c r="XP58" s="382"/>
      <c r="XQ58" s="382"/>
      <c r="XR58" s="382"/>
      <c r="XS58" s="382"/>
      <c r="XT58" s="382"/>
      <c r="XU58" s="382"/>
      <c r="XV58" s="382"/>
      <c r="XW58" s="382"/>
      <c r="XX58" s="382"/>
      <c r="XY58" s="382"/>
      <c r="XZ58" s="382"/>
      <c r="YA58" s="382"/>
      <c r="YB58" s="382"/>
      <c r="YC58" s="382"/>
      <c r="YD58" s="382"/>
      <c r="YE58" s="382"/>
      <c r="YF58" s="382"/>
      <c r="YG58" s="382"/>
      <c r="YH58" s="382"/>
      <c r="YI58" s="382"/>
      <c r="YJ58" s="382"/>
      <c r="YK58" s="382"/>
      <c r="YL58" s="382"/>
      <c r="YM58" s="382"/>
      <c r="YN58" s="382"/>
      <c r="YO58" s="382"/>
      <c r="YP58" s="382"/>
      <c r="YQ58" s="382"/>
      <c r="YR58" s="382"/>
      <c r="YS58" s="382"/>
      <c r="YT58" s="382"/>
      <c r="YU58" s="382"/>
      <c r="YV58" s="382"/>
      <c r="YW58" s="382"/>
      <c r="YX58" s="382"/>
      <c r="YY58" s="382"/>
      <c r="YZ58" s="382"/>
      <c r="ZA58" s="382"/>
      <c r="ZB58" s="382"/>
      <c r="ZC58" s="382"/>
      <c r="ZD58" s="382"/>
      <c r="ZE58" s="382"/>
      <c r="ZF58" s="382"/>
      <c r="ZG58" s="382"/>
      <c r="ZH58" s="382"/>
      <c r="ZI58" s="382"/>
      <c r="ZJ58" s="382"/>
      <c r="ZK58" s="382"/>
      <c r="ZL58" s="382"/>
      <c r="ZM58" s="382"/>
      <c r="ZN58" s="382"/>
      <c r="ZO58" s="382"/>
      <c r="ZP58" s="382"/>
      <c r="ZQ58" s="382"/>
      <c r="ZR58" s="382"/>
      <c r="ZS58" s="382"/>
      <c r="ZT58" s="382"/>
      <c r="ZU58" s="382"/>
      <c r="ZV58" s="382"/>
      <c r="ZW58" s="382"/>
      <c r="ZX58" s="382"/>
      <c r="ZY58" s="382"/>
      <c r="ZZ58" s="382"/>
      <c r="AAA58" s="382"/>
      <c r="AAB58" s="382"/>
      <c r="AAC58" s="382"/>
      <c r="AAD58" s="382"/>
      <c r="AAE58" s="382"/>
      <c r="AAF58" s="382"/>
      <c r="AAG58" s="382"/>
      <c r="AAH58" s="382"/>
      <c r="AAI58" s="382"/>
      <c r="AAJ58" s="382"/>
      <c r="AAK58" s="382"/>
      <c r="AAL58" s="382"/>
      <c r="AAM58" s="382"/>
      <c r="AAN58" s="382"/>
      <c r="AAO58" s="382"/>
      <c r="AAP58" s="382"/>
      <c r="AAQ58" s="382"/>
      <c r="AAR58" s="382"/>
      <c r="AAS58" s="382"/>
      <c r="AAT58" s="382"/>
      <c r="AAU58" s="382"/>
      <c r="AAV58" s="382"/>
      <c r="AAW58" s="382"/>
      <c r="AAX58" s="382"/>
      <c r="AAY58" s="382"/>
      <c r="AAZ58" s="382"/>
      <c r="ABA58" s="382"/>
      <c r="ABB58" s="382"/>
      <c r="ABC58" s="382"/>
      <c r="ABD58" s="382"/>
      <c r="ABE58" s="382"/>
      <c r="ABF58" s="382"/>
      <c r="ABG58" s="382"/>
      <c r="ABH58" s="382"/>
      <c r="ABI58" s="382"/>
      <c r="ABJ58" s="382"/>
      <c r="ABK58" s="382"/>
      <c r="ABL58" s="382"/>
      <c r="ABM58" s="382"/>
      <c r="ABN58" s="382"/>
      <c r="ABO58" s="382"/>
      <c r="ABP58" s="382"/>
      <c r="ABQ58" s="382"/>
      <c r="ABR58" s="382"/>
      <c r="ABS58" s="382"/>
      <c r="ABT58" s="382"/>
      <c r="ABU58" s="382"/>
      <c r="ABV58" s="382"/>
      <c r="ABW58" s="382"/>
      <c r="ABX58" s="382"/>
      <c r="ABY58" s="382"/>
      <c r="ABZ58" s="382"/>
      <c r="ACA58" s="382"/>
      <c r="ACB58" s="382"/>
      <c r="ACC58" s="382"/>
      <c r="ACD58" s="382"/>
      <c r="ACE58" s="382"/>
      <c r="ACF58" s="382"/>
      <c r="ACG58" s="382"/>
      <c r="ACH58" s="382"/>
      <c r="ACI58" s="382"/>
      <c r="ACJ58" s="382"/>
      <c r="ACK58" s="382"/>
      <c r="ACL58" s="382"/>
      <c r="ACM58" s="382"/>
      <c r="ACN58" s="382"/>
      <c r="ACO58" s="382"/>
      <c r="ACP58" s="382"/>
      <c r="ACQ58" s="382"/>
      <c r="ACR58" s="382"/>
      <c r="ACS58" s="382"/>
      <c r="ACT58" s="382"/>
      <c r="ACU58" s="382"/>
      <c r="ACV58" s="382"/>
      <c r="ACW58" s="382"/>
      <c r="ACX58" s="382"/>
      <c r="ACY58" s="382"/>
      <c r="ACZ58" s="382"/>
      <c r="ADA58" s="382"/>
      <c r="ADB58" s="382"/>
      <c r="ADC58" s="382"/>
      <c r="ADD58" s="382"/>
      <c r="ADE58" s="382"/>
      <c r="ADF58" s="382"/>
      <c r="ADG58" s="382"/>
      <c r="ADH58" s="382"/>
      <c r="ADI58" s="382"/>
      <c r="ADJ58" s="382"/>
      <c r="ADK58" s="382"/>
      <c r="ADL58" s="382"/>
      <c r="ADM58" s="382"/>
      <c r="ADN58" s="382"/>
      <c r="ADO58" s="382"/>
      <c r="ADP58" s="382"/>
      <c r="ADQ58" s="382"/>
      <c r="ADR58" s="382"/>
      <c r="ADS58" s="382"/>
      <c r="ADT58" s="382"/>
      <c r="ADU58" s="382"/>
      <c r="ADV58" s="382"/>
      <c r="ADW58" s="382"/>
      <c r="ADX58" s="382"/>
      <c r="ADY58" s="382"/>
      <c r="ADZ58" s="382"/>
      <c r="AEA58" s="382"/>
      <c r="AEB58" s="382"/>
      <c r="AEC58" s="382"/>
      <c r="AED58" s="382"/>
      <c r="AEE58" s="382"/>
      <c r="AEF58" s="382"/>
      <c r="AEG58" s="382"/>
      <c r="AEH58" s="382"/>
      <c r="AEI58" s="382"/>
      <c r="AEJ58" s="382"/>
      <c r="AEK58" s="382"/>
      <c r="AEL58" s="382"/>
      <c r="AEM58" s="382"/>
      <c r="AEN58" s="382"/>
      <c r="AEO58" s="382"/>
      <c r="AEP58" s="382"/>
      <c r="AEQ58" s="382"/>
      <c r="AER58" s="382"/>
      <c r="AES58" s="382"/>
      <c r="AET58" s="382"/>
      <c r="AEU58" s="382"/>
      <c r="AEV58" s="382"/>
      <c r="AEW58" s="382"/>
      <c r="AEX58" s="382"/>
      <c r="AEY58" s="382"/>
      <c r="AEZ58" s="382"/>
      <c r="AFA58" s="382"/>
      <c r="AFB58" s="382"/>
      <c r="AFC58" s="382"/>
      <c r="AFD58" s="382"/>
      <c r="AFE58" s="382"/>
      <c r="AFF58" s="382"/>
      <c r="AFG58" s="382"/>
      <c r="AFH58" s="382"/>
      <c r="AFI58" s="382"/>
      <c r="AFJ58" s="382"/>
      <c r="AFK58" s="382"/>
      <c r="AFL58" s="382"/>
      <c r="AFM58" s="382"/>
      <c r="AFN58" s="382"/>
      <c r="AFO58" s="382"/>
      <c r="AFP58" s="382"/>
      <c r="AFQ58" s="382"/>
      <c r="AFR58" s="382"/>
      <c r="AFS58" s="382"/>
      <c r="AFT58" s="382"/>
      <c r="AFU58" s="382"/>
      <c r="AFV58" s="382"/>
      <c r="AFW58" s="382"/>
      <c r="AFX58" s="382"/>
      <c r="AFY58" s="382"/>
      <c r="AFZ58" s="382"/>
      <c r="AGA58" s="382"/>
      <c r="AGB58" s="382"/>
      <c r="AGC58" s="382"/>
      <c r="AGD58" s="382"/>
      <c r="AGE58" s="382"/>
      <c r="AGF58" s="382"/>
      <c r="AGG58" s="382"/>
      <c r="AGH58" s="382"/>
      <c r="AGI58" s="382"/>
      <c r="AGJ58" s="382"/>
      <c r="AGK58" s="382"/>
      <c r="AGL58" s="382"/>
      <c r="AGM58" s="382"/>
      <c r="AGN58" s="382"/>
      <c r="AGO58" s="382"/>
      <c r="AGP58" s="382"/>
      <c r="AGQ58" s="382"/>
      <c r="AGR58" s="382"/>
      <c r="AGS58" s="382"/>
      <c r="AGT58" s="382"/>
      <c r="AGU58" s="382"/>
      <c r="AGV58" s="382"/>
      <c r="AGW58" s="382"/>
      <c r="AGX58" s="382"/>
      <c r="AGY58" s="382"/>
      <c r="AGZ58" s="382"/>
      <c r="AHA58" s="382"/>
      <c r="AHB58" s="382"/>
      <c r="AHC58" s="382"/>
      <c r="AHD58" s="382"/>
      <c r="AHE58" s="382"/>
      <c r="AHF58" s="382"/>
      <c r="AHG58" s="382"/>
      <c r="AHH58" s="382"/>
      <c r="AHI58" s="382"/>
      <c r="AHJ58" s="382"/>
      <c r="AHK58" s="382"/>
      <c r="AHL58" s="382"/>
      <c r="AHM58" s="382"/>
      <c r="AHN58" s="382"/>
      <c r="AHO58" s="382"/>
      <c r="AHP58" s="382"/>
      <c r="AHQ58" s="382"/>
      <c r="AHR58" s="382"/>
      <c r="AHS58" s="382"/>
      <c r="AHT58" s="382"/>
      <c r="AHU58" s="382"/>
      <c r="AHV58" s="382"/>
      <c r="AHW58" s="382"/>
      <c r="AHX58" s="382"/>
      <c r="AHY58" s="382"/>
      <c r="AHZ58" s="382"/>
      <c r="AIA58" s="382"/>
      <c r="AIB58" s="382"/>
      <c r="AIC58" s="382"/>
      <c r="AID58" s="382"/>
      <c r="AIE58" s="382"/>
      <c r="AIF58" s="382"/>
      <c r="AIG58" s="382"/>
      <c r="AIH58" s="382"/>
      <c r="AII58" s="382"/>
      <c r="AIJ58" s="382"/>
      <c r="AIK58" s="382"/>
      <c r="AIL58" s="382"/>
      <c r="AIM58" s="382"/>
      <c r="AIN58" s="382"/>
      <c r="AIO58" s="382"/>
      <c r="AIP58" s="382"/>
      <c r="AIQ58" s="382"/>
      <c r="AIR58" s="382"/>
      <c r="AIS58" s="382"/>
      <c r="AIT58" s="382"/>
      <c r="AIU58" s="382"/>
      <c r="AIV58" s="382"/>
      <c r="AIW58" s="382"/>
      <c r="AIX58" s="382"/>
      <c r="AIY58" s="382"/>
      <c r="AIZ58" s="382"/>
      <c r="AJA58" s="382"/>
      <c r="AJB58" s="382"/>
      <c r="AJC58" s="382"/>
      <c r="AJD58" s="382"/>
      <c r="AJE58" s="382"/>
      <c r="AJF58" s="382"/>
      <c r="AJG58" s="382"/>
      <c r="AJH58" s="382"/>
      <c r="AJI58" s="382"/>
      <c r="AJJ58" s="382"/>
      <c r="AJK58" s="382"/>
      <c r="AJL58" s="382"/>
      <c r="AJM58" s="382"/>
      <c r="AJN58" s="382"/>
      <c r="AJO58" s="382"/>
      <c r="AJP58" s="382"/>
      <c r="AJQ58" s="382"/>
      <c r="AJR58" s="382"/>
      <c r="AJS58" s="382"/>
      <c r="AJT58" s="382"/>
      <c r="AJU58" s="382"/>
      <c r="AJV58" s="382"/>
      <c r="AJW58" s="382"/>
      <c r="AJX58" s="382"/>
      <c r="AJY58" s="382"/>
      <c r="AJZ58" s="382"/>
      <c r="AKA58" s="382"/>
      <c r="AKB58" s="382"/>
      <c r="AKC58" s="382"/>
      <c r="AKD58" s="382"/>
      <c r="AKE58" s="382"/>
      <c r="AKF58" s="382"/>
      <c r="AKG58" s="382"/>
      <c r="AKH58" s="382"/>
      <c r="AKI58" s="382"/>
      <c r="AKJ58" s="382"/>
      <c r="AKK58" s="382"/>
      <c r="AKL58" s="382"/>
      <c r="AKM58" s="382"/>
      <c r="AKN58" s="382"/>
      <c r="AKO58" s="382"/>
      <c r="AKP58" s="382"/>
      <c r="AKQ58" s="382"/>
      <c r="AKR58" s="382"/>
      <c r="AKS58" s="382"/>
      <c r="AKT58" s="382"/>
      <c r="AKU58" s="382"/>
      <c r="AKV58" s="382"/>
      <c r="AKW58" s="382"/>
      <c r="AKX58" s="382"/>
      <c r="AKY58" s="382"/>
      <c r="AKZ58" s="382"/>
      <c r="ALA58" s="382"/>
      <c r="ALB58" s="382"/>
      <c r="ALC58" s="382"/>
      <c r="ALD58" s="382"/>
      <c r="ALE58" s="382"/>
      <c r="ALF58" s="382"/>
      <c r="ALG58" s="382"/>
      <c r="ALH58" s="382"/>
      <c r="ALI58" s="382"/>
      <c r="ALJ58" s="382"/>
      <c r="ALK58" s="382"/>
      <c r="ALL58" s="382"/>
      <c r="ALM58" s="382"/>
      <c r="ALN58" s="382"/>
      <c r="ALO58" s="382"/>
      <c r="ALP58" s="382"/>
      <c r="ALQ58" s="382"/>
      <c r="ALR58" s="382"/>
      <c r="ALS58" s="382"/>
      <c r="ALT58" s="382"/>
      <c r="ALU58" s="382"/>
      <c r="ALV58" s="382"/>
      <c r="ALW58" s="382"/>
      <c r="ALX58" s="382"/>
      <c r="ALY58" s="382"/>
      <c r="ALZ58" s="382"/>
      <c r="AMA58" s="382"/>
      <c r="AMB58" s="382"/>
      <c r="AMC58" s="382"/>
      <c r="AMD58" s="382"/>
      <c r="AME58" s="382"/>
      <c r="AMF58" s="382"/>
      <c r="AMG58" s="382"/>
      <c r="AMH58" s="382"/>
      <c r="AMI58" s="382"/>
      <c r="AMJ58" s="382"/>
      <c r="AMK58" s="382"/>
      <c r="AML58" s="382"/>
      <c r="AMM58" s="382"/>
      <c r="AMN58" s="382"/>
      <c r="AMO58" s="382"/>
      <c r="AMP58" s="382"/>
      <c r="AMQ58" s="382"/>
      <c r="AMR58" s="382"/>
      <c r="AMS58" s="382"/>
      <c r="AMT58" s="382"/>
      <c r="AMU58" s="382"/>
      <c r="AMV58" s="382"/>
      <c r="AMW58" s="382"/>
      <c r="AMX58" s="382"/>
      <c r="AMY58" s="382"/>
      <c r="AMZ58" s="382"/>
      <c r="ANA58" s="382"/>
      <c r="ANB58" s="382"/>
      <c r="ANC58" s="382"/>
      <c r="AND58" s="382"/>
      <c r="ANE58" s="382"/>
      <c r="ANF58" s="382"/>
      <c r="ANG58" s="382"/>
      <c r="ANH58" s="382"/>
      <c r="ANI58" s="382"/>
      <c r="ANJ58" s="382"/>
      <c r="ANK58" s="382"/>
      <c r="ANL58" s="382"/>
      <c r="ANM58" s="382"/>
      <c r="ANN58" s="382"/>
      <c r="ANO58" s="382"/>
      <c r="ANP58" s="382"/>
      <c r="ANQ58" s="382"/>
      <c r="ANR58" s="382"/>
      <c r="ANS58" s="382"/>
      <c r="ANT58" s="382"/>
      <c r="ANU58" s="382"/>
      <c r="ANV58" s="382"/>
      <c r="ANW58" s="382"/>
      <c r="ANX58" s="382"/>
      <c r="ANY58" s="382"/>
      <c r="ANZ58" s="382"/>
      <c r="AOA58" s="382"/>
      <c r="AOB58" s="382"/>
      <c r="AOC58" s="382"/>
      <c r="AOD58" s="382"/>
      <c r="AOE58" s="382"/>
      <c r="AOF58" s="382"/>
      <c r="AOG58" s="382"/>
      <c r="AOH58" s="382"/>
      <c r="AOI58" s="382"/>
      <c r="AOJ58" s="382"/>
      <c r="AOK58" s="382"/>
      <c r="AOL58" s="382"/>
      <c r="AOM58" s="382"/>
      <c r="AON58" s="382"/>
      <c r="AOO58" s="382"/>
      <c r="AOP58" s="382"/>
      <c r="AOQ58" s="382"/>
      <c r="AOR58" s="382"/>
      <c r="AOS58" s="382"/>
      <c r="AOT58" s="382"/>
      <c r="AOU58" s="382"/>
      <c r="AOV58" s="382"/>
      <c r="AOW58" s="382"/>
      <c r="AOX58" s="382"/>
      <c r="AOY58" s="382"/>
      <c r="AOZ58" s="382"/>
      <c r="APA58" s="382"/>
      <c r="APB58" s="382"/>
      <c r="APC58" s="382"/>
      <c r="APD58" s="382"/>
      <c r="APE58" s="382"/>
      <c r="APF58" s="382"/>
      <c r="APG58" s="382"/>
      <c r="APH58" s="382"/>
      <c r="API58" s="382"/>
      <c r="APJ58" s="382"/>
      <c r="APK58" s="382"/>
      <c r="APL58" s="382"/>
      <c r="APM58" s="382"/>
      <c r="APN58" s="382"/>
      <c r="APO58" s="382"/>
      <c r="APP58" s="382"/>
      <c r="APQ58" s="382"/>
      <c r="APR58" s="382"/>
      <c r="APS58" s="382"/>
      <c r="APT58" s="382"/>
      <c r="APU58" s="382"/>
      <c r="APV58" s="382"/>
      <c r="APW58" s="382"/>
      <c r="APX58" s="382"/>
      <c r="APY58" s="382"/>
      <c r="APZ58" s="382"/>
      <c r="AQA58" s="382"/>
      <c r="AQB58" s="382"/>
      <c r="AQC58" s="382"/>
      <c r="AQD58" s="382"/>
      <c r="AQE58" s="382"/>
      <c r="AQF58" s="382"/>
      <c r="AQG58" s="382"/>
      <c r="AQH58" s="382"/>
      <c r="AQI58" s="382"/>
      <c r="AQJ58" s="382"/>
      <c r="AQK58" s="382"/>
      <c r="AQL58" s="382"/>
      <c r="AQM58" s="382"/>
      <c r="AQN58" s="382"/>
      <c r="AQO58" s="382"/>
      <c r="AQP58" s="382"/>
      <c r="AQQ58" s="382"/>
      <c r="AQR58" s="382"/>
      <c r="AQS58" s="382"/>
      <c r="AQT58" s="382"/>
      <c r="AQU58" s="382"/>
      <c r="AQV58" s="382"/>
      <c r="AQW58" s="382"/>
      <c r="AQX58" s="382"/>
      <c r="AQY58" s="382"/>
      <c r="AQZ58" s="382"/>
      <c r="ARA58" s="382"/>
      <c r="ARB58" s="382"/>
      <c r="ARC58" s="382"/>
      <c r="ARD58" s="382"/>
      <c r="ARE58" s="382"/>
      <c r="ARF58" s="382"/>
      <c r="ARG58" s="382"/>
      <c r="ARH58" s="382"/>
      <c r="ARI58" s="382"/>
      <c r="ARJ58" s="382"/>
      <c r="ARK58" s="382"/>
      <c r="ARL58" s="382"/>
      <c r="ARM58" s="382"/>
      <c r="ARN58" s="382"/>
      <c r="ARO58" s="382"/>
      <c r="ARP58" s="382"/>
      <c r="ARQ58" s="382"/>
      <c r="ARR58" s="382"/>
      <c r="ARS58" s="382"/>
      <c r="ART58" s="382"/>
      <c r="ARU58" s="382"/>
      <c r="ARV58" s="382"/>
      <c r="ARW58" s="382"/>
      <c r="ARX58" s="382"/>
      <c r="ARY58" s="382"/>
      <c r="ARZ58" s="382"/>
      <c r="ASA58" s="382"/>
      <c r="ASB58" s="382"/>
      <c r="ASC58" s="382"/>
      <c r="ASD58" s="382"/>
      <c r="ASE58" s="382"/>
      <c r="ASF58" s="382"/>
      <c r="ASG58" s="382"/>
      <c r="ASH58" s="382"/>
      <c r="ASI58" s="382"/>
      <c r="ASJ58" s="382"/>
      <c r="ASK58" s="382"/>
      <c r="ASL58" s="382"/>
      <c r="ASM58" s="382"/>
      <c r="ASN58" s="382"/>
      <c r="ASO58" s="382"/>
      <c r="ASP58" s="382"/>
      <c r="ASQ58" s="382"/>
      <c r="ASR58" s="382"/>
      <c r="ASS58" s="382"/>
      <c r="AST58" s="382"/>
      <c r="ASU58" s="382"/>
      <c r="ASV58" s="382"/>
      <c r="ASW58" s="382"/>
      <c r="ASX58" s="382"/>
      <c r="ASY58" s="382"/>
      <c r="ASZ58" s="382"/>
      <c r="ATA58" s="382"/>
      <c r="ATB58" s="382"/>
      <c r="ATC58" s="382"/>
      <c r="ATD58" s="382"/>
      <c r="ATE58" s="382"/>
      <c r="ATF58" s="382"/>
      <c r="ATG58" s="382"/>
      <c r="ATH58" s="382"/>
      <c r="ATI58" s="382"/>
      <c r="ATJ58" s="382"/>
      <c r="ATK58" s="382"/>
      <c r="ATL58" s="382"/>
      <c r="ATM58" s="382"/>
      <c r="ATN58" s="382"/>
      <c r="ATO58" s="382"/>
      <c r="ATP58" s="382"/>
      <c r="ATQ58" s="382"/>
      <c r="ATR58" s="382"/>
      <c r="ATS58" s="382"/>
      <c r="ATT58" s="382"/>
      <c r="ATU58" s="382"/>
      <c r="ATV58" s="382"/>
      <c r="ATW58" s="382"/>
      <c r="ATX58" s="382"/>
      <c r="ATY58" s="382"/>
      <c r="ATZ58" s="382"/>
      <c r="AUA58" s="382"/>
      <c r="AUB58" s="382"/>
      <c r="AUC58" s="382"/>
      <c r="AUD58" s="382"/>
      <c r="AUE58" s="382"/>
      <c r="AUF58" s="382"/>
      <c r="AUG58" s="382"/>
      <c r="AUH58" s="382"/>
      <c r="AUI58" s="382"/>
      <c r="AUJ58" s="382"/>
      <c r="AUK58" s="382"/>
      <c r="AUL58" s="382"/>
      <c r="AUM58" s="382"/>
      <c r="AUN58" s="382"/>
      <c r="AUO58" s="382"/>
      <c r="AUP58" s="382"/>
      <c r="AUQ58" s="382"/>
      <c r="AUR58" s="382"/>
      <c r="AUS58" s="382"/>
      <c r="AUT58" s="382"/>
      <c r="AUU58" s="382"/>
      <c r="AUV58" s="382"/>
      <c r="AUW58" s="382"/>
      <c r="AUX58" s="382"/>
      <c r="AUY58" s="382"/>
      <c r="AUZ58" s="382"/>
      <c r="AVA58" s="382"/>
      <c r="AVB58" s="382"/>
      <c r="AVC58" s="382"/>
      <c r="AVD58" s="382"/>
      <c r="AVE58" s="382"/>
      <c r="AVF58" s="382"/>
      <c r="AVG58" s="382"/>
      <c r="AVH58" s="382"/>
      <c r="AVI58" s="382"/>
      <c r="AVJ58" s="382"/>
      <c r="AVK58" s="382"/>
      <c r="AVL58" s="382"/>
      <c r="AVM58" s="382"/>
      <c r="AVN58" s="382"/>
      <c r="AVO58" s="382"/>
      <c r="AVP58" s="382"/>
      <c r="AVQ58" s="382"/>
      <c r="AVR58" s="382"/>
      <c r="AVS58" s="382"/>
      <c r="AVT58" s="382"/>
      <c r="AVU58" s="382"/>
      <c r="AVV58" s="382"/>
      <c r="AVW58" s="382"/>
      <c r="AVX58" s="382"/>
      <c r="AVY58" s="382"/>
      <c r="AVZ58" s="382"/>
      <c r="AWA58" s="382"/>
      <c r="AWB58" s="382"/>
      <c r="AWC58" s="382"/>
      <c r="AWD58" s="382"/>
      <c r="AWE58" s="382"/>
      <c r="AWF58" s="382"/>
      <c r="AWG58" s="382"/>
      <c r="AWH58" s="382"/>
      <c r="AWI58" s="382"/>
      <c r="AWJ58" s="382"/>
      <c r="AWK58" s="382"/>
      <c r="AWL58" s="382"/>
      <c r="AWM58" s="382"/>
      <c r="AWN58" s="382"/>
      <c r="AWO58" s="382"/>
      <c r="AWP58" s="382"/>
      <c r="AWQ58" s="382"/>
      <c r="AWR58" s="382"/>
      <c r="AWS58" s="382"/>
      <c r="AWT58" s="382"/>
      <c r="AWU58" s="382"/>
      <c r="AWV58" s="382"/>
      <c r="AWW58" s="382"/>
      <c r="AWX58" s="382"/>
      <c r="AWY58" s="382"/>
      <c r="AWZ58" s="382"/>
      <c r="AXA58" s="382"/>
      <c r="AXB58" s="382"/>
      <c r="AXC58" s="382"/>
      <c r="AXD58" s="382"/>
      <c r="AXE58" s="382"/>
      <c r="AXF58" s="382"/>
      <c r="AXG58" s="382"/>
      <c r="AXH58" s="382"/>
      <c r="AXI58" s="382"/>
      <c r="AXJ58" s="382"/>
      <c r="AXK58" s="382"/>
      <c r="AXL58" s="382"/>
      <c r="AXM58" s="382"/>
      <c r="AXN58" s="382"/>
      <c r="AXO58" s="382"/>
      <c r="AXP58" s="382"/>
      <c r="AXQ58" s="382"/>
      <c r="AXR58" s="382"/>
      <c r="AXS58" s="382"/>
      <c r="AXT58" s="382"/>
      <c r="AXU58" s="382"/>
      <c r="AXV58" s="382"/>
      <c r="AXW58" s="382"/>
      <c r="AXX58" s="382"/>
      <c r="AXY58" s="382"/>
      <c r="AXZ58" s="382"/>
      <c r="AYA58" s="382"/>
      <c r="AYB58" s="382"/>
      <c r="AYC58" s="382"/>
      <c r="AYD58" s="382"/>
      <c r="AYE58" s="382"/>
      <c r="AYF58" s="382"/>
      <c r="AYG58" s="382"/>
      <c r="AYH58" s="382"/>
      <c r="AYI58" s="382"/>
      <c r="AYJ58" s="382"/>
      <c r="AYK58" s="382"/>
      <c r="AYL58" s="382"/>
      <c r="AYM58" s="382"/>
      <c r="AYN58" s="382"/>
      <c r="AYO58" s="382"/>
      <c r="AYP58" s="382"/>
      <c r="AYQ58" s="382"/>
      <c r="AYR58" s="382"/>
      <c r="AYS58" s="382"/>
      <c r="AYT58" s="382"/>
      <c r="AYU58" s="382"/>
      <c r="AYV58" s="382"/>
      <c r="AYW58" s="382"/>
      <c r="AYX58" s="382"/>
      <c r="AYY58" s="382"/>
      <c r="AYZ58" s="382"/>
      <c r="AZA58" s="382"/>
      <c r="AZB58" s="382"/>
      <c r="AZC58" s="382"/>
      <c r="AZD58" s="382"/>
      <c r="AZE58" s="382"/>
      <c r="AZF58" s="382"/>
      <c r="AZG58" s="382"/>
      <c r="AZH58" s="382"/>
      <c r="AZI58" s="382"/>
      <c r="AZJ58" s="382"/>
      <c r="AZK58" s="382"/>
      <c r="AZL58" s="382"/>
      <c r="AZM58" s="382"/>
      <c r="AZN58" s="382"/>
      <c r="AZO58" s="382"/>
      <c r="AZP58" s="382"/>
      <c r="AZQ58" s="382"/>
      <c r="AZR58" s="382"/>
      <c r="AZS58" s="382"/>
      <c r="AZT58" s="382"/>
      <c r="AZU58" s="382"/>
      <c r="AZV58" s="382"/>
      <c r="AZW58" s="382"/>
      <c r="AZX58" s="382"/>
      <c r="AZY58" s="382"/>
      <c r="AZZ58" s="382"/>
      <c r="BAA58" s="382"/>
      <c r="BAB58" s="382"/>
      <c r="BAC58" s="382"/>
      <c r="BAD58" s="382"/>
      <c r="BAE58" s="382"/>
      <c r="BAF58" s="382"/>
      <c r="BAG58" s="382"/>
      <c r="BAH58" s="382"/>
      <c r="BAI58" s="382"/>
      <c r="BAJ58" s="382"/>
      <c r="BAK58" s="382"/>
      <c r="BAL58" s="382"/>
      <c r="BAM58" s="382"/>
      <c r="BAN58" s="382"/>
      <c r="BAO58" s="382"/>
      <c r="BAP58" s="382"/>
      <c r="BAQ58" s="382"/>
      <c r="BAR58" s="382"/>
      <c r="BAS58" s="382"/>
      <c r="BAT58" s="382"/>
      <c r="BAU58" s="382"/>
      <c r="BAV58" s="382"/>
      <c r="BAW58" s="382"/>
      <c r="BAX58" s="382"/>
      <c r="BAY58" s="382"/>
      <c r="BAZ58" s="382"/>
      <c r="BBA58" s="382"/>
      <c r="BBB58" s="382"/>
      <c r="BBC58" s="382"/>
      <c r="BBD58" s="382"/>
      <c r="BBE58" s="382"/>
      <c r="BBF58" s="382"/>
      <c r="BBG58" s="382"/>
      <c r="BBH58" s="382"/>
      <c r="BBI58" s="382"/>
      <c r="BBJ58" s="382"/>
      <c r="BBK58" s="382"/>
      <c r="BBL58" s="382"/>
      <c r="BBM58" s="382"/>
      <c r="BBN58" s="382"/>
      <c r="BBO58" s="382"/>
      <c r="BBP58" s="382"/>
      <c r="BBQ58" s="382"/>
      <c r="BBR58" s="382"/>
      <c r="BBS58" s="382"/>
      <c r="BBT58" s="382"/>
      <c r="BBU58" s="382"/>
      <c r="BBV58" s="382"/>
      <c r="BBW58" s="382"/>
      <c r="BBX58" s="382"/>
      <c r="BBY58" s="382"/>
      <c r="BBZ58" s="382"/>
      <c r="BCA58" s="382"/>
      <c r="BCB58" s="382"/>
      <c r="BCC58" s="382"/>
      <c r="BCD58" s="382"/>
      <c r="BCE58" s="382"/>
      <c r="BCF58" s="382"/>
      <c r="BCG58" s="382"/>
      <c r="BCH58" s="382"/>
      <c r="BCI58" s="382"/>
      <c r="BCJ58" s="382"/>
      <c r="BCK58" s="382"/>
      <c r="BCL58" s="382"/>
      <c r="BCM58" s="382"/>
      <c r="BCN58" s="382"/>
      <c r="BCO58" s="382"/>
      <c r="BCP58" s="382"/>
      <c r="BCQ58" s="382"/>
      <c r="BCR58" s="382"/>
      <c r="BCS58" s="382"/>
      <c r="BCT58" s="382"/>
      <c r="BCU58" s="382"/>
      <c r="BCV58" s="382"/>
      <c r="BCW58" s="382"/>
      <c r="BCX58" s="382"/>
      <c r="BCY58" s="382"/>
      <c r="BCZ58" s="382"/>
      <c r="BDA58" s="382"/>
      <c r="BDB58" s="382"/>
      <c r="BDC58" s="382"/>
      <c r="BDD58" s="382"/>
      <c r="BDE58" s="382"/>
      <c r="BDF58" s="382"/>
      <c r="BDG58" s="382"/>
      <c r="BDH58" s="382"/>
      <c r="BDI58" s="382"/>
      <c r="BDJ58" s="382"/>
      <c r="BDK58" s="382"/>
      <c r="BDL58" s="382"/>
      <c r="BDM58" s="382"/>
      <c r="BDN58" s="382"/>
      <c r="BDO58" s="382"/>
      <c r="BDP58" s="382"/>
      <c r="BDQ58" s="382"/>
      <c r="BDR58" s="382"/>
      <c r="BDS58" s="382"/>
      <c r="BDT58" s="382"/>
      <c r="BDU58" s="382"/>
      <c r="BDV58" s="382"/>
      <c r="BDW58" s="382"/>
      <c r="BDX58" s="382"/>
      <c r="BDY58" s="382"/>
      <c r="BDZ58" s="382"/>
      <c r="BEA58" s="382"/>
      <c r="BEB58" s="382"/>
      <c r="BEC58" s="382"/>
      <c r="BED58" s="382"/>
      <c r="BEE58" s="382"/>
      <c r="BEF58" s="382"/>
      <c r="BEG58" s="382"/>
      <c r="BEH58" s="382"/>
      <c r="BEI58" s="382"/>
      <c r="BEJ58" s="382"/>
      <c r="BEK58" s="382"/>
      <c r="BEL58" s="382"/>
      <c r="BEM58" s="382"/>
      <c r="BEN58" s="382"/>
      <c r="BEO58" s="382"/>
      <c r="BEP58" s="382"/>
      <c r="BEQ58" s="382"/>
      <c r="BER58" s="382"/>
      <c r="BES58" s="382"/>
      <c r="BET58" s="382"/>
      <c r="BEU58" s="382"/>
      <c r="BEV58" s="382"/>
      <c r="BEW58" s="382"/>
      <c r="BEX58" s="382"/>
      <c r="BEY58" s="382"/>
      <c r="BEZ58" s="382"/>
      <c r="BFA58" s="382"/>
      <c r="BFB58" s="382"/>
      <c r="BFC58" s="382"/>
      <c r="BFD58" s="382"/>
      <c r="BFE58" s="382"/>
      <c r="BFF58" s="382"/>
      <c r="BFG58" s="382"/>
      <c r="BFH58" s="382"/>
      <c r="BFI58" s="382"/>
      <c r="BFJ58" s="382"/>
      <c r="BFK58" s="382"/>
      <c r="BFL58" s="382"/>
      <c r="BFM58" s="382"/>
      <c r="BFN58" s="382"/>
      <c r="BFO58" s="382"/>
      <c r="BFP58" s="382"/>
      <c r="BFQ58" s="382"/>
      <c r="BFR58" s="382"/>
      <c r="BFS58" s="382"/>
      <c r="BFT58" s="382"/>
      <c r="BFU58" s="382"/>
      <c r="BFV58" s="382"/>
      <c r="BFW58" s="382"/>
      <c r="BFX58" s="382"/>
      <c r="BFY58" s="382"/>
      <c r="BFZ58" s="382"/>
      <c r="BGA58" s="382"/>
      <c r="BGB58" s="382"/>
      <c r="BGC58" s="382"/>
      <c r="BGD58" s="382"/>
      <c r="BGE58" s="382"/>
      <c r="BGF58" s="382"/>
      <c r="BGG58" s="382"/>
      <c r="BGH58" s="382"/>
      <c r="BGI58" s="382"/>
      <c r="BGJ58" s="382"/>
      <c r="BGK58" s="382"/>
      <c r="BGL58" s="382"/>
      <c r="BGM58" s="382"/>
      <c r="BGN58" s="382"/>
      <c r="BGO58" s="382"/>
      <c r="BGP58" s="382"/>
      <c r="BGQ58" s="382"/>
      <c r="BGR58" s="382"/>
      <c r="BGS58" s="382"/>
      <c r="BGT58" s="382"/>
      <c r="BGU58" s="382"/>
      <c r="BGV58" s="382"/>
      <c r="BGW58" s="382"/>
      <c r="BGX58" s="382"/>
      <c r="BGY58" s="382"/>
      <c r="BGZ58" s="382"/>
      <c r="BHA58" s="382"/>
      <c r="BHB58" s="382"/>
      <c r="BHC58" s="382"/>
      <c r="BHD58" s="382"/>
      <c r="BHE58" s="382"/>
      <c r="BHF58" s="382"/>
      <c r="BHG58" s="382"/>
      <c r="BHH58" s="382"/>
      <c r="BHI58" s="382"/>
      <c r="BHJ58" s="382"/>
      <c r="BHK58" s="382"/>
      <c r="BHL58" s="382"/>
      <c r="BHM58" s="382"/>
      <c r="BHN58" s="382"/>
      <c r="BHO58" s="382"/>
      <c r="BHP58" s="382"/>
      <c r="BHQ58" s="382"/>
      <c r="BHR58" s="382"/>
      <c r="BHS58" s="382"/>
      <c r="BHT58" s="382"/>
      <c r="BHU58" s="382"/>
      <c r="BHV58" s="382"/>
      <c r="BHW58" s="382"/>
      <c r="BHX58" s="382"/>
      <c r="BHY58" s="382"/>
      <c r="BHZ58" s="382"/>
      <c r="BIA58" s="382"/>
      <c r="BIB58" s="382"/>
      <c r="BIC58" s="382"/>
      <c r="BID58" s="382"/>
      <c r="BIE58" s="382"/>
      <c r="BIF58" s="382"/>
      <c r="BIG58" s="382"/>
      <c r="BIH58" s="382"/>
      <c r="BII58" s="382"/>
      <c r="BIJ58" s="382"/>
      <c r="BIK58" s="382"/>
      <c r="BIL58" s="382"/>
      <c r="BIM58" s="382"/>
      <c r="BIN58" s="382"/>
      <c r="BIO58" s="382"/>
      <c r="BIP58" s="382"/>
      <c r="BIQ58" s="382"/>
      <c r="BIR58" s="382"/>
      <c r="BIS58" s="382"/>
      <c r="BIT58" s="382"/>
      <c r="BIU58" s="382"/>
      <c r="BIV58" s="382"/>
      <c r="BIW58" s="382"/>
      <c r="BIX58" s="382"/>
      <c r="BIY58" s="382"/>
      <c r="BIZ58" s="382"/>
      <c r="BJA58" s="382"/>
      <c r="BJB58" s="382"/>
      <c r="BJC58" s="382"/>
      <c r="BJD58" s="382"/>
      <c r="BJE58" s="382"/>
      <c r="BJF58" s="382"/>
      <c r="BJG58" s="382"/>
      <c r="BJH58" s="382"/>
      <c r="BJI58" s="382"/>
      <c r="BJJ58" s="382"/>
      <c r="BJK58" s="382"/>
      <c r="BJL58" s="382"/>
      <c r="BJM58" s="382"/>
      <c r="BJN58" s="382"/>
      <c r="BJO58" s="382"/>
      <c r="BJP58" s="382"/>
      <c r="BJQ58" s="382"/>
      <c r="BJR58" s="382"/>
      <c r="BJS58" s="382"/>
      <c r="BJT58" s="382"/>
      <c r="BJU58" s="382"/>
      <c r="BJV58" s="382"/>
      <c r="BJW58" s="382"/>
      <c r="BJX58" s="382"/>
      <c r="BJY58" s="382"/>
      <c r="BJZ58" s="382"/>
      <c r="BKA58" s="382"/>
      <c r="BKB58" s="382"/>
      <c r="BKC58" s="382"/>
      <c r="BKD58" s="382"/>
      <c r="BKE58" s="382"/>
      <c r="BKF58" s="382"/>
      <c r="BKG58" s="382"/>
      <c r="BKH58" s="382"/>
      <c r="BKI58" s="382"/>
      <c r="BKJ58" s="382"/>
      <c r="BKK58" s="382"/>
      <c r="BKL58" s="382"/>
      <c r="BKM58" s="382"/>
      <c r="BKN58" s="382"/>
      <c r="BKO58" s="382"/>
      <c r="BKP58" s="382"/>
      <c r="BKQ58" s="382"/>
      <c r="BKR58" s="382"/>
      <c r="BKS58" s="382"/>
      <c r="BKT58" s="382"/>
      <c r="BKU58" s="382"/>
      <c r="BKV58" s="382"/>
      <c r="BKW58" s="382"/>
      <c r="BKX58" s="382"/>
      <c r="BKY58" s="382"/>
      <c r="BKZ58" s="382"/>
      <c r="BLA58" s="382"/>
      <c r="BLB58" s="382"/>
      <c r="BLC58" s="382"/>
      <c r="BLD58" s="382"/>
      <c r="BLE58" s="382"/>
      <c r="BLF58" s="382"/>
      <c r="BLG58" s="382"/>
      <c r="BLH58" s="382"/>
      <c r="BLI58" s="382"/>
      <c r="BLJ58" s="382"/>
      <c r="BLK58" s="382"/>
      <c r="BLL58" s="382"/>
      <c r="BLM58" s="382"/>
      <c r="BLN58" s="382"/>
      <c r="BLO58" s="382"/>
      <c r="BLP58" s="382"/>
      <c r="BLQ58" s="382"/>
      <c r="BLR58" s="382"/>
      <c r="BLS58" s="382"/>
      <c r="BLT58" s="382"/>
      <c r="BLU58" s="382"/>
      <c r="BLV58" s="382"/>
      <c r="BLW58" s="382"/>
      <c r="BLX58" s="382"/>
      <c r="BLY58" s="382"/>
      <c r="BLZ58" s="382"/>
      <c r="BMA58" s="382"/>
      <c r="BMB58" s="382"/>
      <c r="BMC58" s="382"/>
      <c r="BMD58" s="382"/>
      <c r="BME58" s="382"/>
      <c r="BMF58" s="382"/>
      <c r="BMG58" s="382"/>
      <c r="BMH58" s="382"/>
      <c r="BMI58" s="382"/>
      <c r="BMJ58" s="382"/>
      <c r="BMK58" s="382"/>
      <c r="BML58" s="382"/>
      <c r="BMM58" s="382"/>
      <c r="BMN58" s="382"/>
      <c r="BMO58" s="382"/>
      <c r="BMP58" s="382"/>
      <c r="BMQ58" s="382"/>
      <c r="BMR58" s="382"/>
      <c r="BMS58" s="382"/>
      <c r="BMT58" s="382"/>
      <c r="BMU58" s="382"/>
      <c r="BMV58" s="382"/>
      <c r="BMW58" s="382"/>
      <c r="BMX58" s="382"/>
      <c r="BMY58" s="382"/>
      <c r="BMZ58" s="382"/>
      <c r="BNA58" s="382"/>
      <c r="BNB58" s="382"/>
      <c r="BNC58" s="382"/>
      <c r="BND58" s="382"/>
      <c r="BNE58" s="382"/>
      <c r="BNF58" s="382"/>
      <c r="BNG58" s="382"/>
      <c r="BNH58" s="382"/>
      <c r="BNI58" s="382"/>
      <c r="BNJ58" s="382"/>
      <c r="BNK58" s="382"/>
      <c r="BNL58" s="382"/>
      <c r="BNM58" s="382"/>
      <c r="BNN58" s="382"/>
      <c r="BNO58" s="382"/>
      <c r="BNP58" s="382"/>
      <c r="BNQ58" s="382"/>
      <c r="BNR58" s="382"/>
      <c r="BNS58" s="382"/>
      <c r="BNT58" s="382"/>
      <c r="BNU58" s="382"/>
      <c r="BNV58" s="382"/>
      <c r="BNW58" s="382"/>
      <c r="BNX58" s="382"/>
      <c r="BNY58" s="382"/>
      <c r="BNZ58" s="382"/>
      <c r="BOA58" s="382"/>
      <c r="BOB58" s="382"/>
      <c r="BOC58" s="382"/>
      <c r="BOD58" s="382"/>
      <c r="BOE58" s="382"/>
      <c r="BOF58" s="382"/>
      <c r="BOG58" s="382"/>
      <c r="BOH58" s="382"/>
      <c r="BOI58" s="382"/>
      <c r="BOJ58" s="382"/>
      <c r="BOK58" s="382"/>
      <c r="BOL58" s="382"/>
      <c r="BOM58" s="382"/>
      <c r="BON58" s="382"/>
      <c r="BOO58" s="382"/>
      <c r="BOP58" s="382"/>
      <c r="BOQ58" s="382"/>
      <c r="BOR58" s="382"/>
      <c r="BOS58" s="382"/>
      <c r="BOT58" s="382"/>
      <c r="BOU58" s="382"/>
      <c r="BOV58" s="382"/>
      <c r="BOW58" s="382"/>
      <c r="BOX58" s="382"/>
      <c r="BOY58" s="382"/>
      <c r="BOZ58" s="382"/>
      <c r="BPA58" s="382"/>
      <c r="BPB58" s="382"/>
      <c r="BPC58" s="382"/>
      <c r="BPD58" s="382"/>
      <c r="BPE58" s="382"/>
      <c r="BPF58" s="382"/>
      <c r="BPG58" s="382"/>
      <c r="BPH58" s="382"/>
      <c r="BPI58" s="382"/>
      <c r="BPJ58" s="382"/>
      <c r="BPK58" s="382"/>
      <c r="BPL58" s="382"/>
      <c r="BPM58" s="382"/>
      <c r="BPN58" s="382"/>
      <c r="BPO58" s="382"/>
      <c r="BPP58" s="382"/>
      <c r="BPQ58" s="382"/>
      <c r="BPR58" s="382"/>
      <c r="BPS58" s="382"/>
      <c r="BPT58" s="382"/>
      <c r="BPU58" s="382"/>
      <c r="BPV58" s="382"/>
      <c r="BPW58" s="382"/>
      <c r="BPX58" s="382"/>
      <c r="BPY58" s="382"/>
      <c r="BPZ58" s="382"/>
      <c r="BQA58" s="382"/>
      <c r="BQB58" s="382"/>
      <c r="BQC58" s="382"/>
      <c r="BQD58" s="382"/>
      <c r="BQE58" s="382"/>
      <c r="BQF58" s="382"/>
      <c r="BQG58" s="382"/>
      <c r="BQH58" s="382"/>
      <c r="BQI58" s="382"/>
      <c r="BQJ58" s="382"/>
      <c r="BQK58" s="382"/>
      <c r="BQL58" s="382"/>
      <c r="BQM58" s="382"/>
      <c r="BQN58" s="382"/>
      <c r="BQO58" s="382"/>
      <c r="BQP58" s="382"/>
      <c r="BQQ58" s="382"/>
      <c r="BQR58" s="382"/>
      <c r="BQS58" s="382"/>
      <c r="BQT58" s="382"/>
      <c r="BQU58" s="382"/>
      <c r="BQV58" s="382"/>
      <c r="BQW58" s="382"/>
      <c r="BQX58" s="382"/>
      <c r="BQY58" s="382"/>
      <c r="BQZ58" s="382"/>
      <c r="BRA58" s="382"/>
      <c r="BRB58" s="382"/>
      <c r="BRC58" s="382"/>
      <c r="BRD58" s="382"/>
      <c r="BRE58" s="382"/>
      <c r="BRF58" s="382"/>
      <c r="BRG58" s="382"/>
      <c r="BRH58" s="382"/>
      <c r="BRI58" s="382"/>
      <c r="BRJ58" s="382"/>
      <c r="BRK58" s="382"/>
      <c r="BRL58" s="382"/>
      <c r="BRM58" s="382"/>
      <c r="BRN58" s="382"/>
      <c r="BRO58" s="382"/>
      <c r="BRP58" s="382"/>
      <c r="BRQ58" s="382"/>
      <c r="BRR58" s="382"/>
      <c r="BRS58" s="382"/>
      <c r="BRT58" s="382"/>
      <c r="BRU58" s="382"/>
      <c r="BRV58" s="382"/>
      <c r="BRW58" s="382"/>
      <c r="BRX58" s="382"/>
      <c r="BRY58" s="382"/>
      <c r="BRZ58" s="382"/>
      <c r="BSA58" s="382"/>
      <c r="BSB58" s="382"/>
      <c r="BSC58" s="382"/>
      <c r="BSD58" s="382"/>
      <c r="BSE58" s="382"/>
      <c r="BSF58" s="382"/>
      <c r="BSG58" s="382"/>
      <c r="BSH58" s="382"/>
      <c r="BSI58" s="382"/>
      <c r="BSJ58" s="382"/>
      <c r="BSK58" s="382"/>
      <c r="BSL58" s="382"/>
      <c r="BSM58" s="382"/>
      <c r="BSN58" s="382"/>
      <c r="BSO58" s="382"/>
      <c r="BSP58" s="382"/>
      <c r="BSQ58" s="382"/>
      <c r="BSR58" s="382"/>
      <c r="BSS58" s="382"/>
      <c r="BST58" s="382"/>
      <c r="BSU58" s="382"/>
      <c r="BSV58" s="382"/>
      <c r="BSW58" s="382"/>
      <c r="BSX58" s="382"/>
      <c r="BSY58" s="382"/>
      <c r="BSZ58" s="382"/>
      <c r="BTA58" s="382"/>
      <c r="BTB58" s="382"/>
      <c r="BTC58" s="382"/>
      <c r="BTD58" s="382"/>
      <c r="BTE58" s="382"/>
      <c r="BTF58" s="382"/>
      <c r="BTG58" s="382"/>
      <c r="BTH58" s="382"/>
      <c r="BTI58" s="382"/>
    </row>
    <row r="59" spans="1:1881" ht="50.25" customHeight="1" x14ac:dyDescent="0.25">
      <c r="A59" s="187">
        <v>369</v>
      </c>
      <c r="B59" s="65" t="s">
        <v>59</v>
      </c>
      <c r="C59" s="158" t="s">
        <v>154</v>
      </c>
      <c r="D59" s="164" t="s">
        <v>149</v>
      </c>
      <c r="E59" s="33" t="e">
        <f>HLOOKUP($D$2,'2019 Data(H)'!$C$1:$DC$310,130,FALSE)</f>
        <v>#N/A</v>
      </c>
      <c r="F59" s="587"/>
      <c r="G59" s="383"/>
      <c r="H59" s="14"/>
      <c r="I59" s="32"/>
      <c r="J59"/>
      <c r="L59" s="715" t="s">
        <v>1040</v>
      </c>
      <c r="M59" s="580"/>
      <c r="N59" s="597"/>
    </row>
    <row r="60" spans="1:1881" ht="52.5" customHeight="1" x14ac:dyDescent="0.25">
      <c r="A60" s="187">
        <v>16</v>
      </c>
      <c r="B60" s="65" t="s">
        <v>66</v>
      </c>
      <c r="C60" s="158" t="s">
        <v>154</v>
      </c>
      <c r="D60" s="174" t="s">
        <v>150</v>
      </c>
      <c r="E60" s="33" t="e">
        <f>HLOOKUP($D$2,'2019 Data(H)'!$C$1:$DC$310,12,FALSE)</f>
        <v>#N/A</v>
      </c>
      <c r="F60" s="587"/>
      <c r="G60" s="383"/>
      <c r="H60" s="14"/>
      <c r="I60" s="32"/>
      <c r="J60"/>
      <c r="L60" s="715" t="s">
        <v>1041</v>
      </c>
      <c r="M60" s="580"/>
      <c r="N60" s="597"/>
    </row>
    <row r="61" spans="1:1881" ht="57.75" customHeight="1" x14ac:dyDescent="0.25">
      <c r="A61" s="187">
        <v>370</v>
      </c>
      <c r="B61" s="65" t="s">
        <v>59</v>
      </c>
      <c r="C61" s="158" t="s">
        <v>154</v>
      </c>
      <c r="D61" s="164" t="s">
        <v>549</v>
      </c>
      <c r="E61" s="33" t="e">
        <f>HLOOKUP($D$2,'2019 Data(H)'!$C$1:$DC$310,131,FALSE)</f>
        <v>#N/A</v>
      </c>
      <c r="F61" s="587"/>
      <c r="G61" s="383">
        <f>IF(F61&lt;0,"Error: Enter as positive.",)</f>
        <v>0</v>
      </c>
      <c r="H61" s="14"/>
      <c r="I61" s="32"/>
      <c r="J61"/>
      <c r="L61" s="715" t="s">
        <v>1042</v>
      </c>
      <c r="M61" s="580"/>
      <c r="N61" s="597"/>
    </row>
    <row r="62" spans="1:1881" ht="65.25" customHeight="1" x14ac:dyDescent="0.25">
      <c r="A62" s="187">
        <v>532</v>
      </c>
      <c r="B62" s="65" t="s">
        <v>58</v>
      </c>
      <c r="C62" s="158" t="s">
        <v>154</v>
      </c>
      <c r="D62" s="135" t="s">
        <v>157</v>
      </c>
      <c r="E62" s="33" t="e">
        <f>HLOOKUP($D$2,'2019 Data(H)'!$C$1:$DC$310,182,FALSE)</f>
        <v>#N/A</v>
      </c>
      <c r="F62" s="587"/>
      <c r="G62" s="383">
        <f>IF(F62&lt;0,"Error: Enter as positive.",)</f>
        <v>0</v>
      </c>
      <c r="H62" s="14"/>
      <c r="I62" s="32"/>
      <c r="J62"/>
      <c r="L62" s="715" t="s">
        <v>1043</v>
      </c>
      <c r="M62" s="580"/>
      <c r="N62" s="597"/>
    </row>
    <row r="63" spans="1:1881" ht="69.75" customHeight="1" x14ac:dyDescent="0.25">
      <c r="A63" s="187">
        <v>17</v>
      </c>
      <c r="B63" s="65" t="s">
        <v>62</v>
      </c>
      <c r="C63" s="158" t="s">
        <v>154</v>
      </c>
      <c r="D63" s="174" t="s">
        <v>542</v>
      </c>
      <c r="E63" s="33" t="e">
        <f>HLOOKUP($D$2,'2019 Data(H)'!$C$1:$DC$310,13,FALSE)</f>
        <v>#N/A</v>
      </c>
      <c r="F63" s="587"/>
      <c r="G63" s="383"/>
      <c r="H63" s="14"/>
      <c r="I63" s="32"/>
      <c r="J63"/>
      <c r="L63" s="715" t="s">
        <v>1044</v>
      </c>
      <c r="M63" s="580"/>
      <c r="N63" s="597"/>
    </row>
    <row r="64" spans="1:1881" ht="54" customHeight="1" x14ac:dyDescent="0.25">
      <c r="A64" s="187">
        <v>20</v>
      </c>
      <c r="B64" s="65" t="s">
        <v>58</v>
      </c>
      <c r="C64" s="158" t="s">
        <v>154</v>
      </c>
      <c r="D64" s="174" t="s">
        <v>543</v>
      </c>
      <c r="E64" s="33" t="e">
        <f>HLOOKUP($D$2,'2019 Data(H)'!$C$1:$DC$310,15,FALSE)</f>
        <v>#N/A</v>
      </c>
      <c r="F64" s="587"/>
      <c r="G64" s="383">
        <f>IF(F64&lt;0,"Error: Enter as positive.",)</f>
        <v>0</v>
      </c>
      <c r="H64" s="14"/>
      <c r="I64" s="32"/>
      <c r="J64"/>
      <c r="L64" s="715" t="s">
        <v>1045</v>
      </c>
      <c r="M64" s="580"/>
      <c r="N64" s="597"/>
    </row>
    <row r="65" spans="1:1881" ht="58.5" customHeight="1" x14ac:dyDescent="0.25">
      <c r="A65" s="187">
        <v>533</v>
      </c>
      <c r="B65" s="65" t="s">
        <v>58</v>
      </c>
      <c r="C65" s="158" t="s">
        <v>154</v>
      </c>
      <c r="D65" s="136" t="s">
        <v>151</v>
      </c>
      <c r="E65" s="33" t="e">
        <f>HLOOKUP($D$2,'2019 Data(H)'!$C$1:$DC$310,183,FALSE)</f>
        <v>#N/A</v>
      </c>
      <c r="F65" s="587"/>
      <c r="G65" s="306"/>
      <c r="H65" s="14"/>
      <c r="I65" s="32"/>
      <c r="J65"/>
      <c r="L65" s="715" t="s">
        <v>1046</v>
      </c>
      <c r="M65" s="580"/>
      <c r="N65" s="597"/>
    </row>
    <row r="66" spans="1:1881" ht="54" customHeight="1" x14ac:dyDescent="0.25">
      <c r="A66" s="187">
        <v>508</v>
      </c>
      <c r="B66" s="65" t="s">
        <v>58</v>
      </c>
      <c r="C66" s="158" t="s">
        <v>154</v>
      </c>
      <c r="D66" s="174" t="s">
        <v>562</v>
      </c>
      <c r="E66" s="33" t="e">
        <f>HLOOKUP($D$2,'2019 Data(H)'!$C$1:$DC$310,158,FALSE)</f>
        <v>#N/A</v>
      </c>
      <c r="F66" s="587"/>
      <c r="G66" s="383"/>
      <c r="H66" s="18"/>
      <c r="I66" s="287"/>
      <c r="J66"/>
      <c r="L66" s="715" t="s">
        <v>1047</v>
      </c>
      <c r="M66" s="580"/>
      <c r="N66" s="597"/>
    </row>
    <row r="67" spans="1:1881" s="4" customFormat="1" ht="62.25" customHeight="1" x14ac:dyDescent="0.25">
      <c r="A67" s="187">
        <v>509</v>
      </c>
      <c r="B67" s="65" t="s">
        <v>58</v>
      </c>
      <c r="C67" s="158" t="s">
        <v>154</v>
      </c>
      <c r="D67" s="174" t="s">
        <v>560</v>
      </c>
      <c r="E67" s="33" t="e">
        <f>HLOOKUP($D$2,'2019 Data(H)'!$C$1:$DC$310,159,FALSE)</f>
        <v>#N/A</v>
      </c>
      <c r="F67" s="587"/>
      <c r="G67" s="383">
        <f>IF(F67&lt;0,"Error: Enter as positive.",)</f>
        <v>0</v>
      </c>
      <c r="H67" s="18"/>
      <c r="I67" s="287"/>
      <c r="J67"/>
      <c r="K67" s="382"/>
      <c r="L67" s="715" t="s">
        <v>1048</v>
      </c>
      <c r="M67" s="580"/>
      <c r="N67" s="597"/>
      <c r="O67" s="382"/>
      <c r="P67" s="382"/>
      <c r="Q67" s="382"/>
      <c r="R67" s="382"/>
      <c r="S67" s="382"/>
      <c r="T67" s="382"/>
      <c r="U67" s="382"/>
      <c r="V67" s="382"/>
      <c r="W67" s="382"/>
      <c r="X67" s="382"/>
      <c r="Y67" s="382"/>
      <c r="Z67" s="382"/>
      <c r="AA67" s="382"/>
      <c r="AB67" s="382"/>
      <c r="AC67" s="382"/>
      <c r="AD67" s="382"/>
      <c r="AE67" s="382"/>
      <c r="AF67" s="382"/>
      <c r="AG67" s="382"/>
      <c r="AH67" s="382"/>
      <c r="AI67" s="382"/>
      <c r="AJ67" s="382"/>
      <c r="AK67" s="382"/>
      <c r="AL67" s="382"/>
      <c r="AM67" s="382"/>
      <c r="AN67" s="382"/>
      <c r="AO67" s="382"/>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c r="BN67" s="382"/>
      <c r="BO67" s="382"/>
      <c r="BP67" s="382"/>
      <c r="BQ67" s="382"/>
      <c r="BR67" s="382"/>
      <c r="BS67" s="382"/>
      <c r="BT67" s="382"/>
      <c r="BU67" s="382"/>
      <c r="BV67" s="382"/>
      <c r="BW67" s="382"/>
      <c r="BX67" s="382"/>
      <c r="BY67" s="382"/>
      <c r="BZ67" s="382"/>
      <c r="CA67" s="382"/>
      <c r="CB67" s="382"/>
      <c r="CC67" s="382"/>
      <c r="CD67" s="382"/>
      <c r="CE67" s="382"/>
      <c r="CF67" s="382"/>
      <c r="CG67" s="382"/>
      <c r="CH67" s="382"/>
      <c r="CI67" s="382"/>
      <c r="CJ67" s="382"/>
      <c r="CK67" s="382"/>
      <c r="CL67" s="382"/>
      <c r="CM67" s="382"/>
      <c r="CN67" s="382"/>
      <c r="CO67" s="382"/>
      <c r="CP67" s="382"/>
      <c r="CQ67" s="382"/>
      <c r="CR67" s="382"/>
      <c r="CS67" s="382"/>
      <c r="CT67" s="382"/>
      <c r="CU67" s="382"/>
      <c r="CV67" s="382"/>
      <c r="CW67" s="382"/>
      <c r="CX67" s="382"/>
      <c r="CY67" s="382"/>
      <c r="CZ67" s="382"/>
      <c r="DA67" s="382"/>
      <c r="DB67" s="382"/>
      <c r="DC67" s="382"/>
      <c r="DD67" s="382"/>
      <c r="DE67" s="382"/>
      <c r="DF67" s="382"/>
      <c r="DG67" s="382"/>
      <c r="DH67" s="382"/>
      <c r="DI67" s="382"/>
      <c r="DJ67" s="382"/>
      <c r="DK67" s="382"/>
      <c r="DL67" s="382"/>
      <c r="DM67" s="382"/>
      <c r="DN67" s="382"/>
      <c r="DO67" s="382"/>
      <c r="DP67" s="382"/>
      <c r="DQ67" s="382"/>
      <c r="DR67" s="382"/>
      <c r="DS67" s="382"/>
      <c r="DT67" s="382"/>
      <c r="DU67" s="382"/>
      <c r="DV67" s="382"/>
      <c r="DW67" s="382"/>
      <c r="DX67" s="382"/>
      <c r="DY67" s="382"/>
      <c r="DZ67" s="382"/>
      <c r="EA67" s="382"/>
      <c r="EB67" s="382"/>
      <c r="EC67" s="382"/>
      <c r="ED67" s="382"/>
      <c r="EE67" s="382"/>
      <c r="EF67" s="382"/>
      <c r="EG67" s="382"/>
      <c r="EH67" s="382"/>
      <c r="EI67" s="382"/>
      <c r="EJ67" s="382"/>
      <c r="EK67" s="382"/>
      <c r="EL67" s="382"/>
      <c r="EM67" s="382"/>
      <c r="EN67" s="382"/>
      <c r="EO67" s="382"/>
      <c r="EP67" s="382"/>
      <c r="EQ67" s="382"/>
      <c r="ER67" s="382"/>
      <c r="ES67" s="382"/>
      <c r="ET67" s="382"/>
      <c r="EU67" s="382"/>
      <c r="EV67" s="382"/>
      <c r="EW67" s="382"/>
      <c r="EX67" s="382"/>
      <c r="EY67" s="382"/>
      <c r="EZ67" s="382"/>
      <c r="FA67" s="382"/>
      <c r="FB67" s="382"/>
      <c r="FC67" s="382"/>
      <c r="FD67" s="382"/>
      <c r="FE67" s="382"/>
      <c r="FF67" s="382"/>
      <c r="FG67" s="382"/>
      <c r="FH67" s="382"/>
      <c r="FI67" s="382"/>
      <c r="FJ67" s="382"/>
      <c r="FK67" s="382"/>
      <c r="FL67" s="382"/>
      <c r="FM67" s="382"/>
      <c r="FN67" s="382"/>
      <c r="FO67" s="382"/>
      <c r="FP67" s="382"/>
      <c r="FQ67" s="382"/>
      <c r="FR67" s="382"/>
      <c r="FS67" s="382"/>
      <c r="FT67" s="382"/>
      <c r="FU67" s="382"/>
      <c r="FV67" s="382"/>
      <c r="FW67" s="382"/>
      <c r="FX67" s="382"/>
      <c r="FY67" s="382"/>
      <c r="FZ67" s="382"/>
      <c r="GA67" s="382"/>
      <c r="GB67" s="382"/>
      <c r="GC67" s="382"/>
      <c r="GD67" s="382"/>
      <c r="GE67" s="382"/>
      <c r="GF67" s="382"/>
      <c r="GG67" s="382"/>
      <c r="GH67" s="382"/>
      <c r="GI67" s="382"/>
      <c r="GJ67" s="382"/>
      <c r="GK67" s="382"/>
      <c r="GL67" s="382"/>
      <c r="GM67" s="382"/>
      <c r="GN67" s="382"/>
      <c r="GO67" s="382"/>
      <c r="GP67" s="382"/>
      <c r="GQ67" s="382"/>
      <c r="GR67" s="382"/>
      <c r="GS67" s="382"/>
      <c r="GT67" s="382"/>
      <c r="GU67" s="382"/>
      <c r="GV67" s="382"/>
      <c r="GW67" s="382"/>
      <c r="GX67" s="382"/>
      <c r="GY67" s="382"/>
      <c r="GZ67" s="382"/>
      <c r="HA67" s="382"/>
      <c r="HB67" s="382"/>
      <c r="HC67" s="382"/>
      <c r="HD67" s="382"/>
      <c r="HE67" s="382"/>
      <c r="HF67" s="382"/>
      <c r="HG67" s="382"/>
      <c r="HH67" s="382"/>
      <c r="HI67" s="382"/>
      <c r="HJ67" s="382"/>
      <c r="HK67" s="382"/>
      <c r="HL67" s="382"/>
      <c r="HM67" s="382"/>
      <c r="HN67" s="382"/>
      <c r="HO67" s="382"/>
      <c r="HP67" s="382"/>
      <c r="HQ67" s="382"/>
      <c r="HR67" s="382"/>
      <c r="HS67" s="382"/>
      <c r="HT67" s="382"/>
      <c r="HU67" s="382"/>
      <c r="HV67" s="382"/>
      <c r="HW67" s="382"/>
      <c r="HX67" s="382"/>
      <c r="HY67" s="382"/>
      <c r="HZ67" s="382"/>
      <c r="IA67" s="382"/>
      <c r="IB67" s="382"/>
      <c r="IC67" s="382"/>
      <c r="ID67" s="382"/>
      <c r="IE67" s="382"/>
      <c r="IF67" s="382"/>
      <c r="IG67" s="382"/>
      <c r="IH67" s="382"/>
      <c r="II67" s="382"/>
      <c r="IJ67" s="382"/>
      <c r="IK67" s="382"/>
      <c r="IL67" s="382"/>
      <c r="IM67" s="382"/>
      <c r="IN67" s="382"/>
      <c r="IO67" s="382"/>
      <c r="IP67" s="382"/>
      <c r="IQ67" s="382"/>
      <c r="IR67" s="382"/>
      <c r="IS67" s="382"/>
      <c r="IT67" s="382"/>
      <c r="IU67" s="382"/>
      <c r="IV67" s="382"/>
      <c r="IW67" s="382"/>
      <c r="IX67" s="382"/>
      <c r="IY67" s="382"/>
      <c r="IZ67" s="382"/>
      <c r="JA67" s="382"/>
      <c r="JB67" s="382"/>
      <c r="JC67" s="382"/>
      <c r="JD67" s="382"/>
      <c r="JE67" s="382"/>
      <c r="JF67" s="382"/>
      <c r="JG67" s="382"/>
      <c r="JH67" s="382"/>
      <c r="JI67" s="382"/>
      <c r="JJ67" s="382"/>
      <c r="JK67" s="382"/>
      <c r="JL67" s="382"/>
      <c r="JM67" s="382"/>
      <c r="JN67" s="382"/>
      <c r="JO67" s="382"/>
      <c r="JP67" s="382"/>
      <c r="JQ67" s="382"/>
      <c r="JR67" s="382"/>
      <c r="JS67" s="382"/>
      <c r="JT67" s="382"/>
      <c r="JU67" s="382"/>
      <c r="JV67" s="382"/>
      <c r="JW67" s="382"/>
      <c r="JX67" s="382"/>
      <c r="JY67" s="382"/>
      <c r="JZ67" s="382"/>
      <c r="KA67" s="382"/>
      <c r="KB67" s="382"/>
      <c r="KC67" s="382"/>
      <c r="KD67" s="382"/>
      <c r="KE67" s="382"/>
      <c r="KF67" s="382"/>
      <c r="KG67" s="382"/>
      <c r="KH67" s="382"/>
      <c r="KI67" s="382"/>
      <c r="KJ67" s="382"/>
      <c r="KK67" s="382"/>
      <c r="KL67" s="382"/>
      <c r="KM67" s="382"/>
      <c r="KN67" s="382"/>
      <c r="KO67" s="382"/>
      <c r="KP67" s="382"/>
      <c r="KQ67" s="382"/>
      <c r="KR67" s="382"/>
      <c r="KS67" s="382"/>
      <c r="KT67" s="382"/>
      <c r="KU67" s="382"/>
      <c r="KV67" s="382"/>
      <c r="KW67" s="382"/>
      <c r="KX67" s="382"/>
      <c r="KY67" s="382"/>
      <c r="KZ67" s="382"/>
      <c r="LA67" s="382"/>
      <c r="LB67" s="382"/>
      <c r="LC67" s="382"/>
      <c r="LD67" s="382"/>
      <c r="LE67" s="382"/>
      <c r="LF67" s="382"/>
      <c r="LG67" s="382"/>
      <c r="LH67" s="382"/>
      <c r="LI67" s="382"/>
      <c r="LJ67" s="382"/>
      <c r="LK67" s="382"/>
      <c r="LL67" s="382"/>
      <c r="LM67" s="382"/>
      <c r="LN67" s="382"/>
      <c r="LO67" s="382"/>
      <c r="LP67" s="382"/>
      <c r="LQ67" s="382"/>
      <c r="LR67" s="382"/>
      <c r="LS67" s="382"/>
      <c r="LT67" s="382"/>
      <c r="LU67" s="382"/>
      <c r="LV67" s="382"/>
      <c r="LW67" s="382"/>
      <c r="LX67" s="382"/>
      <c r="LY67" s="382"/>
      <c r="LZ67" s="382"/>
      <c r="MA67" s="382"/>
      <c r="MB67" s="382"/>
      <c r="MC67" s="382"/>
      <c r="MD67" s="382"/>
      <c r="ME67" s="382"/>
      <c r="MF67" s="382"/>
      <c r="MG67" s="382"/>
      <c r="MH67" s="382"/>
      <c r="MI67" s="382"/>
      <c r="MJ67" s="382"/>
      <c r="MK67" s="382"/>
      <c r="ML67" s="382"/>
      <c r="MM67" s="382"/>
      <c r="MN67" s="382"/>
      <c r="MO67" s="382"/>
      <c r="MP67" s="382"/>
      <c r="MQ67" s="382"/>
      <c r="MR67" s="382"/>
      <c r="MS67" s="382"/>
      <c r="MT67" s="382"/>
      <c r="MU67" s="382"/>
      <c r="MV67" s="382"/>
      <c r="MW67" s="382"/>
      <c r="MX67" s="382"/>
      <c r="MY67" s="382"/>
      <c r="MZ67" s="382"/>
      <c r="NA67" s="382"/>
      <c r="NB67" s="382"/>
      <c r="NC67" s="382"/>
      <c r="ND67" s="382"/>
      <c r="NE67" s="382"/>
      <c r="NF67" s="382"/>
      <c r="NG67" s="382"/>
      <c r="NH67" s="382"/>
      <c r="NI67" s="382"/>
      <c r="NJ67" s="382"/>
      <c r="NK67" s="382"/>
      <c r="NL67" s="382"/>
      <c r="NM67" s="382"/>
      <c r="NN67" s="382"/>
      <c r="NO67" s="382"/>
      <c r="NP67" s="382"/>
      <c r="NQ67" s="382"/>
      <c r="NR67" s="382"/>
      <c r="NS67" s="382"/>
      <c r="NT67" s="382"/>
      <c r="NU67" s="382"/>
      <c r="NV67" s="382"/>
      <c r="NW67" s="382"/>
      <c r="NX67" s="382"/>
      <c r="NY67" s="382"/>
      <c r="NZ67" s="382"/>
      <c r="OA67" s="382"/>
      <c r="OB67" s="382"/>
      <c r="OC67" s="382"/>
      <c r="OD67" s="382"/>
      <c r="OE67" s="382"/>
      <c r="OF67" s="382"/>
      <c r="OG67" s="382"/>
      <c r="OH67" s="382"/>
      <c r="OI67" s="382"/>
      <c r="OJ67" s="382"/>
      <c r="OK67" s="382"/>
      <c r="OL67" s="382"/>
      <c r="OM67" s="382"/>
      <c r="ON67" s="382"/>
      <c r="OO67" s="382"/>
      <c r="OP67" s="382"/>
      <c r="OQ67" s="382"/>
      <c r="OR67" s="382"/>
      <c r="OS67" s="382"/>
      <c r="OT67" s="382"/>
      <c r="OU67" s="382"/>
      <c r="OV67" s="382"/>
      <c r="OW67" s="382"/>
      <c r="OX67" s="382"/>
      <c r="OY67" s="382"/>
      <c r="OZ67" s="382"/>
      <c r="PA67" s="382"/>
      <c r="PB67" s="382"/>
      <c r="PC67" s="382"/>
      <c r="PD67" s="382"/>
      <c r="PE67" s="382"/>
      <c r="PF67" s="382"/>
      <c r="PG67" s="382"/>
      <c r="PH67" s="382"/>
      <c r="PI67" s="382"/>
      <c r="PJ67" s="382"/>
      <c r="PK67" s="382"/>
      <c r="PL67" s="382"/>
      <c r="PM67" s="382"/>
      <c r="PN67" s="382"/>
      <c r="PO67" s="382"/>
      <c r="PP67" s="382"/>
      <c r="PQ67" s="382"/>
      <c r="PR67" s="382"/>
      <c r="PS67" s="382"/>
      <c r="PT67" s="382"/>
      <c r="PU67" s="382"/>
      <c r="PV67" s="382"/>
      <c r="PW67" s="382"/>
      <c r="PX67" s="382"/>
      <c r="PY67" s="382"/>
      <c r="PZ67" s="382"/>
      <c r="QA67" s="382"/>
      <c r="QB67" s="382"/>
      <c r="QC67" s="382"/>
      <c r="QD67" s="382"/>
      <c r="QE67" s="382"/>
      <c r="QF67" s="382"/>
      <c r="QG67" s="382"/>
      <c r="QH67" s="382"/>
      <c r="QI67" s="382"/>
      <c r="QJ67" s="382"/>
      <c r="QK67" s="382"/>
      <c r="QL67" s="382"/>
      <c r="QM67" s="382"/>
      <c r="QN67" s="382"/>
      <c r="QO67" s="382"/>
      <c r="QP67" s="382"/>
      <c r="QQ67" s="382"/>
      <c r="QR67" s="382"/>
      <c r="QS67" s="382"/>
      <c r="QT67" s="382"/>
      <c r="QU67" s="382"/>
      <c r="QV67" s="382"/>
      <c r="QW67" s="382"/>
      <c r="QX67" s="382"/>
      <c r="QY67" s="382"/>
      <c r="QZ67" s="382"/>
      <c r="RA67" s="382"/>
      <c r="RB67" s="382"/>
      <c r="RC67" s="382"/>
      <c r="RD67" s="382"/>
      <c r="RE67" s="382"/>
      <c r="RF67" s="382"/>
      <c r="RG67" s="382"/>
      <c r="RH67" s="382"/>
      <c r="RI67" s="382"/>
      <c r="RJ67" s="382"/>
      <c r="RK67" s="382"/>
      <c r="RL67" s="382"/>
      <c r="RM67" s="382"/>
      <c r="RN67" s="382"/>
      <c r="RO67" s="382"/>
      <c r="RP67" s="382"/>
      <c r="RQ67" s="382"/>
      <c r="RR67" s="382"/>
      <c r="RS67" s="382"/>
      <c r="RT67" s="382"/>
      <c r="RU67" s="382"/>
      <c r="RV67" s="382"/>
      <c r="RW67" s="382"/>
      <c r="RX67" s="382"/>
      <c r="RY67" s="382"/>
      <c r="RZ67" s="382"/>
      <c r="SA67" s="382"/>
      <c r="SB67" s="382"/>
      <c r="SC67" s="382"/>
      <c r="SD67" s="382"/>
      <c r="SE67" s="382"/>
      <c r="SF67" s="382"/>
      <c r="SG67" s="382"/>
      <c r="SH67" s="382"/>
      <c r="SI67" s="382"/>
      <c r="SJ67" s="382"/>
      <c r="SK67" s="382"/>
      <c r="SL67" s="382"/>
      <c r="SM67" s="382"/>
      <c r="SN67" s="382"/>
      <c r="SO67" s="382"/>
      <c r="SP67" s="382"/>
      <c r="SQ67" s="382"/>
      <c r="SR67" s="382"/>
      <c r="SS67" s="382"/>
      <c r="ST67" s="382"/>
      <c r="SU67" s="382"/>
      <c r="SV67" s="382"/>
      <c r="SW67" s="382"/>
      <c r="SX67" s="382"/>
      <c r="SY67" s="382"/>
      <c r="SZ67" s="382"/>
      <c r="TA67" s="382"/>
      <c r="TB67" s="382"/>
      <c r="TC67" s="382"/>
      <c r="TD67" s="382"/>
      <c r="TE67" s="382"/>
      <c r="TF67" s="382"/>
      <c r="TG67" s="382"/>
      <c r="TH67" s="382"/>
      <c r="TI67" s="382"/>
      <c r="TJ67" s="382"/>
      <c r="TK67" s="382"/>
      <c r="TL67" s="382"/>
      <c r="TM67" s="382"/>
      <c r="TN67" s="382"/>
      <c r="TO67" s="382"/>
      <c r="TP67" s="382"/>
      <c r="TQ67" s="382"/>
      <c r="TR67" s="382"/>
      <c r="TS67" s="382"/>
      <c r="TT67" s="382"/>
      <c r="TU67" s="382"/>
      <c r="TV67" s="382"/>
      <c r="TW67" s="382"/>
      <c r="TX67" s="382"/>
      <c r="TY67" s="382"/>
      <c r="TZ67" s="382"/>
      <c r="UA67" s="382"/>
      <c r="UB67" s="382"/>
      <c r="UC67" s="382"/>
      <c r="UD67" s="382"/>
      <c r="UE67" s="382"/>
      <c r="UF67" s="382"/>
      <c r="UG67" s="382"/>
      <c r="UH67" s="382"/>
      <c r="UI67" s="382"/>
      <c r="UJ67" s="382"/>
      <c r="UK67" s="382"/>
      <c r="UL67" s="382"/>
      <c r="UM67" s="382"/>
      <c r="UN67" s="382"/>
      <c r="UO67" s="382"/>
      <c r="UP67" s="382"/>
      <c r="UQ67" s="382"/>
      <c r="UR67" s="382"/>
      <c r="US67" s="382"/>
      <c r="UT67" s="382"/>
      <c r="UU67" s="382"/>
      <c r="UV67" s="382"/>
      <c r="UW67" s="382"/>
      <c r="UX67" s="382"/>
      <c r="UY67" s="382"/>
      <c r="UZ67" s="382"/>
      <c r="VA67" s="382"/>
      <c r="VB67" s="382"/>
      <c r="VC67" s="382"/>
      <c r="VD67" s="382"/>
      <c r="VE67" s="382"/>
      <c r="VF67" s="382"/>
      <c r="VG67" s="382"/>
      <c r="VH67" s="382"/>
      <c r="VI67" s="382"/>
      <c r="VJ67" s="382"/>
      <c r="VK67" s="382"/>
      <c r="VL67" s="382"/>
      <c r="VM67" s="382"/>
      <c r="VN67" s="382"/>
      <c r="VO67" s="382"/>
      <c r="VP67" s="382"/>
      <c r="VQ67" s="382"/>
      <c r="VR67" s="382"/>
      <c r="VS67" s="382"/>
      <c r="VT67" s="382"/>
      <c r="VU67" s="382"/>
      <c r="VV67" s="382"/>
      <c r="VW67" s="382"/>
      <c r="VX67" s="382"/>
      <c r="VY67" s="382"/>
      <c r="VZ67" s="382"/>
      <c r="WA67" s="382"/>
      <c r="WB67" s="382"/>
      <c r="WC67" s="382"/>
      <c r="WD67" s="382"/>
      <c r="WE67" s="382"/>
      <c r="WF67" s="382"/>
      <c r="WG67" s="382"/>
      <c r="WH67" s="382"/>
      <c r="WI67" s="382"/>
      <c r="WJ67" s="382"/>
      <c r="WK67" s="382"/>
      <c r="WL67" s="382"/>
      <c r="WM67" s="382"/>
      <c r="WN67" s="382"/>
      <c r="WO67" s="382"/>
      <c r="WP67" s="382"/>
      <c r="WQ67" s="382"/>
      <c r="WR67" s="382"/>
      <c r="WS67" s="382"/>
      <c r="WT67" s="382"/>
      <c r="WU67" s="382"/>
      <c r="WV67" s="382"/>
      <c r="WW67" s="382"/>
      <c r="WX67" s="382"/>
      <c r="WY67" s="382"/>
      <c r="WZ67" s="382"/>
      <c r="XA67" s="382"/>
      <c r="XB67" s="382"/>
      <c r="XC67" s="382"/>
      <c r="XD67" s="382"/>
      <c r="XE67" s="382"/>
      <c r="XF67" s="382"/>
      <c r="XG67" s="382"/>
      <c r="XH67" s="382"/>
      <c r="XI67" s="382"/>
      <c r="XJ67" s="382"/>
      <c r="XK67" s="382"/>
      <c r="XL67" s="382"/>
      <c r="XM67" s="382"/>
      <c r="XN67" s="382"/>
      <c r="XO67" s="382"/>
      <c r="XP67" s="382"/>
      <c r="XQ67" s="382"/>
      <c r="XR67" s="382"/>
      <c r="XS67" s="382"/>
      <c r="XT67" s="382"/>
      <c r="XU67" s="382"/>
      <c r="XV67" s="382"/>
      <c r="XW67" s="382"/>
      <c r="XX67" s="382"/>
      <c r="XY67" s="382"/>
      <c r="XZ67" s="382"/>
      <c r="YA67" s="382"/>
      <c r="YB67" s="382"/>
      <c r="YC67" s="382"/>
      <c r="YD67" s="382"/>
      <c r="YE67" s="382"/>
      <c r="YF67" s="382"/>
      <c r="YG67" s="382"/>
      <c r="YH67" s="382"/>
      <c r="YI67" s="382"/>
      <c r="YJ67" s="382"/>
      <c r="YK67" s="382"/>
      <c r="YL67" s="382"/>
      <c r="YM67" s="382"/>
      <c r="YN67" s="382"/>
      <c r="YO67" s="382"/>
      <c r="YP67" s="382"/>
      <c r="YQ67" s="382"/>
      <c r="YR67" s="382"/>
      <c r="YS67" s="382"/>
      <c r="YT67" s="382"/>
      <c r="YU67" s="382"/>
      <c r="YV67" s="382"/>
      <c r="YW67" s="382"/>
      <c r="YX67" s="382"/>
      <c r="YY67" s="382"/>
      <c r="YZ67" s="382"/>
      <c r="ZA67" s="382"/>
      <c r="ZB67" s="382"/>
      <c r="ZC67" s="382"/>
      <c r="ZD67" s="382"/>
      <c r="ZE67" s="382"/>
      <c r="ZF67" s="382"/>
      <c r="ZG67" s="382"/>
      <c r="ZH67" s="382"/>
      <c r="ZI67" s="382"/>
      <c r="ZJ67" s="382"/>
      <c r="ZK67" s="382"/>
      <c r="ZL67" s="382"/>
      <c r="ZM67" s="382"/>
      <c r="ZN67" s="382"/>
      <c r="ZO67" s="382"/>
      <c r="ZP67" s="382"/>
      <c r="ZQ67" s="382"/>
      <c r="ZR67" s="382"/>
      <c r="ZS67" s="382"/>
      <c r="ZT67" s="382"/>
      <c r="ZU67" s="382"/>
      <c r="ZV67" s="382"/>
      <c r="ZW67" s="382"/>
      <c r="ZX67" s="382"/>
      <c r="ZY67" s="382"/>
      <c r="ZZ67" s="382"/>
      <c r="AAA67" s="382"/>
      <c r="AAB67" s="382"/>
      <c r="AAC67" s="382"/>
      <c r="AAD67" s="382"/>
      <c r="AAE67" s="382"/>
      <c r="AAF67" s="382"/>
      <c r="AAG67" s="382"/>
      <c r="AAH67" s="382"/>
      <c r="AAI67" s="382"/>
      <c r="AAJ67" s="382"/>
      <c r="AAK67" s="382"/>
      <c r="AAL67" s="382"/>
      <c r="AAM67" s="382"/>
      <c r="AAN67" s="382"/>
      <c r="AAO67" s="382"/>
      <c r="AAP67" s="382"/>
      <c r="AAQ67" s="382"/>
      <c r="AAR67" s="382"/>
      <c r="AAS67" s="382"/>
      <c r="AAT67" s="382"/>
      <c r="AAU67" s="382"/>
      <c r="AAV67" s="382"/>
      <c r="AAW67" s="382"/>
      <c r="AAX67" s="382"/>
      <c r="AAY67" s="382"/>
      <c r="AAZ67" s="382"/>
      <c r="ABA67" s="382"/>
      <c r="ABB67" s="382"/>
      <c r="ABC67" s="382"/>
      <c r="ABD67" s="382"/>
      <c r="ABE67" s="382"/>
      <c r="ABF67" s="382"/>
      <c r="ABG67" s="382"/>
      <c r="ABH67" s="382"/>
      <c r="ABI67" s="382"/>
      <c r="ABJ67" s="382"/>
      <c r="ABK67" s="382"/>
      <c r="ABL67" s="382"/>
      <c r="ABM67" s="382"/>
      <c r="ABN67" s="382"/>
      <c r="ABO67" s="382"/>
      <c r="ABP67" s="382"/>
      <c r="ABQ67" s="382"/>
      <c r="ABR67" s="382"/>
      <c r="ABS67" s="382"/>
      <c r="ABT67" s="382"/>
      <c r="ABU67" s="382"/>
      <c r="ABV67" s="382"/>
      <c r="ABW67" s="382"/>
      <c r="ABX67" s="382"/>
      <c r="ABY67" s="382"/>
      <c r="ABZ67" s="382"/>
      <c r="ACA67" s="382"/>
      <c r="ACB67" s="382"/>
      <c r="ACC67" s="382"/>
      <c r="ACD67" s="382"/>
      <c r="ACE67" s="382"/>
      <c r="ACF67" s="382"/>
      <c r="ACG67" s="382"/>
      <c r="ACH67" s="382"/>
      <c r="ACI67" s="382"/>
      <c r="ACJ67" s="382"/>
      <c r="ACK67" s="382"/>
      <c r="ACL67" s="382"/>
      <c r="ACM67" s="382"/>
      <c r="ACN67" s="382"/>
      <c r="ACO67" s="382"/>
      <c r="ACP67" s="382"/>
      <c r="ACQ67" s="382"/>
      <c r="ACR67" s="382"/>
      <c r="ACS67" s="382"/>
      <c r="ACT67" s="382"/>
      <c r="ACU67" s="382"/>
      <c r="ACV67" s="382"/>
      <c r="ACW67" s="382"/>
      <c r="ACX67" s="382"/>
      <c r="ACY67" s="382"/>
      <c r="ACZ67" s="382"/>
      <c r="ADA67" s="382"/>
      <c r="ADB67" s="382"/>
      <c r="ADC67" s="382"/>
      <c r="ADD67" s="382"/>
      <c r="ADE67" s="382"/>
      <c r="ADF67" s="382"/>
      <c r="ADG67" s="382"/>
      <c r="ADH67" s="382"/>
      <c r="ADI67" s="382"/>
      <c r="ADJ67" s="382"/>
      <c r="ADK67" s="382"/>
      <c r="ADL67" s="382"/>
      <c r="ADM67" s="382"/>
      <c r="ADN67" s="382"/>
      <c r="ADO67" s="382"/>
      <c r="ADP67" s="382"/>
      <c r="ADQ67" s="382"/>
      <c r="ADR67" s="382"/>
      <c r="ADS67" s="382"/>
      <c r="ADT67" s="382"/>
      <c r="ADU67" s="382"/>
      <c r="ADV67" s="382"/>
      <c r="ADW67" s="382"/>
      <c r="ADX67" s="382"/>
      <c r="ADY67" s="382"/>
      <c r="ADZ67" s="382"/>
      <c r="AEA67" s="382"/>
      <c r="AEB67" s="382"/>
      <c r="AEC67" s="382"/>
      <c r="AED67" s="382"/>
      <c r="AEE67" s="382"/>
      <c r="AEF67" s="382"/>
      <c r="AEG67" s="382"/>
      <c r="AEH67" s="382"/>
      <c r="AEI67" s="382"/>
      <c r="AEJ67" s="382"/>
      <c r="AEK67" s="382"/>
      <c r="AEL67" s="382"/>
      <c r="AEM67" s="382"/>
      <c r="AEN67" s="382"/>
      <c r="AEO67" s="382"/>
      <c r="AEP67" s="382"/>
      <c r="AEQ67" s="382"/>
      <c r="AER67" s="382"/>
      <c r="AES67" s="382"/>
      <c r="AET67" s="382"/>
      <c r="AEU67" s="382"/>
      <c r="AEV67" s="382"/>
      <c r="AEW67" s="382"/>
      <c r="AEX67" s="382"/>
      <c r="AEY67" s="382"/>
      <c r="AEZ67" s="382"/>
      <c r="AFA67" s="382"/>
      <c r="AFB67" s="382"/>
      <c r="AFC67" s="382"/>
      <c r="AFD67" s="382"/>
      <c r="AFE67" s="382"/>
      <c r="AFF67" s="382"/>
      <c r="AFG67" s="382"/>
      <c r="AFH67" s="382"/>
      <c r="AFI67" s="382"/>
      <c r="AFJ67" s="382"/>
      <c r="AFK67" s="382"/>
      <c r="AFL67" s="382"/>
      <c r="AFM67" s="382"/>
      <c r="AFN67" s="382"/>
      <c r="AFO67" s="382"/>
      <c r="AFP67" s="382"/>
      <c r="AFQ67" s="382"/>
      <c r="AFR67" s="382"/>
      <c r="AFS67" s="382"/>
      <c r="AFT67" s="382"/>
      <c r="AFU67" s="382"/>
      <c r="AFV67" s="382"/>
      <c r="AFW67" s="382"/>
      <c r="AFX67" s="382"/>
      <c r="AFY67" s="382"/>
      <c r="AFZ67" s="382"/>
      <c r="AGA67" s="382"/>
      <c r="AGB67" s="382"/>
      <c r="AGC67" s="382"/>
      <c r="AGD67" s="382"/>
      <c r="AGE67" s="382"/>
      <c r="AGF67" s="382"/>
      <c r="AGG67" s="382"/>
      <c r="AGH67" s="382"/>
      <c r="AGI67" s="382"/>
      <c r="AGJ67" s="382"/>
      <c r="AGK67" s="382"/>
      <c r="AGL67" s="382"/>
      <c r="AGM67" s="382"/>
      <c r="AGN67" s="382"/>
      <c r="AGO67" s="382"/>
      <c r="AGP67" s="382"/>
      <c r="AGQ67" s="382"/>
      <c r="AGR67" s="382"/>
      <c r="AGS67" s="382"/>
      <c r="AGT67" s="382"/>
      <c r="AGU67" s="382"/>
      <c r="AGV67" s="382"/>
      <c r="AGW67" s="382"/>
      <c r="AGX67" s="382"/>
      <c r="AGY67" s="382"/>
      <c r="AGZ67" s="382"/>
      <c r="AHA67" s="382"/>
      <c r="AHB67" s="382"/>
      <c r="AHC67" s="382"/>
      <c r="AHD67" s="382"/>
      <c r="AHE67" s="382"/>
      <c r="AHF67" s="382"/>
      <c r="AHG67" s="382"/>
      <c r="AHH67" s="382"/>
      <c r="AHI67" s="382"/>
      <c r="AHJ67" s="382"/>
      <c r="AHK67" s="382"/>
      <c r="AHL67" s="382"/>
      <c r="AHM67" s="382"/>
      <c r="AHN67" s="382"/>
      <c r="AHO67" s="382"/>
      <c r="AHP67" s="382"/>
      <c r="AHQ67" s="382"/>
      <c r="AHR67" s="382"/>
      <c r="AHS67" s="382"/>
      <c r="AHT67" s="382"/>
      <c r="AHU67" s="382"/>
      <c r="AHV67" s="382"/>
      <c r="AHW67" s="382"/>
      <c r="AHX67" s="382"/>
      <c r="AHY67" s="382"/>
      <c r="AHZ67" s="382"/>
      <c r="AIA67" s="382"/>
      <c r="AIB67" s="382"/>
      <c r="AIC67" s="382"/>
      <c r="AID67" s="382"/>
      <c r="AIE67" s="382"/>
      <c r="AIF67" s="382"/>
      <c r="AIG67" s="382"/>
      <c r="AIH67" s="382"/>
      <c r="AII67" s="382"/>
      <c r="AIJ67" s="382"/>
      <c r="AIK67" s="382"/>
      <c r="AIL67" s="382"/>
      <c r="AIM67" s="382"/>
      <c r="AIN67" s="382"/>
      <c r="AIO67" s="382"/>
      <c r="AIP67" s="382"/>
      <c r="AIQ67" s="382"/>
      <c r="AIR67" s="382"/>
      <c r="AIS67" s="382"/>
      <c r="AIT67" s="382"/>
      <c r="AIU67" s="382"/>
      <c r="AIV67" s="382"/>
      <c r="AIW67" s="382"/>
      <c r="AIX67" s="382"/>
      <c r="AIY67" s="382"/>
      <c r="AIZ67" s="382"/>
      <c r="AJA67" s="382"/>
      <c r="AJB67" s="382"/>
      <c r="AJC67" s="382"/>
      <c r="AJD67" s="382"/>
      <c r="AJE67" s="382"/>
      <c r="AJF67" s="382"/>
      <c r="AJG67" s="382"/>
      <c r="AJH67" s="382"/>
      <c r="AJI67" s="382"/>
      <c r="AJJ67" s="382"/>
      <c r="AJK67" s="382"/>
      <c r="AJL67" s="382"/>
      <c r="AJM67" s="382"/>
      <c r="AJN67" s="382"/>
      <c r="AJO67" s="382"/>
      <c r="AJP67" s="382"/>
      <c r="AJQ67" s="382"/>
      <c r="AJR67" s="382"/>
      <c r="AJS67" s="382"/>
      <c r="AJT67" s="382"/>
      <c r="AJU67" s="382"/>
      <c r="AJV67" s="382"/>
      <c r="AJW67" s="382"/>
      <c r="AJX67" s="382"/>
      <c r="AJY67" s="382"/>
      <c r="AJZ67" s="382"/>
      <c r="AKA67" s="382"/>
      <c r="AKB67" s="382"/>
      <c r="AKC67" s="382"/>
      <c r="AKD67" s="382"/>
      <c r="AKE67" s="382"/>
      <c r="AKF67" s="382"/>
      <c r="AKG67" s="382"/>
      <c r="AKH67" s="382"/>
      <c r="AKI67" s="382"/>
      <c r="AKJ67" s="382"/>
      <c r="AKK67" s="382"/>
      <c r="AKL67" s="382"/>
      <c r="AKM67" s="382"/>
      <c r="AKN67" s="382"/>
      <c r="AKO67" s="382"/>
      <c r="AKP67" s="382"/>
      <c r="AKQ67" s="382"/>
      <c r="AKR67" s="382"/>
      <c r="AKS67" s="382"/>
      <c r="AKT67" s="382"/>
      <c r="AKU67" s="382"/>
      <c r="AKV67" s="382"/>
      <c r="AKW67" s="382"/>
      <c r="AKX67" s="382"/>
      <c r="AKY67" s="382"/>
      <c r="AKZ67" s="382"/>
      <c r="ALA67" s="382"/>
      <c r="ALB67" s="382"/>
      <c r="ALC67" s="382"/>
      <c r="ALD67" s="382"/>
      <c r="ALE67" s="382"/>
      <c r="ALF67" s="382"/>
      <c r="ALG67" s="382"/>
      <c r="ALH67" s="382"/>
      <c r="ALI67" s="382"/>
      <c r="ALJ67" s="382"/>
      <c r="ALK67" s="382"/>
      <c r="ALL67" s="382"/>
      <c r="ALM67" s="382"/>
      <c r="ALN67" s="382"/>
      <c r="ALO67" s="382"/>
      <c r="ALP67" s="382"/>
      <c r="ALQ67" s="382"/>
      <c r="ALR67" s="382"/>
      <c r="ALS67" s="382"/>
      <c r="ALT67" s="382"/>
      <c r="ALU67" s="382"/>
      <c r="ALV67" s="382"/>
      <c r="ALW67" s="382"/>
      <c r="ALX67" s="382"/>
      <c r="ALY67" s="382"/>
      <c r="ALZ67" s="382"/>
      <c r="AMA67" s="382"/>
      <c r="AMB67" s="382"/>
      <c r="AMC67" s="382"/>
      <c r="AMD67" s="382"/>
      <c r="AME67" s="382"/>
      <c r="AMF67" s="382"/>
      <c r="AMG67" s="382"/>
      <c r="AMH67" s="382"/>
      <c r="AMI67" s="382"/>
      <c r="AMJ67" s="382"/>
      <c r="AMK67" s="382"/>
      <c r="AML67" s="382"/>
      <c r="AMM67" s="382"/>
      <c r="AMN67" s="382"/>
      <c r="AMO67" s="382"/>
      <c r="AMP67" s="382"/>
      <c r="AMQ67" s="382"/>
      <c r="AMR67" s="382"/>
      <c r="AMS67" s="382"/>
      <c r="AMT67" s="382"/>
      <c r="AMU67" s="382"/>
      <c r="AMV67" s="382"/>
      <c r="AMW67" s="382"/>
      <c r="AMX67" s="382"/>
      <c r="AMY67" s="382"/>
      <c r="AMZ67" s="382"/>
      <c r="ANA67" s="382"/>
      <c r="ANB67" s="382"/>
      <c r="ANC67" s="382"/>
      <c r="AND67" s="382"/>
      <c r="ANE67" s="382"/>
      <c r="ANF67" s="382"/>
      <c r="ANG67" s="382"/>
      <c r="ANH67" s="382"/>
      <c r="ANI67" s="382"/>
      <c r="ANJ67" s="382"/>
      <c r="ANK67" s="382"/>
      <c r="ANL67" s="382"/>
      <c r="ANM67" s="382"/>
      <c r="ANN67" s="382"/>
      <c r="ANO67" s="382"/>
      <c r="ANP67" s="382"/>
      <c r="ANQ67" s="382"/>
      <c r="ANR67" s="382"/>
      <c r="ANS67" s="382"/>
      <c r="ANT67" s="382"/>
      <c r="ANU67" s="382"/>
      <c r="ANV67" s="382"/>
      <c r="ANW67" s="382"/>
      <c r="ANX67" s="382"/>
      <c r="ANY67" s="382"/>
      <c r="ANZ67" s="382"/>
      <c r="AOA67" s="382"/>
      <c r="AOB67" s="382"/>
      <c r="AOC67" s="382"/>
      <c r="AOD67" s="382"/>
      <c r="AOE67" s="382"/>
      <c r="AOF67" s="382"/>
      <c r="AOG67" s="382"/>
      <c r="AOH67" s="382"/>
      <c r="AOI67" s="382"/>
      <c r="AOJ67" s="382"/>
      <c r="AOK67" s="382"/>
      <c r="AOL67" s="382"/>
      <c r="AOM67" s="382"/>
      <c r="AON67" s="382"/>
      <c r="AOO67" s="382"/>
      <c r="AOP67" s="382"/>
      <c r="AOQ67" s="382"/>
      <c r="AOR67" s="382"/>
      <c r="AOS67" s="382"/>
      <c r="AOT67" s="382"/>
      <c r="AOU67" s="382"/>
      <c r="AOV67" s="382"/>
      <c r="AOW67" s="382"/>
      <c r="AOX67" s="382"/>
      <c r="AOY67" s="382"/>
      <c r="AOZ67" s="382"/>
      <c r="APA67" s="382"/>
      <c r="APB67" s="382"/>
      <c r="APC67" s="382"/>
      <c r="APD67" s="382"/>
      <c r="APE67" s="382"/>
      <c r="APF67" s="382"/>
      <c r="APG67" s="382"/>
      <c r="APH67" s="382"/>
      <c r="API67" s="382"/>
      <c r="APJ67" s="382"/>
      <c r="APK67" s="382"/>
      <c r="APL67" s="382"/>
      <c r="APM67" s="382"/>
      <c r="APN67" s="382"/>
      <c r="APO67" s="382"/>
      <c r="APP67" s="382"/>
      <c r="APQ67" s="382"/>
      <c r="APR67" s="382"/>
      <c r="APS67" s="382"/>
      <c r="APT67" s="382"/>
      <c r="APU67" s="382"/>
      <c r="APV67" s="382"/>
      <c r="APW67" s="382"/>
      <c r="APX67" s="382"/>
      <c r="APY67" s="382"/>
      <c r="APZ67" s="382"/>
      <c r="AQA67" s="382"/>
      <c r="AQB67" s="382"/>
      <c r="AQC67" s="382"/>
      <c r="AQD67" s="382"/>
      <c r="AQE67" s="382"/>
      <c r="AQF67" s="382"/>
      <c r="AQG67" s="382"/>
      <c r="AQH67" s="382"/>
      <c r="AQI67" s="382"/>
      <c r="AQJ67" s="382"/>
      <c r="AQK67" s="382"/>
      <c r="AQL67" s="382"/>
      <c r="AQM67" s="382"/>
      <c r="AQN67" s="382"/>
      <c r="AQO67" s="382"/>
      <c r="AQP67" s="382"/>
      <c r="AQQ67" s="382"/>
      <c r="AQR67" s="382"/>
      <c r="AQS67" s="382"/>
      <c r="AQT67" s="382"/>
      <c r="AQU67" s="382"/>
      <c r="AQV67" s="382"/>
      <c r="AQW67" s="382"/>
      <c r="AQX67" s="382"/>
      <c r="AQY67" s="382"/>
      <c r="AQZ67" s="382"/>
      <c r="ARA67" s="382"/>
      <c r="ARB67" s="382"/>
      <c r="ARC67" s="382"/>
      <c r="ARD67" s="382"/>
      <c r="ARE67" s="382"/>
      <c r="ARF67" s="382"/>
      <c r="ARG67" s="382"/>
      <c r="ARH67" s="382"/>
      <c r="ARI67" s="382"/>
      <c r="ARJ67" s="382"/>
      <c r="ARK67" s="382"/>
      <c r="ARL67" s="382"/>
      <c r="ARM67" s="382"/>
      <c r="ARN67" s="382"/>
      <c r="ARO67" s="382"/>
      <c r="ARP67" s="382"/>
      <c r="ARQ67" s="382"/>
      <c r="ARR67" s="382"/>
      <c r="ARS67" s="382"/>
      <c r="ART67" s="382"/>
      <c r="ARU67" s="382"/>
      <c r="ARV67" s="382"/>
      <c r="ARW67" s="382"/>
      <c r="ARX67" s="382"/>
      <c r="ARY67" s="382"/>
      <c r="ARZ67" s="382"/>
      <c r="ASA67" s="382"/>
      <c r="ASB67" s="382"/>
      <c r="ASC67" s="382"/>
      <c r="ASD67" s="382"/>
      <c r="ASE67" s="382"/>
      <c r="ASF67" s="382"/>
      <c r="ASG67" s="382"/>
      <c r="ASH67" s="382"/>
      <c r="ASI67" s="382"/>
      <c r="ASJ67" s="382"/>
      <c r="ASK67" s="382"/>
      <c r="ASL67" s="382"/>
      <c r="ASM67" s="382"/>
      <c r="ASN67" s="382"/>
      <c r="ASO67" s="382"/>
      <c r="ASP67" s="382"/>
      <c r="ASQ67" s="382"/>
      <c r="ASR67" s="382"/>
      <c r="ASS67" s="382"/>
      <c r="AST67" s="382"/>
      <c r="ASU67" s="382"/>
      <c r="ASV67" s="382"/>
      <c r="ASW67" s="382"/>
      <c r="ASX67" s="382"/>
      <c r="ASY67" s="382"/>
      <c r="ASZ67" s="382"/>
      <c r="ATA67" s="382"/>
      <c r="ATB67" s="382"/>
      <c r="ATC67" s="382"/>
      <c r="ATD67" s="382"/>
      <c r="ATE67" s="382"/>
      <c r="ATF67" s="382"/>
      <c r="ATG67" s="382"/>
      <c r="ATH67" s="382"/>
      <c r="ATI67" s="382"/>
      <c r="ATJ67" s="382"/>
      <c r="ATK67" s="382"/>
      <c r="ATL67" s="382"/>
      <c r="ATM67" s="382"/>
      <c r="ATN67" s="382"/>
      <c r="ATO67" s="382"/>
      <c r="ATP67" s="382"/>
      <c r="ATQ67" s="382"/>
      <c r="ATR67" s="382"/>
      <c r="ATS67" s="382"/>
      <c r="ATT67" s="382"/>
      <c r="ATU67" s="382"/>
      <c r="ATV67" s="382"/>
      <c r="ATW67" s="382"/>
      <c r="ATX67" s="382"/>
      <c r="ATY67" s="382"/>
      <c r="ATZ67" s="382"/>
      <c r="AUA67" s="382"/>
      <c r="AUB67" s="382"/>
      <c r="AUC67" s="382"/>
      <c r="AUD67" s="382"/>
      <c r="AUE67" s="382"/>
      <c r="AUF67" s="382"/>
      <c r="AUG67" s="382"/>
      <c r="AUH67" s="382"/>
      <c r="AUI67" s="382"/>
      <c r="AUJ67" s="382"/>
      <c r="AUK67" s="382"/>
      <c r="AUL67" s="382"/>
      <c r="AUM67" s="382"/>
      <c r="AUN67" s="382"/>
      <c r="AUO67" s="382"/>
      <c r="AUP67" s="382"/>
      <c r="AUQ67" s="382"/>
      <c r="AUR67" s="382"/>
      <c r="AUS67" s="382"/>
      <c r="AUT67" s="382"/>
      <c r="AUU67" s="382"/>
      <c r="AUV67" s="382"/>
      <c r="AUW67" s="382"/>
      <c r="AUX67" s="382"/>
      <c r="AUY67" s="382"/>
      <c r="AUZ67" s="382"/>
      <c r="AVA67" s="382"/>
      <c r="AVB67" s="382"/>
      <c r="AVC67" s="382"/>
      <c r="AVD67" s="382"/>
      <c r="AVE67" s="382"/>
      <c r="AVF67" s="382"/>
      <c r="AVG67" s="382"/>
      <c r="AVH67" s="382"/>
      <c r="AVI67" s="382"/>
      <c r="AVJ67" s="382"/>
      <c r="AVK67" s="382"/>
      <c r="AVL67" s="382"/>
      <c r="AVM67" s="382"/>
      <c r="AVN67" s="382"/>
      <c r="AVO67" s="382"/>
      <c r="AVP67" s="382"/>
      <c r="AVQ67" s="382"/>
      <c r="AVR67" s="382"/>
      <c r="AVS67" s="382"/>
      <c r="AVT67" s="382"/>
      <c r="AVU67" s="382"/>
      <c r="AVV67" s="382"/>
      <c r="AVW67" s="382"/>
      <c r="AVX67" s="382"/>
      <c r="AVY67" s="382"/>
      <c r="AVZ67" s="382"/>
      <c r="AWA67" s="382"/>
      <c r="AWB67" s="382"/>
      <c r="AWC67" s="382"/>
      <c r="AWD67" s="382"/>
      <c r="AWE67" s="382"/>
      <c r="AWF67" s="382"/>
      <c r="AWG67" s="382"/>
      <c r="AWH67" s="382"/>
      <c r="AWI67" s="382"/>
      <c r="AWJ67" s="382"/>
      <c r="AWK67" s="382"/>
      <c r="AWL67" s="382"/>
      <c r="AWM67" s="382"/>
      <c r="AWN67" s="382"/>
      <c r="AWO67" s="382"/>
      <c r="AWP67" s="382"/>
      <c r="AWQ67" s="382"/>
      <c r="AWR67" s="382"/>
      <c r="AWS67" s="382"/>
      <c r="AWT67" s="382"/>
      <c r="AWU67" s="382"/>
      <c r="AWV67" s="382"/>
      <c r="AWW67" s="382"/>
      <c r="AWX67" s="382"/>
      <c r="AWY67" s="382"/>
      <c r="AWZ67" s="382"/>
      <c r="AXA67" s="382"/>
      <c r="AXB67" s="382"/>
      <c r="AXC67" s="382"/>
      <c r="AXD67" s="382"/>
      <c r="AXE67" s="382"/>
      <c r="AXF67" s="382"/>
      <c r="AXG67" s="382"/>
      <c r="AXH67" s="382"/>
      <c r="AXI67" s="382"/>
      <c r="AXJ67" s="382"/>
      <c r="AXK67" s="382"/>
      <c r="AXL67" s="382"/>
      <c r="AXM67" s="382"/>
      <c r="AXN67" s="382"/>
      <c r="AXO67" s="382"/>
      <c r="AXP67" s="382"/>
      <c r="AXQ67" s="382"/>
      <c r="AXR67" s="382"/>
      <c r="AXS67" s="382"/>
      <c r="AXT67" s="382"/>
      <c r="AXU67" s="382"/>
      <c r="AXV67" s="382"/>
      <c r="AXW67" s="382"/>
      <c r="AXX67" s="382"/>
      <c r="AXY67" s="382"/>
      <c r="AXZ67" s="382"/>
      <c r="AYA67" s="382"/>
      <c r="AYB67" s="382"/>
      <c r="AYC67" s="382"/>
      <c r="AYD67" s="382"/>
      <c r="AYE67" s="382"/>
      <c r="AYF67" s="382"/>
      <c r="AYG67" s="382"/>
      <c r="AYH67" s="382"/>
      <c r="AYI67" s="382"/>
      <c r="AYJ67" s="382"/>
      <c r="AYK67" s="382"/>
      <c r="AYL67" s="382"/>
      <c r="AYM67" s="382"/>
      <c r="AYN67" s="382"/>
      <c r="AYO67" s="382"/>
      <c r="AYP67" s="382"/>
      <c r="AYQ67" s="382"/>
      <c r="AYR67" s="382"/>
      <c r="AYS67" s="382"/>
      <c r="AYT67" s="382"/>
      <c r="AYU67" s="382"/>
      <c r="AYV67" s="382"/>
      <c r="AYW67" s="382"/>
      <c r="AYX67" s="382"/>
      <c r="AYY67" s="382"/>
      <c r="AYZ67" s="382"/>
      <c r="AZA67" s="382"/>
      <c r="AZB67" s="382"/>
      <c r="AZC67" s="382"/>
      <c r="AZD67" s="382"/>
      <c r="AZE67" s="382"/>
      <c r="AZF67" s="382"/>
      <c r="AZG67" s="382"/>
      <c r="AZH67" s="382"/>
      <c r="AZI67" s="382"/>
      <c r="AZJ67" s="382"/>
      <c r="AZK67" s="382"/>
      <c r="AZL67" s="382"/>
      <c r="AZM67" s="382"/>
      <c r="AZN67" s="382"/>
      <c r="AZO67" s="382"/>
      <c r="AZP67" s="382"/>
      <c r="AZQ67" s="382"/>
      <c r="AZR67" s="382"/>
      <c r="AZS67" s="382"/>
      <c r="AZT67" s="382"/>
      <c r="AZU67" s="382"/>
      <c r="AZV67" s="382"/>
      <c r="AZW67" s="382"/>
      <c r="AZX67" s="382"/>
      <c r="AZY67" s="382"/>
      <c r="AZZ67" s="382"/>
      <c r="BAA67" s="382"/>
      <c r="BAB67" s="382"/>
      <c r="BAC67" s="382"/>
      <c r="BAD67" s="382"/>
      <c r="BAE67" s="382"/>
      <c r="BAF67" s="382"/>
      <c r="BAG67" s="382"/>
      <c r="BAH67" s="382"/>
      <c r="BAI67" s="382"/>
      <c r="BAJ67" s="382"/>
      <c r="BAK67" s="382"/>
      <c r="BAL67" s="382"/>
      <c r="BAM67" s="382"/>
      <c r="BAN67" s="382"/>
      <c r="BAO67" s="382"/>
      <c r="BAP67" s="382"/>
      <c r="BAQ67" s="382"/>
      <c r="BAR67" s="382"/>
      <c r="BAS67" s="382"/>
      <c r="BAT67" s="382"/>
      <c r="BAU67" s="382"/>
      <c r="BAV67" s="382"/>
      <c r="BAW67" s="382"/>
      <c r="BAX67" s="382"/>
      <c r="BAY67" s="382"/>
      <c r="BAZ67" s="382"/>
      <c r="BBA67" s="382"/>
      <c r="BBB67" s="382"/>
      <c r="BBC67" s="382"/>
      <c r="BBD67" s="382"/>
      <c r="BBE67" s="382"/>
      <c r="BBF67" s="382"/>
      <c r="BBG67" s="382"/>
      <c r="BBH67" s="382"/>
      <c r="BBI67" s="382"/>
      <c r="BBJ67" s="382"/>
      <c r="BBK67" s="382"/>
      <c r="BBL67" s="382"/>
      <c r="BBM67" s="382"/>
      <c r="BBN67" s="382"/>
      <c r="BBO67" s="382"/>
      <c r="BBP67" s="382"/>
      <c r="BBQ67" s="382"/>
      <c r="BBR67" s="382"/>
      <c r="BBS67" s="382"/>
      <c r="BBT67" s="382"/>
      <c r="BBU67" s="382"/>
      <c r="BBV67" s="382"/>
      <c r="BBW67" s="382"/>
      <c r="BBX67" s="382"/>
      <c r="BBY67" s="382"/>
      <c r="BBZ67" s="382"/>
      <c r="BCA67" s="382"/>
      <c r="BCB67" s="382"/>
      <c r="BCC67" s="382"/>
      <c r="BCD67" s="382"/>
      <c r="BCE67" s="382"/>
      <c r="BCF67" s="382"/>
      <c r="BCG67" s="382"/>
      <c r="BCH67" s="382"/>
      <c r="BCI67" s="382"/>
      <c r="BCJ67" s="382"/>
      <c r="BCK67" s="382"/>
      <c r="BCL67" s="382"/>
      <c r="BCM67" s="382"/>
      <c r="BCN67" s="382"/>
      <c r="BCO67" s="382"/>
      <c r="BCP67" s="382"/>
      <c r="BCQ67" s="382"/>
      <c r="BCR67" s="382"/>
      <c r="BCS67" s="382"/>
      <c r="BCT67" s="382"/>
      <c r="BCU67" s="382"/>
      <c r="BCV67" s="382"/>
      <c r="BCW67" s="382"/>
      <c r="BCX67" s="382"/>
      <c r="BCY67" s="382"/>
      <c r="BCZ67" s="382"/>
      <c r="BDA67" s="382"/>
      <c r="BDB67" s="382"/>
      <c r="BDC67" s="382"/>
      <c r="BDD67" s="382"/>
      <c r="BDE67" s="382"/>
      <c r="BDF67" s="382"/>
      <c r="BDG67" s="382"/>
      <c r="BDH67" s="382"/>
      <c r="BDI67" s="382"/>
      <c r="BDJ67" s="382"/>
      <c r="BDK67" s="382"/>
      <c r="BDL67" s="382"/>
      <c r="BDM67" s="382"/>
      <c r="BDN67" s="382"/>
      <c r="BDO67" s="382"/>
      <c r="BDP67" s="382"/>
      <c r="BDQ67" s="382"/>
      <c r="BDR67" s="382"/>
      <c r="BDS67" s="382"/>
      <c r="BDT67" s="382"/>
      <c r="BDU67" s="382"/>
      <c r="BDV67" s="382"/>
      <c r="BDW67" s="382"/>
      <c r="BDX67" s="382"/>
      <c r="BDY67" s="382"/>
      <c r="BDZ67" s="382"/>
      <c r="BEA67" s="382"/>
      <c r="BEB67" s="382"/>
      <c r="BEC67" s="382"/>
      <c r="BED67" s="382"/>
      <c r="BEE67" s="382"/>
      <c r="BEF67" s="382"/>
      <c r="BEG67" s="382"/>
      <c r="BEH67" s="382"/>
      <c r="BEI67" s="382"/>
      <c r="BEJ67" s="382"/>
      <c r="BEK67" s="382"/>
      <c r="BEL67" s="382"/>
      <c r="BEM67" s="382"/>
      <c r="BEN67" s="382"/>
      <c r="BEO67" s="382"/>
      <c r="BEP67" s="382"/>
      <c r="BEQ67" s="382"/>
      <c r="BER67" s="382"/>
      <c r="BES67" s="382"/>
      <c r="BET67" s="382"/>
      <c r="BEU67" s="382"/>
      <c r="BEV67" s="382"/>
      <c r="BEW67" s="382"/>
      <c r="BEX67" s="382"/>
      <c r="BEY67" s="382"/>
      <c r="BEZ67" s="382"/>
      <c r="BFA67" s="382"/>
      <c r="BFB67" s="382"/>
      <c r="BFC67" s="382"/>
      <c r="BFD67" s="382"/>
      <c r="BFE67" s="382"/>
      <c r="BFF67" s="382"/>
      <c r="BFG67" s="382"/>
      <c r="BFH67" s="382"/>
      <c r="BFI67" s="382"/>
      <c r="BFJ67" s="382"/>
      <c r="BFK67" s="382"/>
      <c r="BFL67" s="382"/>
      <c r="BFM67" s="382"/>
      <c r="BFN67" s="382"/>
      <c r="BFO67" s="382"/>
      <c r="BFP67" s="382"/>
      <c r="BFQ67" s="382"/>
      <c r="BFR67" s="382"/>
      <c r="BFS67" s="382"/>
      <c r="BFT67" s="382"/>
      <c r="BFU67" s="382"/>
      <c r="BFV67" s="382"/>
      <c r="BFW67" s="382"/>
      <c r="BFX67" s="382"/>
      <c r="BFY67" s="382"/>
      <c r="BFZ67" s="382"/>
      <c r="BGA67" s="382"/>
      <c r="BGB67" s="382"/>
      <c r="BGC67" s="382"/>
      <c r="BGD67" s="382"/>
      <c r="BGE67" s="382"/>
      <c r="BGF67" s="382"/>
      <c r="BGG67" s="382"/>
      <c r="BGH67" s="382"/>
      <c r="BGI67" s="382"/>
      <c r="BGJ67" s="382"/>
      <c r="BGK67" s="382"/>
      <c r="BGL67" s="382"/>
      <c r="BGM67" s="382"/>
      <c r="BGN67" s="382"/>
      <c r="BGO67" s="382"/>
      <c r="BGP67" s="382"/>
      <c r="BGQ67" s="382"/>
      <c r="BGR67" s="382"/>
      <c r="BGS67" s="382"/>
      <c r="BGT67" s="382"/>
      <c r="BGU67" s="382"/>
      <c r="BGV67" s="382"/>
      <c r="BGW67" s="382"/>
      <c r="BGX67" s="382"/>
      <c r="BGY67" s="382"/>
      <c r="BGZ67" s="382"/>
      <c r="BHA67" s="382"/>
      <c r="BHB67" s="382"/>
      <c r="BHC67" s="382"/>
      <c r="BHD67" s="382"/>
      <c r="BHE67" s="382"/>
      <c r="BHF67" s="382"/>
      <c r="BHG67" s="382"/>
      <c r="BHH67" s="382"/>
      <c r="BHI67" s="382"/>
      <c r="BHJ67" s="382"/>
      <c r="BHK67" s="382"/>
      <c r="BHL67" s="382"/>
      <c r="BHM67" s="382"/>
      <c r="BHN67" s="382"/>
      <c r="BHO67" s="382"/>
      <c r="BHP67" s="382"/>
      <c r="BHQ67" s="382"/>
      <c r="BHR67" s="382"/>
      <c r="BHS67" s="382"/>
      <c r="BHT67" s="382"/>
      <c r="BHU67" s="382"/>
      <c r="BHV67" s="382"/>
      <c r="BHW67" s="382"/>
      <c r="BHX67" s="382"/>
      <c r="BHY67" s="382"/>
      <c r="BHZ67" s="382"/>
      <c r="BIA67" s="382"/>
      <c r="BIB67" s="382"/>
      <c r="BIC67" s="382"/>
      <c r="BID67" s="382"/>
      <c r="BIE67" s="382"/>
      <c r="BIF67" s="382"/>
      <c r="BIG67" s="382"/>
      <c r="BIH67" s="382"/>
      <c r="BII67" s="382"/>
      <c r="BIJ67" s="382"/>
      <c r="BIK67" s="382"/>
      <c r="BIL67" s="382"/>
      <c r="BIM67" s="382"/>
      <c r="BIN67" s="382"/>
      <c r="BIO67" s="382"/>
      <c r="BIP67" s="382"/>
      <c r="BIQ67" s="382"/>
      <c r="BIR67" s="382"/>
      <c r="BIS67" s="382"/>
      <c r="BIT67" s="382"/>
      <c r="BIU67" s="382"/>
      <c r="BIV67" s="382"/>
      <c r="BIW67" s="382"/>
      <c r="BIX67" s="382"/>
      <c r="BIY67" s="382"/>
      <c r="BIZ67" s="382"/>
      <c r="BJA67" s="382"/>
      <c r="BJB67" s="382"/>
      <c r="BJC67" s="382"/>
      <c r="BJD67" s="382"/>
      <c r="BJE67" s="382"/>
      <c r="BJF67" s="382"/>
      <c r="BJG67" s="382"/>
      <c r="BJH67" s="382"/>
      <c r="BJI67" s="382"/>
      <c r="BJJ67" s="382"/>
      <c r="BJK67" s="382"/>
      <c r="BJL67" s="382"/>
      <c r="BJM67" s="382"/>
      <c r="BJN67" s="382"/>
      <c r="BJO67" s="382"/>
      <c r="BJP67" s="382"/>
      <c r="BJQ67" s="382"/>
      <c r="BJR67" s="382"/>
      <c r="BJS67" s="382"/>
      <c r="BJT67" s="382"/>
      <c r="BJU67" s="382"/>
      <c r="BJV67" s="382"/>
      <c r="BJW67" s="382"/>
      <c r="BJX67" s="382"/>
      <c r="BJY67" s="382"/>
      <c r="BJZ67" s="382"/>
      <c r="BKA67" s="382"/>
      <c r="BKB67" s="382"/>
      <c r="BKC67" s="382"/>
      <c r="BKD67" s="382"/>
      <c r="BKE67" s="382"/>
      <c r="BKF67" s="382"/>
      <c r="BKG67" s="382"/>
      <c r="BKH67" s="382"/>
      <c r="BKI67" s="382"/>
      <c r="BKJ67" s="382"/>
      <c r="BKK67" s="382"/>
      <c r="BKL67" s="382"/>
      <c r="BKM67" s="382"/>
      <c r="BKN67" s="382"/>
      <c r="BKO67" s="382"/>
      <c r="BKP67" s="382"/>
      <c r="BKQ67" s="382"/>
      <c r="BKR67" s="382"/>
      <c r="BKS67" s="382"/>
      <c r="BKT67" s="382"/>
      <c r="BKU67" s="382"/>
      <c r="BKV67" s="382"/>
      <c r="BKW67" s="382"/>
      <c r="BKX67" s="382"/>
      <c r="BKY67" s="382"/>
      <c r="BKZ67" s="382"/>
      <c r="BLA67" s="382"/>
      <c r="BLB67" s="382"/>
      <c r="BLC67" s="382"/>
      <c r="BLD67" s="382"/>
      <c r="BLE67" s="382"/>
      <c r="BLF67" s="382"/>
      <c r="BLG67" s="382"/>
      <c r="BLH67" s="382"/>
      <c r="BLI67" s="382"/>
      <c r="BLJ67" s="382"/>
      <c r="BLK67" s="382"/>
      <c r="BLL67" s="382"/>
      <c r="BLM67" s="382"/>
      <c r="BLN67" s="382"/>
      <c r="BLO67" s="382"/>
      <c r="BLP67" s="382"/>
      <c r="BLQ67" s="382"/>
      <c r="BLR67" s="382"/>
      <c r="BLS67" s="382"/>
      <c r="BLT67" s="382"/>
      <c r="BLU67" s="382"/>
      <c r="BLV67" s="382"/>
      <c r="BLW67" s="382"/>
      <c r="BLX67" s="382"/>
      <c r="BLY67" s="382"/>
      <c r="BLZ67" s="382"/>
      <c r="BMA67" s="382"/>
      <c r="BMB67" s="382"/>
      <c r="BMC67" s="382"/>
      <c r="BMD67" s="382"/>
      <c r="BME67" s="382"/>
      <c r="BMF67" s="382"/>
      <c r="BMG67" s="382"/>
      <c r="BMH67" s="382"/>
      <c r="BMI67" s="382"/>
      <c r="BMJ67" s="382"/>
      <c r="BMK67" s="382"/>
      <c r="BML67" s="382"/>
      <c r="BMM67" s="382"/>
      <c r="BMN67" s="382"/>
      <c r="BMO67" s="382"/>
      <c r="BMP67" s="382"/>
      <c r="BMQ67" s="382"/>
      <c r="BMR67" s="382"/>
      <c r="BMS67" s="382"/>
      <c r="BMT67" s="382"/>
      <c r="BMU67" s="382"/>
      <c r="BMV67" s="382"/>
      <c r="BMW67" s="382"/>
      <c r="BMX67" s="382"/>
      <c r="BMY67" s="382"/>
      <c r="BMZ67" s="382"/>
      <c r="BNA67" s="382"/>
      <c r="BNB67" s="382"/>
      <c r="BNC67" s="382"/>
      <c r="BND67" s="382"/>
      <c r="BNE67" s="382"/>
      <c r="BNF67" s="382"/>
      <c r="BNG67" s="382"/>
      <c r="BNH67" s="382"/>
      <c r="BNI67" s="382"/>
      <c r="BNJ67" s="382"/>
      <c r="BNK67" s="382"/>
      <c r="BNL67" s="382"/>
      <c r="BNM67" s="382"/>
      <c r="BNN67" s="382"/>
      <c r="BNO67" s="382"/>
      <c r="BNP67" s="382"/>
      <c r="BNQ67" s="382"/>
      <c r="BNR67" s="382"/>
      <c r="BNS67" s="382"/>
      <c r="BNT67" s="382"/>
      <c r="BNU67" s="382"/>
      <c r="BNV67" s="382"/>
      <c r="BNW67" s="382"/>
      <c r="BNX67" s="382"/>
      <c r="BNY67" s="382"/>
      <c r="BNZ67" s="382"/>
      <c r="BOA67" s="382"/>
      <c r="BOB67" s="382"/>
      <c r="BOC67" s="382"/>
      <c r="BOD67" s="382"/>
      <c r="BOE67" s="382"/>
      <c r="BOF67" s="382"/>
      <c r="BOG67" s="382"/>
      <c r="BOH67" s="382"/>
      <c r="BOI67" s="382"/>
      <c r="BOJ67" s="382"/>
      <c r="BOK67" s="382"/>
      <c r="BOL67" s="382"/>
      <c r="BOM67" s="382"/>
      <c r="BON67" s="382"/>
      <c r="BOO67" s="382"/>
      <c r="BOP67" s="382"/>
      <c r="BOQ67" s="382"/>
      <c r="BOR67" s="382"/>
      <c r="BOS67" s="382"/>
      <c r="BOT67" s="382"/>
      <c r="BOU67" s="382"/>
      <c r="BOV67" s="382"/>
      <c r="BOW67" s="382"/>
      <c r="BOX67" s="382"/>
      <c r="BOY67" s="382"/>
      <c r="BOZ67" s="382"/>
      <c r="BPA67" s="382"/>
      <c r="BPB67" s="382"/>
      <c r="BPC67" s="382"/>
      <c r="BPD67" s="382"/>
      <c r="BPE67" s="382"/>
      <c r="BPF67" s="382"/>
      <c r="BPG67" s="382"/>
      <c r="BPH67" s="382"/>
      <c r="BPI67" s="382"/>
      <c r="BPJ67" s="382"/>
      <c r="BPK67" s="382"/>
      <c r="BPL67" s="382"/>
      <c r="BPM67" s="382"/>
      <c r="BPN67" s="382"/>
      <c r="BPO67" s="382"/>
      <c r="BPP67" s="382"/>
      <c r="BPQ67" s="382"/>
      <c r="BPR67" s="382"/>
      <c r="BPS67" s="382"/>
      <c r="BPT67" s="382"/>
      <c r="BPU67" s="382"/>
      <c r="BPV67" s="382"/>
      <c r="BPW67" s="382"/>
      <c r="BPX67" s="382"/>
      <c r="BPY67" s="382"/>
      <c r="BPZ67" s="382"/>
      <c r="BQA67" s="382"/>
      <c r="BQB67" s="382"/>
      <c r="BQC67" s="382"/>
      <c r="BQD67" s="382"/>
      <c r="BQE67" s="382"/>
      <c r="BQF67" s="382"/>
      <c r="BQG67" s="382"/>
      <c r="BQH67" s="382"/>
      <c r="BQI67" s="382"/>
      <c r="BQJ67" s="382"/>
      <c r="BQK67" s="382"/>
      <c r="BQL67" s="382"/>
      <c r="BQM67" s="382"/>
      <c r="BQN67" s="382"/>
      <c r="BQO67" s="382"/>
      <c r="BQP67" s="382"/>
      <c r="BQQ67" s="382"/>
      <c r="BQR67" s="382"/>
      <c r="BQS67" s="382"/>
      <c r="BQT67" s="382"/>
      <c r="BQU67" s="382"/>
      <c r="BQV67" s="382"/>
      <c r="BQW67" s="382"/>
      <c r="BQX67" s="382"/>
      <c r="BQY67" s="382"/>
      <c r="BQZ67" s="382"/>
      <c r="BRA67" s="382"/>
      <c r="BRB67" s="382"/>
      <c r="BRC67" s="382"/>
      <c r="BRD67" s="382"/>
      <c r="BRE67" s="382"/>
      <c r="BRF67" s="382"/>
      <c r="BRG67" s="382"/>
      <c r="BRH67" s="382"/>
      <c r="BRI67" s="382"/>
      <c r="BRJ67" s="382"/>
      <c r="BRK67" s="382"/>
      <c r="BRL67" s="382"/>
      <c r="BRM67" s="382"/>
      <c r="BRN67" s="382"/>
      <c r="BRO67" s="382"/>
      <c r="BRP67" s="382"/>
      <c r="BRQ67" s="382"/>
      <c r="BRR67" s="382"/>
      <c r="BRS67" s="382"/>
      <c r="BRT67" s="382"/>
      <c r="BRU67" s="382"/>
      <c r="BRV67" s="382"/>
      <c r="BRW67" s="382"/>
      <c r="BRX67" s="382"/>
      <c r="BRY67" s="382"/>
      <c r="BRZ67" s="382"/>
      <c r="BSA67" s="382"/>
      <c r="BSB67" s="382"/>
      <c r="BSC67" s="382"/>
      <c r="BSD67" s="382"/>
      <c r="BSE67" s="382"/>
      <c r="BSF67" s="382"/>
      <c r="BSG67" s="382"/>
      <c r="BSH67" s="382"/>
      <c r="BSI67" s="382"/>
      <c r="BSJ67" s="382"/>
      <c r="BSK67" s="382"/>
      <c r="BSL67" s="382"/>
      <c r="BSM67" s="382"/>
      <c r="BSN67" s="382"/>
      <c r="BSO67" s="382"/>
      <c r="BSP67" s="382"/>
      <c r="BSQ67" s="382"/>
      <c r="BSR67" s="382"/>
      <c r="BSS67" s="382"/>
      <c r="BST67" s="382"/>
      <c r="BSU67" s="382"/>
      <c r="BSV67" s="382"/>
      <c r="BSW67" s="382"/>
      <c r="BSX67" s="382"/>
      <c r="BSY67" s="382"/>
      <c r="BSZ67" s="382"/>
      <c r="BTA67" s="382"/>
      <c r="BTB67" s="382"/>
      <c r="BTC67" s="382"/>
      <c r="BTD67" s="382"/>
      <c r="BTE67" s="382"/>
      <c r="BTF67" s="382"/>
      <c r="BTG67" s="382"/>
      <c r="BTH67" s="382"/>
      <c r="BTI67" s="382"/>
    </row>
    <row r="68" spans="1:1881" s="4" customFormat="1" ht="81.75" customHeight="1" x14ac:dyDescent="0.25">
      <c r="A68" s="187">
        <v>22</v>
      </c>
      <c r="B68" s="65" t="s">
        <v>62</v>
      </c>
      <c r="C68" s="158" t="s">
        <v>154</v>
      </c>
      <c r="D68" s="174" t="s">
        <v>561</v>
      </c>
      <c r="E68" s="33" t="e">
        <f>HLOOKUP($D$2,'2019 Data(H)'!$C$1:$DC$310,17,FALSE)</f>
        <v>#N/A</v>
      </c>
      <c r="F68" s="587"/>
      <c r="G68" s="306"/>
      <c r="H68" s="14"/>
      <c r="I68" s="32"/>
      <c r="J68"/>
      <c r="K68" s="382"/>
      <c r="L68" s="715" t="s">
        <v>1049</v>
      </c>
      <c r="M68" s="580"/>
      <c r="N68" s="597"/>
      <c r="O68" s="382"/>
      <c r="P68" s="382"/>
      <c r="Q68" s="382"/>
      <c r="R68" s="382"/>
      <c r="S68" s="382"/>
      <c r="T68" s="382"/>
      <c r="U68" s="382"/>
      <c r="V68" s="382"/>
      <c r="W68" s="382"/>
      <c r="X68" s="382"/>
      <c r="Y68" s="382"/>
      <c r="Z68" s="382"/>
      <c r="AA68" s="382"/>
      <c r="AB68" s="382"/>
      <c r="AC68" s="382"/>
      <c r="AD68" s="382"/>
      <c r="AE68" s="382"/>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c r="BN68" s="382"/>
      <c r="BO68" s="382"/>
      <c r="BP68" s="382"/>
      <c r="BQ68" s="382"/>
      <c r="BR68" s="382"/>
      <c r="BS68" s="382"/>
      <c r="BT68" s="382"/>
      <c r="BU68" s="382"/>
      <c r="BV68" s="382"/>
      <c r="BW68" s="382"/>
      <c r="BX68" s="382"/>
      <c r="BY68" s="382"/>
      <c r="BZ68" s="382"/>
      <c r="CA68" s="382"/>
      <c r="CB68" s="382"/>
      <c r="CC68" s="382"/>
      <c r="CD68" s="382"/>
      <c r="CE68" s="382"/>
      <c r="CF68" s="382"/>
      <c r="CG68" s="382"/>
      <c r="CH68" s="382"/>
      <c r="CI68" s="382"/>
      <c r="CJ68" s="382"/>
      <c r="CK68" s="382"/>
      <c r="CL68" s="382"/>
      <c r="CM68" s="382"/>
      <c r="CN68" s="382"/>
      <c r="CO68" s="382"/>
      <c r="CP68" s="382"/>
      <c r="CQ68" s="382"/>
      <c r="CR68" s="382"/>
      <c r="CS68" s="382"/>
      <c r="CT68" s="382"/>
      <c r="CU68" s="382"/>
      <c r="CV68" s="382"/>
      <c r="CW68" s="382"/>
      <c r="CX68" s="382"/>
      <c r="CY68" s="382"/>
      <c r="CZ68" s="382"/>
      <c r="DA68" s="382"/>
      <c r="DB68" s="382"/>
      <c r="DC68" s="382"/>
      <c r="DD68" s="382"/>
      <c r="DE68" s="382"/>
      <c r="DF68" s="382"/>
      <c r="DG68" s="382"/>
      <c r="DH68" s="382"/>
      <c r="DI68" s="382"/>
      <c r="DJ68" s="382"/>
      <c r="DK68" s="382"/>
      <c r="DL68" s="382"/>
      <c r="DM68" s="382"/>
      <c r="DN68" s="382"/>
      <c r="DO68" s="382"/>
      <c r="DP68" s="382"/>
      <c r="DQ68" s="382"/>
      <c r="DR68" s="382"/>
      <c r="DS68" s="382"/>
      <c r="DT68" s="382"/>
      <c r="DU68" s="382"/>
      <c r="DV68" s="382"/>
      <c r="DW68" s="382"/>
      <c r="DX68" s="382"/>
      <c r="DY68" s="382"/>
      <c r="DZ68" s="382"/>
      <c r="EA68" s="382"/>
      <c r="EB68" s="382"/>
      <c r="EC68" s="382"/>
      <c r="ED68" s="382"/>
      <c r="EE68" s="382"/>
      <c r="EF68" s="382"/>
      <c r="EG68" s="382"/>
      <c r="EH68" s="382"/>
      <c r="EI68" s="382"/>
      <c r="EJ68" s="382"/>
      <c r="EK68" s="382"/>
      <c r="EL68" s="382"/>
      <c r="EM68" s="382"/>
      <c r="EN68" s="382"/>
      <c r="EO68" s="382"/>
      <c r="EP68" s="382"/>
      <c r="EQ68" s="382"/>
      <c r="ER68" s="382"/>
      <c r="ES68" s="382"/>
      <c r="ET68" s="382"/>
      <c r="EU68" s="382"/>
      <c r="EV68" s="382"/>
      <c r="EW68" s="382"/>
      <c r="EX68" s="382"/>
      <c r="EY68" s="382"/>
      <c r="EZ68" s="382"/>
      <c r="FA68" s="382"/>
      <c r="FB68" s="382"/>
      <c r="FC68" s="382"/>
      <c r="FD68" s="382"/>
      <c r="FE68" s="382"/>
      <c r="FF68" s="382"/>
      <c r="FG68" s="382"/>
      <c r="FH68" s="382"/>
      <c r="FI68" s="382"/>
      <c r="FJ68" s="382"/>
      <c r="FK68" s="382"/>
      <c r="FL68" s="382"/>
      <c r="FM68" s="382"/>
      <c r="FN68" s="382"/>
      <c r="FO68" s="382"/>
      <c r="FP68" s="382"/>
      <c r="FQ68" s="382"/>
      <c r="FR68" s="382"/>
      <c r="FS68" s="382"/>
      <c r="FT68" s="382"/>
      <c r="FU68" s="382"/>
      <c r="FV68" s="382"/>
      <c r="FW68" s="382"/>
      <c r="FX68" s="382"/>
      <c r="FY68" s="382"/>
      <c r="FZ68" s="382"/>
      <c r="GA68" s="382"/>
      <c r="GB68" s="382"/>
      <c r="GC68" s="382"/>
      <c r="GD68" s="382"/>
      <c r="GE68" s="382"/>
      <c r="GF68" s="382"/>
      <c r="GG68" s="382"/>
      <c r="GH68" s="382"/>
      <c r="GI68" s="382"/>
      <c r="GJ68" s="382"/>
      <c r="GK68" s="382"/>
      <c r="GL68" s="382"/>
      <c r="GM68" s="382"/>
      <c r="GN68" s="382"/>
      <c r="GO68" s="382"/>
      <c r="GP68" s="382"/>
      <c r="GQ68" s="382"/>
      <c r="GR68" s="382"/>
      <c r="GS68" s="382"/>
      <c r="GT68" s="382"/>
      <c r="GU68" s="382"/>
      <c r="GV68" s="382"/>
      <c r="GW68" s="382"/>
      <c r="GX68" s="382"/>
      <c r="GY68" s="382"/>
      <c r="GZ68" s="382"/>
      <c r="HA68" s="382"/>
      <c r="HB68" s="382"/>
      <c r="HC68" s="382"/>
      <c r="HD68" s="382"/>
      <c r="HE68" s="382"/>
      <c r="HF68" s="382"/>
      <c r="HG68" s="382"/>
      <c r="HH68" s="382"/>
      <c r="HI68" s="382"/>
      <c r="HJ68" s="382"/>
      <c r="HK68" s="382"/>
      <c r="HL68" s="382"/>
      <c r="HM68" s="382"/>
      <c r="HN68" s="382"/>
      <c r="HO68" s="382"/>
      <c r="HP68" s="382"/>
      <c r="HQ68" s="382"/>
      <c r="HR68" s="382"/>
      <c r="HS68" s="382"/>
      <c r="HT68" s="382"/>
      <c r="HU68" s="382"/>
      <c r="HV68" s="382"/>
      <c r="HW68" s="382"/>
      <c r="HX68" s="382"/>
      <c r="HY68" s="382"/>
      <c r="HZ68" s="382"/>
      <c r="IA68" s="382"/>
      <c r="IB68" s="382"/>
      <c r="IC68" s="382"/>
      <c r="ID68" s="382"/>
      <c r="IE68" s="382"/>
      <c r="IF68" s="382"/>
      <c r="IG68" s="382"/>
      <c r="IH68" s="382"/>
      <c r="II68" s="382"/>
      <c r="IJ68" s="382"/>
      <c r="IK68" s="382"/>
      <c r="IL68" s="382"/>
      <c r="IM68" s="382"/>
      <c r="IN68" s="382"/>
      <c r="IO68" s="382"/>
      <c r="IP68" s="382"/>
      <c r="IQ68" s="382"/>
      <c r="IR68" s="382"/>
      <c r="IS68" s="382"/>
      <c r="IT68" s="382"/>
      <c r="IU68" s="382"/>
      <c r="IV68" s="382"/>
      <c r="IW68" s="382"/>
      <c r="IX68" s="382"/>
      <c r="IY68" s="382"/>
      <c r="IZ68" s="382"/>
      <c r="JA68" s="382"/>
      <c r="JB68" s="382"/>
      <c r="JC68" s="382"/>
      <c r="JD68" s="382"/>
      <c r="JE68" s="382"/>
      <c r="JF68" s="382"/>
      <c r="JG68" s="382"/>
      <c r="JH68" s="382"/>
      <c r="JI68" s="382"/>
      <c r="JJ68" s="382"/>
      <c r="JK68" s="382"/>
      <c r="JL68" s="382"/>
      <c r="JM68" s="382"/>
      <c r="JN68" s="382"/>
      <c r="JO68" s="382"/>
      <c r="JP68" s="382"/>
      <c r="JQ68" s="382"/>
      <c r="JR68" s="382"/>
      <c r="JS68" s="382"/>
      <c r="JT68" s="382"/>
      <c r="JU68" s="382"/>
      <c r="JV68" s="382"/>
      <c r="JW68" s="382"/>
      <c r="JX68" s="382"/>
      <c r="JY68" s="382"/>
      <c r="JZ68" s="382"/>
      <c r="KA68" s="382"/>
      <c r="KB68" s="382"/>
      <c r="KC68" s="382"/>
      <c r="KD68" s="382"/>
      <c r="KE68" s="382"/>
      <c r="KF68" s="382"/>
      <c r="KG68" s="382"/>
      <c r="KH68" s="382"/>
      <c r="KI68" s="382"/>
      <c r="KJ68" s="382"/>
      <c r="KK68" s="382"/>
      <c r="KL68" s="382"/>
      <c r="KM68" s="382"/>
      <c r="KN68" s="382"/>
      <c r="KO68" s="382"/>
      <c r="KP68" s="382"/>
      <c r="KQ68" s="382"/>
      <c r="KR68" s="382"/>
      <c r="KS68" s="382"/>
      <c r="KT68" s="382"/>
      <c r="KU68" s="382"/>
      <c r="KV68" s="382"/>
      <c r="KW68" s="382"/>
      <c r="KX68" s="382"/>
      <c r="KY68" s="382"/>
      <c r="KZ68" s="382"/>
      <c r="LA68" s="382"/>
      <c r="LB68" s="382"/>
      <c r="LC68" s="382"/>
      <c r="LD68" s="382"/>
      <c r="LE68" s="382"/>
      <c r="LF68" s="382"/>
      <c r="LG68" s="382"/>
      <c r="LH68" s="382"/>
      <c r="LI68" s="382"/>
      <c r="LJ68" s="382"/>
      <c r="LK68" s="382"/>
      <c r="LL68" s="382"/>
      <c r="LM68" s="382"/>
      <c r="LN68" s="382"/>
      <c r="LO68" s="382"/>
      <c r="LP68" s="382"/>
      <c r="LQ68" s="382"/>
      <c r="LR68" s="382"/>
      <c r="LS68" s="382"/>
      <c r="LT68" s="382"/>
      <c r="LU68" s="382"/>
      <c r="LV68" s="382"/>
      <c r="LW68" s="382"/>
      <c r="LX68" s="382"/>
      <c r="LY68" s="382"/>
      <c r="LZ68" s="382"/>
      <c r="MA68" s="382"/>
      <c r="MB68" s="382"/>
      <c r="MC68" s="382"/>
      <c r="MD68" s="382"/>
      <c r="ME68" s="382"/>
      <c r="MF68" s="382"/>
      <c r="MG68" s="382"/>
      <c r="MH68" s="382"/>
      <c r="MI68" s="382"/>
      <c r="MJ68" s="382"/>
      <c r="MK68" s="382"/>
      <c r="ML68" s="382"/>
      <c r="MM68" s="382"/>
      <c r="MN68" s="382"/>
      <c r="MO68" s="382"/>
      <c r="MP68" s="382"/>
      <c r="MQ68" s="382"/>
      <c r="MR68" s="382"/>
      <c r="MS68" s="382"/>
      <c r="MT68" s="382"/>
      <c r="MU68" s="382"/>
      <c r="MV68" s="382"/>
      <c r="MW68" s="382"/>
      <c r="MX68" s="382"/>
      <c r="MY68" s="382"/>
      <c r="MZ68" s="382"/>
      <c r="NA68" s="382"/>
      <c r="NB68" s="382"/>
      <c r="NC68" s="382"/>
      <c r="ND68" s="382"/>
      <c r="NE68" s="382"/>
      <c r="NF68" s="382"/>
      <c r="NG68" s="382"/>
      <c r="NH68" s="382"/>
      <c r="NI68" s="382"/>
      <c r="NJ68" s="382"/>
      <c r="NK68" s="382"/>
      <c r="NL68" s="382"/>
      <c r="NM68" s="382"/>
      <c r="NN68" s="382"/>
      <c r="NO68" s="382"/>
      <c r="NP68" s="382"/>
      <c r="NQ68" s="382"/>
      <c r="NR68" s="382"/>
      <c r="NS68" s="382"/>
      <c r="NT68" s="382"/>
      <c r="NU68" s="382"/>
      <c r="NV68" s="382"/>
      <c r="NW68" s="382"/>
      <c r="NX68" s="382"/>
      <c r="NY68" s="382"/>
      <c r="NZ68" s="382"/>
      <c r="OA68" s="382"/>
      <c r="OB68" s="382"/>
      <c r="OC68" s="382"/>
      <c r="OD68" s="382"/>
      <c r="OE68" s="382"/>
      <c r="OF68" s="382"/>
      <c r="OG68" s="382"/>
      <c r="OH68" s="382"/>
      <c r="OI68" s="382"/>
      <c r="OJ68" s="382"/>
      <c r="OK68" s="382"/>
      <c r="OL68" s="382"/>
      <c r="OM68" s="382"/>
      <c r="ON68" s="382"/>
      <c r="OO68" s="382"/>
      <c r="OP68" s="382"/>
      <c r="OQ68" s="382"/>
      <c r="OR68" s="382"/>
      <c r="OS68" s="382"/>
      <c r="OT68" s="382"/>
      <c r="OU68" s="382"/>
      <c r="OV68" s="382"/>
      <c r="OW68" s="382"/>
      <c r="OX68" s="382"/>
      <c r="OY68" s="382"/>
      <c r="OZ68" s="382"/>
      <c r="PA68" s="382"/>
      <c r="PB68" s="382"/>
      <c r="PC68" s="382"/>
      <c r="PD68" s="382"/>
      <c r="PE68" s="382"/>
      <c r="PF68" s="382"/>
      <c r="PG68" s="382"/>
      <c r="PH68" s="382"/>
      <c r="PI68" s="382"/>
      <c r="PJ68" s="382"/>
      <c r="PK68" s="382"/>
      <c r="PL68" s="382"/>
      <c r="PM68" s="382"/>
      <c r="PN68" s="382"/>
      <c r="PO68" s="382"/>
      <c r="PP68" s="382"/>
      <c r="PQ68" s="382"/>
      <c r="PR68" s="382"/>
      <c r="PS68" s="382"/>
      <c r="PT68" s="382"/>
      <c r="PU68" s="382"/>
      <c r="PV68" s="382"/>
      <c r="PW68" s="382"/>
      <c r="PX68" s="382"/>
      <c r="PY68" s="382"/>
      <c r="PZ68" s="382"/>
      <c r="QA68" s="382"/>
      <c r="QB68" s="382"/>
      <c r="QC68" s="382"/>
      <c r="QD68" s="382"/>
      <c r="QE68" s="382"/>
      <c r="QF68" s="382"/>
      <c r="QG68" s="382"/>
      <c r="QH68" s="382"/>
      <c r="QI68" s="382"/>
      <c r="QJ68" s="382"/>
      <c r="QK68" s="382"/>
      <c r="QL68" s="382"/>
      <c r="QM68" s="382"/>
      <c r="QN68" s="382"/>
      <c r="QO68" s="382"/>
      <c r="QP68" s="382"/>
      <c r="QQ68" s="382"/>
      <c r="QR68" s="382"/>
      <c r="QS68" s="382"/>
      <c r="QT68" s="382"/>
      <c r="QU68" s="382"/>
      <c r="QV68" s="382"/>
      <c r="QW68" s="382"/>
      <c r="QX68" s="382"/>
      <c r="QY68" s="382"/>
      <c r="QZ68" s="382"/>
      <c r="RA68" s="382"/>
      <c r="RB68" s="382"/>
      <c r="RC68" s="382"/>
      <c r="RD68" s="382"/>
      <c r="RE68" s="382"/>
      <c r="RF68" s="382"/>
      <c r="RG68" s="382"/>
      <c r="RH68" s="382"/>
      <c r="RI68" s="382"/>
      <c r="RJ68" s="382"/>
      <c r="RK68" s="382"/>
      <c r="RL68" s="382"/>
      <c r="RM68" s="382"/>
      <c r="RN68" s="382"/>
      <c r="RO68" s="382"/>
      <c r="RP68" s="382"/>
      <c r="RQ68" s="382"/>
      <c r="RR68" s="382"/>
      <c r="RS68" s="382"/>
      <c r="RT68" s="382"/>
      <c r="RU68" s="382"/>
      <c r="RV68" s="382"/>
      <c r="RW68" s="382"/>
      <c r="RX68" s="382"/>
      <c r="RY68" s="382"/>
      <c r="RZ68" s="382"/>
      <c r="SA68" s="382"/>
      <c r="SB68" s="382"/>
      <c r="SC68" s="382"/>
      <c r="SD68" s="382"/>
      <c r="SE68" s="382"/>
      <c r="SF68" s="382"/>
      <c r="SG68" s="382"/>
      <c r="SH68" s="382"/>
      <c r="SI68" s="382"/>
      <c r="SJ68" s="382"/>
      <c r="SK68" s="382"/>
      <c r="SL68" s="382"/>
      <c r="SM68" s="382"/>
      <c r="SN68" s="382"/>
      <c r="SO68" s="382"/>
      <c r="SP68" s="382"/>
      <c r="SQ68" s="382"/>
      <c r="SR68" s="382"/>
      <c r="SS68" s="382"/>
      <c r="ST68" s="382"/>
      <c r="SU68" s="382"/>
      <c r="SV68" s="382"/>
      <c r="SW68" s="382"/>
      <c r="SX68" s="382"/>
      <c r="SY68" s="382"/>
      <c r="SZ68" s="382"/>
      <c r="TA68" s="382"/>
      <c r="TB68" s="382"/>
      <c r="TC68" s="382"/>
      <c r="TD68" s="382"/>
      <c r="TE68" s="382"/>
      <c r="TF68" s="382"/>
      <c r="TG68" s="382"/>
      <c r="TH68" s="382"/>
      <c r="TI68" s="382"/>
      <c r="TJ68" s="382"/>
      <c r="TK68" s="382"/>
      <c r="TL68" s="382"/>
      <c r="TM68" s="382"/>
      <c r="TN68" s="382"/>
      <c r="TO68" s="382"/>
      <c r="TP68" s="382"/>
      <c r="TQ68" s="382"/>
      <c r="TR68" s="382"/>
      <c r="TS68" s="382"/>
      <c r="TT68" s="382"/>
      <c r="TU68" s="382"/>
      <c r="TV68" s="382"/>
      <c r="TW68" s="382"/>
      <c r="TX68" s="382"/>
      <c r="TY68" s="382"/>
      <c r="TZ68" s="382"/>
      <c r="UA68" s="382"/>
      <c r="UB68" s="382"/>
      <c r="UC68" s="382"/>
      <c r="UD68" s="382"/>
      <c r="UE68" s="382"/>
      <c r="UF68" s="382"/>
      <c r="UG68" s="382"/>
      <c r="UH68" s="382"/>
      <c r="UI68" s="382"/>
      <c r="UJ68" s="382"/>
      <c r="UK68" s="382"/>
      <c r="UL68" s="382"/>
      <c r="UM68" s="382"/>
      <c r="UN68" s="382"/>
      <c r="UO68" s="382"/>
      <c r="UP68" s="382"/>
      <c r="UQ68" s="382"/>
      <c r="UR68" s="382"/>
      <c r="US68" s="382"/>
      <c r="UT68" s="382"/>
      <c r="UU68" s="382"/>
      <c r="UV68" s="382"/>
      <c r="UW68" s="382"/>
      <c r="UX68" s="382"/>
      <c r="UY68" s="382"/>
      <c r="UZ68" s="382"/>
      <c r="VA68" s="382"/>
      <c r="VB68" s="382"/>
      <c r="VC68" s="382"/>
      <c r="VD68" s="382"/>
      <c r="VE68" s="382"/>
      <c r="VF68" s="382"/>
      <c r="VG68" s="382"/>
      <c r="VH68" s="382"/>
      <c r="VI68" s="382"/>
      <c r="VJ68" s="382"/>
      <c r="VK68" s="382"/>
      <c r="VL68" s="382"/>
      <c r="VM68" s="382"/>
      <c r="VN68" s="382"/>
      <c r="VO68" s="382"/>
      <c r="VP68" s="382"/>
      <c r="VQ68" s="382"/>
      <c r="VR68" s="382"/>
      <c r="VS68" s="382"/>
      <c r="VT68" s="382"/>
      <c r="VU68" s="382"/>
      <c r="VV68" s="382"/>
      <c r="VW68" s="382"/>
      <c r="VX68" s="382"/>
      <c r="VY68" s="382"/>
      <c r="VZ68" s="382"/>
      <c r="WA68" s="382"/>
      <c r="WB68" s="382"/>
      <c r="WC68" s="382"/>
      <c r="WD68" s="382"/>
      <c r="WE68" s="382"/>
      <c r="WF68" s="382"/>
      <c r="WG68" s="382"/>
      <c r="WH68" s="382"/>
      <c r="WI68" s="382"/>
      <c r="WJ68" s="382"/>
      <c r="WK68" s="382"/>
      <c r="WL68" s="382"/>
      <c r="WM68" s="382"/>
      <c r="WN68" s="382"/>
      <c r="WO68" s="382"/>
      <c r="WP68" s="382"/>
      <c r="WQ68" s="382"/>
      <c r="WR68" s="382"/>
      <c r="WS68" s="382"/>
      <c r="WT68" s="382"/>
      <c r="WU68" s="382"/>
      <c r="WV68" s="382"/>
      <c r="WW68" s="382"/>
      <c r="WX68" s="382"/>
      <c r="WY68" s="382"/>
      <c r="WZ68" s="382"/>
      <c r="XA68" s="382"/>
      <c r="XB68" s="382"/>
      <c r="XC68" s="382"/>
      <c r="XD68" s="382"/>
      <c r="XE68" s="382"/>
      <c r="XF68" s="382"/>
      <c r="XG68" s="382"/>
      <c r="XH68" s="382"/>
      <c r="XI68" s="382"/>
      <c r="XJ68" s="382"/>
      <c r="XK68" s="382"/>
      <c r="XL68" s="382"/>
      <c r="XM68" s="382"/>
      <c r="XN68" s="382"/>
      <c r="XO68" s="382"/>
      <c r="XP68" s="382"/>
      <c r="XQ68" s="382"/>
      <c r="XR68" s="382"/>
      <c r="XS68" s="382"/>
      <c r="XT68" s="382"/>
      <c r="XU68" s="382"/>
      <c r="XV68" s="382"/>
      <c r="XW68" s="382"/>
      <c r="XX68" s="382"/>
      <c r="XY68" s="382"/>
      <c r="XZ68" s="382"/>
      <c r="YA68" s="382"/>
      <c r="YB68" s="382"/>
      <c r="YC68" s="382"/>
      <c r="YD68" s="382"/>
      <c r="YE68" s="382"/>
      <c r="YF68" s="382"/>
      <c r="YG68" s="382"/>
      <c r="YH68" s="382"/>
      <c r="YI68" s="382"/>
      <c r="YJ68" s="382"/>
      <c r="YK68" s="382"/>
      <c r="YL68" s="382"/>
      <c r="YM68" s="382"/>
      <c r="YN68" s="382"/>
      <c r="YO68" s="382"/>
      <c r="YP68" s="382"/>
      <c r="YQ68" s="382"/>
      <c r="YR68" s="382"/>
      <c r="YS68" s="382"/>
      <c r="YT68" s="382"/>
      <c r="YU68" s="382"/>
      <c r="YV68" s="382"/>
      <c r="YW68" s="382"/>
      <c r="YX68" s="382"/>
      <c r="YY68" s="382"/>
      <c r="YZ68" s="382"/>
      <c r="ZA68" s="382"/>
      <c r="ZB68" s="382"/>
      <c r="ZC68" s="382"/>
      <c r="ZD68" s="382"/>
      <c r="ZE68" s="382"/>
      <c r="ZF68" s="382"/>
      <c r="ZG68" s="382"/>
      <c r="ZH68" s="382"/>
      <c r="ZI68" s="382"/>
      <c r="ZJ68" s="382"/>
      <c r="ZK68" s="382"/>
      <c r="ZL68" s="382"/>
      <c r="ZM68" s="382"/>
      <c r="ZN68" s="382"/>
      <c r="ZO68" s="382"/>
      <c r="ZP68" s="382"/>
      <c r="ZQ68" s="382"/>
      <c r="ZR68" s="382"/>
      <c r="ZS68" s="382"/>
      <c r="ZT68" s="382"/>
      <c r="ZU68" s="382"/>
      <c r="ZV68" s="382"/>
      <c r="ZW68" s="382"/>
      <c r="ZX68" s="382"/>
      <c r="ZY68" s="382"/>
      <c r="ZZ68" s="382"/>
      <c r="AAA68" s="382"/>
      <c r="AAB68" s="382"/>
      <c r="AAC68" s="382"/>
      <c r="AAD68" s="382"/>
      <c r="AAE68" s="382"/>
      <c r="AAF68" s="382"/>
      <c r="AAG68" s="382"/>
      <c r="AAH68" s="382"/>
      <c r="AAI68" s="382"/>
      <c r="AAJ68" s="382"/>
      <c r="AAK68" s="382"/>
      <c r="AAL68" s="382"/>
      <c r="AAM68" s="382"/>
      <c r="AAN68" s="382"/>
      <c r="AAO68" s="382"/>
      <c r="AAP68" s="382"/>
      <c r="AAQ68" s="382"/>
      <c r="AAR68" s="382"/>
      <c r="AAS68" s="382"/>
      <c r="AAT68" s="382"/>
      <c r="AAU68" s="382"/>
      <c r="AAV68" s="382"/>
      <c r="AAW68" s="382"/>
      <c r="AAX68" s="382"/>
      <c r="AAY68" s="382"/>
      <c r="AAZ68" s="382"/>
      <c r="ABA68" s="382"/>
      <c r="ABB68" s="382"/>
      <c r="ABC68" s="382"/>
      <c r="ABD68" s="382"/>
      <c r="ABE68" s="382"/>
      <c r="ABF68" s="382"/>
      <c r="ABG68" s="382"/>
      <c r="ABH68" s="382"/>
      <c r="ABI68" s="382"/>
      <c r="ABJ68" s="382"/>
      <c r="ABK68" s="382"/>
      <c r="ABL68" s="382"/>
      <c r="ABM68" s="382"/>
      <c r="ABN68" s="382"/>
      <c r="ABO68" s="382"/>
      <c r="ABP68" s="382"/>
      <c r="ABQ68" s="382"/>
      <c r="ABR68" s="382"/>
      <c r="ABS68" s="382"/>
      <c r="ABT68" s="382"/>
      <c r="ABU68" s="382"/>
      <c r="ABV68" s="382"/>
      <c r="ABW68" s="382"/>
      <c r="ABX68" s="382"/>
      <c r="ABY68" s="382"/>
      <c r="ABZ68" s="382"/>
      <c r="ACA68" s="382"/>
      <c r="ACB68" s="382"/>
      <c r="ACC68" s="382"/>
      <c r="ACD68" s="382"/>
      <c r="ACE68" s="382"/>
      <c r="ACF68" s="382"/>
      <c r="ACG68" s="382"/>
      <c r="ACH68" s="382"/>
      <c r="ACI68" s="382"/>
      <c r="ACJ68" s="382"/>
      <c r="ACK68" s="382"/>
      <c r="ACL68" s="382"/>
      <c r="ACM68" s="382"/>
      <c r="ACN68" s="382"/>
      <c r="ACO68" s="382"/>
      <c r="ACP68" s="382"/>
      <c r="ACQ68" s="382"/>
      <c r="ACR68" s="382"/>
      <c r="ACS68" s="382"/>
      <c r="ACT68" s="382"/>
      <c r="ACU68" s="382"/>
      <c r="ACV68" s="382"/>
      <c r="ACW68" s="382"/>
      <c r="ACX68" s="382"/>
      <c r="ACY68" s="382"/>
      <c r="ACZ68" s="382"/>
      <c r="ADA68" s="382"/>
      <c r="ADB68" s="382"/>
      <c r="ADC68" s="382"/>
      <c r="ADD68" s="382"/>
      <c r="ADE68" s="382"/>
      <c r="ADF68" s="382"/>
      <c r="ADG68" s="382"/>
      <c r="ADH68" s="382"/>
      <c r="ADI68" s="382"/>
      <c r="ADJ68" s="382"/>
      <c r="ADK68" s="382"/>
      <c r="ADL68" s="382"/>
      <c r="ADM68" s="382"/>
      <c r="ADN68" s="382"/>
      <c r="ADO68" s="382"/>
      <c r="ADP68" s="382"/>
      <c r="ADQ68" s="382"/>
      <c r="ADR68" s="382"/>
      <c r="ADS68" s="382"/>
      <c r="ADT68" s="382"/>
      <c r="ADU68" s="382"/>
      <c r="ADV68" s="382"/>
      <c r="ADW68" s="382"/>
      <c r="ADX68" s="382"/>
      <c r="ADY68" s="382"/>
      <c r="ADZ68" s="382"/>
      <c r="AEA68" s="382"/>
      <c r="AEB68" s="382"/>
      <c r="AEC68" s="382"/>
      <c r="AED68" s="382"/>
      <c r="AEE68" s="382"/>
      <c r="AEF68" s="382"/>
      <c r="AEG68" s="382"/>
      <c r="AEH68" s="382"/>
      <c r="AEI68" s="382"/>
      <c r="AEJ68" s="382"/>
      <c r="AEK68" s="382"/>
      <c r="AEL68" s="382"/>
      <c r="AEM68" s="382"/>
      <c r="AEN68" s="382"/>
      <c r="AEO68" s="382"/>
      <c r="AEP68" s="382"/>
      <c r="AEQ68" s="382"/>
      <c r="AER68" s="382"/>
      <c r="AES68" s="382"/>
      <c r="AET68" s="382"/>
      <c r="AEU68" s="382"/>
      <c r="AEV68" s="382"/>
      <c r="AEW68" s="382"/>
      <c r="AEX68" s="382"/>
      <c r="AEY68" s="382"/>
      <c r="AEZ68" s="382"/>
      <c r="AFA68" s="382"/>
      <c r="AFB68" s="382"/>
      <c r="AFC68" s="382"/>
      <c r="AFD68" s="382"/>
      <c r="AFE68" s="382"/>
      <c r="AFF68" s="382"/>
      <c r="AFG68" s="382"/>
      <c r="AFH68" s="382"/>
      <c r="AFI68" s="382"/>
      <c r="AFJ68" s="382"/>
      <c r="AFK68" s="382"/>
      <c r="AFL68" s="382"/>
      <c r="AFM68" s="382"/>
      <c r="AFN68" s="382"/>
      <c r="AFO68" s="382"/>
      <c r="AFP68" s="382"/>
      <c r="AFQ68" s="382"/>
      <c r="AFR68" s="382"/>
      <c r="AFS68" s="382"/>
      <c r="AFT68" s="382"/>
      <c r="AFU68" s="382"/>
      <c r="AFV68" s="382"/>
      <c r="AFW68" s="382"/>
      <c r="AFX68" s="382"/>
      <c r="AFY68" s="382"/>
      <c r="AFZ68" s="382"/>
      <c r="AGA68" s="382"/>
      <c r="AGB68" s="382"/>
      <c r="AGC68" s="382"/>
      <c r="AGD68" s="382"/>
      <c r="AGE68" s="382"/>
      <c r="AGF68" s="382"/>
      <c r="AGG68" s="382"/>
      <c r="AGH68" s="382"/>
      <c r="AGI68" s="382"/>
      <c r="AGJ68" s="382"/>
      <c r="AGK68" s="382"/>
      <c r="AGL68" s="382"/>
      <c r="AGM68" s="382"/>
      <c r="AGN68" s="382"/>
      <c r="AGO68" s="382"/>
      <c r="AGP68" s="382"/>
      <c r="AGQ68" s="382"/>
      <c r="AGR68" s="382"/>
      <c r="AGS68" s="382"/>
      <c r="AGT68" s="382"/>
      <c r="AGU68" s="382"/>
      <c r="AGV68" s="382"/>
      <c r="AGW68" s="382"/>
      <c r="AGX68" s="382"/>
      <c r="AGY68" s="382"/>
      <c r="AGZ68" s="382"/>
      <c r="AHA68" s="382"/>
      <c r="AHB68" s="382"/>
      <c r="AHC68" s="382"/>
      <c r="AHD68" s="382"/>
      <c r="AHE68" s="382"/>
      <c r="AHF68" s="382"/>
      <c r="AHG68" s="382"/>
      <c r="AHH68" s="382"/>
      <c r="AHI68" s="382"/>
      <c r="AHJ68" s="382"/>
      <c r="AHK68" s="382"/>
      <c r="AHL68" s="382"/>
      <c r="AHM68" s="382"/>
      <c r="AHN68" s="382"/>
      <c r="AHO68" s="382"/>
      <c r="AHP68" s="382"/>
      <c r="AHQ68" s="382"/>
      <c r="AHR68" s="382"/>
      <c r="AHS68" s="382"/>
      <c r="AHT68" s="382"/>
      <c r="AHU68" s="382"/>
      <c r="AHV68" s="382"/>
      <c r="AHW68" s="382"/>
      <c r="AHX68" s="382"/>
      <c r="AHY68" s="382"/>
      <c r="AHZ68" s="382"/>
      <c r="AIA68" s="382"/>
      <c r="AIB68" s="382"/>
      <c r="AIC68" s="382"/>
      <c r="AID68" s="382"/>
      <c r="AIE68" s="382"/>
      <c r="AIF68" s="382"/>
      <c r="AIG68" s="382"/>
      <c r="AIH68" s="382"/>
      <c r="AII68" s="382"/>
      <c r="AIJ68" s="382"/>
      <c r="AIK68" s="382"/>
      <c r="AIL68" s="382"/>
      <c r="AIM68" s="382"/>
      <c r="AIN68" s="382"/>
      <c r="AIO68" s="382"/>
      <c r="AIP68" s="382"/>
      <c r="AIQ68" s="382"/>
      <c r="AIR68" s="382"/>
      <c r="AIS68" s="382"/>
      <c r="AIT68" s="382"/>
      <c r="AIU68" s="382"/>
      <c r="AIV68" s="382"/>
      <c r="AIW68" s="382"/>
      <c r="AIX68" s="382"/>
      <c r="AIY68" s="382"/>
      <c r="AIZ68" s="382"/>
      <c r="AJA68" s="382"/>
      <c r="AJB68" s="382"/>
      <c r="AJC68" s="382"/>
      <c r="AJD68" s="382"/>
      <c r="AJE68" s="382"/>
      <c r="AJF68" s="382"/>
      <c r="AJG68" s="382"/>
      <c r="AJH68" s="382"/>
      <c r="AJI68" s="382"/>
      <c r="AJJ68" s="382"/>
      <c r="AJK68" s="382"/>
      <c r="AJL68" s="382"/>
      <c r="AJM68" s="382"/>
      <c r="AJN68" s="382"/>
      <c r="AJO68" s="382"/>
      <c r="AJP68" s="382"/>
      <c r="AJQ68" s="382"/>
      <c r="AJR68" s="382"/>
      <c r="AJS68" s="382"/>
      <c r="AJT68" s="382"/>
      <c r="AJU68" s="382"/>
      <c r="AJV68" s="382"/>
      <c r="AJW68" s="382"/>
      <c r="AJX68" s="382"/>
      <c r="AJY68" s="382"/>
      <c r="AJZ68" s="382"/>
      <c r="AKA68" s="382"/>
      <c r="AKB68" s="382"/>
      <c r="AKC68" s="382"/>
      <c r="AKD68" s="382"/>
      <c r="AKE68" s="382"/>
      <c r="AKF68" s="382"/>
      <c r="AKG68" s="382"/>
      <c r="AKH68" s="382"/>
      <c r="AKI68" s="382"/>
      <c r="AKJ68" s="382"/>
      <c r="AKK68" s="382"/>
      <c r="AKL68" s="382"/>
      <c r="AKM68" s="382"/>
      <c r="AKN68" s="382"/>
      <c r="AKO68" s="382"/>
      <c r="AKP68" s="382"/>
      <c r="AKQ68" s="382"/>
      <c r="AKR68" s="382"/>
      <c r="AKS68" s="382"/>
      <c r="AKT68" s="382"/>
      <c r="AKU68" s="382"/>
      <c r="AKV68" s="382"/>
      <c r="AKW68" s="382"/>
      <c r="AKX68" s="382"/>
      <c r="AKY68" s="382"/>
      <c r="AKZ68" s="382"/>
      <c r="ALA68" s="382"/>
      <c r="ALB68" s="382"/>
      <c r="ALC68" s="382"/>
      <c r="ALD68" s="382"/>
      <c r="ALE68" s="382"/>
      <c r="ALF68" s="382"/>
      <c r="ALG68" s="382"/>
      <c r="ALH68" s="382"/>
      <c r="ALI68" s="382"/>
      <c r="ALJ68" s="382"/>
      <c r="ALK68" s="382"/>
      <c r="ALL68" s="382"/>
      <c r="ALM68" s="382"/>
      <c r="ALN68" s="382"/>
      <c r="ALO68" s="382"/>
      <c r="ALP68" s="382"/>
      <c r="ALQ68" s="382"/>
      <c r="ALR68" s="382"/>
      <c r="ALS68" s="382"/>
      <c r="ALT68" s="382"/>
      <c r="ALU68" s="382"/>
      <c r="ALV68" s="382"/>
      <c r="ALW68" s="382"/>
      <c r="ALX68" s="382"/>
      <c r="ALY68" s="382"/>
      <c r="ALZ68" s="382"/>
      <c r="AMA68" s="382"/>
      <c r="AMB68" s="382"/>
      <c r="AMC68" s="382"/>
      <c r="AMD68" s="382"/>
      <c r="AME68" s="382"/>
      <c r="AMF68" s="382"/>
      <c r="AMG68" s="382"/>
      <c r="AMH68" s="382"/>
      <c r="AMI68" s="382"/>
      <c r="AMJ68" s="382"/>
      <c r="AMK68" s="382"/>
      <c r="AML68" s="382"/>
      <c r="AMM68" s="382"/>
      <c r="AMN68" s="382"/>
      <c r="AMO68" s="382"/>
      <c r="AMP68" s="382"/>
      <c r="AMQ68" s="382"/>
      <c r="AMR68" s="382"/>
      <c r="AMS68" s="382"/>
      <c r="AMT68" s="382"/>
      <c r="AMU68" s="382"/>
      <c r="AMV68" s="382"/>
      <c r="AMW68" s="382"/>
      <c r="AMX68" s="382"/>
      <c r="AMY68" s="382"/>
      <c r="AMZ68" s="382"/>
      <c r="ANA68" s="382"/>
      <c r="ANB68" s="382"/>
      <c r="ANC68" s="382"/>
      <c r="AND68" s="382"/>
      <c r="ANE68" s="382"/>
      <c r="ANF68" s="382"/>
      <c r="ANG68" s="382"/>
      <c r="ANH68" s="382"/>
      <c r="ANI68" s="382"/>
      <c r="ANJ68" s="382"/>
      <c r="ANK68" s="382"/>
      <c r="ANL68" s="382"/>
      <c r="ANM68" s="382"/>
      <c r="ANN68" s="382"/>
      <c r="ANO68" s="382"/>
      <c r="ANP68" s="382"/>
      <c r="ANQ68" s="382"/>
      <c r="ANR68" s="382"/>
      <c r="ANS68" s="382"/>
      <c r="ANT68" s="382"/>
      <c r="ANU68" s="382"/>
      <c r="ANV68" s="382"/>
      <c r="ANW68" s="382"/>
      <c r="ANX68" s="382"/>
      <c r="ANY68" s="382"/>
      <c r="ANZ68" s="382"/>
      <c r="AOA68" s="382"/>
      <c r="AOB68" s="382"/>
      <c r="AOC68" s="382"/>
      <c r="AOD68" s="382"/>
      <c r="AOE68" s="382"/>
      <c r="AOF68" s="382"/>
      <c r="AOG68" s="382"/>
      <c r="AOH68" s="382"/>
      <c r="AOI68" s="382"/>
      <c r="AOJ68" s="382"/>
      <c r="AOK68" s="382"/>
      <c r="AOL68" s="382"/>
      <c r="AOM68" s="382"/>
      <c r="AON68" s="382"/>
      <c r="AOO68" s="382"/>
      <c r="AOP68" s="382"/>
      <c r="AOQ68" s="382"/>
      <c r="AOR68" s="382"/>
      <c r="AOS68" s="382"/>
      <c r="AOT68" s="382"/>
      <c r="AOU68" s="382"/>
      <c r="AOV68" s="382"/>
      <c r="AOW68" s="382"/>
      <c r="AOX68" s="382"/>
      <c r="AOY68" s="382"/>
      <c r="AOZ68" s="382"/>
      <c r="APA68" s="382"/>
      <c r="APB68" s="382"/>
      <c r="APC68" s="382"/>
      <c r="APD68" s="382"/>
      <c r="APE68" s="382"/>
      <c r="APF68" s="382"/>
      <c r="APG68" s="382"/>
      <c r="APH68" s="382"/>
      <c r="API68" s="382"/>
      <c r="APJ68" s="382"/>
      <c r="APK68" s="382"/>
      <c r="APL68" s="382"/>
      <c r="APM68" s="382"/>
      <c r="APN68" s="382"/>
      <c r="APO68" s="382"/>
      <c r="APP68" s="382"/>
      <c r="APQ68" s="382"/>
      <c r="APR68" s="382"/>
      <c r="APS68" s="382"/>
      <c r="APT68" s="382"/>
      <c r="APU68" s="382"/>
      <c r="APV68" s="382"/>
      <c r="APW68" s="382"/>
      <c r="APX68" s="382"/>
      <c r="APY68" s="382"/>
      <c r="APZ68" s="382"/>
      <c r="AQA68" s="382"/>
      <c r="AQB68" s="382"/>
      <c r="AQC68" s="382"/>
      <c r="AQD68" s="382"/>
      <c r="AQE68" s="382"/>
      <c r="AQF68" s="382"/>
      <c r="AQG68" s="382"/>
      <c r="AQH68" s="382"/>
      <c r="AQI68" s="382"/>
      <c r="AQJ68" s="382"/>
      <c r="AQK68" s="382"/>
      <c r="AQL68" s="382"/>
      <c r="AQM68" s="382"/>
      <c r="AQN68" s="382"/>
      <c r="AQO68" s="382"/>
      <c r="AQP68" s="382"/>
      <c r="AQQ68" s="382"/>
      <c r="AQR68" s="382"/>
      <c r="AQS68" s="382"/>
      <c r="AQT68" s="382"/>
      <c r="AQU68" s="382"/>
      <c r="AQV68" s="382"/>
      <c r="AQW68" s="382"/>
      <c r="AQX68" s="382"/>
      <c r="AQY68" s="382"/>
      <c r="AQZ68" s="382"/>
      <c r="ARA68" s="382"/>
      <c r="ARB68" s="382"/>
      <c r="ARC68" s="382"/>
      <c r="ARD68" s="382"/>
      <c r="ARE68" s="382"/>
      <c r="ARF68" s="382"/>
      <c r="ARG68" s="382"/>
      <c r="ARH68" s="382"/>
      <c r="ARI68" s="382"/>
      <c r="ARJ68" s="382"/>
      <c r="ARK68" s="382"/>
      <c r="ARL68" s="382"/>
      <c r="ARM68" s="382"/>
      <c r="ARN68" s="382"/>
      <c r="ARO68" s="382"/>
      <c r="ARP68" s="382"/>
      <c r="ARQ68" s="382"/>
      <c r="ARR68" s="382"/>
      <c r="ARS68" s="382"/>
      <c r="ART68" s="382"/>
      <c r="ARU68" s="382"/>
      <c r="ARV68" s="382"/>
      <c r="ARW68" s="382"/>
      <c r="ARX68" s="382"/>
      <c r="ARY68" s="382"/>
      <c r="ARZ68" s="382"/>
      <c r="ASA68" s="382"/>
      <c r="ASB68" s="382"/>
      <c r="ASC68" s="382"/>
      <c r="ASD68" s="382"/>
      <c r="ASE68" s="382"/>
      <c r="ASF68" s="382"/>
      <c r="ASG68" s="382"/>
      <c r="ASH68" s="382"/>
      <c r="ASI68" s="382"/>
      <c r="ASJ68" s="382"/>
      <c r="ASK68" s="382"/>
      <c r="ASL68" s="382"/>
      <c r="ASM68" s="382"/>
      <c r="ASN68" s="382"/>
      <c r="ASO68" s="382"/>
      <c r="ASP68" s="382"/>
      <c r="ASQ68" s="382"/>
      <c r="ASR68" s="382"/>
      <c r="ASS68" s="382"/>
      <c r="AST68" s="382"/>
      <c r="ASU68" s="382"/>
      <c r="ASV68" s="382"/>
      <c r="ASW68" s="382"/>
      <c r="ASX68" s="382"/>
      <c r="ASY68" s="382"/>
      <c r="ASZ68" s="382"/>
      <c r="ATA68" s="382"/>
      <c r="ATB68" s="382"/>
      <c r="ATC68" s="382"/>
      <c r="ATD68" s="382"/>
      <c r="ATE68" s="382"/>
      <c r="ATF68" s="382"/>
      <c r="ATG68" s="382"/>
      <c r="ATH68" s="382"/>
      <c r="ATI68" s="382"/>
      <c r="ATJ68" s="382"/>
      <c r="ATK68" s="382"/>
      <c r="ATL68" s="382"/>
      <c r="ATM68" s="382"/>
      <c r="ATN68" s="382"/>
      <c r="ATO68" s="382"/>
      <c r="ATP68" s="382"/>
      <c r="ATQ68" s="382"/>
      <c r="ATR68" s="382"/>
      <c r="ATS68" s="382"/>
      <c r="ATT68" s="382"/>
      <c r="ATU68" s="382"/>
      <c r="ATV68" s="382"/>
      <c r="ATW68" s="382"/>
      <c r="ATX68" s="382"/>
      <c r="ATY68" s="382"/>
      <c r="ATZ68" s="382"/>
      <c r="AUA68" s="382"/>
      <c r="AUB68" s="382"/>
      <c r="AUC68" s="382"/>
      <c r="AUD68" s="382"/>
      <c r="AUE68" s="382"/>
      <c r="AUF68" s="382"/>
      <c r="AUG68" s="382"/>
      <c r="AUH68" s="382"/>
      <c r="AUI68" s="382"/>
      <c r="AUJ68" s="382"/>
      <c r="AUK68" s="382"/>
      <c r="AUL68" s="382"/>
      <c r="AUM68" s="382"/>
      <c r="AUN68" s="382"/>
      <c r="AUO68" s="382"/>
      <c r="AUP68" s="382"/>
      <c r="AUQ68" s="382"/>
      <c r="AUR68" s="382"/>
      <c r="AUS68" s="382"/>
      <c r="AUT68" s="382"/>
      <c r="AUU68" s="382"/>
      <c r="AUV68" s="382"/>
      <c r="AUW68" s="382"/>
      <c r="AUX68" s="382"/>
      <c r="AUY68" s="382"/>
      <c r="AUZ68" s="382"/>
      <c r="AVA68" s="382"/>
      <c r="AVB68" s="382"/>
      <c r="AVC68" s="382"/>
      <c r="AVD68" s="382"/>
      <c r="AVE68" s="382"/>
      <c r="AVF68" s="382"/>
      <c r="AVG68" s="382"/>
      <c r="AVH68" s="382"/>
      <c r="AVI68" s="382"/>
      <c r="AVJ68" s="382"/>
      <c r="AVK68" s="382"/>
      <c r="AVL68" s="382"/>
      <c r="AVM68" s="382"/>
      <c r="AVN68" s="382"/>
      <c r="AVO68" s="382"/>
      <c r="AVP68" s="382"/>
      <c r="AVQ68" s="382"/>
      <c r="AVR68" s="382"/>
      <c r="AVS68" s="382"/>
      <c r="AVT68" s="382"/>
      <c r="AVU68" s="382"/>
      <c r="AVV68" s="382"/>
      <c r="AVW68" s="382"/>
      <c r="AVX68" s="382"/>
      <c r="AVY68" s="382"/>
      <c r="AVZ68" s="382"/>
      <c r="AWA68" s="382"/>
      <c r="AWB68" s="382"/>
      <c r="AWC68" s="382"/>
      <c r="AWD68" s="382"/>
      <c r="AWE68" s="382"/>
      <c r="AWF68" s="382"/>
      <c r="AWG68" s="382"/>
      <c r="AWH68" s="382"/>
      <c r="AWI68" s="382"/>
      <c r="AWJ68" s="382"/>
      <c r="AWK68" s="382"/>
      <c r="AWL68" s="382"/>
      <c r="AWM68" s="382"/>
      <c r="AWN68" s="382"/>
      <c r="AWO68" s="382"/>
      <c r="AWP68" s="382"/>
      <c r="AWQ68" s="382"/>
      <c r="AWR68" s="382"/>
      <c r="AWS68" s="382"/>
      <c r="AWT68" s="382"/>
      <c r="AWU68" s="382"/>
      <c r="AWV68" s="382"/>
      <c r="AWW68" s="382"/>
      <c r="AWX68" s="382"/>
      <c r="AWY68" s="382"/>
      <c r="AWZ68" s="382"/>
      <c r="AXA68" s="382"/>
      <c r="AXB68" s="382"/>
      <c r="AXC68" s="382"/>
      <c r="AXD68" s="382"/>
      <c r="AXE68" s="382"/>
      <c r="AXF68" s="382"/>
      <c r="AXG68" s="382"/>
      <c r="AXH68" s="382"/>
      <c r="AXI68" s="382"/>
      <c r="AXJ68" s="382"/>
      <c r="AXK68" s="382"/>
      <c r="AXL68" s="382"/>
      <c r="AXM68" s="382"/>
      <c r="AXN68" s="382"/>
      <c r="AXO68" s="382"/>
      <c r="AXP68" s="382"/>
      <c r="AXQ68" s="382"/>
      <c r="AXR68" s="382"/>
      <c r="AXS68" s="382"/>
      <c r="AXT68" s="382"/>
      <c r="AXU68" s="382"/>
      <c r="AXV68" s="382"/>
      <c r="AXW68" s="382"/>
      <c r="AXX68" s="382"/>
      <c r="AXY68" s="382"/>
      <c r="AXZ68" s="382"/>
      <c r="AYA68" s="382"/>
      <c r="AYB68" s="382"/>
      <c r="AYC68" s="382"/>
      <c r="AYD68" s="382"/>
      <c r="AYE68" s="382"/>
      <c r="AYF68" s="382"/>
      <c r="AYG68" s="382"/>
      <c r="AYH68" s="382"/>
      <c r="AYI68" s="382"/>
      <c r="AYJ68" s="382"/>
      <c r="AYK68" s="382"/>
      <c r="AYL68" s="382"/>
      <c r="AYM68" s="382"/>
      <c r="AYN68" s="382"/>
      <c r="AYO68" s="382"/>
      <c r="AYP68" s="382"/>
      <c r="AYQ68" s="382"/>
      <c r="AYR68" s="382"/>
      <c r="AYS68" s="382"/>
      <c r="AYT68" s="382"/>
      <c r="AYU68" s="382"/>
      <c r="AYV68" s="382"/>
      <c r="AYW68" s="382"/>
      <c r="AYX68" s="382"/>
      <c r="AYY68" s="382"/>
      <c r="AYZ68" s="382"/>
      <c r="AZA68" s="382"/>
      <c r="AZB68" s="382"/>
      <c r="AZC68" s="382"/>
      <c r="AZD68" s="382"/>
      <c r="AZE68" s="382"/>
      <c r="AZF68" s="382"/>
      <c r="AZG68" s="382"/>
      <c r="AZH68" s="382"/>
      <c r="AZI68" s="382"/>
      <c r="AZJ68" s="382"/>
      <c r="AZK68" s="382"/>
      <c r="AZL68" s="382"/>
      <c r="AZM68" s="382"/>
      <c r="AZN68" s="382"/>
      <c r="AZO68" s="382"/>
      <c r="AZP68" s="382"/>
      <c r="AZQ68" s="382"/>
      <c r="AZR68" s="382"/>
      <c r="AZS68" s="382"/>
      <c r="AZT68" s="382"/>
      <c r="AZU68" s="382"/>
      <c r="AZV68" s="382"/>
      <c r="AZW68" s="382"/>
      <c r="AZX68" s="382"/>
      <c r="AZY68" s="382"/>
      <c r="AZZ68" s="382"/>
      <c r="BAA68" s="382"/>
      <c r="BAB68" s="382"/>
      <c r="BAC68" s="382"/>
      <c r="BAD68" s="382"/>
      <c r="BAE68" s="382"/>
      <c r="BAF68" s="382"/>
      <c r="BAG68" s="382"/>
      <c r="BAH68" s="382"/>
      <c r="BAI68" s="382"/>
      <c r="BAJ68" s="382"/>
      <c r="BAK68" s="382"/>
      <c r="BAL68" s="382"/>
      <c r="BAM68" s="382"/>
      <c r="BAN68" s="382"/>
      <c r="BAO68" s="382"/>
      <c r="BAP68" s="382"/>
      <c r="BAQ68" s="382"/>
      <c r="BAR68" s="382"/>
      <c r="BAS68" s="382"/>
      <c r="BAT68" s="382"/>
      <c r="BAU68" s="382"/>
      <c r="BAV68" s="382"/>
      <c r="BAW68" s="382"/>
      <c r="BAX68" s="382"/>
      <c r="BAY68" s="382"/>
      <c r="BAZ68" s="382"/>
      <c r="BBA68" s="382"/>
      <c r="BBB68" s="382"/>
      <c r="BBC68" s="382"/>
      <c r="BBD68" s="382"/>
      <c r="BBE68" s="382"/>
      <c r="BBF68" s="382"/>
      <c r="BBG68" s="382"/>
      <c r="BBH68" s="382"/>
      <c r="BBI68" s="382"/>
      <c r="BBJ68" s="382"/>
      <c r="BBK68" s="382"/>
      <c r="BBL68" s="382"/>
      <c r="BBM68" s="382"/>
      <c r="BBN68" s="382"/>
      <c r="BBO68" s="382"/>
      <c r="BBP68" s="382"/>
      <c r="BBQ68" s="382"/>
      <c r="BBR68" s="382"/>
      <c r="BBS68" s="382"/>
      <c r="BBT68" s="382"/>
      <c r="BBU68" s="382"/>
      <c r="BBV68" s="382"/>
      <c r="BBW68" s="382"/>
      <c r="BBX68" s="382"/>
      <c r="BBY68" s="382"/>
      <c r="BBZ68" s="382"/>
      <c r="BCA68" s="382"/>
      <c r="BCB68" s="382"/>
      <c r="BCC68" s="382"/>
      <c r="BCD68" s="382"/>
      <c r="BCE68" s="382"/>
      <c r="BCF68" s="382"/>
      <c r="BCG68" s="382"/>
      <c r="BCH68" s="382"/>
      <c r="BCI68" s="382"/>
      <c r="BCJ68" s="382"/>
      <c r="BCK68" s="382"/>
      <c r="BCL68" s="382"/>
      <c r="BCM68" s="382"/>
      <c r="BCN68" s="382"/>
      <c r="BCO68" s="382"/>
      <c r="BCP68" s="382"/>
      <c r="BCQ68" s="382"/>
      <c r="BCR68" s="382"/>
      <c r="BCS68" s="382"/>
      <c r="BCT68" s="382"/>
      <c r="BCU68" s="382"/>
      <c r="BCV68" s="382"/>
      <c r="BCW68" s="382"/>
      <c r="BCX68" s="382"/>
      <c r="BCY68" s="382"/>
      <c r="BCZ68" s="382"/>
      <c r="BDA68" s="382"/>
      <c r="BDB68" s="382"/>
      <c r="BDC68" s="382"/>
      <c r="BDD68" s="382"/>
      <c r="BDE68" s="382"/>
      <c r="BDF68" s="382"/>
      <c r="BDG68" s="382"/>
      <c r="BDH68" s="382"/>
      <c r="BDI68" s="382"/>
      <c r="BDJ68" s="382"/>
      <c r="BDK68" s="382"/>
      <c r="BDL68" s="382"/>
      <c r="BDM68" s="382"/>
      <c r="BDN68" s="382"/>
      <c r="BDO68" s="382"/>
      <c r="BDP68" s="382"/>
      <c r="BDQ68" s="382"/>
      <c r="BDR68" s="382"/>
      <c r="BDS68" s="382"/>
      <c r="BDT68" s="382"/>
      <c r="BDU68" s="382"/>
      <c r="BDV68" s="382"/>
      <c r="BDW68" s="382"/>
      <c r="BDX68" s="382"/>
      <c r="BDY68" s="382"/>
      <c r="BDZ68" s="382"/>
      <c r="BEA68" s="382"/>
      <c r="BEB68" s="382"/>
      <c r="BEC68" s="382"/>
      <c r="BED68" s="382"/>
      <c r="BEE68" s="382"/>
      <c r="BEF68" s="382"/>
      <c r="BEG68" s="382"/>
      <c r="BEH68" s="382"/>
      <c r="BEI68" s="382"/>
      <c r="BEJ68" s="382"/>
      <c r="BEK68" s="382"/>
      <c r="BEL68" s="382"/>
      <c r="BEM68" s="382"/>
      <c r="BEN68" s="382"/>
      <c r="BEO68" s="382"/>
      <c r="BEP68" s="382"/>
      <c r="BEQ68" s="382"/>
      <c r="BER68" s="382"/>
      <c r="BES68" s="382"/>
      <c r="BET68" s="382"/>
      <c r="BEU68" s="382"/>
      <c r="BEV68" s="382"/>
      <c r="BEW68" s="382"/>
      <c r="BEX68" s="382"/>
      <c r="BEY68" s="382"/>
      <c r="BEZ68" s="382"/>
      <c r="BFA68" s="382"/>
      <c r="BFB68" s="382"/>
      <c r="BFC68" s="382"/>
      <c r="BFD68" s="382"/>
      <c r="BFE68" s="382"/>
      <c r="BFF68" s="382"/>
      <c r="BFG68" s="382"/>
      <c r="BFH68" s="382"/>
      <c r="BFI68" s="382"/>
      <c r="BFJ68" s="382"/>
      <c r="BFK68" s="382"/>
      <c r="BFL68" s="382"/>
      <c r="BFM68" s="382"/>
      <c r="BFN68" s="382"/>
      <c r="BFO68" s="382"/>
      <c r="BFP68" s="382"/>
      <c r="BFQ68" s="382"/>
      <c r="BFR68" s="382"/>
      <c r="BFS68" s="382"/>
      <c r="BFT68" s="382"/>
      <c r="BFU68" s="382"/>
      <c r="BFV68" s="382"/>
      <c r="BFW68" s="382"/>
      <c r="BFX68" s="382"/>
      <c r="BFY68" s="382"/>
      <c r="BFZ68" s="382"/>
      <c r="BGA68" s="382"/>
      <c r="BGB68" s="382"/>
      <c r="BGC68" s="382"/>
      <c r="BGD68" s="382"/>
      <c r="BGE68" s="382"/>
      <c r="BGF68" s="382"/>
      <c r="BGG68" s="382"/>
      <c r="BGH68" s="382"/>
      <c r="BGI68" s="382"/>
      <c r="BGJ68" s="382"/>
      <c r="BGK68" s="382"/>
      <c r="BGL68" s="382"/>
      <c r="BGM68" s="382"/>
      <c r="BGN68" s="382"/>
      <c r="BGO68" s="382"/>
      <c r="BGP68" s="382"/>
      <c r="BGQ68" s="382"/>
      <c r="BGR68" s="382"/>
      <c r="BGS68" s="382"/>
      <c r="BGT68" s="382"/>
      <c r="BGU68" s="382"/>
      <c r="BGV68" s="382"/>
      <c r="BGW68" s="382"/>
      <c r="BGX68" s="382"/>
      <c r="BGY68" s="382"/>
      <c r="BGZ68" s="382"/>
      <c r="BHA68" s="382"/>
      <c r="BHB68" s="382"/>
      <c r="BHC68" s="382"/>
      <c r="BHD68" s="382"/>
      <c r="BHE68" s="382"/>
      <c r="BHF68" s="382"/>
      <c r="BHG68" s="382"/>
      <c r="BHH68" s="382"/>
      <c r="BHI68" s="382"/>
      <c r="BHJ68" s="382"/>
      <c r="BHK68" s="382"/>
      <c r="BHL68" s="382"/>
      <c r="BHM68" s="382"/>
      <c r="BHN68" s="382"/>
      <c r="BHO68" s="382"/>
      <c r="BHP68" s="382"/>
      <c r="BHQ68" s="382"/>
      <c r="BHR68" s="382"/>
      <c r="BHS68" s="382"/>
      <c r="BHT68" s="382"/>
      <c r="BHU68" s="382"/>
      <c r="BHV68" s="382"/>
      <c r="BHW68" s="382"/>
      <c r="BHX68" s="382"/>
      <c r="BHY68" s="382"/>
      <c r="BHZ68" s="382"/>
      <c r="BIA68" s="382"/>
      <c r="BIB68" s="382"/>
      <c r="BIC68" s="382"/>
      <c r="BID68" s="382"/>
      <c r="BIE68" s="382"/>
      <c r="BIF68" s="382"/>
      <c r="BIG68" s="382"/>
      <c r="BIH68" s="382"/>
      <c r="BII68" s="382"/>
      <c r="BIJ68" s="382"/>
      <c r="BIK68" s="382"/>
      <c r="BIL68" s="382"/>
      <c r="BIM68" s="382"/>
      <c r="BIN68" s="382"/>
      <c r="BIO68" s="382"/>
      <c r="BIP68" s="382"/>
      <c r="BIQ68" s="382"/>
      <c r="BIR68" s="382"/>
      <c r="BIS68" s="382"/>
      <c r="BIT68" s="382"/>
      <c r="BIU68" s="382"/>
      <c r="BIV68" s="382"/>
      <c r="BIW68" s="382"/>
      <c r="BIX68" s="382"/>
      <c r="BIY68" s="382"/>
      <c r="BIZ68" s="382"/>
      <c r="BJA68" s="382"/>
      <c r="BJB68" s="382"/>
      <c r="BJC68" s="382"/>
      <c r="BJD68" s="382"/>
      <c r="BJE68" s="382"/>
      <c r="BJF68" s="382"/>
      <c r="BJG68" s="382"/>
      <c r="BJH68" s="382"/>
      <c r="BJI68" s="382"/>
      <c r="BJJ68" s="382"/>
      <c r="BJK68" s="382"/>
      <c r="BJL68" s="382"/>
      <c r="BJM68" s="382"/>
      <c r="BJN68" s="382"/>
      <c r="BJO68" s="382"/>
      <c r="BJP68" s="382"/>
      <c r="BJQ68" s="382"/>
      <c r="BJR68" s="382"/>
      <c r="BJS68" s="382"/>
      <c r="BJT68" s="382"/>
      <c r="BJU68" s="382"/>
      <c r="BJV68" s="382"/>
      <c r="BJW68" s="382"/>
      <c r="BJX68" s="382"/>
      <c r="BJY68" s="382"/>
      <c r="BJZ68" s="382"/>
      <c r="BKA68" s="382"/>
      <c r="BKB68" s="382"/>
      <c r="BKC68" s="382"/>
      <c r="BKD68" s="382"/>
      <c r="BKE68" s="382"/>
      <c r="BKF68" s="382"/>
      <c r="BKG68" s="382"/>
      <c r="BKH68" s="382"/>
      <c r="BKI68" s="382"/>
      <c r="BKJ68" s="382"/>
      <c r="BKK68" s="382"/>
      <c r="BKL68" s="382"/>
      <c r="BKM68" s="382"/>
      <c r="BKN68" s="382"/>
      <c r="BKO68" s="382"/>
      <c r="BKP68" s="382"/>
      <c r="BKQ68" s="382"/>
      <c r="BKR68" s="382"/>
      <c r="BKS68" s="382"/>
      <c r="BKT68" s="382"/>
      <c r="BKU68" s="382"/>
      <c r="BKV68" s="382"/>
      <c r="BKW68" s="382"/>
      <c r="BKX68" s="382"/>
      <c r="BKY68" s="382"/>
      <c r="BKZ68" s="382"/>
      <c r="BLA68" s="382"/>
      <c r="BLB68" s="382"/>
      <c r="BLC68" s="382"/>
      <c r="BLD68" s="382"/>
      <c r="BLE68" s="382"/>
      <c r="BLF68" s="382"/>
      <c r="BLG68" s="382"/>
      <c r="BLH68" s="382"/>
      <c r="BLI68" s="382"/>
      <c r="BLJ68" s="382"/>
      <c r="BLK68" s="382"/>
      <c r="BLL68" s="382"/>
      <c r="BLM68" s="382"/>
      <c r="BLN68" s="382"/>
      <c r="BLO68" s="382"/>
      <c r="BLP68" s="382"/>
      <c r="BLQ68" s="382"/>
      <c r="BLR68" s="382"/>
      <c r="BLS68" s="382"/>
      <c r="BLT68" s="382"/>
      <c r="BLU68" s="382"/>
      <c r="BLV68" s="382"/>
      <c r="BLW68" s="382"/>
      <c r="BLX68" s="382"/>
      <c r="BLY68" s="382"/>
      <c r="BLZ68" s="382"/>
      <c r="BMA68" s="382"/>
      <c r="BMB68" s="382"/>
      <c r="BMC68" s="382"/>
      <c r="BMD68" s="382"/>
      <c r="BME68" s="382"/>
      <c r="BMF68" s="382"/>
      <c r="BMG68" s="382"/>
      <c r="BMH68" s="382"/>
      <c r="BMI68" s="382"/>
      <c r="BMJ68" s="382"/>
      <c r="BMK68" s="382"/>
      <c r="BML68" s="382"/>
      <c r="BMM68" s="382"/>
      <c r="BMN68" s="382"/>
      <c r="BMO68" s="382"/>
      <c r="BMP68" s="382"/>
      <c r="BMQ68" s="382"/>
      <c r="BMR68" s="382"/>
      <c r="BMS68" s="382"/>
      <c r="BMT68" s="382"/>
      <c r="BMU68" s="382"/>
      <c r="BMV68" s="382"/>
      <c r="BMW68" s="382"/>
      <c r="BMX68" s="382"/>
      <c r="BMY68" s="382"/>
      <c r="BMZ68" s="382"/>
      <c r="BNA68" s="382"/>
      <c r="BNB68" s="382"/>
      <c r="BNC68" s="382"/>
      <c r="BND68" s="382"/>
      <c r="BNE68" s="382"/>
      <c r="BNF68" s="382"/>
      <c r="BNG68" s="382"/>
      <c r="BNH68" s="382"/>
      <c r="BNI68" s="382"/>
      <c r="BNJ68" s="382"/>
      <c r="BNK68" s="382"/>
      <c r="BNL68" s="382"/>
      <c r="BNM68" s="382"/>
      <c r="BNN68" s="382"/>
      <c r="BNO68" s="382"/>
      <c r="BNP68" s="382"/>
      <c r="BNQ68" s="382"/>
      <c r="BNR68" s="382"/>
      <c r="BNS68" s="382"/>
      <c r="BNT68" s="382"/>
      <c r="BNU68" s="382"/>
      <c r="BNV68" s="382"/>
      <c r="BNW68" s="382"/>
      <c r="BNX68" s="382"/>
      <c r="BNY68" s="382"/>
      <c r="BNZ68" s="382"/>
      <c r="BOA68" s="382"/>
      <c r="BOB68" s="382"/>
      <c r="BOC68" s="382"/>
      <c r="BOD68" s="382"/>
      <c r="BOE68" s="382"/>
      <c r="BOF68" s="382"/>
      <c r="BOG68" s="382"/>
      <c r="BOH68" s="382"/>
      <c r="BOI68" s="382"/>
      <c r="BOJ68" s="382"/>
      <c r="BOK68" s="382"/>
      <c r="BOL68" s="382"/>
      <c r="BOM68" s="382"/>
      <c r="BON68" s="382"/>
      <c r="BOO68" s="382"/>
      <c r="BOP68" s="382"/>
      <c r="BOQ68" s="382"/>
      <c r="BOR68" s="382"/>
      <c r="BOS68" s="382"/>
      <c r="BOT68" s="382"/>
      <c r="BOU68" s="382"/>
      <c r="BOV68" s="382"/>
      <c r="BOW68" s="382"/>
      <c r="BOX68" s="382"/>
      <c r="BOY68" s="382"/>
      <c r="BOZ68" s="382"/>
      <c r="BPA68" s="382"/>
      <c r="BPB68" s="382"/>
      <c r="BPC68" s="382"/>
      <c r="BPD68" s="382"/>
      <c r="BPE68" s="382"/>
      <c r="BPF68" s="382"/>
      <c r="BPG68" s="382"/>
      <c r="BPH68" s="382"/>
      <c r="BPI68" s="382"/>
      <c r="BPJ68" s="382"/>
      <c r="BPK68" s="382"/>
      <c r="BPL68" s="382"/>
      <c r="BPM68" s="382"/>
      <c r="BPN68" s="382"/>
      <c r="BPO68" s="382"/>
      <c r="BPP68" s="382"/>
      <c r="BPQ68" s="382"/>
      <c r="BPR68" s="382"/>
      <c r="BPS68" s="382"/>
      <c r="BPT68" s="382"/>
      <c r="BPU68" s="382"/>
      <c r="BPV68" s="382"/>
      <c r="BPW68" s="382"/>
      <c r="BPX68" s="382"/>
      <c r="BPY68" s="382"/>
      <c r="BPZ68" s="382"/>
      <c r="BQA68" s="382"/>
      <c r="BQB68" s="382"/>
      <c r="BQC68" s="382"/>
      <c r="BQD68" s="382"/>
      <c r="BQE68" s="382"/>
      <c r="BQF68" s="382"/>
      <c r="BQG68" s="382"/>
      <c r="BQH68" s="382"/>
      <c r="BQI68" s="382"/>
      <c r="BQJ68" s="382"/>
      <c r="BQK68" s="382"/>
      <c r="BQL68" s="382"/>
      <c r="BQM68" s="382"/>
      <c r="BQN68" s="382"/>
      <c r="BQO68" s="382"/>
      <c r="BQP68" s="382"/>
      <c r="BQQ68" s="382"/>
      <c r="BQR68" s="382"/>
      <c r="BQS68" s="382"/>
      <c r="BQT68" s="382"/>
      <c r="BQU68" s="382"/>
      <c r="BQV68" s="382"/>
      <c r="BQW68" s="382"/>
      <c r="BQX68" s="382"/>
      <c r="BQY68" s="382"/>
      <c r="BQZ68" s="382"/>
      <c r="BRA68" s="382"/>
      <c r="BRB68" s="382"/>
      <c r="BRC68" s="382"/>
      <c r="BRD68" s="382"/>
      <c r="BRE68" s="382"/>
      <c r="BRF68" s="382"/>
      <c r="BRG68" s="382"/>
      <c r="BRH68" s="382"/>
      <c r="BRI68" s="382"/>
      <c r="BRJ68" s="382"/>
      <c r="BRK68" s="382"/>
      <c r="BRL68" s="382"/>
      <c r="BRM68" s="382"/>
      <c r="BRN68" s="382"/>
      <c r="BRO68" s="382"/>
      <c r="BRP68" s="382"/>
      <c r="BRQ68" s="382"/>
      <c r="BRR68" s="382"/>
      <c r="BRS68" s="382"/>
      <c r="BRT68" s="382"/>
      <c r="BRU68" s="382"/>
      <c r="BRV68" s="382"/>
      <c r="BRW68" s="382"/>
      <c r="BRX68" s="382"/>
      <c r="BRY68" s="382"/>
      <c r="BRZ68" s="382"/>
      <c r="BSA68" s="382"/>
      <c r="BSB68" s="382"/>
      <c r="BSC68" s="382"/>
      <c r="BSD68" s="382"/>
      <c r="BSE68" s="382"/>
      <c r="BSF68" s="382"/>
      <c r="BSG68" s="382"/>
      <c r="BSH68" s="382"/>
      <c r="BSI68" s="382"/>
      <c r="BSJ68" s="382"/>
      <c r="BSK68" s="382"/>
      <c r="BSL68" s="382"/>
      <c r="BSM68" s="382"/>
      <c r="BSN68" s="382"/>
      <c r="BSO68" s="382"/>
      <c r="BSP68" s="382"/>
      <c r="BSQ68" s="382"/>
      <c r="BSR68" s="382"/>
      <c r="BSS68" s="382"/>
      <c r="BST68" s="382"/>
      <c r="BSU68" s="382"/>
      <c r="BSV68" s="382"/>
      <c r="BSW68" s="382"/>
      <c r="BSX68" s="382"/>
      <c r="BSY68" s="382"/>
      <c r="BSZ68" s="382"/>
      <c r="BTA68" s="382"/>
      <c r="BTB68" s="382"/>
      <c r="BTC68" s="382"/>
      <c r="BTD68" s="382"/>
      <c r="BTE68" s="382"/>
      <c r="BTF68" s="382"/>
      <c r="BTG68" s="382"/>
      <c r="BTH68" s="382"/>
      <c r="BTI68" s="382"/>
    </row>
    <row r="69" spans="1:1881" ht="61.5" customHeight="1" x14ac:dyDescent="0.25">
      <c r="A69" s="187">
        <v>23</v>
      </c>
      <c r="B69" s="65" t="s">
        <v>62</v>
      </c>
      <c r="C69" s="158" t="s">
        <v>154</v>
      </c>
      <c r="D69" s="164" t="s">
        <v>152</v>
      </c>
      <c r="E69" s="33" t="e">
        <f>HLOOKUP($D$2,'2019 Data(H)'!$C$1:$DC$310,18,FALSE)</f>
        <v>#N/A</v>
      </c>
      <c r="F69" s="587"/>
      <c r="G69" s="383">
        <f>IF(H69=0,,"Error: Total revenues less total expenditures do not equal total change in fund balance.  Account numbers 16-532+17-20+533+22+508-509-23=0  The amount of the formula is located in the cell to the right")</f>
        <v>0</v>
      </c>
      <c r="H69" s="191">
        <f>+F60-F62+F63-F64+F65+F68+F66-F67-F69</f>
        <v>0</v>
      </c>
      <c r="I69" s="32"/>
      <c r="J69"/>
      <c r="L69" s="715" t="s">
        <v>1050</v>
      </c>
      <c r="M69" s="580"/>
      <c r="N69" s="597"/>
    </row>
    <row r="70" spans="1:1881" ht="125.25" customHeight="1" x14ac:dyDescent="0.25">
      <c r="A70" s="187">
        <v>590</v>
      </c>
      <c r="B70" s="65" t="s">
        <v>631</v>
      </c>
      <c r="C70" s="158"/>
      <c r="D70" s="164" t="s">
        <v>1241</v>
      </c>
      <c r="E70" s="301"/>
      <c r="F70" s="587"/>
      <c r="G70" s="302"/>
      <c r="H70" s="191"/>
      <c r="I70" s="32"/>
      <c r="J70"/>
      <c r="L70" s="715" t="s">
        <v>1051</v>
      </c>
      <c r="M70" s="580"/>
      <c r="N70" s="597"/>
    </row>
    <row r="71" spans="1:1881" s="221" customFormat="1" ht="118.5" customHeight="1" x14ac:dyDescent="0.5">
      <c r="A71" s="187">
        <v>507</v>
      </c>
      <c r="B71" s="65" t="s">
        <v>62</v>
      </c>
      <c r="C71" s="158" t="s">
        <v>154</v>
      </c>
      <c r="D71" s="325" t="s">
        <v>699</v>
      </c>
      <c r="E71" s="33" t="e">
        <f>HLOOKUP($D$2,'2019 Data(H)'!$C$1:$DC$310,157,FALSE)</f>
        <v>#N/A</v>
      </c>
      <c r="F71" s="587"/>
      <c r="G71" s="383" t="e">
        <f>IF(F56-F69-F71=E56,,"Error: Beginning Balance does not agree with our records.  Cell F56-F69-F71=E56  The amount of the formula is in the cell to the right")</f>
        <v>#N/A</v>
      </c>
      <c r="H71" s="191" t="e">
        <f>+F56-F69-F71-E56</f>
        <v>#N/A</v>
      </c>
      <c r="I71" s="32"/>
      <c r="J71"/>
      <c r="K71" s="416"/>
      <c r="L71" s="715" t="s">
        <v>1052</v>
      </c>
      <c r="M71" s="580"/>
      <c r="N71" s="597"/>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82"/>
      <c r="BL71" s="382"/>
      <c r="BM71" s="382"/>
      <c r="BN71" s="382"/>
      <c r="BO71" s="382"/>
      <c r="BP71" s="382"/>
      <c r="BQ71" s="382"/>
      <c r="BR71" s="382"/>
      <c r="BS71" s="382"/>
      <c r="BT71" s="382"/>
      <c r="BU71" s="382"/>
      <c r="BV71" s="382"/>
      <c r="BW71" s="382"/>
      <c r="BX71" s="382"/>
      <c r="BY71" s="382"/>
      <c r="BZ71" s="382"/>
      <c r="CA71" s="382"/>
      <c r="CB71" s="382"/>
      <c r="CC71" s="382"/>
      <c r="CD71" s="382"/>
      <c r="CE71" s="382"/>
      <c r="CF71" s="382"/>
      <c r="CG71" s="382"/>
      <c r="CH71" s="382"/>
      <c r="CI71" s="382"/>
      <c r="CJ71" s="382"/>
      <c r="CK71" s="382"/>
      <c r="CL71" s="382"/>
      <c r="CM71" s="382"/>
      <c r="CN71" s="382"/>
      <c r="CO71" s="382"/>
      <c r="CP71" s="382"/>
      <c r="CQ71" s="382"/>
      <c r="CR71" s="382"/>
      <c r="CS71" s="382"/>
      <c r="CT71" s="382"/>
      <c r="CU71" s="382"/>
      <c r="CV71" s="382"/>
      <c r="CW71" s="382"/>
      <c r="CX71" s="382"/>
      <c r="CY71" s="382"/>
      <c r="CZ71" s="382"/>
      <c r="DA71" s="382"/>
      <c r="DB71" s="382"/>
      <c r="DC71" s="382"/>
      <c r="DD71" s="382"/>
      <c r="DE71" s="382"/>
      <c r="DF71" s="382"/>
      <c r="DG71" s="382"/>
      <c r="DH71" s="382"/>
      <c r="DI71" s="382"/>
      <c r="DJ71" s="382"/>
      <c r="DK71" s="382"/>
      <c r="DL71" s="382"/>
      <c r="DM71" s="382"/>
      <c r="DN71" s="382"/>
      <c r="DO71" s="382"/>
      <c r="DP71" s="382"/>
      <c r="DQ71" s="382"/>
      <c r="DR71" s="382"/>
      <c r="DS71" s="382"/>
      <c r="DT71" s="382"/>
      <c r="DU71" s="382"/>
      <c r="DV71" s="382"/>
      <c r="DW71" s="382"/>
      <c r="DX71" s="382"/>
      <c r="DY71" s="382"/>
      <c r="DZ71" s="382"/>
      <c r="EA71" s="382"/>
      <c r="EB71" s="382"/>
      <c r="EC71" s="382"/>
      <c r="ED71" s="382"/>
      <c r="EE71" s="382"/>
      <c r="EF71" s="382"/>
      <c r="EG71" s="382"/>
      <c r="EH71" s="382"/>
      <c r="EI71" s="382"/>
      <c r="EJ71" s="382"/>
      <c r="EK71" s="382"/>
      <c r="EL71" s="382"/>
      <c r="EM71" s="382"/>
      <c r="EN71" s="382"/>
      <c r="EO71" s="382"/>
      <c r="EP71" s="382"/>
      <c r="EQ71" s="382"/>
      <c r="ER71" s="382"/>
      <c r="ES71" s="382"/>
      <c r="ET71" s="382"/>
      <c r="EU71" s="382"/>
      <c r="EV71" s="382"/>
      <c r="EW71" s="382"/>
      <c r="EX71" s="382"/>
      <c r="EY71" s="382"/>
      <c r="EZ71" s="382"/>
      <c r="FA71" s="382"/>
      <c r="FB71" s="382"/>
      <c r="FC71" s="382"/>
      <c r="FD71" s="382"/>
      <c r="FE71" s="382"/>
      <c r="FF71" s="382"/>
      <c r="FG71" s="382"/>
      <c r="FH71" s="382"/>
      <c r="FI71" s="382"/>
      <c r="FJ71" s="382"/>
      <c r="FK71" s="382"/>
      <c r="FL71" s="382"/>
      <c r="FM71" s="382"/>
      <c r="FN71" s="382"/>
      <c r="FO71" s="382"/>
      <c r="FP71" s="382"/>
      <c r="FQ71" s="382"/>
      <c r="FR71" s="382"/>
      <c r="FS71" s="382"/>
      <c r="FT71" s="382"/>
      <c r="FU71" s="382"/>
      <c r="FV71" s="382"/>
      <c r="FW71" s="382"/>
      <c r="FX71" s="382"/>
      <c r="FY71" s="382"/>
      <c r="FZ71" s="382"/>
      <c r="GA71" s="382"/>
      <c r="GB71" s="382"/>
      <c r="GC71" s="382"/>
      <c r="GD71" s="382"/>
      <c r="GE71" s="382"/>
      <c r="GF71" s="382"/>
      <c r="GG71" s="382"/>
      <c r="GH71" s="382"/>
      <c r="GI71" s="382"/>
      <c r="GJ71" s="382"/>
      <c r="GK71" s="382"/>
      <c r="GL71" s="382"/>
      <c r="GM71" s="382"/>
      <c r="GN71" s="382"/>
      <c r="GO71" s="382"/>
      <c r="GP71" s="382"/>
      <c r="GQ71" s="382"/>
      <c r="GR71" s="382"/>
      <c r="GS71" s="382"/>
      <c r="GT71" s="382"/>
      <c r="GU71" s="382"/>
      <c r="GV71" s="382"/>
      <c r="GW71" s="382"/>
      <c r="GX71" s="382"/>
      <c r="GY71" s="382"/>
      <c r="GZ71" s="382"/>
      <c r="HA71" s="382"/>
      <c r="HB71" s="382"/>
      <c r="HC71" s="382"/>
      <c r="HD71" s="382"/>
      <c r="HE71" s="382"/>
      <c r="HF71" s="382"/>
      <c r="HG71" s="382"/>
      <c r="HH71" s="382"/>
      <c r="HI71" s="382"/>
      <c r="HJ71" s="382"/>
      <c r="HK71" s="382"/>
      <c r="HL71" s="382"/>
      <c r="HM71" s="382"/>
      <c r="HN71" s="382"/>
      <c r="HO71" s="382"/>
      <c r="HP71" s="382"/>
      <c r="HQ71" s="382"/>
      <c r="HR71" s="382"/>
      <c r="HS71" s="382"/>
      <c r="HT71" s="382"/>
      <c r="HU71" s="382"/>
      <c r="HV71" s="382"/>
      <c r="HW71" s="382"/>
      <c r="HX71" s="382"/>
      <c r="HY71" s="382"/>
      <c r="HZ71" s="382"/>
      <c r="IA71" s="382"/>
      <c r="IB71" s="382"/>
      <c r="IC71" s="382"/>
      <c r="ID71" s="382"/>
      <c r="IE71" s="382"/>
      <c r="IF71" s="382"/>
      <c r="IG71" s="382"/>
      <c r="IH71" s="382"/>
      <c r="II71" s="382"/>
      <c r="IJ71" s="382"/>
      <c r="IK71" s="382"/>
      <c r="IL71" s="382"/>
      <c r="IM71" s="382"/>
      <c r="IN71" s="382"/>
      <c r="IO71" s="382"/>
      <c r="IP71" s="382"/>
      <c r="IQ71" s="382"/>
      <c r="IR71" s="382"/>
      <c r="IS71" s="382"/>
      <c r="IT71" s="382"/>
      <c r="IU71" s="382"/>
      <c r="IV71" s="382"/>
      <c r="IW71" s="382"/>
      <c r="IX71" s="382"/>
      <c r="IY71" s="382"/>
      <c r="IZ71" s="382"/>
      <c r="JA71" s="382"/>
      <c r="JB71" s="382"/>
      <c r="JC71" s="382"/>
      <c r="JD71" s="382"/>
      <c r="JE71" s="382"/>
      <c r="JF71" s="382"/>
      <c r="JG71" s="382"/>
      <c r="JH71" s="382"/>
      <c r="JI71" s="382"/>
      <c r="JJ71" s="382"/>
      <c r="JK71" s="382"/>
      <c r="JL71" s="382"/>
      <c r="JM71" s="382"/>
      <c r="JN71" s="382"/>
      <c r="JO71" s="382"/>
      <c r="JP71" s="382"/>
      <c r="JQ71" s="382"/>
      <c r="JR71" s="382"/>
      <c r="JS71" s="382"/>
      <c r="JT71" s="382"/>
      <c r="JU71" s="382"/>
      <c r="JV71" s="382"/>
      <c r="JW71" s="382"/>
      <c r="JX71" s="382"/>
      <c r="JY71" s="382"/>
      <c r="JZ71" s="382"/>
      <c r="KA71" s="382"/>
      <c r="KB71" s="382"/>
      <c r="KC71" s="382"/>
      <c r="KD71" s="382"/>
      <c r="KE71" s="382"/>
      <c r="KF71" s="382"/>
      <c r="KG71" s="382"/>
      <c r="KH71" s="382"/>
      <c r="KI71" s="382"/>
      <c r="KJ71" s="382"/>
      <c r="KK71" s="382"/>
      <c r="KL71" s="382"/>
      <c r="KM71" s="382"/>
      <c r="KN71" s="382"/>
      <c r="KO71" s="382"/>
      <c r="KP71" s="382"/>
      <c r="KQ71" s="382"/>
      <c r="KR71" s="382"/>
      <c r="KS71" s="382"/>
      <c r="KT71" s="382"/>
      <c r="KU71" s="382"/>
      <c r="KV71" s="382"/>
      <c r="KW71" s="382"/>
      <c r="KX71" s="382"/>
      <c r="KY71" s="382"/>
      <c r="KZ71" s="382"/>
      <c r="LA71" s="382"/>
      <c r="LB71" s="382"/>
      <c r="LC71" s="382"/>
      <c r="LD71" s="382"/>
      <c r="LE71" s="382"/>
      <c r="LF71" s="382"/>
      <c r="LG71" s="382"/>
      <c r="LH71" s="382"/>
      <c r="LI71" s="382"/>
      <c r="LJ71" s="382"/>
      <c r="LK71" s="382"/>
      <c r="LL71" s="382"/>
      <c r="LM71" s="382"/>
      <c r="LN71" s="382"/>
      <c r="LO71" s="382"/>
      <c r="LP71" s="382"/>
      <c r="LQ71" s="382"/>
      <c r="LR71" s="382"/>
      <c r="LS71" s="382"/>
      <c r="LT71" s="382"/>
      <c r="LU71" s="382"/>
      <c r="LV71" s="382"/>
      <c r="LW71" s="382"/>
      <c r="LX71" s="382"/>
      <c r="LY71" s="382"/>
      <c r="LZ71" s="382"/>
      <c r="MA71" s="382"/>
      <c r="MB71" s="382"/>
      <c r="MC71" s="382"/>
      <c r="MD71" s="382"/>
      <c r="ME71" s="382"/>
      <c r="MF71" s="382"/>
      <c r="MG71" s="382"/>
      <c r="MH71" s="382"/>
      <c r="MI71" s="382"/>
      <c r="MJ71" s="382"/>
      <c r="MK71" s="382"/>
      <c r="ML71" s="382"/>
      <c r="MM71" s="382"/>
      <c r="MN71" s="382"/>
      <c r="MO71" s="382"/>
      <c r="MP71" s="382"/>
      <c r="MQ71" s="382"/>
      <c r="MR71" s="382"/>
      <c r="MS71" s="382"/>
      <c r="MT71" s="382"/>
      <c r="MU71" s="382"/>
      <c r="MV71" s="382"/>
      <c r="MW71" s="382"/>
      <c r="MX71" s="382"/>
      <c r="MY71" s="382"/>
      <c r="MZ71" s="382"/>
      <c r="NA71" s="382"/>
      <c r="NB71" s="382"/>
      <c r="NC71" s="382"/>
      <c r="ND71" s="382"/>
      <c r="NE71" s="382"/>
      <c r="NF71" s="382"/>
      <c r="NG71" s="382"/>
      <c r="NH71" s="382"/>
      <c r="NI71" s="382"/>
      <c r="NJ71" s="382"/>
      <c r="NK71" s="382"/>
      <c r="NL71" s="382"/>
      <c r="NM71" s="382"/>
      <c r="NN71" s="382"/>
      <c r="NO71" s="382"/>
      <c r="NP71" s="382"/>
      <c r="NQ71" s="382"/>
      <c r="NR71" s="382"/>
      <c r="NS71" s="382"/>
      <c r="NT71" s="382"/>
      <c r="NU71" s="382"/>
      <c r="NV71" s="382"/>
      <c r="NW71" s="382"/>
      <c r="NX71" s="382"/>
      <c r="NY71" s="382"/>
      <c r="NZ71" s="382"/>
      <c r="OA71" s="382"/>
      <c r="OB71" s="382"/>
      <c r="OC71" s="382"/>
      <c r="OD71" s="382"/>
      <c r="OE71" s="382"/>
      <c r="OF71" s="382"/>
      <c r="OG71" s="382"/>
      <c r="OH71" s="382"/>
      <c r="OI71" s="382"/>
      <c r="OJ71" s="382"/>
      <c r="OK71" s="382"/>
      <c r="OL71" s="382"/>
      <c r="OM71" s="382"/>
      <c r="ON71" s="382"/>
      <c r="OO71" s="382"/>
      <c r="OP71" s="382"/>
      <c r="OQ71" s="382"/>
      <c r="OR71" s="382"/>
      <c r="OS71" s="382"/>
      <c r="OT71" s="382"/>
      <c r="OU71" s="382"/>
      <c r="OV71" s="382"/>
      <c r="OW71" s="382"/>
      <c r="OX71" s="382"/>
      <c r="OY71" s="382"/>
      <c r="OZ71" s="382"/>
      <c r="PA71" s="382"/>
      <c r="PB71" s="382"/>
      <c r="PC71" s="382"/>
      <c r="PD71" s="382"/>
      <c r="PE71" s="382"/>
      <c r="PF71" s="382"/>
      <c r="PG71" s="382"/>
      <c r="PH71" s="382"/>
      <c r="PI71" s="382"/>
      <c r="PJ71" s="382"/>
      <c r="PK71" s="382"/>
      <c r="PL71" s="382"/>
      <c r="PM71" s="382"/>
      <c r="PN71" s="382"/>
      <c r="PO71" s="382"/>
      <c r="PP71" s="382"/>
      <c r="PQ71" s="382"/>
      <c r="PR71" s="382"/>
      <c r="PS71" s="382"/>
      <c r="PT71" s="382"/>
      <c r="PU71" s="382"/>
      <c r="PV71" s="382"/>
      <c r="PW71" s="382"/>
      <c r="PX71" s="382"/>
      <c r="PY71" s="382"/>
      <c r="PZ71" s="382"/>
      <c r="QA71" s="382"/>
      <c r="QB71" s="382"/>
      <c r="QC71" s="382"/>
      <c r="QD71" s="382"/>
      <c r="QE71" s="382"/>
      <c r="QF71" s="382"/>
      <c r="QG71" s="382"/>
      <c r="QH71" s="382"/>
      <c r="QI71" s="382"/>
      <c r="QJ71" s="382"/>
      <c r="QK71" s="382"/>
      <c r="QL71" s="382"/>
      <c r="QM71" s="382"/>
      <c r="QN71" s="382"/>
      <c r="QO71" s="382"/>
      <c r="QP71" s="382"/>
      <c r="QQ71" s="382"/>
      <c r="QR71" s="382"/>
      <c r="QS71" s="382"/>
      <c r="QT71" s="382"/>
      <c r="QU71" s="382"/>
      <c r="QV71" s="382"/>
      <c r="QW71" s="382"/>
      <c r="QX71" s="382"/>
      <c r="QY71" s="382"/>
      <c r="QZ71" s="382"/>
      <c r="RA71" s="382"/>
      <c r="RB71" s="382"/>
      <c r="RC71" s="382"/>
      <c r="RD71" s="382"/>
      <c r="RE71" s="382"/>
      <c r="RF71" s="382"/>
      <c r="RG71" s="382"/>
      <c r="RH71" s="382"/>
      <c r="RI71" s="382"/>
      <c r="RJ71" s="382"/>
      <c r="RK71" s="382"/>
      <c r="RL71" s="382"/>
      <c r="RM71" s="382"/>
      <c r="RN71" s="382"/>
      <c r="RO71" s="382"/>
      <c r="RP71" s="382"/>
      <c r="RQ71" s="382"/>
      <c r="RR71" s="382"/>
      <c r="RS71" s="382"/>
      <c r="RT71" s="382"/>
      <c r="RU71" s="382"/>
      <c r="RV71" s="382"/>
      <c r="RW71" s="382"/>
      <c r="RX71" s="382"/>
      <c r="RY71" s="382"/>
      <c r="RZ71" s="382"/>
      <c r="SA71" s="382"/>
      <c r="SB71" s="382"/>
      <c r="SC71" s="382"/>
      <c r="SD71" s="382"/>
      <c r="SE71" s="382"/>
      <c r="SF71" s="382"/>
      <c r="SG71" s="382"/>
      <c r="SH71" s="382"/>
      <c r="SI71" s="382"/>
      <c r="SJ71" s="382"/>
      <c r="SK71" s="382"/>
      <c r="SL71" s="382"/>
      <c r="SM71" s="382"/>
      <c r="SN71" s="382"/>
      <c r="SO71" s="382"/>
      <c r="SP71" s="382"/>
      <c r="SQ71" s="382"/>
      <c r="SR71" s="382"/>
      <c r="SS71" s="382"/>
      <c r="ST71" s="382"/>
      <c r="SU71" s="382"/>
      <c r="SV71" s="382"/>
      <c r="SW71" s="382"/>
      <c r="SX71" s="382"/>
      <c r="SY71" s="382"/>
      <c r="SZ71" s="382"/>
      <c r="TA71" s="382"/>
      <c r="TB71" s="382"/>
      <c r="TC71" s="382"/>
      <c r="TD71" s="382"/>
      <c r="TE71" s="382"/>
      <c r="TF71" s="382"/>
      <c r="TG71" s="382"/>
      <c r="TH71" s="382"/>
      <c r="TI71" s="382"/>
      <c r="TJ71" s="382"/>
      <c r="TK71" s="382"/>
      <c r="TL71" s="382"/>
      <c r="TM71" s="382"/>
      <c r="TN71" s="382"/>
      <c r="TO71" s="382"/>
      <c r="TP71" s="382"/>
      <c r="TQ71" s="382"/>
      <c r="TR71" s="382"/>
      <c r="TS71" s="382"/>
      <c r="TT71" s="382"/>
      <c r="TU71" s="382"/>
      <c r="TV71" s="382"/>
      <c r="TW71" s="382"/>
      <c r="TX71" s="382"/>
      <c r="TY71" s="382"/>
      <c r="TZ71" s="382"/>
      <c r="UA71" s="382"/>
      <c r="UB71" s="382"/>
      <c r="UC71" s="382"/>
      <c r="UD71" s="382"/>
      <c r="UE71" s="382"/>
      <c r="UF71" s="382"/>
      <c r="UG71" s="382"/>
      <c r="UH71" s="382"/>
      <c r="UI71" s="382"/>
      <c r="UJ71" s="382"/>
      <c r="UK71" s="382"/>
      <c r="UL71" s="382"/>
      <c r="UM71" s="382"/>
      <c r="UN71" s="382"/>
      <c r="UO71" s="382"/>
      <c r="UP71" s="382"/>
      <c r="UQ71" s="382"/>
      <c r="UR71" s="382"/>
      <c r="US71" s="382"/>
      <c r="UT71" s="382"/>
      <c r="UU71" s="382"/>
      <c r="UV71" s="382"/>
      <c r="UW71" s="382"/>
      <c r="UX71" s="382"/>
      <c r="UY71" s="382"/>
      <c r="UZ71" s="382"/>
      <c r="VA71" s="382"/>
      <c r="VB71" s="382"/>
      <c r="VC71" s="382"/>
      <c r="VD71" s="382"/>
      <c r="VE71" s="382"/>
      <c r="VF71" s="382"/>
      <c r="VG71" s="382"/>
      <c r="VH71" s="382"/>
      <c r="VI71" s="382"/>
      <c r="VJ71" s="382"/>
      <c r="VK71" s="382"/>
      <c r="VL71" s="382"/>
      <c r="VM71" s="382"/>
      <c r="VN71" s="382"/>
      <c r="VO71" s="382"/>
      <c r="VP71" s="382"/>
      <c r="VQ71" s="382"/>
      <c r="VR71" s="382"/>
      <c r="VS71" s="382"/>
      <c r="VT71" s="382"/>
      <c r="VU71" s="382"/>
      <c r="VV71" s="382"/>
      <c r="VW71" s="382"/>
      <c r="VX71" s="382"/>
      <c r="VY71" s="382"/>
      <c r="VZ71" s="382"/>
      <c r="WA71" s="382"/>
      <c r="WB71" s="382"/>
      <c r="WC71" s="382"/>
      <c r="WD71" s="382"/>
      <c r="WE71" s="382"/>
      <c r="WF71" s="382"/>
      <c r="WG71" s="382"/>
      <c r="WH71" s="382"/>
      <c r="WI71" s="382"/>
      <c r="WJ71" s="382"/>
      <c r="WK71" s="382"/>
      <c r="WL71" s="382"/>
      <c r="WM71" s="382"/>
      <c r="WN71" s="382"/>
      <c r="WO71" s="382"/>
      <c r="WP71" s="382"/>
      <c r="WQ71" s="382"/>
      <c r="WR71" s="382"/>
      <c r="WS71" s="382"/>
      <c r="WT71" s="382"/>
      <c r="WU71" s="382"/>
      <c r="WV71" s="382"/>
      <c r="WW71" s="382"/>
      <c r="WX71" s="382"/>
      <c r="WY71" s="382"/>
      <c r="WZ71" s="382"/>
      <c r="XA71" s="382"/>
      <c r="XB71" s="382"/>
      <c r="XC71" s="382"/>
      <c r="XD71" s="382"/>
      <c r="XE71" s="382"/>
      <c r="XF71" s="382"/>
      <c r="XG71" s="382"/>
      <c r="XH71" s="382"/>
      <c r="XI71" s="382"/>
      <c r="XJ71" s="382"/>
      <c r="XK71" s="382"/>
      <c r="XL71" s="382"/>
      <c r="XM71" s="382"/>
      <c r="XN71" s="382"/>
      <c r="XO71" s="382"/>
      <c r="XP71" s="382"/>
      <c r="XQ71" s="382"/>
      <c r="XR71" s="382"/>
      <c r="XS71" s="382"/>
      <c r="XT71" s="382"/>
      <c r="XU71" s="382"/>
      <c r="XV71" s="382"/>
      <c r="XW71" s="382"/>
      <c r="XX71" s="382"/>
      <c r="XY71" s="382"/>
      <c r="XZ71" s="382"/>
      <c r="YA71" s="382"/>
      <c r="YB71" s="382"/>
      <c r="YC71" s="382"/>
      <c r="YD71" s="382"/>
      <c r="YE71" s="382"/>
      <c r="YF71" s="382"/>
      <c r="YG71" s="382"/>
      <c r="YH71" s="382"/>
      <c r="YI71" s="382"/>
      <c r="YJ71" s="382"/>
      <c r="YK71" s="382"/>
      <c r="YL71" s="382"/>
      <c r="YM71" s="382"/>
      <c r="YN71" s="382"/>
      <c r="YO71" s="382"/>
      <c r="YP71" s="382"/>
      <c r="YQ71" s="382"/>
      <c r="YR71" s="382"/>
      <c r="YS71" s="382"/>
      <c r="YT71" s="382"/>
      <c r="YU71" s="382"/>
      <c r="YV71" s="382"/>
      <c r="YW71" s="382"/>
      <c r="YX71" s="382"/>
      <c r="YY71" s="382"/>
      <c r="YZ71" s="382"/>
      <c r="ZA71" s="382"/>
      <c r="ZB71" s="382"/>
      <c r="ZC71" s="382"/>
      <c r="ZD71" s="382"/>
      <c r="ZE71" s="382"/>
      <c r="ZF71" s="382"/>
      <c r="ZG71" s="382"/>
      <c r="ZH71" s="382"/>
      <c r="ZI71" s="382"/>
      <c r="ZJ71" s="382"/>
      <c r="ZK71" s="382"/>
      <c r="ZL71" s="382"/>
      <c r="ZM71" s="382"/>
      <c r="ZN71" s="382"/>
      <c r="ZO71" s="382"/>
      <c r="ZP71" s="382"/>
      <c r="ZQ71" s="382"/>
      <c r="ZR71" s="382"/>
      <c r="ZS71" s="382"/>
      <c r="ZT71" s="382"/>
      <c r="ZU71" s="382"/>
      <c r="ZV71" s="382"/>
      <c r="ZW71" s="382"/>
      <c r="ZX71" s="382"/>
      <c r="ZY71" s="382"/>
      <c r="ZZ71" s="382"/>
      <c r="AAA71" s="382"/>
      <c r="AAB71" s="382"/>
      <c r="AAC71" s="382"/>
      <c r="AAD71" s="382"/>
      <c r="AAE71" s="382"/>
      <c r="AAF71" s="382"/>
      <c r="AAG71" s="382"/>
      <c r="AAH71" s="382"/>
      <c r="AAI71" s="382"/>
      <c r="AAJ71" s="382"/>
      <c r="AAK71" s="382"/>
      <c r="AAL71" s="382"/>
      <c r="AAM71" s="382"/>
      <c r="AAN71" s="382"/>
      <c r="AAO71" s="382"/>
      <c r="AAP71" s="382"/>
      <c r="AAQ71" s="382"/>
      <c r="AAR71" s="382"/>
      <c r="AAS71" s="382"/>
      <c r="AAT71" s="382"/>
      <c r="AAU71" s="382"/>
      <c r="AAV71" s="382"/>
      <c r="AAW71" s="382"/>
      <c r="AAX71" s="382"/>
      <c r="AAY71" s="382"/>
      <c r="AAZ71" s="382"/>
      <c r="ABA71" s="382"/>
      <c r="ABB71" s="382"/>
      <c r="ABC71" s="382"/>
      <c r="ABD71" s="382"/>
      <c r="ABE71" s="382"/>
      <c r="ABF71" s="382"/>
      <c r="ABG71" s="382"/>
      <c r="ABH71" s="382"/>
      <c r="ABI71" s="382"/>
      <c r="ABJ71" s="382"/>
      <c r="ABK71" s="382"/>
      <c r="ABL71" s="382"/>
      <c r="ABM71" s="382"/>
      <c r="ABN71" s="382"/>
      <c r="ABO71" s="382"/>
      <c r="ABP71" s="382"/>
      <c r="ABQ71" s="382"/>
      <c r="ABR71" s="382"/>
      <c r="ABS71" s="382"/>
      <c r="ABT71" s="382"/>
      <c r="ABU71" s="382"/>
      <c r="ABV71" s="382"/>
      <c r="ABW71" s="382"/>
      <c r="ABX71" s="382"/>
      <c r="ABY71" s="382"/>
      <c r="ABZ71" s="382"/>
      <c r="ACA71" s="382"/>
      <c r="ACB71" s="382"/>
      <c r="ACC71" s="382"/>
      <c r="ACD71" s="382"/>
      <c r="ACE71" s="382"/>
      <c r="ACF71" s="382"/>
      <c r="ACG71" s="382"/>
      <c r="ACH71" s="382"/>
      <c r="ACI71" s="382"/>
      <c r="ACJ71" s="382"/>
      <c r="ACK71" s="382"/>
      <c r="ACL71" s="382"/>
      <c r="ACM71" s="382"/>
      <c r="ACN71" s="382"/>
      <c r="ACO71" s="382"/>
      <c r="ACP71" s="382"/>
      <c r="ACQ71" s="382"/>
      <c r="ACR71" s="382"/>
      <c r="ACS71" s="382"/>
      <c r="ACT71" s="382"/>
      <c r="ACU71" s="382"/>
      <c r="ACV71" s="382"/>
      <c r="ACW71" s="382"/>
      <c r="ACX71" s="382"/>
      <c r="ACY71" s="382"/>
      <c r="ACZ71" s="382"/>
      <c r="ADA71" s="382"/>
      <c r="ADB71" s="382"/>
      <c r="ADC71" s="382"/>
      <c r="ADD71" s="382"/>
      <c r="ADE71" s="382"/>
      <c r="ADF71" s="382"/>
      <c r="ADG71" s="382"/>
      <c r="ADH71" s="382"/>
      <c r="ADI71" s="382"/>
      <c r="ADJ71" s="382"/>
      <c r="ADK71" s="382"/>
      <c r="ADL71" s="382"/>
      <c r="ADM71" s="382"/>
      <c r="ADN71" s="382"/>
      <c r="ADO71" s="382"/>
      <c r="ADP71" s="382"/>
      <c r="ADQ71" s="382"/>
      <c r="ADR71" s="382"/>
      <c r="ADS71" s="382"/>
      <c r="ADT71" s="382"/>
      <c r="ADU71" s="382"/>
      <c r="ADV71" s="382"/>
      <c r="ADW71" s="382"/>
      <c r="ADX71" s="382"/>
      <c r="ADY71" s="382"/>
      <c r="ADZ71" s="382"/>
      <c r="AEA71" s="382"/>
      <c r="AEB71" s="382"/>
      <c r="AEC71" s="382"/>
      <c r="AED71" s="382"/>
      <c r="AEE71" s="382"/>
      <c r="AEF71" s="382"/>
      <c r="AEG71" s="382"/>
      <c r="AEH71" s="382"/>
      <c r="AEI71" s="382"/>
      <c r="AEJ71" s="382"/>
      <c r="AEK71" s="382"/>
      <c r="AEL71" s="382"/>
      <c r="AEM71" s="382"/>
      <c r="AEN71" s="382"/>
      <c r="AEO71" s="382"/>
      <c r="AEP71" s="382"/>
      <c r="AEQ71" s="382"/>
      <c r="AER71" s="382"/>
      <c r="AES71" s="382"/>
      <c r="AET71" s="382"/>
      <c r="AEU71" s="382"/>
      <c r="AEV71" s="382"/>
      <c r="AEW71" s="382"/>
      <c r="AEX71" s="382"/>
      <c r="AEY71" s="382"/>
      <c r="AEZ71" s="382"/>
      <c r="AFA71" s="382"/>
      <c r="AFB71" s="382"/>
      <c r="AFC71" s="382"/>
      <c r="AFD71" s="382"/>
      <c r="AFE71" s="382"/>
      <c r="AFF71" s="382"/>
      <c r="AFG71" s="382"/>
      <c r="AFH71" s="382"/>
      <c r="AFI71" s="382"/>
      <c r="AFJ71" s="382"/>
      <c r="AFK71" s="382"/>
      <c r="AFL71" s="382"/>
      <c r="AFM71" s="382"/>
      <c r="AFN71" s="382"/>
      <c r="AFO71" s="382"/>
      <c r="AFP71" s="382"/>
      <c r="AFQ71" s="382"/>
      <c r="AFR71" s="382"/>
      <c r="AFS71" s="382"/>
      <c r="AFT71" s="382"/>
      <c r="AFU71" s="382"/>
      <c r="AFV71" s="382"/>
      <c r="AFW71" s="382"/>
      <c r="AFX71" s="382"/>
      <c r="AFY71" s="382"/>
      <c r="AFZ71" s="382"/>
      <c r="AGA71" s="382"/>
      <c r="AGB71" s="382"/>
      <c r="AGC71" s="382"/>
      <c r="AGD71" s="382"/>
      <c r="AGE71" s="382"/>
      <c r="AGF71" s="382"/>
      <c r="AGG71" s="382"/>
      <c r="AGH71" s="382"/>
      <c r="AGI71" s="382"/>
      <c r="AGJ71" s="382"/>
      <c r="AGK71" s="382"/>
      <c r="AGL71" s="382"/>
      <c r="AGM71" s="382"/>
      <c r="AGN71" s="382"/>
      <c r="AGO71" s="382"/>
      <c r="AGP71" s="382"/>
      <c r="AGQ71" s="382"/>
      <c r="AGR71" s="382"/>
      <c r="AGS71" s="382"/>
      <c r="AGT71" s="382"/>
      <c r="AGU71" s="382"/>
      <c r="AGV71" s="382"/>
      <c r="AGW71" s="382"/>
      <c r="AGX71" s="382"/>
      <c r="AGY71" s="382"/>
      <c r="AGZ71" s="382"/>
      <c r="AHA71" s="382"/>
      <c r="AHB71" s="382"/>
      <c r="AHC71" s="382"/>
      <c r="AHD71" s="382"/>
      <c r="AHE71" s="382"/>
      <c r="AHF71" s="382"/>
      <c r="AHG71" s="382"/>
      <c r="AHH71" s="382"/>
      <c r="AHI71" s="382"/>
      <c r="AHJ71" s="382"/>
      <c r="AHK71" s="382"/>
      <c r="AHL71" s="382"/>
      <c r="AHM71" s="382"/>
      <c r="AHN71" s="382"/>
      <c r="AHO71" s="382"/>
      <c r="AHP71" s="382"/>
      <c r="AHQ71" s="382"/>
      <c r="AHR71" s="382"/>
      <c r="AHS71" s="382"/>
      <c r="AHT71" s="382"/>
      <c r="AHU71" s="382"/>
      <c r="AHV71" s="382"/>
      <c r="AHW71" s="382"/>
      <c r="AHX71" s="382"/>
      <c r="AHY71" s="382"/>
      <c r="AHZ71" s="382"/>
      <c r="AIA71" s="382"/>
      <c r="AIB71" s="382"/>
      <c r="AIC71" s="382"/>
      <c r="AID71" s="382"/>
      <c r="AIE71" s="382"/>
      <c r="AIF71" s="382"/>
      <c r="AIG71" s="382"/>
      <c r="AIH71" s="382"/>
      <c r="AII71" s="382"/>
      <c r="AIJ71" s="382"/>
      <c r="AIK71" s="382"/>
      <c r="AIL71" s="382"/>
      <c r="AIM71" s="382"/>
      <c r="AIN71" s="382"/>
      <c r="AIO71" s="382"/>
      <c r="AIP71" s="382"/>
      <c r="AIQ71" s="382"/>
      <c r="AIR71" s="382"/>
      <c r="AIS71" s="382"/>
      <c r="AIT71" s="382"/>
      <c r="AIU71" s="382"/>
      <c r="AIV71" s="382"/>
      <c r="AIW71" s="382"/>
      <c r="AIX71" s="382"/>
      <c r="AIY71" s="382"/>
      <c r="AIZ71" s="382"/>
      <c r="AJA71" s="382"/>
      <c r="AJB71" s="382"/>
      <c r="AJC71" s="382"/>
      <c r="AJD71" s="382"/>
      <c r="AJE71" s="382"/>
      <c r="AJF71" s="382"/>
      <c r="AJG71" s="382"/>
      <c r="AJH71" s="382"/>
      <c r="AJI71" s="382"/>
      <c r="AJJ71" s="382"/>
      <c r="AJK71" s="382"/>
      <c r="AJL71" s="382"/>
      <c r="AJM71" s="382"/>
      <c r="AJN71" s="382"/>
      <c r="AJO71" s="382"/>
      <c r="AJP71" s="382"/>
      <c r="AJQ71" s="382"/>
      <c r="AJR71" s="382"/>
      <c r="AJS71" s="382"/>
      <c r="AJT71" s="382"/>
      <c r="AJU71" s="382"/>
      <c r="AJV71" s="382"/>
      <c r="AJW71" s="382"/>
      <c r="AJX71" s="382"/>
      <c r="AJY71" s="382"/>
      <c r="AJZ71" s="382"/>
      <c r="AKA71" s="382"/>
      <c r="AKB71" s="382"/>
      <c r="AKC71" s="382"/>
      <c r="AKD71" s="382"/>
      <c r="AKE71" s="382"/>
      <c r="AKF71" s="382"/>
      <c r="AKG71" s="382"/>
      <c r="AKH71" s="382"/>
      <c r="AKI71" s="382"/>
      <c r="AKJ71" s="382"/>
      <c r="AKK71" s="382"/>
      <c r="AKL71" s="382"/>
      <c r="AKM71" s="382"/>
      <c r="AKN71" s="382"/>
      <c r="AKO71" s="382"/>
      <c r="AKP71" s="382"/>
      <c r="AKQ71" s="382"/>
      <c r="AKR71" s="382"/>
      <c r="AKS71" s="382"/>
      <c r="AKT71" s="382"/>
      <c r="AKU71" s="382"/>
      <c r="AKV71" s="382"/>
      <c r="AKW71" s="382"/>
      <c r="AKX71" s="382"/>
      <c r="AKY71" s="382"/>
      <c r="AKZ71" s="382"/>
      <c r="ALA71" s="382"/>
      <c r="ALB71" s="382"/>
      <c r="ALC71" s="382"/>
      <c r="ALD71" s="382"/>
      <c r="ALE71" s="382"/>
      <c r="ALF71" s="382"/>
      <c r="ALG71" s="382"/>
      <c r="ALH71" s="382"/>
      <c r="ALI71" s="382"/>
      <c r="ALJ71" s="382"/>
      <c r="ALK71" s="382"/>
      <c r="ALL71" s="382"/>
      <c r="ALM71" s="382"/>
      <c r="ALN71" s="382"/>
      <c r="ALO71" s="382"/>
      <c r="ALP71" s="382"/>
      <c r="ALQ71" s="382"/>
      <c r="ALR71" s="382"/>
      <c r="ALS71" s="382"/>
      <c r="ALT71" s="382"/>
      <c r="ALU71" s="382"/>
      <c r="ALV71" s="382"/>
      <c r="ALW71" s="382"/>
      <c r="ALX71" s="382"/>
      <c r="ALY71" s="382"/>
      <c r="ALZ71" s="382"/>
      <c r="AMA71" s="382"/>
      <c r="AMB71" s="382"/>
      <c r="AMC71" s="382"/>
      <c r="AMD71" s="382"/>
      <c r="AME71" s="382"/>
      <c r="AMF71" s="382"/>
      <c r="AMG71" s="382"/>
      <c r="AMH71" s="382"/>
      <c r="AMI71" s="382"/>
      <c r="AMJ71" s="382"/>
      <c r="AMK71" s="382"/>
      <c r="AML71" s="382"/>
      <c r="AMM71" s="382"/>
      <c r="AMN71" s="382"/>
      <c r="AMO71" s="382"/>
      <c r="AMP71" s="382"/>
      <c r="AMQ71" s="382"/>
      <c r="AMR71" s="382"/>
      <c r="AMS71" s="382"/>
      <c r="AMT71" s="382"/>
      <c r="AMU71" s="382"/>
      <c r="AMV71" s="382"/>
      <c r="AMW71" s="382"/>
      <c r="AMX71" s="382"/>
      <c r="AMY71" s="382"/>
      <c r="AMZ71" s="382"/>
      <c r="ANA71" s="382"/>
      <c r="ANB71" s="382"/>
      <c r="ANC71" s="382"/>
      <c r="AND71" s="382"/>
      <c r="ANE71" s="382"/>
      <c r="ANF71" s="382"/>
      <c r="ANG71" s="382"/>
      <c r="ANH71" s="382"/>
      <c r="ANI71" s="382"/>
      <c r="ANJ71" s="382"/>
      <c r="ANK71" s="382"/>
      <c r="ANL71" s="382"/>
      <c r="ANM71" s="382"/>
      <c r="ANN71" s="382"/>
      <c r="ANO71" s="382"/>
      <c r="ANP71" s="382"/>
      <c r="ANQ71" s="382"/>
      <c r="ANR71" s="382"/>
      <c r="ANS71" s="382"/>
      <c r="ANT71" s="382"/>
      <c r="ANU71" s="382"/>
      <c r="ANV71" s="382"/>
      <c r="ANW71" s="382"/>
      <c r="ANX71" s="382"/>
      <c r="ANY71" s="382"/>
      <c r="ANZ71" s="382"/>
      <c r="AOA71" s="382"/>
      <c r="AOB71" s="382"/>
      <c r="AOC71" s="382"/>
      <c r="AOD71" s="382"/>
      <c r="AOE71" s="382"/>
      <c r="AOF71" s="382"/>
      <c r="AOG71" s="382"/>
      <c r="AOH71" s="382"/>
      <c r="AOI71" s="382"/>
      <c r="AOJ71" s="382"/>
      <c r="AOK71" s="382"/>
      <c r="AOL71" s="382"/>
      <c r="AOM71" s="382"/>
      <c r="AON71" s="382"/>
      <c r="AOO71" s="382"/>
      <c r="AOP71" s="382"/>
      <c r="AOQ71" s="382"/>
      <c r="AOR71" s="382"/>
      <c r="AOS71" s="382"/>
      <c r="AOT71" s="382"/>
      <c r="AOU71" s="382"/>
      <c r="AOV71" s="382"/>
      <c r="AOW71" s="382"/>
      <c r="AOX71" s="382"/>
      <c r="AOY71" s="382"/>
      <c r="AOZ71" s="382"/>
      <c r="APA71" s="382"/>
      <c r="APB71" s="382"/>
      <c r="APC71" s="382"/>
      <c r="APD71" s="382"/>
      <c r="APE71" s="382"/>
      <c r="APF71" s="382"/>
      <c r="APG71" s="382"/>
      <c r="APH71" s="382"/>
      <c r="API71" s="382"/>
      <c r="APJ71" s="382"/>
      <c r="APK71" s="382"/>
      <c r="APL71" s="382"/>
      <c r="APM71" s="382"/>
      <c r="APN71" s="382"/>
      <c r="APO71" s="382"/>
      <c r="APP71" s="382"/>
      <c r="APQ71" s="382"/>
      <c r="APR71" s="382"/>
      <c r="APS71" s="382"/>
      <c r="APT71" s="382"/>
      <c r="APU71" s="382"/>
      <c r="APV71" s="382"/>
      <c r="APW71" s="382"/>
      <c r="APX71" s="382"/>
      <c r="APY71" s="382"/>
      <c r="APZ71" s="382"/>
      <c r="AQA71" s="382"/>
      <c r="AQB71" s="382"/>
      <c r="AQC71" s="382"/>
      <c r="AQD71" s="382"/>
      <c r="AQE71" s="382"/>
      <c r="AQF71" s="382"/>
      <c r="AQG71" s="382"/>
      <c r="AQH71" s="382"/>
      <c r="AQI71" s="382"/>
      <c r="AQJ71" s="382"/>
      <c r="AQK71" s="382"/>
      <c r="AQL71" s="382"/>
      <c r="AQM71" s="382"/>
      <c r="AQN71" s="382"/>
      <c r="AQO71" s="382"/>
      <c r="AQP71" s="382"/>
      <c r="AQQ71" s="382"/>
      <c r="AQR71" s="382"/>
      <c r="AQS71" s="382"/>
      <c r="AQT71" s="382"/>
      <c r="AQU71" s="382"/>
      <c r="AQV71" s="382"/>
      <c r="AQW71" s="382"/>
      <c r="AQX71" s="382"/>
      <c r="AQY71" s="382"/>
      <c r="AQZ71" s="382"/>
      <c r="ARA71" s="382"/>
      <c r="ARB71" s="382"/>
      <c r="ARC71" s="382"/>
      <c r="ARD71" s="382"/>
      <c r="ARE71" s="382"/>
      <c r="ARF71" s="382"/>
      <c r="ARG71" s="382"/>
      <c r="ARH71" s="382"/>
      <c r="ARI71" s="382"/>
      <c r="ARJ71" s="382"/>
      <c r="ARK71" s="382"/>
      <c r="ARL71" s="382"/>
      <c r="ARM71" s="382"/>
      <c r="ARN71" s="382"/>
      <c r="ARO71" s="382"/>
      <c r="ARP71" s="382"/>
      <c r="ARQ71" s="382"/>
      <c r="ARR71" s="382"/>
      <c r="ARS71" s="382"/>
      <c r="ART71" s="382"/>
      <c r="ARU71" s="382"/>
      <c r="ARV71" s="382"/>
      <c r="ARW71" s="382"/>
      <c r="ARX71" s="382"/>
      <c r="ARY71" s="382"/>
      <c r="ARZ71" s="382"/>
      <c r="ASA71" s="382"/>
      <c r="ASB71" s="382"/>
      <c r="ASC71" s="382"/>
      <c r="ASD71" s="382"/>
      <c r="ASE71" s="382"/>
      <c r="ASF71" s="382"/>
      <c r="ASG71" s="382"/>
      <c r="ASH71" s="382"/>
      <c r="ASI71" s="382"/>
      <c r="ASJ71" s="382"/>
      <c r="ASK71" s="382"/>
      <c r="ASL71" s="382"/>
      <c r="ASM71" s="382"/>
      <c r="ASN71" s="382"/>
      <c r="ASO71" s="382"/>
      <c r="ASP71" s="382"/>
      <c r="ASQ71" s="382"/>
      <c r="ASR71" s="382"/>
      <c r="ASS71" s="382"/>
      <c r="AST71" s="382"/>
      <c r="ASU71" s="382"/>
      <c r="ASV71" s="382"/>
      <c r="ASW71" s="382"/>
      <c r="ASX71" s="382"/>
      <c r="ASY71" s="382"/>
      <c r="ASZ71" s="382"/>
      <c r="ATA71" s="382"/>
      <c r="ATB71" s="382"/>
      <c r="ATC71" s="382"/>
      <c r="ATD71" s="382"/>
      <c r="ATE71" s="382"/>
      <c r="ATF71" s="382"/>
      <c r="ATG71" s="382"/>
      <c r="ATH71" s="382"/>
      <c r="ATI71" s="382"/>
      <c r="ATJ71" s="382"/>
      <c r="ATK71" s="382"/>
      <c r="ATL71" s="382"/>
      <c r="ATM71" s="382"/>
      <c r="ATN71" s="382"/>
      <c r="ATO71" s="382"/>
      <c r="ATP71" s="382"/>
      <c r="ATQ71" s="382"/>
      <c r="ATR71" s="382"/>
      <c r="ATS71" s="382"/>
      <c r="ATT71" s="382"/>
      <c r="ATU71" s="382"/>
      <c r="ATV71" s="382"/>
      <c r="ATW71" s="382"/>
      <c r="ATX71" s="382"/>
      <c r="ATY71" s="382"/>
      <c r="ATZ71" s="382"/>
      <c r="AUA71" s="382"/>
      <c r="AUB71" s="382"/>
      <c r="AUC71" s="382"/>
      <c r="AUD71" s="382"/>
      <c r="AUE71" s="382"/>
      <c r="AUF71" s="382"/>
      <c r="AUG71" s="382"/>
      <c r="AUH71" s="382"/>
      <c r="AUI71" s="382"/>
      <c r="AUJ71" s="382"/>
      <c r="AUK71" s="382"/>
      <c r="AUL71" s="382"/>
      <c r="AUM71" s="382"/>
      <c r="AUN71" s="382"/>
      <c r="AUO71" s="382"/>
      <c r="AUP71" s="382"/>
      <c r="AUQ71" s="382"/>
      <c r="AUR71" s="382"/>
      <c r="AUS71" s="382"/>
      <c r="AUT71" s="382"/>
      <c r="AUU71" s="382"/>
      <c r="AUV71" s="382"/>
      <c r="AUW71" s="382"/>
      <c r="AUX71" s="382"/>
      <c r="AUY71" s="382"/>
      <c r="AUZ71" s="382"/>
      <c r="AVA71" s="382"/>
      <c r="AVB71" s="382"/>
      <c r="AVC71" s="382"/>
      <c r="AVD71" s="382"/>
      <c r="AVE71" s="382"/>
      <c r="AVF71" s="382"/>
      <c r="AVG71" s="382"/>
      <c r="AVH71" s="382"/>
      <c r="AVI71" s="382"/>
      <c r="AVJ71" s="382"/>
      <c r="AVK71" s="382"/>
      <c r="AVL71" s="382"/>
      <c r="AVM71" s="382"/>
      <c r="AVN71" s="382"/>
      <c r="AVO71" s="382"/>
      <c r="AVP71" s="382"/>
      <c r="AVQ71" s="382"/>
      <c r="AVR71" s="382"/>
      <c r="AVS71" s="382"/>
      <c r="AVT71" s="382"/>
      <c r="AVU71" s="382"/>
      <c r="AVV71" s="382"/>
      <c r="AVW71" s="382"/>
      <c r="AVX71" s="382"/>
      <c r="AVY71" s="382"/>
      <c r="AVZ71" s="382"/>
      <c r="AWA71" s="382"/>
      <c r="AWB71" s="382"/>
      <c r="AWC71" s="382"/>
      <c r="AWD71" s="382"/>
      <c r="AWE71" s="382"/>
      <c r="AWF71" s="382"/>
      <c r="AWG71" s="382"/>
      <c r="AWH71" s="382"/>
      <c r="AWI71" s="382"/>
      <c r="AWJ71" s="382"/>
      <c r="AWK71" s="382"/>
      <c r="AWL71" s="382"/>
      <c r="AWM71" s="382"/>
      <c r="AWN71" s="382"/>
      <c r="AWO71" s="382"/>
      <c r="AWP71" s="382"/>
      <c r="AWQ71" s="382"/>
      <c r="AWR71" s="382"/>
      <c r="AWS71" s="382"/>
      <c r="AWT71" s="382"/>
      <c r="AWU71" s="382"/>
      <c r="AWV71" s="382"/>
      <c r="AWW71" s="382"/>
      <c r="AWX71" s="382"/>
      <c r="AWY71" s="382"/>
      <c r="AWZ71" s="382"/>
      <c r="AXA71" s="382"/>
      <c r="AXB71" s="382"/>
      <c r="AXC71" s="382"/>
      <c r="AXD71" s="382"/>
      <c r="AXE71" s="382"/>
      <c r="AXF71" s="382"/>
      <c r="AXG71" s="382"/>
      <c r="AXH71" s="382"/>
      <c r="AXI71" s="382"/>
      <c r="AXJ71" s="382"/>
      <c r="AXK71" s="382"/>
      <c r="AXL71" s="382"/>
      <c r="AXM71" s="382"/>
      <c r="AXN71" s="382"/>
      <c r="AXO71" s="382"/>
      <c r="AXP71" s="382"/>
      <c r="AXQ71" s="382"/>
      <c r="AXR71" s="382"/>
      <c r="AXS71" s="382"/>
      <c r="AXT71" s="382"/>
      <c r="AXU71" s="382"/>
      <c r="AXV71" s="382"/>
      <c r="AXW71" s="382"/>
      <c r="AXX71" s="382"/>
      <c r="AXY71" s="382"/>
      <c r="AXZ71" s="382"/>
      <c r="AYA71" s="382"/>
      <c r="AYB71" s="382"/>
      <c r="AYC71" s="382"/>
      <c r="AYD71" s="382"/>
      <c r="AYE71" s="382"/>
      <c r="AYF71" s="382"/>
      <c r="AYG71" s="382"/>
      <c r="AYH71" s="382"/>
      <c r="AYI71" s="382"/>
      <c r="AYJ71" s="382"/>
      <c r="AYK71" s="382"/>
      <c r="AYL71" s="382"/>
      <c r="AYM71" s="382"/>
      <c r="AYN71" s="382"/>
      <c r="AYO71" s="382"/>
      <c r="AYP71" s="382"/>
      <c r="AYQ71" s="382"/>
      <c r="AYR71" s="382"/>
      <c r="AYS71" s="382"/>
      <c r="AYT71" s="382"/>
      <c r="AYU71" s="382"/>
      <c r="AYV71" s="382"/>
      <c r="AYW71" s="382"/>
      <c r="AYX71" s="382"/>
      <c r="AYY71" s="382"/>
      <c r="AYZ71" s="382"/>
      <c r="AZA71" s="382"/>
      <c r="AZB71" s="382"/>
      <c r="AZC71" s="382"/>
      <c r="AZD71" s="382"/>
      <c r="AZE71" s="382"/>
      <c r="AZF71" s="382"/>
      <c r="AZG71" s="382"/>
      <c r="AZH71" s="382"/>
      <c r="AZI71" s="382"/>
      <c r="AZJ71" s="382"/>
      <c r="AZK71" s="382"/>
      <c r="AZL71" s="382"/>
      <c r="AZM71" s="382"/>
      <c r="AZN71" s="382"/>
      <c r="AZO71" s="382"/>
      <c r="AZP71" s="382"/>
      <c r="AZQ71" s="382"/>
      <c r="AZR71" s="382"/>
      <c r="AZS71" s="382"/>
      <c r="AZT71" s="382"/>
      <c r="AZU71" s="382"/>
      <c r="AZV71" s="382"/>
      <c r="AZW71" s="382"/>
      <c r="AZX71" s="382"/>
      <c r="AZY71" s="382"/>
      <c r="AZZ71" s="382"/>
      <c r="BAA71" s="382"/>
      <c r="BAB71" s="382"/>
      <c r="BAC71" s="382"/>
      <c r="BAD71" s="382"/>
      <c r="BAE71" s="382"/>
      <c r="BAF71" s="382"/>
      <c r="BAG71" s="382"/>
      <c r="BAH71" s="382"/>
      <c r="BAI71" s="382"/>
      <c r="BAJ71" s="382"/>
      <c r="BAK71" s="382"/>
      <c r="BAL71" s="382"/>
      <c r="BAM71" s="382"/>
      <c r="BAN71" s="382"/>
      <c r="BAO71" s="382"/>
      <c r="BAP71" s="382"/>
      <c r="BAQ71" s="382"/>
      <c r="BAR71" s="382"/>
      <c r="BAS71" s="382"/>
      <c r="BAT71" s="382"/>
      <c r="BAU71" s="382"/>
      <c r="BAV71" s="382"/>
      <c r="BAW71" s="382"/>
      <c r="BAX71" s="382"/>
      <c r="BAY71" s="382"/>
      <c r="BAZ71" s="382"/>
      <c r="BBA71" s="382"/>
      <c r="BBB71" s="382"/>
      <c r="BBC71" s="382"/>
      <c r="BBD71" s="382"/>
      <c r="BBE71" s="382"/>
      <c r="BBF71" s="382"/>
      <c r="BBG71" s="382"/>
      <c r="BBH71" s="382"/>
      <c r="BBI71" s="382"/>
      <c r="BBJ71" s="382"/>
      <c r="BBK71" s="382"/>
      <c r="BBL71" s="382"/>
      <c r="BBM71" s="382"/>
      <c r="BBN71" s="382"/>
      <c r="BBO71" s="382"/>
      <c r="BBP71" s="382"/>
      <c r="BBQ71" s="382"/>
      <c r="BBR71" s="382"/>
      <c r="BBS71" s="382"/>
      <c r="BBT71" s="382"/>
      <c r="BBU71" s="382"/>
      <c r="BBV71" s="382"/>
      <c r="BBW71" s="382"/>
      <c r="BBX71" s="382"/>
      <c r="BBY71" s="382"/>
      <c r="BBZ71" s="382"/>
      <c r="BCA71" s="382"/>
      <c r="BCB71" s="382"/>
      <c r="BCC71" s="382"/>
      <c r="BCD71" s="382"/>
      <c r="BCE71" s="382"/>
      <c r="BCF71" s="382"/>
      <c r="BCG71" s="382"/>
      <c r="BCH71" s="382"/>
      <c r="BCI71" s="382"/>
      <c r="BCJ71" s="382"/>
      <c r="BCK71" s="382"/>
      <c r="BCL71" s="382"/>
      <c r="BCM71" s="382"/>
      <c r="BCN71" s="382"/>
      <c r="BCO71" s="382"/>
      <c r="BCP71" s="382"/>
      <c r="BCQ71" s="382"/>
      <c r="BCR71" s="382"/>
      <c r="BCS71" s="382"/>
      <c r="BCT71" s="382"/>
      <c r="BCU71" s="382"/>
      <c r="BCV71" s="382"/>
      <c r="BCW71" s="382"/>
      <c r="BCX71" s="382"/>
      <c r="BCY71" s="382"/>
      <c r="BCZ71" s="382"/>
      <c r="BDA71" s="382"/>
      <c r="BDB71" s="382"/>
      <c r="BDC71" s="382"/>
      <c r="BDD71" s="382"/>
      <c r="BDE71" s="382"/>
      <c r="BDF71" s="382"/>
      <c r="BDG71" s="382"/>
      <c r="BDH71" s="382"/>
      <c r="BDI71" s="382"/>
      <c r="BDJ71" s="382"/>
      <c r="BDK71" s="382"/>
      <c r="BDL71" s="382"/>
      <c r="BDM71" s="382"/>
      <c r="BDN71" s="382"/>
      <c r="BDO71" s="382"/>
      <c r="BDP71" s="382"/>
      <c r="BDQ71" s="382"/>
      <c r="BDR71" s="382"/>
      <c r="BDS71" s="382"/>
      <c r="BDT71" s="382"/>
      <c r="BDU71" s="382"/>
      <c r="BDV71" s="382"/>
      <c r="BDW71" s="382"/>
      <c r="BDX71" s="382"/>
      <c r="BDY71" s="382"/>
      <c r="BDZ71" s="382"/>
      <c r="BEA71" s="382"/>
      <c r="BEB71" s="382"/>
      <c r="BEC71" s="382"/>
      <c r="BED71" s="382"/>
      <c r="BEE71" s="382"/>
      <c r="BEF71" s="382"/>
      <c r="BEG71" s="382"/>
      <c r="BEH71" s="382"/>
      <c r="BEI71" s="382"/>
      <c r="BEJ71" s="382"/>
      <c r="BEK71" s="382"/>
      <c r="BEL71" s="382"/>
      <c r="BEM71" s="382"/>
      <c r="BEN71" s="382"/>
      <c r="BEO71" s="382"/>
      <c r="BEP71" s="382"/>
      <c r="BEQ71" s="382"/>
      <c r="BER71" s="382"/>
      <c r="BES71" s="382"/>
      <c r="BET71" s="382"/>
      <c r="BEU71" s="382"/>
      <c r="BEV71" s="382"/>
      <c r="BEW71" s="382"/>
      <c r="BEX71" s="382"/>
      <c r="BEY71" s="382"/>
      <c r="BEZ71" s="382"/>
      <c r="BFA71" s="382"/>
      <c r="BFB71" s="382"/>
      <c r="BFC71" s="382"/>
      <c r="BFD71" s="382"/>
      <c r="BFE71" s="382"/>
      <c r="BFF71" s="382"/>
      <c r="BFG71" s="382"/>
      <c r="BFH71" s="382"/>
      <c r="BFI71" s="382"/>
      <c r="BFJ71" s="382"/>
      <c r="BFK71" s="382"/>
      <c r="BFL71" s="382"/>
      <c r="BFM71" s="382"/>
      <c r="BFN71" s="382"/>
      <c r="BFO71" s="382"/>
      <c r="BFP71" s="382"/>
      <c r="BFQ71" s="382"/>
      <c r="BFR71" s="382"/>
      <c r="BFS71" s="382"/>
      <c r="BFT71" s="382"/>
      <c r="BFU71" s="382"/>
      <c r="BFV71" s="382"/>
      <c r="BFW71" s="382"/>
      <c r="BFX71" s="382"/>
      <c r="BFY71" s="382"/>
      <c r="BFZ71" s="382"/>
      <c r="BGA71" s="382"/>
      <c r="BGB71" s="382"/>
      <c r="BGC71" s="382"/>
      <c r="BGD71" s="382"/>
      <c r="BGE71" s="382"/>
      <c r="BGF71" s="382"/>
      <c r="BGG71" s="382"/>
      <c r="BGH71" s="382"/>
      <c r="BGI71" s="382"/>
      <c r="BGJ71" s="382"/>
      <c r="BGK71" s="382"/>
      <c r="BGL71" s="382"/>
      <c r="BGM71" s="382"/>
      <c r="BGN71" s="382"/>
      <c r="BGO71" s="382"/>
      <c r="BGP71" s="382"/>
      <c r="BGQ71" s="382"/>
      <c r="BGR71" s="382"/>
      <c r="BGS71" s="382"/>
      <c r="BGT71" s="382"/>
      <c r="BGU71" s="382"/>
      <c r="BGV71" s="382"/>
      <c r="BGW71" s="382"/>
      <c r="BGX71" s="382"/>
      <c r="BGY71" s="382"/>
      <c r="BGZ71" s="382"/>
      <c r="BHA71" s="382"/>
      <c r="BHB71" s="382"/>
      <c r="BHC71" s="382"/>
      <c r="BHD71" s="382"/>
      <c r="BHE71" s="382"/>
      <c r="BHF71" s="382"/>
      <c r="BHG71" s="382"/>
      <c r="BHH71" s="382"/>
      <c r="BHI71" s="382"/>
      <c r="BHJ71" s="382"/>
      <c r="BHK71" s="382"/>
      <c r="BHL71" s="382"/>
      <c r="BHM71" s="382"/>
      <c r="BHN71" s="382"/>
      <c r="BHO71" s="382"/>
      <c r="BHP71" s="382"/>
      <c r="BHQ71" s="382"/>
      <c r="BHR71" s="382"/>
      <c r="BHS71" s="382"/>
      <c r="BHT71" s="382"/>
      <c r="BHU71" s="382"/>
      <c r="BHV71" s="382"/>
      <c r="BHW71" s="382"/>
      <c r="BHX71" s="382"/>
      <c r="BHY71" s="382"/>
      <c r="BHZ71" s="382"/>
      <c r="BIA71" s="382"/>
      <c r="BIB71" s="382"/>
      <c r="BIC71" s="382"/>
      <c r="BID71" s="382"/>
      <c r="BIE71" s="382"/>
      <c r="BIF71" s="382"/>
      <c r="BIG71" s="382"/>
      <c r="BIH71" s="382"/>
      <c r="BII71" s="382"/>
      <c r="BIJ71" s="382"/>
      <c r="BIK71" s="382"/>
      <c r="BIL71" s="382"/>
      <c r="BIM71" s="382"/>
      <c r="BIN71" s="382"/>
      <c r="BIO71" s="382"/>
      <c r="BIP71" s="382"/>
      <c r="BIQ71" s="382"/>
      <c r="BIR71" s="382"/>
      <c r="BIS71" s="382"/>
      <c r="BIT71" s="382"/>
      <c r="BIU71" s="382"/>
      <c r="BIV71" s="382"/>
      <c r="BIW71" s="382"/>
      <c r="BIX71" s="382"/>
      <c r="BIY71" s="382"/>
      <c r="BIZ71" s="382"/>
      <c r="BJA71" s="382"/>
      <c r="BJB71" s="382"/>
      <c r="BJC71" s="382"/>
      <c r="BJD71" s="382"/>
      <c r="BJE71" s="382"/>
      <c r="BJF71" s="382"/>
      <c r="BJG71" s="382"/>
      <c r="BJH71" s="382"/>
      <c r="BJI71" s="382"/>
      <c r="BJJ71" s="382"/>
      <c r="BJK71" s="382"/>
      <c r="BJL71" s="382"/>
      <c r="BJM71" s="382"/>
      <c r="BJN71" s="382"/>
      <c r="BJO71" s="382"/>
      <c r="BJP71" s="382"/>
      <c r="BJQ71" s="382"/>
      <c r="BJR71" s="382"/>
      <c r="BJS71" s="382"/>
      <c r="BJT71" s="382"/>
      <c r="BJU71" s="382"/>
      <c r="BJV71" s="382"/>
      <c r="BJW71" s="382"/>
      <c r="BJX71" s="382"/>
      <c r="BJY71" s="382"/>
      <c r="BJZ71" s="382"/>
      <c r="BKA71" s="382"/>
      <c r="BKB71" s="382"/>
      <c r="BKC71" s="382"/>
      <c r="BKD71" s="382"/>
      <c r="BKE71" s="382"/>
      <c r="BKF71" s="382"/>
      <c r="BKG71" s="382"/>
      <c r="BKH71" s="382"/>
      <c r="BKI71" s="382"/>
      <c r="BKJ71" s="382"/>
      <c r="BKK71" s="382"/>
      <c r="BKL71" s="382"/>
      <c r="BKM71" s="382"/>
      <c r="BKN71" s="382"/>
      <c r="BKO71" s="382"/>
      <c r="BKP71" s="382"/>
      <c r="BKQ71" s="382"/>
      <c r="BKR71" s="382"/>
      <c r="BKS71" s="382"/>
      <c r="BKT71" s="382"/>
      <c r="BKU71" s="382"/>
      <c r="BKV71" s="382"/>
      <c r="BKW71" s="382"/>
      <c r="BKX71" s="382"/>
      <c r="BKY71" s="382"/>
      <c r="BKZ71" s="382"/>
      <c r="BLA71" s="382"/>
      <c r="BLB71" s="382"/>
      <c r="BLC71" s="382"/>
      <c r="BLD71" s="382"/>
      <c r="BLE71" s="382"/>
      <c r="BLF71" s="382"/>
      <c r="BLG71" s="382"/>
      <c r="BLH71" s="382"/>
      <c r="BLI71" s="382"/>
      <c r="BLJ71" s="382"/>
      <c r="BLK71" s="382"/>
      <c r="BLL71" s="382"/>
      <c r="BLM71" s="382"/>
      <c r="BLN71" s="382"/>
      <c r="BLO71" s="382"/>
      <c r="BLP71" s="382"/>
      <c r="BLQ71" s="382"/>
      <c r="BLR71" s="382"/>
      <c r="BLS71" s="382"/>
      <c r="BLT71" s="382"/>
      <c r="BLU71" s="382"/>
      <c r="BLV71" s="382"/>
      <c r="BLW71" s="382"/>
      <c r="BLX71" s="382"/>
      <c r="BLY71" s="382"/>
      <c r="BLZ71" s="382"/>
      <c r="BMA71" s="382"/>
      <c r="BMB71" s="382"/>
      <c r="BMC71" s="382"/>
      <c r="BMD71" s="382"/>
      <c r="BME71" s="382"/>
      <c r="BMF71" s="382"/>
      <c r="BMG71" s="382"/>
      <c r="BMH71" s="382"/>
      <c r="BMI71" s="382"/>
      <c r="BMJ71" s="382"/>
      <c r="BMK71" s="382"/>
      <c r="BML71" s="382"/>
      <c r="BMM71" s="382"/>
      <c r="BMN71" s="382"/>
      <c r="BMO71" s="382"/>
      <c r="BMP71" s="382"/>
      <c r="BMQ71" s="382"/>
      <c r="BMR71" s="382"/>
      <c r="BMS71" s="382"/>
      <c r="BMT71" s="382"/>
      <c r="BMU71" s="382"/>
      <c r="BMV71" s="382"/>
      <c r="BMW71" s="382"/>
      <c r="BMX71" s="382"/>
      <c r="BMY71" s="382"/>
      <c r="BMZ71" s="382"/>
      <c r="BNA71" s="382"/>
      <c r="BNB71" s="382"/>
      <c r="BNC71" s="382"/>
      <c r="BND71" s="382"/>
      <c r="BNE71" s="382"/>
      <c r="BNF71" s="382"/>
      <c r="BNG71" s="382"/>
      <c r="BNH71" s="382"/>
      <c r="BNI71" s="382"/>
      <c r="BNJ71" s="382"/>
      <c r="BNK71" s="382"/>
      <c r="BNL71" s="382"/>
      <c r="BNM71" s="382"/>
      <c r="BNN71" s="382"/>
      <c r="BNO71" s="382"/>
      <c r="BNP71" s="382"/>
      <c r="BNQ71" s="382"/>
      <c r="BNR71" s="382"/>
      <c r="BNS71" s="382"/>
      <c r="BNT71" s="382"/>
      <c r="BNU71" s="382"/>
      <c r="BNV71" s="382"/>
      <c r="BNW71" s="382"/>
      <c r="BNX71" s="382"/>
      <c r="BNY71" s="382"/>
      <c r="BNZ71" s="382"/>
      <c r="BOA71" s="382"/>
      <c r="BOB71" s="382"/>
      <c r="BOC71" s="382"/>
      <c r="BOD71" s="382"/>
      <c r="BOE71" s="382"/>
      <c r="BOF71" s="382"/>
      <c r="BOG71" s="382"/>
      <c r="BOH71" s="382"/>
      <c r="BOI71" s="382"/>
      <c r="BOJ71" s="382"/>
      <c r="BOK71" s="382"/>
      <c r="BOL71" s="382"/>
      <c r="BOM71" s="382"/>
      <c r="BON71" s="382"/>
      <c r="BOO71" s="382"/>
      <c r="BOP71" s="382"/>
      <c r="BOQ71" s="382"/>
      <c r="BOR71" s="382"/>
      <c r="BOS71" s="382"/>
      <c r="BOT71" s="382"/>
      <c r="BOU71" s="382"/>
      <c r="BOV71" s="382"/>
      <c r="BOW71" s="382"/>
      <c r="BOX71" s="382"/>
      <c r="BOY71" s="382"/>
      <c r="BOZ71" s="382"/>
      <c r="BPA71" s="382"/>
      <c r="BPB71" s="382"/>
      <c r="BPC71" s="382"/>
      <c r="BPD71" s="382"/>
      <c r="BPE71" s="382"/>
      <c r="BPF71" s="382"/>
      <c r="BPG71" s="382"/>
      <c r="BPH71" s="382"/>
      <c r="BPI71" s="382"/>
      <c r="BPJ71" s="382"/>
      <c r="BPK71" s="382"/>
      <c r="BPL71" s="382"/>
      <c r="BPM71" s="382"/>
      <c r="BPN71" s="382"/>
      <c r="BPO71" s="382"/>
      <c r="BPP71" s="382"/>
      <c r="BPQ71" s="382"/>
      <c r="BPR71" s="382"/>
      <c r="BPS71" s="382"/>
      <c r="BPT71" s="382"/>
      <c r="BPU71" s="382"/>
      <c r="BPV71" s="382"/>
      <c r="BPW71" s="382"/>
      <c r="BPX71" s="382"/>
      <c r="BPY71" s="382"/>
      <c r="BPZ71" s="382"/>
      <c r="BQA71" s="382"/>
      <c r="BQB71" s="382"/>
      <c r="BQC71" s="382"/>
      <c r="BQD71" s="382"/>
      <c r="BQE71" s="382"/>
      <c r="BQF71" s="382"/>
      <c r="BQG71" s="382"/>
      <c r="BQH71" s="382"/>
      <c r="BQI71" s="382"/>
      <c r="BQJ71" s="382"/>
      <c r="BQK71" s="382"/>
      <c r="BQL71" s="382"/>
      <c r="BQM71" s="382"/>
      <c r="BQN71" s="382"/>
      <c r="BQO71" s="382"/>
      <c r="BQP71" s="382"/>
      <c r="BQQ71" s="382"/>
      <c r="BQR71" s="382"/>
      <c r="BQS71" s="382"/>
      <c r="BQT71" s="382"/>
      <c r="BQU71" s="382"/>
      <c r="BQV71" s="382"/>
      <c r="BQW71" s="382"/>
      <c r="BQX71" s="382"/>
      <c r="BQY71" s="382"/>
      <c r="BQZ71" s="382"/>
      <c r="BRA71" s="382"/>
      <c r="BRB71" s="382"/>
      <c r="BRC71" s="382"/>
      <c r="BRD71" s="382"/>
      <c r="BRE71" s="382"/>
      <c r="BRF71" s="382"/>
      <c r="BRG71" s="382"/>
      <c r="BRH71" s="382"/>
      <c r="BRI71" s="382"/>
      <c r="BRJ71" s="382"/>
      <c r="BRK71" s="382"/>
      <c r="BRL71" s="382"/>
      <c r="BRM71" s="382"/>
      <c r="BRN71" s="382"/>
      <c r="BRO71" s="382"/>
      <c r="BRP71" s="382"/>
      <c r="BRQ71" s="382"/>
      <c r="BRR71" s="382"/>
      <c r="BRS71" s="382"/>
      <c r="BRT71" s="382"/>
      <c r="BRU71" s="382"/>
      <c r="BRV71" s="382"/>
      <c r="BRW71" s="382"/>
      <c r="BRX71" s="382"/>
      <c r="BRY71" s="382"/>
      <c r="BRZ71" s="382"/>
      <c r="BSA71" s="382"/>
      <c r="BSB71" s="382"/>
      <c r="BSC71" s="382"/>
      <c r="BSD71" s="382"/>
      <c r="BSE71" s="382"/>
      <c r="BSF71" s="382"/>
      <c r="BSG71" s="382"/>
      <c r="BSH71" s="382"/>
      <c r="BSI71" s="382"/>
      <c r="BSJ71" s="382"/>
      <c r="BSK71" s="382"/>
      <c r="BSL71" s="382"/>
      <c r="BSM71" s="382"/>
      <c r="BSN71" s="382"/>
      <c r="BSO71" s="382"/>
      <c r="BSP71" s="382"/>
      <c r="BSQ71" s="382"/>
      <c r="BSR71" s="382"/>
      <c r="BSS71" s="382"/>
      <c r="BST71" s="382"/>
      <c r="BSU71" s="382"/>
      <c r="BSV71" s="382"/>
      <c r="BSW71" s="382"/>
      <c r="BSX71" s="382"/>
      <c r="BSY71" s="382"/>
      <c r="BSZ71" s="382"/>
      <c r="BTA71" s="382"/>
      <c r="BTB71" s="382"/>
      <c r="BTC71" s="382"/>
      <c r="BTD71" s="382"/>
      <c r="BTE71" s="382"/>
      <c r="BTF71" s="382"/>
      <c r="BTG71" s="382"/>
      <c r="BTH71" s="382"/>
      <c r="BTI71" s="382"/>
    </row>
    <row r="72" spans="1:1881" ht="145.5" customHeight="1" x14ac:dyDescent="0.25">
      <c r="A72" s="692">
        <v>147</v>
      </c>
      <c r="B72" s="698" t="s">
        <v>1217</v>
      </c>
      <c r="C72" s="700" t="s">
        <v>1218</v>
      </c>
      <c r="D72" s="699" t="s">
        <v>1219</v>
      </c>
      <c r="E72" s="670" t="e">
        <f>HLOOKUP($D$2,'2019 Data(H)'!$C$1:$DC$310,67,FALSE)</f>
        <v>#N/A</v>
      </c>
      <c r="F72" s="587"/>
      <c r="G72" s="581"/>
      <c r="H72" s="690"/>
      <c r="I72" s="689"/>
      <c r="J72"/>
      <c r="L72" s="715" t="s">
        <v>1053</v>
      </c>
      <c r="M72" s="580"/>
      <c r="N72" s="597"/>
    </row>
    <row r="73" spans="1:1881" s="687" customFormat="1" ht="78.75" customHeight="1" x14ac:dyDescent="0.25">
      <c r="A73" s="701">
        <v>585</v>
      </c>
      <c r="B73" s="698" t="s">
        <v>1217</v>
      </c>
      <c r="C73" s="700" t="s">
        <v>1218</v>
      </c>
      <c r="D73" s="699" t="s">
        <v>1220</v>
      </c>
      <c r="E73" s="670" t="e">
        <f>HLOOKUP($D$2,'2019 Data(H)'!$C$1:$DC$310,245,FALSE)</f>
        <v>#N/A</v>
      </c>
      <c r="F73" s="587"/>
      <c r="G73" s="581">
        <f t="shared" ref="G73:G75" si="2">IF(F73&lt;0,"Error: Enter as positive.",)</f>
        <v>0</v>
      </c>
      <c r="H73" s="690"/>
      <c r="I73" s="689"/>
      <c r="J73"/>
      <c r="K73" s="688"/>
      <c r="L73" s="715" t="s">
        <v>1054</v>
      </c>
      <c r="M73" s="688"/>
      <c r="N73" s="686"/>
      <c r="O73" s="688"/>
      <c r="P73" s="688"/>
      <c r="Q73" s="688"/>
      <c r="R73" s="688"/>
      <c r="S73" s="688"/>
      <c r="T73" s="688"/>
      <c r="U73" s="688"/>
      <c r="V73" s="688"/>
      <c r="W73" s="688"/>
      <c r="X73" s="688"/>
      <c r="Y73" s="688"/>
      <c r="Z73" s="688"/>
      <c r="AA73" s="688"/>
      <c r="AB73" s="688"/>
      <c r="AC73" s="688"/>
      <c r="AD73" s="688"/>
      <c r="AE73" s="688"/>
      <c r="AF73" s="688"/>
      <c r="AG73" s="688"/>
      <c r="AH73" s="688"/>
      <c r="AI73" s="688"/>
      <c r="AJ73" s="688"/>
      <c r="AK73" s="688"/>
      <c r="AL73" s="688"/>
      <c r="AM73" s="688"/>
      <c r="AN73" s="688"/>
      <c r="AO73" s="688"/>
      <c r="AP73" s="688"/>
      <c r="AQ73" s="688"/>
      <c r="AR73" s="688"/>
      <c r="AS73" s="688"/>
      <c r="AT73" s="688"/>
      <c r="AU73" s="688"/>
      <c r="AV73" s="688"/>
      <c r="AW73" s="688"/>
      <c r="AX73" s="688"/>
      <c r="AY73" s="688"/>
      <c r="AZ73" s="688"/>
      <c r="BA73" s="688"/>
      <c r="BB73" s="688"/>
      <c r="BC73" s="688"/>
      <c r="BD73" s="688"/>
      <c r="BE73" s="688"/>
      <c r="BF73" s="688"/>
      <c r="BG73" s="688"/>
      <c r="BH73" s="688"/>
      <c r="BI73" s="688"/>
      <c r="BJ73" s="688"/>
      <c r="BK73" s="688"/>
      <c r="BL73" s="688"/>
      <c r="BM73" s="688"/>
      <c r="BN73" s="688"/>
      <c r="BO73" s="688"/>
      <c r="BP73" s="688"/>
      <c r="BQ73" s="688"/>
      <c r="BR73" s="688"/>
      <c r="BS73" s="688"/>
      <c r="BT73" s="688"/>
      <c r="BU73" s="688"/>
      <c r="BV73" s="688"/>
      <c r="BW73" s="688"/>
      <c r="BX73" s="688"/>
      <c r="BY73" s="688"/>
      <c r="BZ73" s="688"/>
      <c r="CA73" s="688"/>
      <c r="CB73" s="688"/>
      <c r="CC73" s="688"/>
      <c r="CD73" s="688"/>
      <c r="CE73" s="688"/>
      <c r="CF73" s="688"/>
      <c r="CG73" s="688"/>
      <c r="CH73" s="688"/>
      <c r="CI73" s="688"/>
      <c r="CJ73" s="688"/>
      <c r="CK73" s="688"/>
      <c r="CL73" s="688"/>
      <c r="CM73" s="688"/>
      <c r="CN73" s="688"/>
      <c r="CO73" s="688"/>
      <c r="CP73" s="688"/>
      <c r="CQ73" s="688"/>
      <c r="CR73" s="688"/>
      <c r="CS73" s="688"/>
      <c r="CT73" s="688"/>
      <c r="CU73" s="688"/>
      <c r="CV73" s="688"/>
      <c r="CW73" s="688"/>
      <c r="CX73" s="688"/>
      <c r="CY73" s="688"/>
      <c r="CZ73" s="688"/>
      <c r="DA73" s="688"/>
      <c r="DB73" s="688"/>
      <c r="DC73" s="688"/>
      <c r="DD73" s="688"/>
      <c r="DE73" s="688"/>
      <c r="DF73" s="688"/>
      <c r="DG73" s="688"/>
      <c r="DH73" s="688"/>
      <c r="DI73" s="688"/>
      <c r="DJ73" s="688"/>
      <c r="DK73" s="688"/>
      <c r="DL73" s="688"/>
      <c r="DM73" s="688"/>
      <c r="DN73" s="688"/>
      <c r="DO73" s="688"/>
      <c r="DP73" s="688"/>
      <c r="DQ73" s="688"/>
      <c r="DR73" s="688"/>
      <c r="DS73" s="688"/>
      <c r="DT73" s="688"/>
      <c r="DU73" s="688"/>
      <c r="DV73" s="688"/>
      <c r="DW73" s="688"/>
      <c r="DX73" s="688"/>
      <c r="DY73" s="688"/>
      <c r="DZ73" s="688"/>
      <c r="EA73" s="688"/>
      <c r="EB73" s="688"/>
      <c r="EC73" s="688"/>
      <c r="ED73" s="688"/>
      <c r="EE73" s="688"/>
      <c r="EF73" s="688"/>
      <c r="EG73" s="688"/>
      <c r="EH73" s="688"/>
      <c r="EI73" s="688"/>
      <c r="EJ73" s="688"/>
      <c r="EK73" s="688"/>
      <c r="EL73" s="688"/>
      <c r="EM73" s="688"/>
      <c r="EN73" s="688"/>
      <c r="EO73" s="688"/>
      <c r="EP73" s="688"/>
      <c r="EQ73" s="688"/>
      <c r="ER73" s="688"/>
      <c r="ES73" s="688"/>
      <c r="ET73" s="688"/>
      <c r="EU73" s="688"/>
      <c r="EV73" s="688"/>
      <c r="EW73" s="688"/>
      <c r="EX73" s="688"/>
      <c r="EY73" s="688"/>
      <c r="EZ73" s="688"/>
      <c r="FA73" s="688"/>
      <c r="FB73" s="688"/>
      <c r="FC73" s="688"/>
      <c r="FD73" s="688"/>
      <c r="FE73" s="688"/>
      <c r="FF73" s="688"/>
      <c r="FG73" s="688"/>
      <c r="FH73" s="688"/>
      <c r="FI73" s="688"/>
      <c r="FJ73" s="688"/>
      <c r="FK73" s="688"/>
      <c r="FL73" s="688"/>
      <c r="FM73" s="688"/>
      <c r="FN73" s="688"/>
      <c r="FO73" s="688"/>
      <c r="FP73" s="688"/>
      <c r="FQ73" s="688"/>
      <c r="FR73" s="688"/>
      <c r="FS73" s="688"/>
      <c r="FT73" s="688"/>
      <c r="FU73" s="688"/>
      <c r="FV73" s="688"/>
      <c r="FW73" s="688"/>
      <c r="FX73" s="688"/>
      <c r="FY73" s="688"/>
      <c r="FZ73" s="688"/>
      <c r="GA73" s="688"/>
      <c r="GB73" s="688"/>
      <c r="GC73" s="688"/>
      <c r="GD73" s="688"/>
      <c r="GE73" s="688"/>
      <c r="GF73" s="688"/>
      <c r="GG73" s="688"/>
      <c r="GH73" s="688"/>
      <c r="GI73" s="688"/>
      <c r="GJ73" s="688"/>
      <c r="GK73" s="688"/>
      <c r="GL73" s="688"/>
      <c r="GM73" s="688"/>
      <c r="GN73" s="688"/>
      <c r="GO73" s="688"/>
      <c r="GP73" s="688"/>
      <c r="GQ73" s="688"/>
      <c r="GR73" s="688"/>
      <c r="GS73" s="688"/>
      <c r="GT73" s="688"/>
      <c r="GU73" s="688"/>
      <c r="GV73" s="688"/>
      <c r="GW73" s="688"/>
      <c r="GX73" s="688"/>
      <c r="GY73" s="688"/>
      <c r="GZ73" s="688"/>
      <c r="HA73" s="688"/>
      <c r="HB73" s="688"/>
      <c r="HC73" s="688"/>
      <c r="HD73" s="688"/>
      <c r="HE73" s="688"/>
      <c r="HF73" s="688"/>
      <c r="HG73" s="688"/>
      <c r="HH73" s="688"/>
      <c r="HI73" s="688"/>
      <c r="HJ73" s="688"/>
      <c r="HK73" s="688"/>
      <c r="HL73" s="688"/>
      <c r="HM73" s="688"/>
      <c r="HN73" s="688"/>
      <c r="HO73" s="688"/>
      <c r="HP73" s="688"/>
      <c r="HQ73" s="688"/>
      <c r="HR73" s="688"/>
      <c r="HS73" s="688"/>
      <c r="HT73" s="688"/>
      <c r="HU73" s="688"/>
      <c r="HV73" s="688"/>
      <c r="HW73" s="688"/>
      <c r="HX73" s="688"/>
      <c r="HY73" s="688"/>
      <c r="HZ73" s="688"/>
      <c r="IA73" s="688"/>
      <c r="IB73" s="688"/>
      <c r="IC73" s="688"/>
      <c r="ID73" s="688"/>
      <c r="IE73" s="688"/>
      <c r="IF73" s="688"/>
      <c r="IG73" s="688"/>
      <c r="IH73" s="688"/>
      <c r="II73" s="688"/>
      <c r="IJ73" s="688"/>
      <c r="IK73" s="688"/>
      <c r="IL73" s="688"/>
      <c r="IM73" s="688"/>
      <c r="IN73" s="688"/>
      <c r="IO73" s="688"/>
      <c r="IP73" s="688"/>
      <c r="IQ73" s="688"/>
      <c r="IR73" s="688"/>
      <c r="IS73" s="688"/>
      <c r="IT73" s="688"/>
      <c r="IU73" s="688"/>
      <c r="IV73" s="688"/>
      <c r="IW73" s="688"/>
      <c r="IX73" s="688"/>
      <c r="IY73" s="688"/>
      <c r="IZ73" s="688"/>
      <c r="JA73" s="688"/>
      <c r="JB73" s="688"/>
      <c r="JC73" s="688"/>
      <c r="JD73" s="688"/>
      <c r="JE73" s="688"/>
      <c r="JF73" s="688"/>
      <c r="JG73" s="688"/>
      <c r="JH73" s="688"/>
      <c r="JI73" s="688"/>
      <c r="JJ73" s="688"/>
      <c r="JK73" s="688"/>
      <c r="JL73" s="688"/>
      <c r="JM73" s="688"/>
      <c r="JN73" s="688"/>
      <c r="JO73" s="688"/>
      <c r="JP73" s="688"/>
      <c r="JQ73" s="688"/>
      <c r="JR73" s="688"/>
      <c r="JS73" s="688"/>
      <c r="JT73" s="688"/>
      <c r="JU73" s="688"/>
      <c r="JV73" s="688"/>
      <c r="JW73" s="688"/>
      <c r="JX73" s="688"/>
      <c r="JY73" s="688"/>
      <c r="JZ73" s="688"/>
      <c r="KA73" s="688"/>
      <c r="KB73" s="688"/>
      <c r="KC73" s="688"/>
      <c r="KD73" s="688"/>
      <c r="KE73" s="688"/>
      <c r="KF73" s="688"/>
      <c r="KG73" s="688"/>
      <c r="KH73" s="688"/>
      <c r="KI73" s="688"/>
      <c r="KJ73" s="688"/>
      <c r="KK73" s="688"/>
      <c r="KL73" s="688"/>
      <c r="KM73" s="688"/>
      <c r="KN73" s="688"/>
      <c r="KO73" s="688"/>
      <c r="KP73" s="688"/>
      <c r="KQ73" s="688"/>
      <c r="KR73" s="688"/>
      <c r="KS73" s="688"/>
      <c r="KT73" s="688"/>
      <c r="KU73" s="688"/>
      <c r="KV73" s="688"/>
      <c r="KW73" s="688"/>
      <c r="KX73" s="688"/>
      <c r="KY73" s="688"/>
      <c r="KZ73" s="688"/>
      <c r="LA73" s="688"/>
      <c r="LB73" s="688"/>
      <c r="LC73" s="688"/>
      <c r="LD73" s="688"/>
      <c r="LE73" s="688"/>
      <c r="LF73" s="688"/>
      <c r="LG73" s="688"/>
      <c r="LH73" s="688"/>
      <c r="LI73" s="688"/>
      <c r="LJ73" s="688"/>
      <c r="LK73" s="688"/>
      <c r="LL73" s="688"/>
      <c r="LM73" s="688"/>
      <c r="LN73" s="688"/>
      <c r="LO73" s="688"/>
      <c r="LP73" s="688"/>
      <c r="LQ73" s="688"/>
      <c r="LR73" s="688"/>
      <c r="LS73" s="688"/>
      <c r="LT73" s="688"/>
      <c r="LU73" s="688"/>
      <c r="LV73" s="688"/>
      <c r="LW73" s="688"/>
      <c r="LX73" s="688"/>
      <c r="LY73" s="688"/>
      <c r="LZ73" s="688"/>
      <c r="MA73" s="688"/>
      <c r="MB73" s="688"/>
      <c r="MC73" s="688"/>
      <c r="MD73" s="688"/>
      <c r="ME73" s="688"/>
      <c r="MF73" s="688"/>
      <c r="MG73" s="688"/>
      <c r="MH73" s="688"/>
      <c r="MI73" s="688"/>
      <c r="MJ73" s="688"/>
      <c r="MK73" s="688"/>
      <c r="ML73" s="688"/>
      <c r="MM73" s="688"/>
      <c r="MN73" s="688"/>
      <c r="MO73" s="688"/>
      <c r="MP73" s="688"/>
      <c r="MQ73" s="688"/>
      <c r="MR73" s="688"/>
      <c r="MS73" s="688"/>
      <c r="MT73" s="688"/>
      <c r="MU73" s="688"/>
      <c r="MV73" s="688"/>
      <c r="MW73" s="688"/>
      <c r="MX73" s="688"/>
      <c r="MY73" s="688"/>
      <c r="MZ73" s="688"/>
      <c r="NA73" s="688"/>
      <c r="NB73" s="688"/>
      <c r="NC73" s="688"/>
      <c r="ND73" s="688"/>
      <c r="NE73" s="688"/>
      <c r="NF73" s="688"/>
      <c r="NG73" s="688"/>
      <c r="NH73" s="688"/>
      <c r="NI73" s="688"/>
      <c r="NJ73" s="688"/>
      <c r="NK73" s="688"/>
      <c r="NL73" s="688"/>
      <c r="NM73" s="688"/>
      <c r="NN73" s="688"/>
      <c r="NO73" s="688"/>
      <c r="NP73" s="688"/>
      <c r="NQ73" s="688"/>
      <c r="NR73" s="688"/>
      <c r="NS73" s="688"/>
      <c r="NT73" s="688"/>
      <c r="NU73" s="688"/>
      <c r="NV73" s="688"/>
      <c r="NW73" s="688"/>
      <c r="NX73" s="688"/>
      <c r="NY73" s="688"/>
      <c r="NZ73" s="688"/>
      <c r="OA73" s="688"/>
      <c r="OB73" s="688"/>
      <c r="OC73" s="688"/>
      <c r="OD73" s="688"/>
      <c r="OE73" s="688"/>
      <c r="OF73" s="688"/>
      <c r="OG73" s="688"/>
      <c r="OH73" s="688"/>
      <c r="OI73" s="688"/>
      <c r="OJ73" s="688"/>
      <c r="OK73" s="688"/>
      <c r="OL73" s="688"/>
      <c r="OM73" s="688"/>
      <c r="ON73" s="688"/>
      <c r="OO73" s="688"/>
      <c r="OP73" s="688"/>
      <c r="OQ73" s="688"/>
      <c r="OR73" s="688"/>
      <c r="OS73" s="688"/>
      <c r="OT73" s="688"/>
      <c r="OU73" s="688"/>
      <c r="OV73" s="688"/>
      <c r="OW73" s="688"/>
      <c r="OX73" s="688"/>
      <c r="OY73" s="688"/>
      <c r="OZ73" s="688"/>
      <c r="PA73" s="688"/>
      <c r="PB73" s="688"/>
      <c r="PC73" s="688"/>
      <c r="PD73" s="688"/>
      <c r="PE73" s="688"/>
      <c r="PF73" s="688"/>
      <c r="PG73" s="688"/>
      <c r="PH73" s="688"/>
      <c r="PI73" s="688"/>
      <c r="PJ73" s="688"/>
      <c r="PK73" s="688"/>
      <c r="PL73" s="688"/>
      <c r="PM73" s="688"/>
      <c r="PN73" s="688"/>
      <c r="PO73" s="688"/>
      <c r="PP73" s="688"/>
      <c r="PQ73" s="688"/>
      <c r="PR73" s="688"/>
      <c r="PS73" s="688"/>
      <c r="PT73" s="688"/>
      <c r="PU73" s="688"/>
      <c r="PV73" s="688"/>
      <c r="PW73" s="688"/>
      <c r="PX73" s="688"/>
      <c r="PY73" s="688"/>
      <c r="PZ73" s="688"/>
      <c r="QA73" s="688"/>
      <c r="QB73" s="688"/>
      <c r="QC73" s="688"/>
      <c r="QD73" s="688"/>
      <c r="QE73" s="688"/>
      <c r="QF73" s="688"/>
      <c r="QG73" s="688"/>
      <c r="QH73" s="688"/>
      <c r="QI73" s="688"/>
      <c r="QJ73" s="688"/>
      <c r="QK73" s="688"/>
      <c r="QL73" s="688"/>
      <c r="QM73" s="688"/>
      <c r="QN73" s="688"/>
      <c r="QO73" s="688"/>
      <c r="QP73" s="688"/>
      <c r="QQ73" s="688"/>
      <c r="QR73" s="688"/>
      <c r="QS73" s="688"/>
      <c r="QT73" s="688"/>
      <c r="QU73" s="688"/>
      <c r="QV73" s="688"/>
      <c r="QW73" s="688"/>
      <c r="QX73" s="688"/>
      <c r="QY73" s="688"/>
      <c r="QZ73" s="688"/>
      <c r="RA73" s="688"/>
      <c r="RB73" s="688"/>
      <c r="RC73" s="688"/>
      <c r="RD73" s="688"/>
      <c r="RE73" s="688"/>
      <c r="RF73" s="688"/>
      <c r="RG73" s="688"/>
      <c r="RH73" s="688"/>
      <c r="RI73" s="688"/>
      <c r="RJ73" s="688"/>
      <c r="RK73" s="688"/>
      <c r="RL73" s="688"/>
      <c r="RM73" s="688"/>
      <c r="RN73" s="688"/>
      <c r="RO73" s="688"/>
      <c r="RP73" s="688"/>
      <c r="RQ73" s="688"/>
      <c r="RR73" s="688"/>
      <c r="RS73" s="688"/>
      <c r="RT73" s="688"/>
      <c r="RU73" s="688"/>
      <c r="RV73" s="688"/>
      <c r="RW73" s="688"/>
      <c r="RX73" s="688"/>
      <c r="RY73" s="688"/>
      <c r="RZ73" s="688"/>
      <c r="SA73" s="688"/>
      <c r="SB73" s="688"/>
      <c r="SC73" s="688"/>
      <c r="SD73" s="688"/>
      <c r="SE73" s="688"/>
      <c r="SF73" s="688"/>
      <c r="SG73" s="688"/>
      <c r="SH73" s="688"/>
      <c r="SI73" s="688"/>
      <c r="SJ73" s="688"/>
      <c r="SK73" s="688"/>
      <c r="SL73" s="688"/>
      <c r="SM73" s="688"/>
      <c r="SN73" s="688"/>
      <c r="SO73" s="688"/>
      <c r="SP73" s="688"/>
      <c r="SQ73" s="688"/>
      <c r="SR73" s="688"/>
      <c r="SS73" s="688"/>
      <c r="ST73" s="688"/>
      <c r="SU73" s="688"/>
      <c r="SV73" s="688"/>
      <c r="SW73" s="688"/>
      <c r="SX73" s="688"/>
      <c r="SY73" s="688"/>
      <c r="SZ73" s="688"/>
      <c r="TA73" s="688"/>
      <c r="TB73" s="688"/>
      <c r="TC73" s="688"/>
      <c r="TD73" s="688"/>
      <c r="TE73" s="688"/>
      <c r="TF73" s="688"/>
      <c r="TG73" s="688"/>
      <c r="TH73" s="688"/>
      <c r="TI73" s="688"/>
      <c r="TJ73" s="688"/>
      <c r="TK73" s="688"/>
      <c r="TL73" s="688"/>
      <c r="TM73" s="688"/>
      <c r="TN73" s="688"/>
      <c r="TO73" s="688"/>
      <c r="TP73" s="688"/>
      <c r="TQ73" s="688"/>
      <c r="TR73" s="688"/>
      <c r="TS73" s="688"/>
      <c r="TT73" s="688"/>
      <c r="TU73" s="688"/>
      <c r="TV73" s="688"/>
      <c r="TW73" s="688"/>
      <c r="TX73" s="688"/>
      <c r="TY73" s="688"/>
      <c r="TZ73" s="688"/>
      <c r="UA73" s="688"/>
      <c r="UB73" s="688"/>
      <c r="UC73" s="688"/>
      <c r="UD73" s="688"/>
      <c r="UE73" s="688"/>
      <c r="UF73" s="688"/>
      <c r="UG73" s="688"/>
      <c r="UH73" s="688"/>
      <c r="UI73" s="688"/>
      <c r="UJ73" s="688"/>
      <c r="UK73" s="688"/>
      <c r="UL73" s="688"/>
      <c r="UM73" s="688"/>
      <c r="UN73" s="688"/>
      <c r="UO73" s="688"/>
      <c r="UP73" s="688"/>
      <c r="UQ73" s="688"/>
      <c r="UR73" s="688"/>
      <c r="US73" s="688"/>
      <c r="UT73" s="688"/>
      <c r="UU73" s="688"/>
      <c r="UV73" s="688"/>
      <c r="UW73" s="688"/>
      <c r="UX73" s="688"/>
      <c r="UY73" s="688"/>
      <c r="UZ73" s="688"/>
      <c r="VA73" s="688"/>
      <c r="VB73" s="688"/>
      <c r="VC73" s="688"/>
      <c r="VD73" s="688"/>
      <c r="VE73" s="688"/>
      <c r="VF73" s="688"/>
      <c r="VG73" s="688"/>
      <c r="VH73" s="688"/>
      <c r="VI73" s="688"/>
      <c r="VJ73" s="688"/>
      <c r="VK73" s="688"/>
      <c r="VL73" s="688"/>
      <c r="VM73" s="688"/>
      <c r="VN73" s="688"/>
      <c r="VO73" s="688"/>
      <c r="VP73" s="688"/>
      <c r="VQ73" s="688"/>
      <c r="VR73" s="688"/>
      <c r="VS73" s="688"/>
      <c r="VT73" s="688"/>
      <c r="VU73" s="688"/>
      <c r="VV73" s="688"/>
      <c r="VW73" s="688"/>
      <c r="VX73" s="688"/>
      <c r="VY73" s="688"/>
      <c r="VZ73" s="688"/>
      <c r="WA73" s="688"/>
      <c r="WB73" s="688"/>
      <c r="WC73" s="688"/>
      <c r="WD73" s="688"/>
      <c r="WE73" s="688"/>
      <c r="WF73" s="688"/>
      <c r="WG73" s="688"/>
      <c r="WH73" s="688"/>
      <c r="WI73" s="688"/>
      <c r="WJ73" s="688"/>
      <c r="WK73" s="688"/>
      <c r="WL73" s="688"/>
      <c r="WM73" s="688"/>
      <c r="WN73" s="688"/>
      <c r="WO73" s="688"/>
      <c r="WP73" s="688"/>
      <c r="WQ73" s="688"/>
      <c r="WR73" s="688"/>
      <c r="WS73" s="688"/>
      <c r="WT73" s="688"/>
      <c r="WU73" s="688"/>
      <c r="WV73" s="688"/>
      <c r="WW73" s="688"/>
      <c r="WX73" s="688"/>
      <c r="WY73" s="688"/>
      <c r="WZ73" s="688"/>
      <c r="XA73" s="688"/>
      <c r="XB73" s="688"/>
      <c r="XC73" s="688"/>
      <c r="XD73" s="688"/>
      <c r="XE73" s="688"/>
      <c r="XF73" s="688"/>
      <c r="XG73" s="688"/>
      <c r="XH73" s="688"/>
      <c r="XI73" s="688"/>
      <c r="XJ73" s="688"/>
      <c r="XK73" s="688"/>
      <c r="XL73" s="688"/>
      <c r="XM73" s="688"/>
      <c r="XN73" s="688"/>
      <c r="XO73" s="688"/>
      <c r="XP73" s="688"/>
      <c r="XQ73" s="688"/>
      <c r="XR73" s="688"/>
      <c r="XS73" s="688"/>
      <c r="XT73" s="688"/>
      <c r="XU73" s="688"/>
      <c r="XV73" s="688"/>
      <c r="XW73" s="688"/>
      <c r="XX73" s="688"/>
      <c r="XY73" s="688"/>
      <c r="XZ73" s="688"/>
      <c r="YA73" s="688"/>
      <c r="YB73" s="688"/>
      <c r="YC73" s="688"/>
      <c r="YD73" s="688"/>
      <c r="YE73" s="688"/>
      <c r="YF73" s="688"/>
      <c r="YG73" s="688"/>
      <c r="YH73" s="688"/>
      <c r="YI73" s="688"/>
      <c r="YJ73" s="688"/>
      <c r="YK73" s="688"/>
      <c r="YL73" s="688"/>
      <c r="YM73" s="688"/>
      <c r="YN73" s="688"/>
      <c r="YO73" s="688"/>
      <c r="YP73" s="688"/>
      <c r="YQ73" s="688"/>
      <c r="YR73" s="688"/>
      <c r="YS73" s="688"/>
      <c r="YT73" s="688"/>
      <c r="YU73" s="688"/>
      <c r="YV73" s="688"/>
      <c r="YW73" s="688"/>
      <c r="YX73" s="688"/>
      <c r="YY73" s="688"/>
      <c r="YZ73" s="688"/>
      <c r="ZA73" s="688"/>
      <c r="ZB73" s="688"/>
      <c r="ZC73" s="688"/>
      <c r="ZD73" s="688"/>
      <c r="ZE73" s="688"/>
      <c r="ZF73" s="688"/>
      <c r="ZG73" s="688"/>
      <c r="ZH73" s="688"/>
      <c r="ZI73" s="688"/>
      <c r="ZJ73" s="688"/>
      <c r="ZK73" s="688"/>
      <c r="ZL73" s="688"/>
      <c r="ZM73" s="688"/>
      <c r="ZN73" s="688"/>
      <c r="ZO73" s="688"/>
      <c r="ZP73" s="688"/>
      <c r="ZQ73" s="688"/>
      <c r="ZR73" s="688"/>
      <c r="ZS73" s="688"/>
      <c r="ZT73" s="688"/>
      <c r="ZU73" s="688"/>
      <c r="ZV73" s="688"/>
      <c r="ZW73" s="688"/>
      <c r="ZX73" s="688"/>
      <c r="ZY73" s="688"/>
      <c r="ZZ73" s="688"/>
      <c r="AAA73" s="688"/>
      <c r="AAB73" s="688"/>
      <c r="AAC73" s="688"/>
      <c r="AAD73" s="688"/>
      <c r="AAE73" s="688"/>
      <c r="AAF73" s="688"/>
      <c r="AAG73" s="688"/>
      <c r="AAH73" s="688"/>
      <c r="AAI73" s="688"/>
      <c r="AAJ73" s="688"/>
      <c r="AAK73" s="688"/>
      <c r="AAL73" s="688"/>
      <c r="AAM73" s="688"/>
      <c r="AAN73" s="688"/>
      <c r="AAO73" s="688"/>
      <c r="AAP73" s="688"/>
      <c r="AAQ73" s="688"/>
      <c r="AAR73" s="688"/>
      <c r="AAS73" s="688"/>
      <c r="AAT73" s="688"/>
      <c r="AAU73" s="688"/>
      <c r="AAV73" s="688"/>
      <c r="AAW73" s="688"/>
      <c r="AAX73" s="688"/>
      <c r="AAY73" s="688"/>
      <c r="AAZ73" s="688"/>
      <c r="ABA73" s="688"/>
      <c r="ABB73" s="688"/>
      <c r="ABC73" s="688"/>
      <c r="ABD73" s="688"/>
      <c r="ABE73" s="688"/>
      <c r="ABF73" s="688"/>
      <c r="ABG73" s="688"/>
      <c r="ABH73" s="688"/>
      <c r="ABI73" s="688"/>
      <c r="ABJ73" s="688"/>
      <c r="ABK73" s="688"/>
      <c r="ABL73" s="688"/>
      <c r="ABM73" s="688"/>
      <c r="ABN73" s="688"/>
      <c r="ABO73" s="688"/>
      <c r="ABP73" s="688"/>
      <c r="ABQ73" s="688"/>
      <c r="ABR73" s="688"/>
      <c r="ABS73" s="688"/>
      <c r="ABT73" s="688"/>
      <c r="ABU73" s="688"/>
      <c r="ABV73" s="688"/>
      <c r="ABW73" s="688"/>
      <c r="ABX73" s="688"/>
      <c r="ABY73" s="688"/>
      <c r="ABZ73" s="688"/>
      <c r="ACA73" s="688"/>
      <c r="ACB73" s="688"/>
      <c r="ACC73" s="688"/>
      <c r="ACD73" s="688"/>
      <c r="ACE73" s="688"/>
      <c r="ACF73" s="688"/>
      <c r="ACG73" s="688"/>
      <c r="ACH73" s="688"/>
      <c r="ACI73" s="688"/>
      <c r="ACJ73" s="688"/>
      <c r="ACK73" s="688"/>
      <c r="ACL73" s="688"/>
      <c r="ACM73" s="688"/>
      <c r="ACN73" s="688"/>
      <c r="ACO73" s="688"/>
      <c r="ACP73" s="688"/>
      <c r="ACQ73" s="688"/>
      <c r="ACR73" s="688"/>
      <c r="ACS73" s="688"/>
      <c r="ACT73" s="688"/>
      <c r="ACU73" s="688"/>
      <c r="ACV73" s="688"/>
      <c r="ACW73" s="688"/>
      <c r="ACX73" s="688"/>
      <c r="ACY73" s="688"/>
      <c r="ACZ73" s="688"/>
      <c r="ADA73" s="688"/>
      <c r="ADB73" s="688"/>
      <c r="ADC73" s="688"/>
      <c r="ADD73" s="688"/>
      <c r="ADE73" s="688"/>
      <c r="ADF73" s="688"/>
      <c r="ADG73" s="688"/>
      <c r="ADH73" s="688"/>
      <c r="ADI73" s="688"/>
      <c r="ADJ73" s="688"/>
      <c r="ADK73" s="688"/>
      <c r="ADL73" s="688"/>
      <c r="ADM73" s="688"/>
      <c r="ADN73" s="688"/>
      <c r="ADO73" s="688"/>
      <c r="ADP73" s="688"/>
      <c r="ADQ73" s="688"/>
      <c r="ADR73" s="688"/>
      <c r="ADS73" s="688"/>
      <c r="ADT73" s="688"/>
      <c r="ADU73" s="688"/>
      <c r="ADV73" s="688"/>
      <c r="ADW73" s="688"/>
      <c r="ADX73" s="688"/>
      <c r="ADY73" s="688"/>
      <c r="ADZ73" s="688"/>
      <c r="AEA73" s="688"/>
      <c r="AEB73" s="688"/>
      <c r="AEC73" s="688"/>
      <c r="AED73" s="688"/>
      <c r="AEE73" s="688"/>
      <c r="AEF73" s="688"/>
      <c r="AEG73" s="688"/>
      <c r="AEH73" s="688"/>
      <c r="AEI73" s="688"/>
      <c r="AEJ73" s="688"/>
      <c r="AEK73" s="688"/>
      <c r="AEL73" s="688"/>
      <c r="AEM73" s="688"/>
      <c r="AEN73" s="688"/>
      <c r="AEO73" s="688"/>
      <c r="AEP73" s="688"/>
      <c r="AEQ73" s="688"/>
      <c r="AER73" s="688"/>
      <c r="AES73" s="688"/>
      <c r="AET73" s="688"/>
      <c r="AEU73" s="688"/>
      <c r="AEV73" s="688"/>
      <c r="AEW73" s="688"/>
      <c r="AEX73" s="688"/>
      <c r="AEY73" s="688"/>
      <c r="AEZ73" s="688"/>
      <c r="AFA73" s="688"/>
      <c r="AFB73" s="688"/>
      <c r="AFC73" s="688"/>
      <c r="AFD73" s="688"/>
      <c r="AFE73" s="688"/>
      <c r="AFF73" s="688"/>
      <c r="AFG73" s="688"/>
      <c r="AFH73" s="688"/>
      <c r="AFI73" s="688"/>
      <c r="AFJ73" s="688"/>
      <c r="AFK73" s="688"/>
      <c r="AFL73" s="688"/>
      <c r="AFM73" s="688"/>
      <c r="AFN73" s="688"/>
      <c r="AFO73" s="688"/>
      <c r="AFP73" s="688"/>
      <c r="AFQ73" s="688"/>
      <c r="AFR73" s="688"/>
      <c r="AFS73" s="688"/>
      <c r="AFT73" s="688"/>
      <c r="AFU73" s="688"/>
      <c r="AFV73" s="688"/>
      <c r="AFW73" s="688"/>
      <c r="AFX73" s="688"/>
      <c r="AFY73" s="688"/>
      <c r="AFZ73" s="688"/>
      <c r="AGA73" s="688"/>
      <c r="AGB73" s="688"/>
      <c r="AGC73" s="688"/>
      <c r="AGD73" s="688"/>
      <c r="AGE73" s="688"/>
      <c r="AGF73" s="688"/>
      <c r="AGG73" s="688"/>
      <c r="AGH73" s="688"/>
      <c r="AGI73" s="688"/>
      <c r="AGJ73" s="688"/>
      <c r="AGK73" s="688"/>
      <c r="AGL73" s="688"/>
      <c r="AGM73" s="688"/>
      <c r="AGN73" s="688"/>
      <c r="AGO73" s="688"/>
      <c r="AGP73" s="688"/>
      <c r="AGQ73" s="688"/>
      <c r="AGR73" s="688"/>
      <c r="AGS73" s="688"/>
      <c r="AGT73" s="688"/>
      <c r="AGU73" s="688"/>
      <c r="AGV73" s="688"/>
      <c r="AGW73" s="688"/>
      <c r="AGX73" s="688"/>
      <c r="AGY73" s="688"/>
      <c r="AGZ73" s="688"/>
      <c r="AHA73" s="688"/>
      <c r="AHB73" s="688"/>
      <c r="AHC73" s="688"/>
      <c r="AHD73" s="688"/>
      <c r="AHE73" s="688"/>
      <c r="AHF73" s="688"/>
      <c r="AHG73" s="688"/>
      <c r="AHH73" s="688"/>
      <c r="AHI73" s="688"/>
      <c r="AHJ73" s="688"/>
      <c r="AHK73" s="688"/>
      <c r="AHL73" s="688"/>
      <c r="AHM73" s="688"/>
      <c r="AHN73" s="688"/>
      <c r="AHO73" s="688"/>
      <c r="AHP73" s="688"/>
      <c r="AHQ73" s="688"/>
      <c r="AHR73" s="688"/>
      <c r="AHS73" s="688"/>
      <c r="AHT73" s="688"/>
      <c r="AHU73" s="688"/>
      <c r="AHV73" s="688"/>
      <c r="AHW73" s="688"/>
      <c r="AHX73" s="688"/>
      <c r="AHY73" s="688"/>
      <c r="AHZ73" s="688"/>
      <c r="AIA73" s="688"/>
      <c r="AIB73" s="688"/>
      <c r="AIC73" s="688"/>
      <c r="AID73" s="688"/>
      <c r="AIE73" s="688"/>
      <c r="AIF73" s="688"/>
      <c r="AIG73" s="688"/>
      <c r="AIH73" s="688"/>
      <c r="AII73" s="688"/>
      <c r="AIJ73" s="688"/>
      <c r="AIK73" s="688"/>
      <c r="AIL73" s="688"/>
      <c r="AIM73" s="688"/>
      <c r="AIN73" s="688"/>
      <c r="AIO73" s="688"/>
      <c r="AIP73" s="688"/>
      <c r="AIQ73" s="688"/>
      <c r="AIR73" s="688"/>
      <c r="AIS73" s="688"/>
      <c r="AIT73" s="688"/>
      <c r="AIU73" s="688"/>
      <c r="AIV73" s="688"/>
      <c r="AIW73" s="688"/>
      <c r="AIX73" s="688"/>
      <c r="AIY73" s="688"/>
      <c r="AIZ73" s="688"/>
      <c r="AJA73" s="688"/>
      <c r="AJB73" s="688"/>
      <c r="AJC73" s="688"/>
      <c r="AJD73" s="688"/>
      <c r="AJE73" s="688"/>
      <c r="AJF73" s="688"/>
      <c r="AJG73" s="688"/>
      <c r="AJH73" s="688"/>
      <c r="AJI73" s="688"/>
      <c r="AJJ73" s="688"/>
      <c r="AJK73" s="688"/>
      <c r="AJL73" s="688"/>
      <c r="AJM73" s="688"/>
      <c r="AJN73" s="688"/>
      <c r="AJO73" s="688"/>
      <c r="AJP73" s="688"/>
      <c r="AJQ73" s="688"/>
      <c r="AJR73" s="688"/>
      <c r="AJS73" s="688"/>
      <c r="AJT73" s="688"/>
      <c r="AJU73" s="688"/>
      <c r="AJV73" s="688"/>
      <c r="AJW73" s="688"/>
      <c r="AJX73" s="688"/>
      <c r="AJY73" s="688"/>
      <c r="AJZ73" s="688"/>
      <c r="AKA73" s="688"/>
      <c r="AKB73" s="688"/>
      <c r="AKC73" s="688"/>
      <c r="AKD73" s="688"/>
      <c r="AKE73" s="688"/>
      <c r="AKF73" s="688"/>
      <c r="AKG73" s="688"/>
      <c r="AKH73" s="688"/>
      <c r="AKI73" s="688"/>
      <c r="AKJ73" s="688"/>
      <c r="AKK73" s="688"/>
      <c r="AKL73" s="688"/>
      <c r="AKM73" s="688"/>
      <c r="AKN73" s="688"/>
      <c r="AKO73" s="688"/>
      <c r="AKP73" s="688"/>
      <c r="AKQ73" s="688"/>
      <c r="AKR73" s="688"/>
      <c r="AKS73" s="688"/>
      <c r="AKT73" s="688"/>
      <c r="AKU73" s="688"/>
      <c r="AKV73" s="688"/>
      <c r="AKW73" s="688"/>
      <c r="AKX73" s="688"/>
      <c r="AKY73" s="688"/>
      <c r="AKZ73" s="688"/>
      <c r="ALA73" s="688"/>
      <c r="ALB73" s="688"/>
      <c r="ALC73" s="688"/>
      <c r="ALD73" s="688"/>
      <c r="ALE73" s="688"/>
      <c r="ALF73" s="688"/>
      <c r="ALG73" s="688"/>
      <c r="ALH73" s="688"/>
      <c r="ALI73" s="688"/>
      <c r="ALJ73" s="688"/>
      <c r="ALK73" s="688"/>
      <c r="ALL73" s="688"/>
      <c r="ALM73" s="688"/>
      <c r="ALN73" s="688"/>
      <c r="ALO73" s="688"/>
      <c r="ALP73" s="688"/>
      <c r="ALQ73" s="688"/>
      <c r="ALR73" s="688"/>
      <c r="ALS73" s="688"/>
      <c r="ALT73" s="688"/>
      <c r="ALU73" s="688"/>
      <c r="ALV73" s="688"/>
      <c r="ALW73" s="688"/>
      <c r="ALX73" s="688"/>
      <c r="ALY73" s="688"/>
      <c r="ALZ73" s="688"/>
      <c r="AMA73" s="688"/>
      <c r="AMB73" s="688"/>
      <c r="AMC73" s="688"/>
      <c r="AMD73" s="688"/>
      <c r="AME73" s="688"/>
      <c r="AMF73" s="688"/>
      <c r="AMG73" s="688"/>
      <c r="AMH73" s="688"/>
      <c r="AMI73" s="688"/>
      <c r="AMJ73" s="688"/>
      <c r="AMK73" s="688"/>
      <c r="AML73" s="688"/>
      <c r="AMM73" s="688"/>
      <c r="AMN73" s="688"/>
      <c r="AMO73" s="688"/>
      <c r="AMP73" s="688"/>
      <c r="AMQ73" s="688"/>
      <c r="AMR73" s="688"/>
      <c r="AMS73" s="688"/>
      <c r="AMT73" s="688"/>
      <c r="AMU73" s="688"/>
      <c r="AMV73" s="688"/>
      <c r="AMW73" s="688"/>
      <c r="AMX73" s="688"/>
      <c r="AMY73" s="688"/>
      <c r="AMZ73" s="688"/>
      <c r="ANA73" s="688"/>
      <c r="ANB73" s="688"/>
      <c r="ANC73" s="688"/>
      <c r="AND73" s="688"/>
      <c r="ANE73" s="688"/>
      <c r="ANF73" s="688"/>
      <c r="ANG73" s="688"/>
      <c r="ANH73" s="688"/>
      <c r="ANI73" s="688"/>
      <c r="ANJ73" s="688"/>
      <c r="ANK73" s="688"/>
      <c r="ANL73" s="688"/>
      <c r="ANM73" s="688"/>
      <c r="ANN73" s="688"/>
      <c r="ANO73" s="688"/>
      <c r="ANP73" s="688"/>
      <c r="ANQ73" s="688"/>
      <c r="ANR73" s="688"/>
      <c r="ANS73" s="688"/>
      <c r="ANT73" s="688"/>
      <c r="ANU73" s="688"/>
      <c r="ANV73" s="688"/>
      <c r="ANW73" s="688"/>
      <c r="ANX73" s="688"/>
      <c r="ANY73" s="688"/>
      <c r="ANZ73" s="688"/>
      <c r="AOA73" s="688"/>
      <c r="AOB73" s="688"/>
      <c r="AOC73" s="688"/>
      <c r="AOD73" s="688"/>
      <c r="AOE73" s="688"/>
      <c r="AOF73" s="688"/>
      <c r="AOG73" s="688"/>
      <c r="AOH73" s="688"/>
      <c r="AOI73" s="688"/>
      <c r="AOJ73" s="688"/>
      <c r="AOK73" s="688"/>
      <c r="AOL73" s="688"/>
      <c r="AOM73" s="688"/>
      <c r="AON73" s="688"/>
      <c r="AOO73" s="688"/>
      <c r="AOP73" s="688"/>
      <c r="AOQ73" s="688"/>
      <c r="AOR73" s="688"/>
      <c r="AOS73" s="688"/>
      <c r="AOT73" s="688"/>
      <c r="AOU73" s="688"/>
      <c r="AOV73" s="688"/>
      <c r="AOW73" s="688"/>
      <c r="AOX73" s="688"/>
      <c r="AOY73" s="688"/>
      <c r="AOZ73" s="688"/>
      <c r="APA73" s="688"/>
      <c r="APB73" s="688"/>
      <c r="APC73" s="688"/>
      <c r="APD73" s="688"/>
      <c r="APE73" s="688"/>
      <c r="APF73" s="688"/>
      <c r="APG73" s="688"/>
      <c r="APH73" s="688"/>
      <c r="API73" s="688"/>
      <c r="APJ73" s="688"/>
      <c r="APK73" s="688"/>
      <c r="APL73" s="688"/>
      <c r="APM73" s="688"/>
      <c r="APN73" s="688"/>
      <c r="APO73" s="688"/>
      <c r="APP73" s="688"/>
      <c r="APQ73" s="688"/>
      <c r="APR73" s="688"/>
      <c r="APS73" s="688"/>
      <c r="APT73" s="688"/>
      <c r="APU73" s="688"/>
      <c r="APV73" s="688"/>
      <c r="APW73" s="688"/>
      <c r="APX73" s="688"/>
      <c r="APY73" s="688"/>
      <c r="APZ73" s="688"/>
      <c r="AQA73" s="688"/>
      <c r="AQB73" s="688"/>
      <c r="AQC73" s="688"/>
      <c r="AQD73" s="688"/>
      <c r="AQE73" s="688"/>
      <c r="AQF73" s="688"/>
      <c r="AQG73" s="688"/>
      <c r="AQH73" s="688"/>
      <c r="AQI73" s="688"/>
      <c r="AQJ73" s="688"/>
      <c r="AQK73" s="688"/>
      <c r="AQL73" s="688"/>
      <c r="AQM73" s="688"/>
      <c r="AQN73" s="688"/>
      <c r="AQO73" s="688"/>
      <c r="AQP73" s="688"/>
      <c r="AQQ73" s="688"/>
      <c r="AQR73" s="688"/>
      <c r="AQS73" s="688"/>
      <c r="AQT73" s="688"/>
      <c r="AQU73" s="688"/>
      <c r="AQV73" s="688"/>
      <c r="AQW73" s="688"/>
      <c r="AQX73" s="688"/>
      <c r="AQY73" s="688"/>
      <c r="AQZ73" s="688"/>
      <c r="ARA73" s="688"/>
      <c r="ARB73" s="688"/>
      <c r="ARC73" s="688"/>
      <c r="ARD73" s="688"/>
      <c r="ARE73" s="688"/>
      <c r="ARF73" s="688"/>
      <c r="ARG73" s="688"/>
      <c r="ARH73" s="688"/>
      <c r="ARI73" s="688"/>
      <c r="ARJ73" s="688"/>
      <c r="ARK73" s="688"/>
      <c r="ARL73" s="688"/>
      <c r="ARM73" s="688"/>
      <c r="ARN73" s="688"/>
      <c r="ARO73" s="688"/>
      <c r="ARP73" s="688"/>
      <c r="ARQ73" s="688"/>
      <c r="ARR73" s="688"/>
      <c r="ARS73" s="688"/>
      <c r="ART73" s="688"/>
      <c r="ARU73" s="688"/>
      <c r="ARV73" s="688"/>
      <c r="ARW73" s="688"/>
      <c r="ARX73" s="688"/>
      <c r="ARY73" s="688"/>
      <c r="ARZ73" s="688"/>
      <c r="ASA73" s="688"/>
      <c r="ASB73" s="688"/>
      <c r="ASC73" s="688"/>
      <c r="ASD73" s="688"/>
      <c r="ASE73" s="688"/>
      <c r="ASF73" s="688"/>
      <c r="ASG73" s="688"/>
      <c r="ASH73" s="688"/>
      <c r="ASI73" s="688"/>
      <c r="ASJ73" s="688"/>
      <c r="ASK73" s="688"/>
      <c r="ASL73" s="688"/>
      <c r="ASM73" s="688"/>
      <c r="ASN73" s="688"/>
      <c r="ASO73" s="688"/>
      <c r="ASP73" s="688"/>
      <c r="ASQ73" s="688"/>
      <c r="ASR73" s="688"/>
      <c r="ASS73" s="688"/>
      <c r="AST73" s="688"/>
      <c r="ASU73" s="688"/>
      <c r="ASV73" s="688"/>
      <c r="ASW73" s="688"/>
      <c r="ASX73" s="688"/>
      <c r="ASY73" s="688"/>
      <c r="ASZ73" s="688"/>
      <c r="ATA73" s="688"/>
      <c r="ATB73" s="688"/>
      <c r="ATC73" s="688"/>
      <c r="ATD73" s="688"/>
      <c r="ATE73" s="688"/>
      <c r="ATF73" s="688"/>
      <c r="ATG73" s="688"/>
      <c r="ATH73" s="688"/>
      <c r="ATI73" s="688"/>
      <c r="ATJ73" s="688"/>
      <c r="ATK73" s="688"/>
      <c r="ATL73" s="688"/>
      <c r="ATM73" s="688"/>
      <c r="ATN73" s="688"/>
      <c r="ATO73" s="688"/>
      <c r="ATP73" s="688"/>
      <c r="ATQ73" s="688"/>
      <c r="ATR73" s="688"/>
      <c r="ATS73" s="688"/>
      <c r="ATT73" s="688"/>
      <c r="ATU73" s="688"/>
      <c r="ATV73" s="688"/>
      <c r="ATW73" s="688"/>
      <c r="ATX73" s="688"/>
      <c r="ATY73" s="688"/>
      <c r="ATZ73" s="688"/>
      <c r="AUA73" s="688"/>
      <c r="AUB73" s="688"/>
      <c r="AUC73" s="688"/>
      <c r="AUD73" s="688"/>
      <c r="AUE73" s="688"/>
      <c r="AUF73" s="688"/>
      <c r="AUG73" s="688"/>
      <c r="AUH73" s="688"/>
      <c r="AUI73" s="688"/>
      <c r="AUJ73" s="688"/>
      <c r="AUK73" s="688"/>
      <c r="AUL73" s="688"/>
      <c r="AUM73" s="688"/>
      <c r="AUN73" s="688"/>
      <c r="AUO73" s="688"/>
      <c r="AUP73" s="688"/>
      <c r="AUQ73" s="688"/>
      <c r="AUR73" s="688"/>
      <c r="AUS73" s="688"/>
      <c r="AUT73" s="688"/>
      <c r="AUU73" s="688"/>
      <c r="AUV73" s="688"/>
      <c r="AUW73" s="688"/>
      <c r="AUX73" s="688"/>
      <c r="AUY73" s="688"/>
      <c r="AUZ73" s="688"/>
      <c r="AVA73" s="688"/>
      <c r="AVB73" s="688"/>
      <c r="AVC73" s="688"/>
      <c r="AVD73" s="688"/>
      <c r="AVE73" s="688"/>
      <c r="AVF73" s="688"/>
      <c r="AVG73" s="688"/>
      <c r="AVH73" s="688"/>
      <c r="AVI73" s="688"/>
      <c r="AVJ73" s="688"/>
      <c r="AVK73" s="688"/>
      <c r="AVL73" s="688"/>
      <c r="AVM73" s="688"/>
      <c r="AVN73" s="688"/>
      <c r="AVO73" s="688"/>
      <c r="AVP73" s="688"/>
      <c r="AVQ73" s="688"/>
      <c r="AVR73" s="688"/>
      <c r="AVS73" s="688"/>
      <c r="AVT73" s="688"/>
      <c r="AVU73" s="688"/>
      <c r="AVV73" s="688"/>
      <c r="AVW73" s="688"/>
      <c r="AVX73" s="688"/>
      <c r="AVY73" s="688"/>
      <c r="AVZ73" s="688"/>
      <c r="AWA73" s="688"/>
      <c r="AWB73" s="688"/>
      <c r="AWC73" s="688"/>
      <c r="AWD73" s="688"/>
      <c r="AWE73" s="688"/>
      <c r="AWF73" s="688"/>
      <c r="AWG73" s="688"/>
      <c r="AWH73" s="688"/>
      <c r="AWI73" s="688"/>
      <c r="AWJ73" s="688"/>
      <c r="AWK73" s="688"/>
      <c r="AWL73" s="688"/>
      <c r="AWM73" s="688"/>
      <c r="AWN73" s="688"/>
      <c r="AWO73" s="688"/>
      <c r="AWP73" s="688"/>
      <c r="AWQ73" s="688"/>
      <c r="AWR73" s="688"/>
      <c r="AWS73" s="688"/>
      <c r="AWT73" s="688"/>
      <c r="AWU73" s="688"/>
      <c r="AWV73" s="688"/>
      <c r="AWW73" s="688"/>
      <c r="AWX73" s="688"/>
      <c r="AWY73" s="688"/>
      <c r="AWZ73" s="688"/>
      <c r="AXA73" s="688"/>
      <c r="AXB73" s="688"/>
      <c r="AXC73" s="688"/>
      <c r="AXD73" s="688"/>
      <c r="AXE73" s="688"/>
      <c r="AXF73" s="688"/>
      <c r="AXG73" s="688"/>
      <c r="AXH73" s="688"/>
      <c r="AXI73" s="688"/>
      <c r="AXJ73" s="688"/>
      <c r="AXK73" s="688"/>
      <c r="AXL73" s="688"/>
      <c r="AXM73" s="688"/>
      <c r="AXN73" s="688"/>
      <c r="AXO73" s="688"/>
      <c r="AXP73" s="688"/>
      <c r="AXQ73" s="688"/>
      <c r="AXR73" s="688"/>
      <c r="AXS73" s="688"/>
      <c r="AXT73" s="688"/>
      <c r="AXU73" s="688"/>
      <c r="AXV73" s="688"/>
      <c r="AXW73" s="688"/>
      <c r="AXX73" s="688"/>
      <c r="AXY73" s="688"/>
      <c r="AXZ73" s="688"/>
      <c r="AYA73" s="688"/>
      <c r="AYB73" s="688"/>
      <c r="AYC73" s="688"/>
      <c r="AYD73" s="688"/>
      <c r="AYE73" s="688"/>
      <c r="AYF73" s="688"/>
      <c r="AYG73" s="688"/>
      <c r="AYH73" s="688"/>
      <c r="AYI73" s="688"/>
      <c r="AYJ73" s="688"/>
      <c r="AYK73" s="688"/>
      <c r="AYL73" s="688"/>
      <c r="AYM73" s="688"/>
      <c r="AYN73" s="688"/>
      <c r="AYO73" s="688"/>
      <c r="AYP73" s="688"/>
      <c r="AYQ73" s="688"/>
      <c r="AYR73" s="688"/>
      <c r="AYS73" s="688"/>
      <c r="AYT73" s="688"/>
      <c r="AYU73" s="688"/>
      <c r="AYV73" s="688"/>
      <c r="AYW73" s="688"/>
      <c r="AYX73" s="688"/>
      <c r="AYY73" s="688"/>
      <c r="AYZ73" s="688"/>
      <c r="AZA73" s="688"/>
      <c r="AZB73" s="688"/>
      <c r="AZC73" s="688"/>
      <c r="AZD73" s="688"/>
      <c r="AZE73" s="688"/>
      <c r="AZF73" s="688"/>
      <c r="AZG73" s="688"/>
      <c r="AZH73" s="688"/>
      <c r="AZI73" s="688"/>
      <c r="AZJ73" s="688"/>
      <c r="AZK73" s="688"/>
      <c r="AZL73" s="688"/>
      <c r="AZM73" s="688"/>
      <c r="AZN73" s="688"/>
      <c r="AZO73" s="688"/>
      <c r="AZP73" s="688"/>
      <c r="AZQ73" s="688"/>
      <c r="AZR73" s="688"/>
      <c r="AZS73" s="688"/>
      <c r="AZT73" s="688"/>
      <c r="AZU73" s="688"/>
      <c r="AZV73" s="688"/>
      <c r="AZW73" s="688"/>
      <c r="AZX73" s="688"/>
      <c r="AZY73" s="688"/>
      <c r="AZZ73" s="688"/>
      <c r="BAA73" s="688"/>
      <c r="BAB73" s="688"/>
      <c r="BAC73" s="688"/>
      <c r="BAD73" s="688"/>
      <c r="BAE73" s="688"/>
      <c r="BAF73" s="688"/>
      <c r="BAG73" s="688"/>
      <c r="BAH73" s="688"/>
      <c r="BAI73" s="688"/>
      <c r="BAJ73" s="688"/>
      <c r="BAK73" s="688"/>
      <c r="BAL73" s="688"/>
      <c r="BAM73" s="688"/>
      <c r="BAN73" s="688"/>
      <c r="BAO73" s="688"/>
      <c r="BAP73" s="688"/>
      <c r="BAQ73" s="688"/>
      <c r="BAR73" s="688"/>
      <c r="BAS73" s="688"/>
      <c r="BAT73" s="688"/>
      <c r="BAU73" s="688"/>
      <c r="BAV73" s="688"/>
      <c r="BAW73" s="688"/>
      <c r="BAX73" s="688"/>
      <c r="BAY73" s="688"/>
      <c r="BAZ73" s="688"/>
      <c r="BBA73" s="688"/>
      <c r="BBB73" s="688"/>
      <c r="BBC73" s="688"/>
      <c r="BBD73" s="688"/>
      <c r="BBE73" s="688"/>
      <c r="BBF73" s="688"/>
      <c r="BBG73" s="688"/>
      <c r="BBH73" s="688"/>
      <c r="BBI73" s="688"/>
      <c r="BBJ73" s="688"/>
      <c r="BBK73" s="688"/>
      <c r="BBL73" s="688"/>
      <c r="BBM73" s="688"/>
      <c r="BBN73" s="688"/>
      <c r="BBO73" s="688"/>
      <c r="BBP73" s="688"/>
      <c r="BBQ73" s="688"/>
      <c r="BBR73" s="688"/>
      <c r="BBS73" s="688"/>
      <c r="BBT73" s="688"/>
      <c r="BBU73" s="688"/>
      <c r="BBV73" s="688"/>
      <c r="BBW73" s="688"/>
      <c r="BBX73" s="688"/>
      <c r="BBY73" s="688"/>
      <c r="BBZ73" s="688"/>
      <c r="BCA73" s="688"/>
      <c r="BCB73" s="688"/>
      <c r="BCC73" s="688"/>
      <c r="BCD73" s="688"/>
      <c r="BCE73" s="688"/>
      <c r="BCF73" s="688"/>
      <c r="BCG73" s="688"/>
      <c r="BCH73" s="688"/>
      <c r="BCI73" s="688"/>
      <c r="BCJ73" s="688"/>
      <c r="BCK73" s="688"/>
      <c r="BCL73" s="688"/>
      <c r="BCM73" s="688"/>
      <c r="BCN73" s="688"/>
      <c r="BCO73" s="688"/>
      <c r="BCP73" s="688"/>
      <c r="BCQ73" s="688"/>
      <c r="BCR73" s="688"/>
      <c r="BCS73" s="688"/>
      <c r="BCT73" s="688"/>
      <c r="BCU73" s="688"/>
      <c r="BCV73" s="688"/>
      <c r="BCW73" s="688"/>
      <c r="BCX73" s="688"/>
      <c r="BCY73" s="688"/>
      <c r="BCZ73" s="688"/>
      <c r="BDA73" s="688"/>
      <c r="BDB73" s="688"/>
      <c r="BDC73" s="688"/>
      <c r="BDD73" s="688"/>
      <c r="BDE73" s="688"/>
      <c r="BDF73" s="688"/>
      <c r="BDG73" s="688"/>
      <c r="BDH73" s="688"/>
      <c r="BDI73" s="688"/>
      <c r="BDJ73" s="688"/>
      <c r="BDK73" s="688"/>
      <c r="BDL73" s="688"/>
      <c r="BDM73" s="688"/>
      <c r="BDN73" s="688"/>
      <c r="BDO73" s="688"/>
      <c r="BDP73" s="688"/>
      <c r="BDQ73" s="688"/>
      <c r="BDR73" s="688"/>
      <c r="BDS73" s="688"/>
      <c r="BDT73" s="688"/>
      <c r="BDU73" s="688"/>
      <c r="BDV73" s="688"/>
      <c r="BDW73" s="688"/>
      <c r="BDX73" s="688"/>
      <c r="BDY73" s="688"/>
      <c r="BDZ73" s="688"/>
      <c r="BEA73" s="688"/>
      <c r="BEB73" s="688"/>
      <c r="BEC73" s="688"/>
      <c r="BED73" s="688"/>
      <c r="BEE73" s="688"/>
      <c r="BEF73" s="688"/>
      <c r="BEG73" s="688"/>
      <c r="BEH73" s="688"/>
      <c r="BEI73" s="688"/>
      <c r="BEJ73" s="688"/>
      <c r="BEK73" s="688"/>
      <c r="BEL73" s="688"/>
      <c r="BEM73" s="688"/>
      <c r="BEN73" s="688"/>
      <c r="BEO73" s="688"/>
      <c r="BEP73" s="688"/>
      <c r="BEQ73" s="688"/>
      <c r="BER73" s="688"/>
      <c r="BES73" s="688"/>
      <c r="BET73" s="688"/>
      <c r="BEU73" s="688"/>
      <c r="BEV73" s="688"/>
      <c r="BEW73" s="688"/>
      <c r="BEX73" s="688"/>
      <c r="BEY73" s="688"/>
      <c r="BEZ73" s="688"/>
      <c r="BFA73" s="688"/>
      <c r="BFB73" s="688"/>
      <c r="BFC73" s="688"/>
      <c r="BFD73" s="688"/>
      <c r="BFE73" s="688"/>
      <c r="BFF73" s="688"/>
      <c r="BFG73" s="688"/>
      <c r="BFH73" s="688"/>
      <c r="BFI73" s="688"/>
      <c r="BFJ73" s="688"/>
      <c r="BFK73" s="688"/>
      <c r="BFL73" s="688"/>
      <c r="BFM73" s="688"/>
      <c r="BFN73" s="688"/>
      <c r="BFO73" s="688"/>
      <c r="BFP73" s="688"/>
      <c r="BFQ73" s="688"/>
      <c r="BFR73" s="688"/>
      <c r="BFS73" s="688"/>
      <c r="BFT73" s="688"/>
      <c r="BFU73" s="688"/>
      <c r="BFV73" s="688"/>
      <c r="BFW73" s="688"/>
      <c r="BFX73" s="688"/>
      <c r="BFY73" s="688"/>
      <c r="BFZ73" s="688"/>
      <c r="BGA73" s="688"/>
      <c r="BGB73" s="688"/>
      <c r="BGC73" s="688"/>
      <c r="BGD73" s="688"/>
      <c r="BGE73" s="688"/>
      <c r="BGF73" s="688"/>
      <c r="BGG73" s="688"/>
      <c r="BGH73" s="688"/>
      <c r="BGI73" s="688"/>
      <c r="BGJ73" s="688"/>
      <c r="BGK73" s="688"/>
      <c r="BGL73" s="688"/>
      <c r="BGM73" s="688"/>
      <c r="BGN73" s="688"/>
      <c r="BGO73" s="688"/>
      <c r="BGP73" s="688"/>
      <c r="BGQ73" s="688"/>
      <c r="BGR73" s="688"/>
      <c r="BGS73" s="688"/>
      <c r="BGT73" s="688"/>
      <c r="BGU73" s="688"/>
      <c r="BGV73" s="688"/>
      <c r="BGW73" s="688"/>
      <c r="BGX73" s="688"/>
      <c r="BGY73" s="688"/>
      <c r="BGZ73" s="688"/>
      <c r="BHA73" s="688"/>
      <c r="BHB73" s="688"/>
      <c r="BHC73" s="688"/>
      <c r="BHD73" s="688"/>
      <c r="BHE73" s="688"/>
      <c r="BHF73" s="688"/>
      <c r="BHG73" s="688"/>
      <c r="BHH73" s="688"/>
      <c r="BHI73" s="688"/>
      <c r="BHJ73" s="688"/>
      <c r="BHK73" s="688"/>
      <c r="BHL73" s="688"/>
      <c r="BHM73" s="688"/>
      <c r="BHN73" s="688"/>
      <c r="BHO73" s="688"/>
      <c r="BHP73" s="688"/>
      <c r="BHQ73" s="688"/>
      <c r="BHR73" s="688"/>
      <c r="BHS73" s="688"/>
      <c r="BHT73" s="688"/>
      <c r="BHU73" s="688"/>
      <c r="BHV73" s="688"/>
      <c r="BHW73" s="688"/>
      <c r="BHX73" s="688"/>
      <c r="BHY73" s="688"/>
      <c r="BHZ73" s="688"/>
      <c r="BIA73" s="688"/>
      <c r="BIB73" s="688"/>
      <c r="BIC73" s="688"/>
      <c r="BID73" s="688"/>
      <c r="BIE73" s="688"/>
      <c r="BIF73" s="688"/>
      <c r="BIG73" s="688"/>
      <c r="BIH73" s="688"/>
      <c r="BII73" s="688"/>
      <c r="BIJ73" s="688"/>
      <c r="BIK73" s="688"/>
      <c r="BIL73" s="688"/>
      <c r="BIM73" s="688"/>
      <c r="BIN73" s="688"/>
      <c r="BIO73" s="688"/>
      <c r="BIP73" s="688"/>
      <c r="BIQ73" s="688"/>
      <c r="BIR73" s="688"/>
      <c r="BIS73" s="688"/>
      <c r="BIT73" s="688"/>
      <c r="BIU73" s="688"/>
      <c r="BIV73" s="688"/>
      <c r="BIW73" s="688"/>
      <c r="BIX73" s="688"/>
      <c r="BIY73" s="688"/>
      <c r="BIZ73" s="688"/>
      <c r="BJA73" s="688"/>
      <c r="BJB73" s="688"/>
      <c r="BJC73" s="688"/>
      <c r="BJD73" s="688"/>
      <c r="BJE73" s="688"/>
      <c r="BJF73" s="688"/>
      <c r="BJG73" s="688"/>
      <c r="BJH73" s="688"/>
      <c r="BJI73" s="688"/>
      <c r="BJJ73" s="688"/>
      <c r="BJK73" s="688"/>
      <c r="BJL73" s="688"/>
      <c r="BJM73" s="688"/>
      <c r="BJN73" s="688"/>
      <c r="BJO73" s="688"/>
      <c r="BJP73" s="688"/>
      <c r="BJQ73" s="688"/>
      <c r="BJR73" s="688"/>
      <c r="BJS73" s="688"/>
      <c r="BJT73" s="688"/>
      <c r="BJU73" s="688"/>
      <c r="BJV73" s="688"/>
      <c r="BJW73" s="688"/>
      <c r="BJX73" s="688"/>
      <c r="BJY73" s="688"/>
      <c r="BJZ73" s="688"/>
      <c r="BKA73" s="688"/>
      <c r="BKB73" s="688"/>
      <c r="BKC73" s="688"/>
      <c r="BKD73" s="688"/>
      <c r="BKE73" s="688"/>
      <c r="BKF73" s="688"/>
      <c r="BKG73" s="688"/>
      <c r="BKH73" s="688"/>
      <c r="BKI73" s="688"/>
      <c r="BKJ73" s="688"/>
      <c r="BKK73" s="688"/>
      <c r="BKL73" s="688"/>
      <c r="BKM73" s="688"/>
      <c r="BKN73" s="688"/>
      <c r="BKO73" s="688"/>
      <c r="BKP73" s="688"/>
      <c r="BKQ73" s="688"/>
      <c r="BKR73" s="688"/>
      <c r="BKS73" s="688"/>
      <c r="BKT73" s="688"/>
      <c r="BKU73" s="688"/>
      <c r="BKV73" s="688"/>
      <c r="BKW73" s="688"/>
      <c r="BKX73" s="688"/>
      <c r="BKY73" s="688"/>
      <c r="BKZ73" s="688"/>
      <c r="BLA73" s="688"/>
      <c r="BLB73" s="688"/>
      <c r="BLC73" s="688"/>
      <c r="BLD73" s="688"/>
      <c r="BLE73" s="688"/>
      <c r="BLF73" s="688"/>
      <c r="BLG73" s="688"/>
      <c r="BLH73" s="688"/>
      <c r="BLI73" s="688"/>
      <c r="BLJ73" s="688"/>
      <c r="BLK73" s="688"/>
      <c r="BLL73" s="688"/>
      <c r="BLM73" s="688"/>
      <c r="BLN73" s="688"/>
      <c r="BLO73" s="688"/>
      <c r="BLP73" s="688"/>
      <c r="BLQ73" s="688"/>
      <c r="BLR73" s="688"/>
      <c r="BLS73" s="688"/>
      <c r="BLT73" s="688"/>
      <c r="BLU73" s="688"/>
      <c r="BLV73" s="688"/>
      <c r="BLW73" s="688"/>
      <c r="BLX73" s="688"/>
      <c r="BLY73" s="688"/>
      <c r="BLZ73" s="688"/>
      <c r="BMA73" s="688"/>
      <c r="BMB73" s="688"/>
      <c r="BMC73" s="688"/>
      <c r="BMD73" s="688"/>
      <c r="BME73" s="688"/>
      <c r="BMF73" s="688"/>
      <c r="BMG73" s="688"/>
      <c r="BMH73" s="688"/>
      <c r="BMI73" s="688"/>
      <c r="BMJ73" s="688"/>
      <c r="BMK73" s="688"/>
      <c r="BML73" s="688"/>
      <c r="BMM73" s="688"/>
      <c r="BMN73" s="688"/>
      <c r="BMO73" s="688"/>
      <c r="BMP73" s="688"/>
      <c r="BMQ73" s="688"/>
      <c r="BMR73" s="688"/>
      <c r="BMS73" s="688"/>
      <c r="BMT73" s="688"/>
      <c r="BMU73" s="688"/>
      <c r="BMV73" s="688"/>
      <c r="BMW73" s="688"/>
      <c r="BMX73" s="688"/>
      <c r="BMY73" s="688"/>
      <c r="BMZ73" s="688"/>
      <c r="BNA73" s="688"/>
      <c r="BNB73" s="688"/>
      <c r="BNC73" s="688"/>
      <c r="BND73" s="688"/>
      <c r="BNE73" s="688"/>
      <c r="BNF73" s="688"/>
      <c r="BNG73" s="688"/>
      <c r="BNH73" s="688"/>
      <c r="BNI73" s="688"/>
      <c r="BNJ73" s="688"/>
      <c r="BNK73" s="688"/>
      <c r="BNL73" s="688"/>
      <c r="BNM73" s="688"/>
      <c r="BNN73" s="688"/>
      <c r="BNO73" s="688"/>
      <c r="BNP73" s="688"/>
      <c r="BNQ73" s="688"/>
      <c r="BNR73" s="688"/>
      <c r="BNS73" s="688"/>
      <c r="BNT73" s="688"/>
      <c r="BNU73" s="688"/>
      <c r="BNV73" s="688"/>
      <c r="BNW73" s="688"/>
      <c r="BNX73" s="688"/>
      <c r="BNY73" s="688"/>
      <c r="BNZ73" s="688"/>
      <c r="BOA73" s="688"/>
      <c r="BOB73" s="688"/>
      <c r="BOC73" s="688"/>
      <c r="BOD73" s="688"/>
      <c r="BOE73" s="688"/>
      <c r="BOF73" s="688"/>
      <c r="BOG73" s="688"/>
      <c r="BOH73" s="688"/>
      <c r="BOI73" s="688"/>
      <c r="BOJ73" s="688"/>
      <c r="BOK73" s="688"/>
      <c r="BOL73" s="688"/>
      <c r="BOM73" s="688"/>
      <c r="BON73" s="688"/>
      <c r="BOO73" s="688"/>
      <c r="BOP73" s="688"/>
      <c r="BOQ73" s="688"/>
      <c r="BOR73" s="688"/>
      <c r="BOS73" s="688"/>
      <c r="BOT73" s="688"/>
      <c r="BOU73" s="688"/>
      <c r="BOV73" s="688"/>
      <c r="BOW73" s="688"/>
      <c r="BOX73" s="688"/>
      <c r="BOY73" s="688"/>
      <c r="BOZ73" s="688"/>
      <c r="BPA73" s="688"/>
      <c r="BPB73" s="688"/>
      <c r="BPC73" s="688"/>
      <c r="BPD73" s="688"/>
      <c r="BPE73" s="688"/>
      <c r="BPF73" s="688"/>
      <c r="BPG73" s="688"/>
      <c r="BPH73" s="688"/>
      <c r="BPI73" s="688"/>
      <c r="BPJ73" s="688"/>
      <c r="BPK73" s="688"/>
      <c r="BPL73" s="688"/>
      <c r="BPM73" s="688"/>
      <c r="BPN73" s="688"/>
      <c r="BPO73" s="688"/>
      <c r="BPP73" s="688"/>
      <c r="BPQ73" s="688"/>
      <c r="BPR73" s="688"/>
      <c r="BPS73" s="688"/>
      <c r="BPT73" s="688"/>
      <c r="BPU73" s="688"/>
      <c r="BPV73" s="688"/>
      <c r="BPW73" s="688"/>
      <c r="BPX73" s="688"/>
      <c r="BPY73" s="688"/>
      <c r="BPZ73" s="688"/>
      <c r="BQA73" s="688"/>
      <c r="BQB73" s="688"/>
      <c r="BQC73" s="688"/>
      <c r="BQD73" s="688"/>
      <c r="BQE73" s="688"/>
      <c r="BQF73" s="688"/>
      <c r="BQG73" s="688"/>
      <c r="BQH73" s="688"/>
      <c r="BQI73" s="688"/>
      <c r="BQJ73" s="688"/>
      <c r="BQK73" s="688"/>
      <c r="BQL73" s="688"/>
      <c r="BQM73" s="688"/>
      <c r="BQN73" s="688"/>
      <c r="BQO73" s="688"/>
      <c r="BQP73" s="688"/>
      <c r="BQQ73" s="688"/>
      <c r="BQR73" s="688"/>
      <c r="BQS73" s="688"/>
      <c r="BQT73" s="688"/>
      <c r="BQU73" s="688"/>
      <c r="BQV73" s="688"/>
      <c r="BQW73" s="688"/>
      <c r="BQX73" s="688"/>
      <c r="BQY73" s="688"/>
      <c r="BQZ73" s="688"/>
      <c r="BRA73" s="688"/>
      <c r="BRB73" s="688"/>
      <c r="BRC73" s="688"/>
      <c r="BRD73" s="688"/>
      <c r="BRE73" s="688"/>
      <c r="BRF73" s="688"/>
      <c r="BRG73" s="688"/>
      <c r="BRH73" s="688"/>
      <c r="BRI73" s="688"/>
      <c r="BRJ73" s="688"/>
      <c r="BRK73" s="688"/>
      <c r="BRL73" s="688"/>
      <c r="BRM73" s="688"/>
      <c r="BRN73" s="688"/>
      <c r="BRO73" s="688"/>
      <c r="BRP73" s="688"/>
      <c r="BRQ73" s="688"/>
      <c r="BRR73" s="688"/>
      <c r="BRS73" s="688"/>
      <c r="BRT73" s="688"/>
      <c r="BRU73" s="688"/>
      <c r="BRV73" s="688"/>
      <c r="BRW73" s="688"/>
      <c r="BRX73" s="688"/>
      <c r="BRY73" s="688"/>
      <c r="BRZ73" s="688"/>
      <c r="BSA73" s="688"/>
      <c r="BSB73" s="688"/>
      <c r="BSC73" s="688"/>
      <c r="BSD73" s="688"/>
      <c r="BSE73" s="688"/>
      <c r="BSF73" s="688"/>
      <c r="BSG73" s="688"/>
      <c r="BSH73" s="688"/>
      <c r="BSI73" s="688"/>
      <c r="BSJ73" s="688"/>
      <c r="BSK73" s="688"/>
      <c r="BSL73" s="688"/>
      <c r="BSM73" s="688"/>
      <c r="BSN73" s="688"/>
      <c r="BSO73" s="688"/>
      <c r="BSP73" s="688"/>
      <c r="BSQ73" s="688"/>
      <c r="BSR73" s="688"/>
      <c r="BSS73" s="688"/>
      <c r="BST73" s="688"/>
      <c r="BSU73" s="688"/>
      <c r="BSV73" s="688"/>
      <c r="BSW73" s="688"/>
      <c r="BSX73" s="688"/>
      <c r="BSY73" s="688"/>
      <c r="BSZ73" s="688"/>
      <c r="BTA73" s="688"/>
      <c r="BTB73" s="688"/>
      <c r="BTC73" s="688"/>
      <c r="BTD73" s="688"/>
      <c r="BTE73" s="688"/>
      <c r="BTF73" s="688"/>
      <c r="BTG73" s="688"/>
      <c r="BTH73" s="688"/>
      <c r="BTI73" s="688"/>
    </row>
    <row r="74" spans="1:1881" s="687" customFormat="1" ht="95.25" customHeight="1" x14ac:dyDescent="0.25">
      <c r="A74" s="701">
        <v>546</v>
      </c>
      <c r="B74" s="698" t="s">
        <v>1217</v>
      </c>
      <c r="C74" s="700" t="s">
        <v>1218</v>
      </c>
      <c r="D74" s="699" t="s">
        <v>1221</v>
      </c>
      <c r="E74" s="670" t="e">
        <f>HLOOKUP($D$2,'2019 Data(H)'!$C$1:$DC$310,196,FALSE)</f>
        <v>#N/A</v>
      </c>
      <c r="F74" s="587"/>
      <c r="G74" s="581">
        <f t="shared" si="2"/>
        <v>0</v>
      </c>
      <c r="H74" s="690"/>
      <c r="I74" s="689"/>
      <c r="J74"/>
      <c r="K74" s="688"/>
      <c r="L74" s="715" t="s">
        <v>1055</v>
      </c>
      <c r="M74" s="688"/>
      <c r="N74" s="686"/>
      <c r="O74" s="688"/>
      <c r="P74" s="688"/>
      <c r="Q74" s="688"/>
      <c r="R74" s="688"/>
      <c r="S74" s="688"/>
      <c r="T74" s="688"/>
      <c r="U74" s="688"/>
      <c r="V74" s="688"/>
      <c r="W74" s="688"/>
      <c r="X74" s="688"/>
      <c r="Y74" s="688"/>
      <c r="Z74" s="688"/>
      <c r="AA74" s="688"/>
      <c r="AB74" s="688"/>
      <c r="AC74" s="688"/>
      <c r="AD74" s="688"/>
      <c r="AE74" s="688"/>
      <c r="AF74" s="688"/>
      <c r="AG74" s="688"/>
      <c r="AH74" s="688"/>
      <c r="AI74" s="688"/>
      <c r="AJ74" s="688"/>
      <c r="AK74" s="688"/>
      <c r="AL74" s="688"/>
      <c r="AM74" s="688"/>
      <c r="AN74" s="688"/>
      <c r="AO74" s="688"/>
      <c r="AP74" s="688"/>
      <c r="AQ74" s="688"/>
      <c r="AR74" s="688"/>
      <c r="AS74" s="688"/>
      <c r="AT74" s="688"/>
      <c r="AU74" s="688"/>
      <c r="AV74" s="688"/>
      <c r="AW74" s="688"/>
      <c r="AX74" s="688"/>
      <c r="AY74" s="688"/>
      <c r="AZ74" s="688"/>
      <c r="BA74" s="688"/>
      <c r="BB74" s="688"/>
      <c r="BC74" s="688"/>
      <c r="BD74" s="688"/>
      <c r="BE74" s="688"/>
      <c r="BF74" s="688"/>
      <c r="BG74" s="688"/>
      <c r="BH74" s="688"/>
      <c r="BI74" s="688"/>
      <c r="BJ74" s="688"/>
      <c r="BK74" s="688"/>
      <c r="BL74" s="688"/>
      <c r="BM74" s="688"/>
      <c r="BN74" s="688"/>
      <c r="BO74" s="688"/>
      <c r="BP74" s="688"/>
      <c r="BQ74" s="688"/>
      <c r="BR74" s="688"/>
      <c r="BS74" s="688"/>
      <c r="BT74" s="688"/>
      <c r="BU74" s="688"/>
      <c r="BV74" s="688"/>
      <c r="BW74" s="688"/>
      <c r="BX74" s="688"/>
      <c r="BY74" s="688"/>
      <c r="BZ74" s="688"/>
      <c r="CA74" s="688"/>
      <c r="CB74" s="688"/>
      <c r="CC74" s="688"/>
      <c r="CD74" s="688"/>
      <c r="CE74" s="688"/>
      <c r="CF74" s="688"/>
      <c r="CG74" s="688"/>
      <c r="CH74" s="688"/>
      <c r="CI74" s="688"/>
      <c r="CJ74" s="688"/>
      <c r="CK74" s="688"/>
      <c r="CL74" s="688"/>
      <c r="CM74" s="688"/>
      <c r="CN74" s="688"/>
      <c r="CO74" s="688"/>
      <c r="CP74" s="688"/>
      <c r="CQ74" s="688"/>
      <c r="CR74" s="688"/>
      <c r="CS74" s="688"/>
      <c r="CT74" s="688"/>
      <c r="CU74" s="688"/>
      <c r="CV74" s="688"/>
      <c r="CW74" s="688"/>
      <c r="CX74" s="688"/>
      <c r="CY74" s="688"/>
      <c r="CZ74" s="688"/>
      <c r="DA74" s="688"/>
      <c r="DB74" s="688"/>
      <c r="DC74" s="688"/>
      <c r="DD74" s="688"/>
      <c r="DE74" s="688"/>
      <c r="DF74" s="688"/>
      <c r="DG74" s="688"/>
      <c r="DH74" s="688"/>
      <c r="DI74" s="688"/>
      <c r="DJ74" s="688"/>
      <c r="DK74" s="688"/>
      <c r="DL74" s="688"/>
      <c r="DM74" s="688"/>
      <c r="DN74" s="688"/>
      <c r="DO74" s="688"/>
      <c r="DP74" s="688"/>
      <c r="DQ74" s="688"/>
      <c r="DR74" s="688"/>
      <c r="DS74" s="688"/>
      <c r="DT74" s="688"/>
      <c r="DU74" s="688"/>
      <c r="DV74" s="688"/>
      <c r="DW74" s="688"/>
      <c r="DX74" s="688"/>
      <c r="DY74" s="688"/>
      <c r="DZ74" s="688"/>
      <c r="EA74" s="688"/>
      <c r="EB74" s="688"/>
      <c r="EC74" s="688"/>
      <c r="ED74" s="688"/>
      <c r="EE74" s="688"/>
      <c r="EF74" s="688"/>
      <c r="EG74" s="688"/>
      <c r="EH74" s="688"/>
      <c r="EI74" s="688"/>
      <c r="EJ74" s="688"/>
      <c r="EK74" s="688"/>
      <c r="EL74" s="688"/>
      <c r="EM74" s="688"/>
      <c r="EN74" s="688"/>
      <c r="EO74" s="688"/>
      <c r="EP74" s="688"/>
      <c r="EQ74" s="688"/>
      <c r="ER74" s="688"/>
      <c r="ES74" s="688"/>
      <c r="ET74" s="688"/>
      <c r="EU74" s="688"/>
      <c r="EV74" s="688"/>
      <c r="EW74" s="688"/>
      <c r="EX74" s="688"/>
      <c r="EY74" s="688"/>
      <c r="EZ74" s="688"/>
      <c r="FA74" s="688"/>
      <c r="FB74" s="688"/>
      <c r="FC74" s="688"/>
      <c r="FD74" s="688"/>
      <c r="FE74" s="688"/>
      <c r="FF74" s="688"/>
      <c r="FG74" s="688"/>
      <c r="FH74" s="688"/>
      <c r="FI74" s="688"/>
      <c r="FJ74" s="688"/>
      <c r="FK74" s="688"/>
      <c r="FL74" s="688"/>
      <c r="FM74" s="688"/>
      <c r="FN74" s="688"/>
      <c r="FO74" s="688"/>
      <c r="FP74" s="688"/>
      <c r="FQ74" s="688"/>
      <c r="FR74" s="688"/>
      <c r="FS74" s="688"/>
      <c r="FT74" s="688"/>
      <c r="FU74" s="688"/>
      <c r="FV74" s="688"/>
      <c r="FW74" s="688"/>
      <c r="FX74" s="688"/>
      <c r="FY74" s="688"/>
      <c r="FZ74" s="688"/>
      <c r="GA74" s="688"/>
      <c r="GB74" s="688"/>
      <c r="GC74" s="688"/>
      <c r="GD74" s="688"/>
      <c r="GE74" s="688"/>
      <c r="GF74" s="688"/>
      <c r="GG74" s="688"/>
      <c r="GH74" s="688"/>
      <c r="GI74" s="688"/>
      <c r="GJ74" s="688"/>
      <c r="GK74" s="688"/>
      <c r="GL74" s="688"/>
      <c r="GM74" s="688"/>
      <c r="GN74" s="688"/>
      <c r="GO74" s="688"/>
      <c r="GP74" s="688"/>
      <c r="GQ74" s="688"/>
      <c r="GR74" s="688"/>
      <c r="GS74" s="688"/>
      <c r="GT74" s="688"/>
      <c r="GU74" s="688"/>
      <c r="GV74" s="688"/>
      <c r="GW74" s="688"/>
      <c r="GX74" s="688"/>
      <c r="GY74" s="688"/>
      <c r="GZ74" s="688"/>
      <c r="HA74" s="688"/>
      <c r="HB74" s="688"/>
      <c r="HC74" s="688"/>
      <c r="HD74" s="688"/>
      <c r="HE74" s="688"/>
      <c r="HF74" s="688"/>
      <c r="HG74" s="688"/>
      <c r="HH74" s="688"/>
      <c r="HI74" s="688"/>
      <c r="HJ74" s="688"/>
      <c r="HK74" s="688"/>
      <c r="HL74" s="688"/>
      <c r="HM74" s="688"/>
      <c r="HN74" s="688"/>
      <c r="HO74" s="688"/>
      <c r="HP74" s="688"/>
      <c r="HQ74" s="688"/>
      <c r="HR74" s="688"/>
      <c r="HS74" s="688"/>
      <c r="HT74" s="688"/>
      <c r="HU74" s="688"/>
      <c r="HV74" s="688"/>
      <c r="HW74" s="688"/>
      <c r="HX74" s="688"/>
      <c r="HY74" s="688"/>
      <c r="HZ74" s="688"/>
      <c r="IA74" s="688"/>
      <c r="IB74" s="688"/>
      <c r="IC74" s="688"/>
      <c r="ID74" s="688"/>
      <c r="IE74" s="688"/>
      <c r="IF74" s="688"/>
      <c r="IG74" s="688"/>
      <c r="IH74" s="688"/>
      <c r="II74" s="688"/>
      <c r="IJ74" s="688"/>
      <c r="IK74" s="688"/>
      <c r="IL74" s="688"/>
      <c r="IM74" s="688"/>
      <c r="IN74" s="688"/>
      <c r="IO74" s="688"/>
      <c r="IP74" s="688"/>
      <c r="IQ74" s="688"/>
      <c r="IR74" s="688"/>
      <c r="IS74" s="688"/>
      <c r="IT74" s="688"/>
      <c r="IU74" s="688"/>
      <c r="IV74" s="688"/>
      <c r="IW74" s="688"/>
      <c r="IX74" s="688"/>
      <c r="IY74" s="688"/>
      <c r="IZ74" s="688"/>
      <c r="JA74" s="688"/>
      <c r="JB74" s="688"/>
      <c r="JC74" s="688"/>
      <c r="JD74" s="688"/>
      <c r="JE74" s="688"/>
      <c r="JF74" s="688"/>
      <c r="JG74" s="688"/>
      <c r="JH74" s="688"/>
      <c r="JI74" s="688"/>
      <c r="JJ74" s="688"/>
      <c r="JK74" s="688"/>
      <c r="JL74" s="688"/>
      <c r="JM74" s="688"/>
      <c r="JN74" s="688"/>
      <c r="JO74" s="688"/>
      <c r="JP74" s="688"/>
      <c r="JQ74" s="688"/>
      <c r="JR74" s="688"/>
      <c r="JS74" s="688"/>
      <c r="JT74" s="688"/>
      <c r="JU74" s="688"/>
      <c r="JV74" s="688"/>
      <c r="JW74" s="688"/>
      <c r="JX74" s="688"/>
      <c r="JY74" s="688"/>
      <c r="JZ74" s="688"/>
      <c r="KA74" s="688"/>
      <c r="KB74" s="688"/>
      <c r="KC74" s="688"/>
      <c r="KD74" s="688"/>
      <c r="KE74" s="688"/>
      <c r="KF74" s="688"/>
      <c r="KG74" s="688"/>
      <c r="KH74" s="688"/>
      <c r="KI74" s="688"/>
      <c r="KJ74" s="688"/>
      <c r="KK74" s="688"/>
      <c r="KL74" s="688"/>
      <c r="KM74" s="688"/>
      <c r="KN74" s="688"/>
      <c r="KO74" s="688"/>
      <c r="KP74" s="688"/>
      <c r="KQ74" s="688"/>
      <c r="KR74" s="688"/>
      <c r="KS74" s="688"/>
      <c r="KT74" s="688"/>
      <c r="KU74" s="688"/>
      <c r="KV74" s="688"/>
      <c r="KW74" s="688"/>
      <c r="KX74" s="688"/>
      <c r="KY74" s="688"/>
      <c r="KZ74" s="688"/>
      <c r="LA74" s="688"/>
      <c r="LB74" s="688"/>
      <c r="LC74" s="688"/>
      <c r="LD74" s="688"/>
      <c r="LE74" s="688"/>
      <c r="LF74" s="688"/>
      <c r="LG74" s="688"/>
      <c r="LH74" s="688"/>
      <c r="LI74" s="688"/>
      <c r="LJ74" s="688"/>
      <c r="LK74" s="688"/>
      <c r="LL74" s="688"/>
      <c r="LM74" s="688"/>
      <c r="LN74" s="688"/>
      <c r="LO74" s="688"/>
      <c r="LP74" s="688"/>
      <c r="LQ74" s="688"/>
      <c r="LR74" s="688"/>
      <c r="LS74" s="688"/>
      <c r="LT74" s="688"/>
      <c r="LU74" s="688"/>
      <c r="LV74" s="688"/>
      <c r="LW74" s="688"/>
      <c r="LX74" s="688"/>
      <c r="LY74" s="688"/>
      <c r="LZ74" s="688"/>
      <c r="MA74" s="688"/>
      <c r="MB74" s="688"/>
      <c r="MC74" s="688"/>
      <c r="MD74" s="688"/>
      <c r="ME74" s="688"/>
      <c r="MF74" s="688"/>
      <c r="MG74" s="688"/>
      <c r="MH74" s="688"/>
      <c r="MI74" s="688"/>
      <c r="MJ74" s="688"/>
      <c r="MK74" s="688"/>
      <c r="ML74" s="688"/>
      <c r="MM74" s="688"/>
      <c r="MN74" s="688"/>
      <c r="MO74" s="688"/>
      <c r="MP74" s="688"/>
      <c r="MQ74" s="688"/>
      <c r="MR74" s="688"/>
      <c r="MS74" s="688"/>
      <c r="MT74" s="688"/>
      <c r="MU74" s="688"/>
      <c r="MV74" s="688"/>
      <c r="MW74" s="688"/>
      <c r="MX74" s="688"/>
      <c r="MY74" s="688"/>
      <c r="MZ74" s="688"/>
      <c r="NA74" s="688"/>
      <c r="NB74" s="688"/>
      <c r="NC74" s="688"/>
      <c r="ND74" s="688"/>
      <c r="NE74" s="688"/>
      <c r="NF74" s="688"/>
      <c r="NG74" s="688"/>
      <c r="NH74" s="688"/>
      <c r="NI74" s="688"/>
      <c r="NJ74" s="688"/>
      <c r="NK74" s="688"/>
      <c r="NL74" s="688"/>
      <c r="NM74" s="688"/>
      <c r="NN74" s="688"/>
      <c r="NO74" s="688"/>
      <c r="NP74" s="688"/>
      <c r="NQ74" s="688"/>
      <c r="NR74" s="688"/>
      <c r="NS74" s="688"/>
      <c r="NT74" s="688"/>
      <c r="NU74" s="688"/>
      <c r="NV74" s="688"/>
      <c r="NW74" s="688"/>
      <c r="NX74" s="688"/>
      <c r="NY74" s="688"/>
      <c r="NZ74" s="688"/>
      <c r="OA74" s="688"/>
      <c r="OB74" s="688"/>
      <c r="OC74" s="688"/>
      <c r="OD74" s="688"/>
      <c r="OE74" s="688"/>
      <c r="OF74" s="688"/>
      <c r="OG74" s="688"/>
      <c r="OH74" s="688"/>
      <c r="OI74" s="688"/>
      <c r="OJ74" s="688"/>
      <c r="OK74" s="688"/>
      <c r="OL74" s="688"/>
      <c r="OM74" s="688"/>
      <c r="ON74" s="688"/>
      <c r="OO74" s="688"/>
      <c r="OP74" s="688"/>
      <c r="OQ74" s="688"/>
      <c r="OR74" s="688"/>
      <c r="OS74" s="688"/>
      <c r="OT74" s="688"/>
      <c r="OU74" s="688"/>
      <c r="OV74" s="688"/>
      <c r="OW74" s="688"/>
      <c r="OX74" s="688"/>
      <c r="OY74" s="688"/>
      <c r="OZ74" s="688"/>
      <c r="PA74" s="688"/>
      <c r="PB74" s="688"/>
      <c r="PC74" s="688"/>
      <c r="PD74" s="688"/>
      <c r="PE74" s="688"/>
      <c r="PF74" s="688"/>
      <c r="PG74" s="688"/>
      <c r="PH74" s="688"/>
      <c r="PI74" s="688"/>
      <c r="PJ74" s="688"/>
      <c r="PK74" s="688"/>
      <c r="PL74" s="688"/>
      <c r="PM74" s="688"/>
      <c r="PN74" s="688"/>
      <c r="PO74" s="688"/>
      <c r="PP74" s="688"/>
      <c r="PQ74" s="688"/>
      <c r="PR74" s="688"/>
      <c r="PS74" s="688"/>
      <c r="PT74" s="688"/>
      <c r="PU74" s="688"/>
      <c r="PV74" s="688"/>
      <c r="PW74" s="688"/>
      <c r="PX74" s="688"/>
      <c r="PY74" s="688"/>
      <c r="PZ74" s="688"/>
      <c r="QA74" s="688"/>
      <c r="QB74" s="688"/>
      <c r="QC74" s="688"/>
      <c r="QD74" s="688"/>
      <c r="QE74" s="688"/>
      <c r="QF74" s="688"/>
      <c r="QG74" s="688"/>
      <c r="QH74" s="688"/>
      <c r="QI74" s="688"/>
      <c r="QJ74" s="688"/>
      <c r="QK74" s="688"/>
      <c r="QL74" s="688"/>
      <c r="QM74" s="688"/>
      <c r="QN74" s="688"/>
      <c r="QO74" s="688"/>
      <c r="QP74" s="688"/>
      <c r="QQ74" s="688"/>
      <c r="QR74" s="688"/>
      <c r="QS74" s="688"/>
      <c r="QT74" s="688"/>
      <c r="QU74" s="688"/>
      <c r="QV74" s="688"/>
      <c r="QW74" s="688"/>
      <c r="QX74" s="688"/>
      <c r="QY74" s="688"/>
      <c r="QZ74" s="688"/>
      <c r="RA74" s="688"/>
      <c r="RB74" s="688"/>
      <c r="RC74" s="688"/>
      <c r="RD74" s="688"/>
      <c r="RE74" s="688"/>
      <c r="RF74" s="688"/>
      <c r="RG74" s="688"/>
      <c r="RH74" s="688"/>
      <c r="RI74" s="688"/>
      <c r="RJ74" s="688"/>
      <c r="RK74" s="688"/>
      <c r="RL74" s="688"/>
      <c r="RM74" s="688"/>
      <c r="RN74" s="688"/>
      <c r="RO74" s="688"/>
      <c r="RP74" s="688"/>
      <c r="RQ74" s="688"/>
      <c r="RR74" s="688"/>
      <c r="RS74" s="688"/>
      <c r="RT74" s="688"/>
      <c r="RU74" s="688"/>
      <c r="RV74" s="688"/>
      <c r="RW74" s="688"/>
      <c r="RX74" s="688"/>
      <c r="RY74" s="688"/>
      <c r="RZ74" s="688"/>
      <c r="SA74" s="688"/>
      <c r="SB74" s="688"/>
      <c r="SC74" s="688"/>
      <c r="SD74" s="688"/>
      <c r="SE74" s="688"/>
      <c r="SF74" s="688"/>
      <c r="SG74" s="688"/>
      <c r="SH74" s="688"/>
      <c r="SI74" s="688"/>
      <c r="SJ74" s="688"/>
      <c r="SK74" s="688"/>
      <c r="SL74" s="688"/>
      <c r="SM74" s="688"/>
      <c r="SN74" s="688"/>
      <c r="SO74" s="688"/>
      <c r="SP74" s="688"/>
      <c r="SQ74" s="688"/>
      <c r="SR74" s="688"/>
      <c r="SS74" s="688"/>
      <c r="ST74" s="688"/>
      <c r="SU74" s="688"/>
      <c r="SV74" s="688"/>
      <c r="SW74" s="688"/>
      <c r="SX74" s="688"/>
      <c r="SY74" s="688"/>
      <c r="SZ74" s="688"/>
      <c r="TA74" s="688"/>
      <c r="TB74" s="688"/>
      <c r="TC74" s="688"/>
      <c r="TD74" s="688"/>
      <c r="TE74" s="688"/>
      <c r="TF74" s="688"/>
      <c r="TG74" s="688"/>
      <c r="TH74" s="688"/>
      <c r="TI74" s="688"/>
      <c r="TJ74" s="688"/>
      <c r="TK74" s="688"/>
      <c r="TL74" s="688"/>
      <c r="TM74" s="688"/>
      <c r="TN74" s="688"/>
      <c r="TO74" s="688"/>
      <c r="TP74" s="688"/>
      <c r="TQ74" s="688"/>
      <c r="TR74" s="688"/>
      <c r="TS74" s="688"/>
      <c r="TT74" s="688"/>
      <c r="TU74" s="688"/>
      <c r="TV74" s="688"/>
      <c r="TW74" s="688"/>
      <c r="TX74" s="688"/>
      <c r="TY74" s="688"/>
      <c r="TZ74" s="688"/>
      <c r="UA74" s="688"/>
      <c r="UB74" s="688"/>
      <c r="UC74" s="688"/>
      <c r="UD74" s="688"/>
      <c r="UE74" s="688"/>
      <c r="UF74" s="688"/>
      <c r="UG74" s="688"/>
      <c r="UH74" s="688"/>
      <c r="UI74" s="688"/>
      <c r="UJ74" s="688"/>
      <c r="UK74" s="688"/>
      <c r="UL74" s="688"/>
      <c r="UM74" s="688"/>
      <c r="UN74" s="688"/>
      <c r="UO74" s="688"/>
      <c r="UP74" s="688"/>
      <c r="UQ74" s="688"/>
      <c r="UR74" s="688"/>
      <c r="US74" s="688"/>
      <c r="UT74" s="688"/>
      <c r="UU74" s="688"/>
      <c r="UV74" s="688"/>
      <c r="UW74" s="688"/>
      <c r="UX74" s="688"/>
      <c r="UY74" s="688"/>
      <c r="UZ74" s="688"/>
      <c r="VA74" s="688"/>
      <c r="VB74" s="688"/>
      <c r="VC74" s="688"/>
      <c r="VD74" s="688"/>
      <c r="VE74" s="688"/>
      <c r="VF74" s="688"/>
      <c r="VG74" s="688"/>
      <c r="VH74" s="688"/>
      <c r="VI74" s="688"/>
      <c r="VJ74" s="688"/>
      <c r="VK74" s="688"/>
      <c r="VL74" s="688"/>
      <c r="VM74" s="688"/>
      <c r="VN74" s="688"/>
      <c r="VO74" s="688"/>
      <c r="VP74" s="688"/>
      <c r="VQ74" s="688"/>
      <c r="VR74" s="688"/>
      <c r="VS74" s="688"/>
      <c r="VT74" s="688"/>
      <c r="VU74" s="688"/>
      <c r="VV74" s="688"/>
      <c r="VW74" s="688"/>
      <c r="VX74" s="688"/>
      <c r="VY74" s="688"/>
      <c r="VZ74" s="688"/>
      <c r="WA74" s="688"/>
      <c r="WB74" s="688"/>
      <c r="WC74" s="688"/>
      <c r="WD74" s="688"/>
      <c r="WE74" s="688"/>
      <c r="WF74" s="688"/>
      <c r="WG74" s="688"/>
      <c r="WH74" s="688"/>
      <c r="WI74" s="688"/>
      <c r="WJ74" s="688"/>
      <c r="WK74" s="688"/>
      <c r="WL74" s="688"/>
      <c r="WM74" s="688"/>
      <c r="WN74" s="688"/>
      <c r="WO74" s="688"/>
      <c r="WP74" s="688"/>
      <c r="WQ74" s="688"/>
      <c r="WR74" s="688"/>
      <c r="WS74" s="688"/>
      <c r="WT74" s="688"/>
      <c r="WU74" s="688"/>
      <c r="WV74" s="688"/>
      <c r="WW74" s="688"/>
      <c r="WX74" s="688"/>
      <c r="WY74" s="688"/>
      <c r="WZ74" s="688"/>
      <c r="XA74" s="688"/>
      <c r="XB74" s="688"/>
      <c r="XC74" s="688"/>
      <c r="XD74" s="688"/>
      <c r="XE74" s="688"/>
      <c r="XF74" s="688"/>
      <c r="XG74" s="688"/>
      <c r="XH74" s="688"/>
      <c r="XI74" s="688"/>
      <c r="XJ74" s="688"/>
      <c r="XK74" s="688"/>
      <c r="XL74" s="688"/>
      <c r="XM74" s="688"/>
      <c r="XN74" s="688"/>
      <c r="XO74" s="688"/>
      <c r="XP74" s="688"/>
      <c r="XQ74" s="688"/>
      <c r="XR74" s="688"/>
      <c r="XS74" s="688"/>
      <c r="XT74" s="688"/>
      <c r="XU74" s="688"/>
      <c r="XV74" s="688"/>
      <c r="XW74" s="688"/>
      <c r="XX74" s="688"/>
      <c r="XY74" s="688"/>
      <c r="XZ74" s="688"/>
      <c r="YA74" s="688"/>
      <c r="YB74" s="688"/>
      <c r="YC74" s="688"/>
      <c r="YD74" s="688"/>
      <c r="YE74" s="688"/>
      <c r="YF74" s="688"/>
      <c r="YG74" s="688"/>
      <c r="YH74" s="688"/>
      <c r="YI74" s="688"/>
      <c r="YJ74" s="688"/>
      <c r="YK74" s="688"/>
      <c r="YL74" s="688"/>
      <c r="YM74" s="688"/>
      <c r="YN74" s="688"/>
      <c r="YO74" s="688"/>
      <c r="YP74" s="688"/>
      <c r="YQ74" s="688"/>
      <c r="YR74" s="688"/>
      <c r="YS74" s="688"/>
      <c r="YT74" s="688"/>
      <c r="YU74" s="688"/>
      <c r="YV74" s="688"/>
      <c r="YW74" s="688"/>
      <c r="YX74" s="688"/>
      <c r="YY74" s="688"/>
      <c r="YZ74" s="688"/>
      <c r="ZA74" s="688"/>
      <c r="ZB74" s="688"/>
      <c r="ZC74" s="688"/>
      <c r="ZD74" s="688"/>
      <c r="ZE74" s="688"/>
      <c r="ZF74" s="688"/>
      <c r="ZG74" s="688"/>
      <c r="ZH74" s="688"/>
      <c r="ZI74" s="688"/>
      <c r="ZJ74" s="688"/>
      <c r="ZK74" s="688"/>
      <c r="ZL74" s="688"/>
      <c r="ZM74" s="688"/>
      <c r="ZN74" s="688"/>
      <c r="ZO74" s="688"/>
      <c r="ZP74" s="688"/>
      <c r="ZQ74" s="688"/>
      <c r="ZR74" s="688"/>
      <c r="ZS74" s="688"/>
      <c r="ZT74" s="688"/>
      <c r="ZU74" s="688"/>
      <c r="ZV74" s="688"/>
      <c r="ZW74" s="688"/>
      <c r="ZX74" s="688"/>
      <c r="ZY74" s="688"/>
      <c r="ZZ74" s="688"/>
      <c r="AAA74" s="688"/>
      <c r="AAB74" s="688"/>
      <c r="AAC74" s="688"/>
      <c r="AAD74" s="688"/>
      <c r="AAE74" s="688"/>
      <c r="AAF74" s="688"/>
      <c r="AAG74" s="688"/>
      <c r="AAH74" s="688"/>
      <c r="AAI74" s="688"/>
      <c r="AAJ74" s="688"/>
      <c r="AAK74" s="688"/>
      <c r="AAL74" s="688"/>
      <c r="AAM74" s="688"/>
      <c r="AAN74" s="688"/>
      <c r="AAO74" s="688"/>
      <c r="AAP74" s="688"/>
      <c r="AAQ74" s="688"/>
      <c r="AAR74" s="688"/>
      <c r="AAS74" s="688"/>
      <c r="AAT74" s="688"/>
      <c r="AAU74" s="688"/>
      <c r="AAV74" s="688"/>
      <c r="AAW74" s="688"/>
      <c r="AAX74" s="688"/>
      <c r="AAY74" s="688"/>
      <c r="AAZ74" s="688"/>
      <c r="ABA74" s="688"/>
      <c r="ABB74" s="688"/>
      <c r="ABC74" s="688"/>
      <c r="ABD74" s="688"/>
      <c r="ABE74" s="688"/>
      <c r="ABF74" s="688"/>
      <c r="ABG74" s="688"/>
      <c r="ABH74" s="688"/>
      <c r="ABI74" s="688"/>
      <c r="ABJ74" s="688"/>
      <c r="ABK74" s="688"/>
      <c r="ABL74" s="688"/>
      <c r="ABM74" s="688"/>
      <c r="ABN74" s="688"/>
      <c r="ABO74" s="688"/>
      <c r="ABP74" s="688"/>
      <c r="ABQ74" s="688"/>
      <c r="ABR74" s="688"/>
      <c r="ABS74" s="688"/>
      <c r="ABT74" s="688"/>
      <c r="ABU74" s="688"/>
      <c r="ABV74" s="688"/>
      <c r="ABW74" s="688"/>
      <c r="ABX74" s="688"/>
      <c r="ABY74" s="688"/>
      <c r="ABZ74" s="688"/>
      <c r="ACA74" s="688"/>
      <c r="ACB74" s="688"/>
      <c r="ACC74" s="688"/>
      <c r="ACD74" s="688"/>
      <c r="ACE74" s="688"/>
      <c r="ACF74" s="688"/>
      <c r="ACG74" s="688"/>
      <c r="ACH74" s="688"/>
      <c r="ACI74" s="688"/>
      <c r="ACJ74" s="688"/>
      <c r="ACK74" s="688"/>
      <c r="ACL74" s="688"/>
      <c r="ACM74" s="688"/>
      <c r="ACN74" s="688"/>
      <c r="ACO74" s="688"/>
      <c r="ACP74" s="688"/>
      <c r="ACQ74" s="688"/>
      <c r="ACR74" s="688"/>
      <c r="ACS74" s="688"/>
      <c r="ACT74" s="688"/>
      <c r="ACU74" s="688"/>
      <c r="ACV74" s="688"/>
      <c r="ACW74" s="688"/>
      <c r="ACX74" s="688"/>
      <c r="ACY74" s="688"/>
      <c r="ACZ74" s="688"/>
      <c r="ADA74" s="688"/>
      <c r="ADB74" s="688"/>
      <c r="ADC74" s="688"/>
      <c r="ADD74" s="688"/>
      <c r="ADE74" s="688"/>
      <c r="ADF74" s="688"/>
      <c r="ADG74" s="688"/>
      <c r="ADH74" s="688"/>
      <c r="ADI74" s="688"/>
      <c r="ADJ74" s="688"/>
      <c r="ADK74" s="688"/>
      <c r="ADL74" s="688"/>
      <c r="ADM74" s="688"/>
      <c r="ADN74" s="688"/>
      <c r="ADO74" s="688"/>
      <c r="ADP74" s="688"/>
      <c r="ADQ74" s="688"/>
      <c r="ADR74" s="688"/>
      <c r="ADS74" s="688"/>
      <c r="ADT74" s="688"/>
      <c r="ADU74" s="688"/>
      <c r="ADV74" s="688"/>
      <c r="ADW74" s="688"/>
      <c r="ADX74" s="688"/>
      <c r="ADY74" s="688"/>
      <c r="ADZ74" s="688"/>
      <c r="AEA74" s="688"/>
      <c r="AEB74" s="688"/>
      <c r="AEC74" s="688"/>
      <c r="AED74" s="688"/>
      <c r="AEE74" s="688"/>
      <c r="AEF74" s="688"/>
      <c r="AEG74" s="688"/>
      <c r="AEH74" s="688"/>
      <c r="AEI74" s="688"/>
      <c r="AEJ74" s="688"/>
      <c r="AEK74" s="688"/>
      <c r="AEL74" s="688"/>
      <c r="AEM74" s="688"/>
      <c r="AEN74" s="688"/>
      <c r="AEO74" s="688"/>
      <c r="AEP74" s="688"/>
      <c r="AEQ74" s="688"/>
      <c r="AER74" s="688"/>
      <c r="AES74" s="688"/>
      <c r="AET74" s="688"/>
      <c r="AEU74" s="688"/>
      <c r="AEV74" s="688"/>
      <c r="AEW74" s="688"/>
      <c r="AEX74" s="688"/>
      <c r="AEY74" s="688"/>
      <c r="AEZ74" s="688"/>
      <c r="AFA74" s="688"/>
      <c r="AFB74" s="688"/>
      <c r="AFC74" s="688"/>
      <c r="AFD74" s="688"/>
      <c r="AFE74" s="688"/>
      <c r="AFF74" s="688"/>
      <c r="AFG74" s="688"/>
      <c r="AFH74" s="688"/>
      <c r="AFI74" s="688"/>
      <c r="AFJ74" s="688"/>
      <c r="AFK74" s="688"/>
      <c r="AFL74" s="688"/>
      <c r="AFM74" s="688"/>
      <c r="AFN74" s="688"/>
      <c r="AFO74" s="688"/>
      <c r="AFP74" s="688"/>
      <c r="AFQ74" s="688"/>
      <c r="AFR74" s="688"/>
      <c r="AFS74" s="688"/>
      <c r="AFT74" s="688"/>
      <c r="AFU74" s="688"/>
      <c r="AFV74" s="688"/>
      <c r="AFW74" s="688"/>
      <c r="AFX74" s="688"/>
      <c r="AFY74" s="688"/>
      <c r="AFZ74" s="688"/>
      <c r="AGA74" s="688"/>
      <c r="AGB74" s="688"/>
      <c r="AGC74" s="688"/>
      <c r="AGD74" s="688"/>
      <c r="AGE74" s="688"/>
      <c r="AGF74" s="688"/>
      <c r="AGG74" s="688"/>
      <c r="AGH74" s="688"/>
      <c r="AGI74" s="688"/>
      <c r="AGJ74" s="688"/>
      <c r="AGK74" s="688"/>
      <c r="AGL74" s="688"/>
      <c r="AGM74" s="688"/>
      <c r="AGN74" s="688"/>
      <c r="AGO74" s="688"/>
      <c r="AGP74" s="688"/>
      <c r="AGQ74" s="688"/>
      <c r="AGR74" s="688"/>
      <c r="AGS74" s="688"/>
      <c r="AGT74" s="688"/>
      <c r="AGU74" s="688"/>
      <c r="AGV74" s="688"/>
      <c r="AGW74" s="688"/>
      <c r="AGX74" s="688"/>
      <c r="AGY74" s="688"/>
      <c r="AGZ74" s="688"/>
      <c r="AHA74" s="688"/>
      <c r="AHB74" s="688"/>
      <c r="AHC74" s="688"/>
      <c r="AHD74" s="688"/>
      <c r="AHE74" s="688"/>
      <c r="AHF74" s="688"/>
      <c r="AHG74" s="688"/>
      <c r="AHH74" s="688"/>
      <c r="AHI74" s="688"/>
      <c r="AHJ74" s="688"/>
      <c r="AHK74" s="688"/>
      <c r="AHL74" s="688"/>
      <c r="AHM74" s="688"/>
      <c r="AHN74" s="688"/>
      <c r="AHO74" s="688"/>
      <c r="AHP74" s="688"/>
      <c r="AHQ74" s="688"/>
      <c r="AHR74" s="688"/>
      <c r="AHS74" s="688"/>
      <c r="AHT74" s="688"/>
      <c r="AHU74" s="688"/>
      <c r="AHV74" s="688"/>
      <c r="AHW74" s="688"/>
      <c r="AHX74" s="688"/>
      <c r="AHY74" s="688"/>
      <c r="AHZ74" s="688"/>
      <c r="AIA74" s="688"/>
      <c r="AIB74" s="688"/>
      <c r="AIC74" s="688"/>
      <c r="AID74" s="688"/>
      <c r="AIE74" s="688"/>
      <c r="AIF74" s="688"/>
      <c r="AIG74" s="688"/>
      <c r="AIH74" s="688"/>
      <c r="AII74" s="688"/>
      <c r="AIJ74" s="688"/>
      <c r="AIK74" s="688"/>
      <c r="AIL74" s="688"/>
      <c r="AIM74" s="688"/>
      <c r="AIN74" s="688"/>
      <c r="AIO74" s="688"/>
      <c r="AIP74" s="688"/>
      <c r="AIQ74" s="688"/>
      <c r="AIR74" s="688"/>
      <c r="AIS74" s="688"/>
      <c r="AIT74" s="688"/>
      <c r="AIU74" s="688"/>
      <c r="AIV74" s="688"/>
      <c r="AIW74" s="688"/>
      <c r="AIX74" s="688"/>
      <c r="AIY74" s="688"/>
      <c r="AIZ74" s="688"/>
      <c r="AJA74" s="688"/>
      <c r="AJB74" s="688"/>
      <c r="AJC74" s="688"/>
      <c r="AJD74" s="688"/>
      <c r="AJE74" s="688"/>
      <c r="AJF74" s="688"/>
      <c r="AJG74" s="688"/>
      <c r="AJH74" s="688"/>
      <c r="AJI74" s="688"/>
      <c r="AJJ74" s="688"/>
      <c r="AJK74" s="688"/>
      <c r="AJL74" s="688"/>
      <c r="AJM74" s="688"/>
      <c r="AJN74" s="688"/>
      <c r="AJO74" s="688"/>
      <c r="AJP74" s="688"/>
      <c r="AJQ74" s="688"/>
      <c r="AJR74" s="688"/>
      <c r="AJS74" s="688"/>
      <c r="AJT74" s="688"/>
      <c r="AJU74" s="688"/>
      <c r="AJV74" s="688"/>
      <c r="AJW74" s="688"/>
      <c r="AJX74" s="688"/>
      <c r="AJY74" s="688"/>
      <c r="AJZ74" s="688"/>
      <c r="AKA74" s="688"/>
      <c r="AKB74" s="688"/>
      <c r="AKC74" s="688"/>
      <c r="AKD74" s="688"/>
      <c r="AKE74" s="688"/>
      <c r="AKF74" s="688"/>
      <c r="AKG74" s="688"/>
      <c r="AKH74" s="688"/>
      <c r="AKI74" s="688"/>
      <c r="AKJ74" s="688"/>
      <c r="AKK74" s="688"/>
      <c r="AKL74" s="688"/>
      <c r="AKM74" s="688"/>
      <c r="AKN74" s="688"/>
      <c r="AKO74" s="688"/>
      <c r="AKP74" s="688"/>
      <c r="AKQ74" s="688"/>
      <c r="AKR74" s="688"/>
      <c r="AKS74" s="688"/>
      <c r="AKT74" s="688"/>
      <c r="AKU74" s="688"/>
      <c r="AKV74" s="688"/>
      <c r="AKW74" s="688"/>
      <c r="AKX74" s="688"/>
      <c r="AKY74" s="688"/>
      <c r="AKZ74" s="688"/>
      <c r="ALA74" s="688"/>
      <c r="ALB74" s="688"/>
      <c r="ALC74" s="688"/>
      <c r="ALD74" s="688"/>
      <c r="ALE74" s="688"/>
      <c r="ALF74" s="688"/>
      <c r="ALG74" s="688"/>
      <c r="ALH74" s="688"/>
      <c r="ALI74" s="688"/>
      <c r="ALJ74" s="688"/>
      <c r="ALK74" s="688"/>
      <c r="ALL74" s="688"/>
      <c r="ALM74" s="688"/>
      <c r="ALN74" s="688"/>
      <c r="ALO74" s="688"/>
      <c r="ALP74" s="688"/>
      <c r="ALQ74" s="688"/>
      <c r="ALR74" s="688"/>
      <c r="ALS74" s="688"/>
      <c r="ALT74" s="688"/>
      <c r="ALU74" s="688"/>
      <c r="ALV74" s="688"/>
      <c r="ALW74" s="688"/>
      <c r="ALX74" s="688"/>
      <c r="ALY74" s="688"/>
      <c r="ALZ74" s="688"/>
      <c r="AMA74" s="688"/>
      <c r="AMB74" s="688"/>
      <c r="AMC74" s="688"/>
      <c r="AMD74" s="688"/>
      <c r="AME74" s="688"/>
      <c r="AMF74" s="688"/>
      <c r="AMG74" s="688"/>
      <c r="AMH74" s="688"/>
      <c r="AMI74" s="688"/>
      <c r="AMJ74" s="688"/>
      <c r="AMK74" s="688"/>
      <c r="AML74" s="688"/>
      <c r="AMM74" s="688"/>
      <c r="AMN74" s="688"/>
      <c r="AMO74" s="688"/>
      <c r="AMP74" s="688"/>
      <c r="AMQ74" s="688"/>
      <c r="AMR74" s="688"/>
      <c r="AMS74" s="688"/>
      <c r="AMT74" s="688"/>
      <c r="AMU74" s="688"/>
      <c r="AMV74" s="688"/>
      <c r="AMW74" s="688"/>
      <c r="AMX74" s="688"/>
      <c r="AMY74" s="688"/>
      <c r="AMZ74" s="688"/>
      <c r="ANA74" s="688"/>
      <c r="ANB74" s="688"/>
      <c r="ANC74" s="688"/>
      <c r="AND74" s="688"/>
      <c r="ANE74" s="688"/>
      <c r="ANF74" s="688"/>
      <c r="ANG74" s="688"/>
      <c r="ANH74" s="688"/>
      <c r="ANI74" s="688"/>
      <c r="ANJ74" s="688"/>
      <c r="ANK74" s="688"/>
      <c r="ANL74" s="688"/>
      <c r="ANM74" s="688"/>
      <c r="ANN74" s="688"/>
      <c r="ANO74" s="688"/>
      <c r="ANP74" s="688"/>
      <c r="ANQ74" s="688"/>
      <c r="ANR74" s="688"/>
      <c r="ANS74" s="688"/>
      <c r="ANT74" s="688"/>
      <c r="ANU74" s="688"/>
      <c r="ANV74" s="688"/>
      <c r="ANW74" s="688"/>
      <c r="ANX74" s="688"/>
      <c r="ANY74" s="688"/>
      <c r="ANZ74" s="688"/>
      <c r="AOA74" s="688"/>
      <c r="AOB74" s="688"/>
      <c r="AOC74" s="688"/>
      <c r="AOD74" s="688"/>
      <c r="AOE74" s="688"/>
      <c r="AOF74" s="688"/>
      <c r="AOG74" s="688"/>
      <c r="AOH74" s="688"/>
      <c r="AOI74" s="688"/>
      <c r="AOJ74" s="688"/>
      <c r="AOK74" s="688"/>
      <c r="AOL74" s="688"/>
      <c r="AOM74" s="688"/>
      <c r="AON74" s="688"/>
      <c r="AOO74" s="688"/>
      <c r="AOP74" s="688"/>
      <c r="AOQ74" s="688"/>
      <c r="AOR74" s="688"/>
      <c r="AOS74" s="688"/>
      <c r="AOT74" s="688"/>
      <c r="AOU74" s="688"/>
      <c r="AOV74" s="688"/>
      <c r="AOW74" s="688"/>
      <c r="AOX74" s="688"/>
      <c r="AOY74" s="688"/>
      <c r="AOZ74" s="688"/>
      <c r="APA74" s="688"/>
      <c r="APB74" s="688"/>
      <c r="APC74" s="688"/>
      <c r="APD74" s="688"/>
      <c r="APE74" s="688"/>
      <c r="APF74" s="688"/>
      <c r="APG74" s="688"/>
      <c r="APH74" s="688"/>
      <c r="API74" s="688"/>
      <c r="APJ74" s="688"/>
      <c r="APK74" s="688"/>
      <c r="APL74" s="688"/>
      <c r="APM74" s="688"/>
      <c r="APN74" s="688"/>
      <c r="APO74" s="688"/>
      <c r="APP74" s="688"/>
      <c r="APQ74" s="688"/>
      <c r="APR74" s="688"/>
      <c r="APS74" s="688"/>
      <c r="APT74" s="688"/>
      <c r="APU74" s="688"/>
      <c r="APV74" s="688"/>
      <c r="APW74" s="688"/>
      <c r="APX74" s="688"/>
      <c r="APY74" s="688"/>
      <c r="APZ74" s="688"/>
      <c r="AQA74" s="688"/>
      <c r="AQB74" s="688"/>
      <c r="AQC74" s="688"/>
      <c r="AQD74" s="688"/>
      <c r="AQE74" s="688"/>
      <c r="AQF74" s="688"/>
      <c r="AQG74" s="688"/>
      <c r="AQH74" s="688"/>
      <c r="AQI74" s="688"/>
      <c r="AQJ74" s="688"/>
      <c r="AQK74" s="688"/>
      <c r="AQL74" s="688"/>
      <c r="AQM74" s="688"/>
      <c r="AQN74" s="688"/>
      <c r="AQO74" s="688"/>
      <c r="AQP74" s="688"/>
      <c r="AQQ74" s="688"/>
      <c r="AQR74" s="688"/>
      <c r="AQS74" s="688"/>
      <c r="AQT74" s="688"/>
      <c r="AQU74" s="688"/>
      <c r="AQV74" s="688"/>
      <c r="AQW74" s="688"/>
      <c r="AQX74" s="688"/>
      <c r="AQY74" s="688"/>
      <c r="AQZ74" s="688"/>
      <c r="ARA74" s="688"/>
      <c r="ARB74" s="688"/>
      <c r="ARC74" s="688"/>
      <c r="ARD74" s="688"/>
      <c r="ARE74" s="688"/>
      <c r="ARF74" s="688"/>
      <c r="ARG74" s="688"/>
      <c r="ARH74" s="688"/>
      <c r="ARI74" s="688"/>
      <c r="ARJ74" s="688"/>
      <c r="ARK74" s="688"/>
      <c r="ARL74" s="688"/>
      <c r="ARM74" s="688"/>
      <c r="ARN74" s="688"/>
      <c r="ARO74" s="688"/>
      <c r="ARP74" s="688"/>
      <c r="ARQ74" s="688"/>
      <c r="ARR74" s="688"/>
      <c r="ARS74" s="688"/>
      <c r="ART74" s="688"/>
      <c r="ARU74" s="688"/>
      <c r="ARV74" s="688"/>
      <c r="ARW74" s="688"/>
      <c r="ARX74" s="688"/>
      <c r="ARY74" s="688"/>
      <c r="ARZ74" s="688"/>
      <c r="ASA74" s="688"/>
      <c r="ASB74" s="688"/>
      <c r="ASC74" s="688"/>
      <c r="ASD74" s="688"/>
      <c r="ASE74" s="688"/>
      <c r="ASF74" s="688"/>
      <c r="ASG74" s="688"/>
      <c r="ASH74" s="688"/>
      <c r="ASI74" s="688"/>
      <c r="ASJ74" s="688"/>
      <c r="ASK74" s="688"/>
      <c r="ASL74" s="688"/>
      <c r="ASM74" s="688"/>
      <c r="ASN74" s="688"/>
      <c r="ASO74" s="688"/>
      <c r="ASP74" s="688"/>
      <c r="ASQ74" s="688"/>
      <c r="ASR74" s="688"/>
      <c r="ASS74" s="688"/>
      <c r="AST74" s="688"/>
      <c r="ASU74" s="688"/>
      <c r="ASV74" s="688"/>
      <c r="ASW74" s="688"/>
      <c r="ASX74" s="688"/>
      <c r="ASY74" s="688"/>
      <c r="ASZ74" s="688"/>
      <c r="ATA74" s="688"/>
      <c r="ATB74" s="688"/>
      <c r="ATC74" s="688"/>
      <c r="ATD74" s="688"/>
      <c r="ATE74" s="688"/>
      <c r="ATF74" s="688"/>
      <c r="ATG74" s="688"/>
      <c r="ATH74" s="688"/>
      <c r="ATI74" s="688"/>
      <c r="ATJ74" s="688"/>
      <c r="ATK74" s="688"/>
      <c r="ATL74" s="688"/>
      <c r="ATM74" s="688"/>
      <c r="ATN74" s="688"/>
      <c r="ATO74" s="688"/>
      <c r="ATP74" s="688"/>
      <c r="ATQ74" s="688"/>
      <c r="ATR74" s="688"/>
      <c r="ATS74" s="688"/>
      <c r="ATT74" s="688"/>
      <c r="ATU74" s="688"/>
      <c r="ATV74" s="688"/>
      <c r="ATW74" s="688"/>
      <c r="ATX74" s="688"/>
      <c r="ATY74" s="688"/>
      <c r="ATZ74" s="688"/>
      <c r="AUA74" s="688"/>
      <c r="AUB74" s="688"/>
      <c r="AUC74" s="688"/>
      <c r="AUD74" s="688"/>
      <c r="AUE74" s="688"/>
      <c r="AUF74" s="688"/>
      <c r="AUG74" s="688"/>
      <c r="AUH74" s="688"/>
      <c r="AUI74" s="688"/>
      <c r="AUJ74" s="688"/>
      <c r="AUK74" s="688"/>
      <c r="AUL74" s="688"/>
      <c r="AUM74" s="688"/>
      <c r="AUN74" s="688"/>
      <c r="AUO74" s="688"/>
      <c r="AUP74" s="688"/>
      <c r="AUQ74" s="688"/>
      <c r="AUR74" s="688"/>
      <c r="AUS74" s="688"/>
      <c r="AUT74" s="688"/>
      <c r="AUU74" s="688"/>
      <c r="AUV74" s="688"/>
      <c r="AUW74" s="688"/>
      <c r="AUX74" s="688"/>
      <c r="AUY74" s="688"/>
      <c r="AUZ74" s="688"/>
      <c r="AVA74" s="688"/>
      <c r="AVB74" s="688"/>
      <c r="AVC74" s="688"/>
      <c r="AVD74" s="688"/>
      <c r="AVE74" s="688"/>
      <c r="AVF74" s="688"/>
      <c r="AVG74" s="688"/>
      <c r="AVH74" s="688"/>
      <c r="AVI74" s="688"/>
      <c r="AVJ74" s="688"/>
      <c r="AVK74" s="688"/>
      <c r="AVL74" s="688"/>
      <c r="AVM74" s="688"/>
      <c r="AVN74" s="688"/>
      <c r="AVO74" s="688"/>
      <c r="AVP74" s="688"/>
      <c r="AVQ74" s="688"/>
      <c r="AVR74" s="688"/>
      <c r="AVS74" s="688"/>
      <c r="AVT74" s="688"/>
      <c r="AVU74" s="688"/>
      <c r="AVV74" s="688"/>
      <c r="AVW74" s="688"/>
      <c r="AVX74" s="688"/>
      <c r="AVY74" s="688"/>
      <c r="AVZ74" s="688"/>
      <c r="AWA74" s="688"/>
      <c r="AWB74" s="688"/>
      <c r="AWC74" s="688"/>
      <c r="AWD74" s="688"/>
      <c r="AWE74" s="688"/>
      <c r="AWF74" s="688"/>
      <c r="AWG74" s="688"/>
      <c r="AWH74" s="688"/>
      <c r="AWI74" s="688"/>
      <c r="AWJ74" s="688"/>
      <c r="AWK74" s="688"/>
      <c r="AWL74" s="688"/>
      <c r="AWM74" s="688"/>
      <c r="AWN74" s="688"/>
      <c r="AWO74" s="688"/>
      <c r="AWP74" s="688"/>
      <c r="AWQ74" s="688"/>
      <c r="AWR74" s="688"/>
      <c r="AWS74" s="688"/>
      <c r="AWT74" s="688"/>
      <c r="AWU74" s="688"/>
      <c r="AWV74" s="688"/>
      <c r="AWW74" s="688"/>
      <c r="AWX74" s="688"/>
      <c r="AWY74" s="688"/>
      <c r="AWZ74" s="688"/>
      <c r="AXA74" s="688"/>
      <c r="AXB74" s="688"/>
      <c r="AXC74" s="688"/>
      <c r="AXD74" s="688"/>
      <c r="AXE74" s="688"/>
      <c r="AXF74" s="688"/>
      <c r="AXG74" s="688"/>
      <c r="AXH74" s="688"/>
      <c r="AXI74" s="688"/>
      <c r="AXJ74" s="688"/>
      <c r="AXK74" s="688"/>
      <c r="AXL74" s="688"/>
      <c r="AXM74" s="688"/>
      <c r="AXN74" s="688"/>
      <c r="AXO74" s="688"/>
      <c r="AXP74" s="688"/>
      <c r="AXQ74" s="688"/>
      <c r="AXR74" s="688"/>
      <c r="AXS74" s="688"/>
      <c r="AXT74" s="688"/>
      <c r="AXU74" s="688"/>
      <c r="AXV74" s="688"/>
      <c r="AXW74" s="688"/>
      <c r="AXX74" s="688"/>
      <c r="AXY74" s="688"/>
      <c r="AXZ74" s="688"/>
      <c r="AYA74" s="688"/>
      <c r="AYB74" s="688"/>
      <c r="AYC74" s="688"/>
      <c r="AYD74" s="688"/>
      <c r="AYE74" s="688"/>
      <c r="AYF74" s="688"/>
      <c r="AYG74" s="688"/>
      <c r="AYH74" s="688"/>
      <c r="AYI74" s="688"/>
      <c r="AYJ74" s="688"/>
      <c r="AYK74" s="688"/>
      <c r="AYL74" s="688"/>
      <c r="AYM74" s="688"/>
      <c r="AYN74" s="688"/>
      <c r="AYO74" s="688"/>
      <c r="AYP74" s="688"/>
      <c r="AYQ74" s="688"/>
      <c r="AYR74" s="688"/>
      <c r="AYS74" s="688"/>
      <c r="AYT74" s="688"/>
      <c r="AYU74" s="688"/>
      <c r="AYV74" s="688"/>
      <c r="AYW74" s="688"/>
      <c r="AYX74" s="688"/>
      <c r="AYY74" s="688"/>
      <c r="AYZ74" s="688"/>
      <c r="AZA74" s="688"/>
      <c r="AZB74" s="688"/>
      <c r="AZC74" s="688"/>
      <c r="AZD74" s="688"/>
      <c r="AZE74" s="688"/>
      <c r="AZF74" s="688"/>
      <c r="AZG74" s="688"/>
      <c r="AZH74" s="688"/>
      <c r="AZI74" s="688"/>
      <c r="AZJ74" s="688"/>
      <c r="AZK74" s="688"/>
      <c r="AZL74" s="688"/>
      <c r="AZM74" s="688"/>
      <c r="AZN74" s="688"/>
      <c r="AZO74" s="688"/>
      <c r="AZP74" s="688"/>
      <c r="AZQ74" s="688"/>
      <c r="AZR74" s="688"/>
      <c r="AZS74" s="688"/>
      <c r="AZT74" s="688"/>
      <c r="AZU74" s="688"/>
      <c r="AZV74" s="688"/>
      <c r="AZW74" s="688"/>
      <c r="AZX74" s="688"/>
      <c r="AZY74" s="688"/>
      <c r="AZZ74" s="688"/>
      <c r="BAA74" s="688"/>
      <c r="BAB74" s="688"/>
      <c r="BAC74" s="688"/>
      <c r="BAD74" s="688"/>
      <c r="BAE74" s="688"/>
      <c r="BAF74" s="688"/>
      <c r="BAG74" s="688"/>
      <c r="BAH74" s="688"/>
      <c r="BAI74" s="688"/>
      <c r="BAJ74" s="688"/>
      <c r="BAK74" s="688"/>
      <c r="BAL74" s="688"/>
      <c r="BAM74" s="688"/>
      <c r="BAN74" s="688"/>
      <c r="BAO74" s="688"/>
      <c r="BAP74" s="688"/>
      <c r="BAQ74" s="688"/>
      <c r="BAR74" s="688"/>
      <c r="BAS74" s="688"/>
      <c r="BAT74" s="688"/>
      <c r="BAU74" s="688"/>
      <c r="BAV74" s="688"/>
      <c r="BAW74" s="688"/>
      <c r="BAX74" s="688"/>
      <c r="BAY74" s="688"/>
      <c r="BAZ74" s="688"/>
      <c r="BBA74" s="688"/>
      <c r="BBB74" s="688"/>
      <c r="BBC74" s="688"/>
      <c r="BBD74" s="688"/>
      <c r="BBE74" s="688"/>
      <c r="BBF74" s="688"/>
      <c r="BBG74" s="688"/>
      <c r="BBH74" s="688"/>
      <c r="BBI74" s="688"/>
      <c r="BBJ74" s="688"/>
      <c r="BBK74" s="688"/>
      <c r="BBL74" s="688"/>
      <c r="BBM74" s="688"/>
      <c r="BBN74" s="688"/>
      <c r="BBO74" s="688"/>
      <c r="BBP74" s="688"/>
      <c r="BBQ74" s="688"/>
      <c r="BBR74" s="688"/>
      <c r="BBS74" s="688"/>
      <c r="BBT74" s="688"/>
      <c r="BBU74" s="688"/>
      <c r="BBV74" s="688"/>
      <c r="BBW74" s="688"/>
      <c r="BBX74" s="688"/>
      <c r="BBY74" s="688"/>
      <c r="BBZ74" s="688"/>
      <c r="BCA74" s="688"/>
      <c r="BCB74" s="688"/>
      <c r="BCC74" s="688"/>
      <c r="BCD74" s="688"/>
      <c r="BCE74" s="688"/>
      <c r="BCF74" s="688"/>
      <c r="BCG74" s="688"/>
      <c r="BCH74" s="688"/>
      <c r="BCI74" s="688"/>
      <c r="BCJ74" s="688"/>
      <c r="BCK74" s="688"/>
      <c r="BCL74" s="688"/>
      <c r="BCM74" s="688"/>
      <c r="BCN74" s="688"/>
      <c r="BCO74" s="688"/>
      <c r="BCP74" s="688"/>
      <c r="BCQ74" s="688"/>
      <c r="BCR74" s="688"/>
      <c r="BCS74" s="688"/>
      <c r="BCT74" s="688"/>
      <c r="BCU74" s="688"/>
      <c r="BCV74" s="688"/>
      <c r="BCW74" s="688"/>
      <c r="BCX74" s="688"/>
      <c r="BCY74" s="688"/>
      <c r="BCZ74" s="688"/>
      <c r="BDA74" s="688"/>
      <c r="BDB74" s="688"/>
      <c r="BDC74" s="688"/>
      <c r="BDD74" s="688"/>
      <c r="BDE74" s="688"/>
      <c r="BDF74" s="688"/>
      <c r="BDG74" s="688"/>
      <c r="BDH74" s="688"/>
      <c r="BDI74" s="688"/>
      <c r="BDJ74" s="688"/>
      <c r="BDK74" s="688"/>
      <c r="BDL74" s="688"/>
      <c r="BDM74" s="688"/>
      <c r="BDN74" s="688"/>
      <c r="BDO74" s="688"/>
      <c r="BDP74" s="688"/>
      <c r="BDQ74" s="688"/>
      <c r="BDR74" s="688"/>
      <c r="BDS74" s="688"/>
      <c r="BDT74" s="688"/>
      <c r="BDU74" s="688"/>
      <c r="BDV74" s="688"/>
      <c r="BDW74" s="688"/>
      <c r="BDX74" s="688"/>
      <c r="BDY74" s="688"/>
      <c r="BDZ74" s="688"/>
      <c r="BEA74" s="688"/>
      <c r="BEB74" s="688"/>
      <c r="BEC74" s="688"/>
      <c r="BED74" s="688"/>
      <c r="BEE74" s="688"/>
      <c r="BEF74" s="688"/>
      <c r="BEG74" s="688"/>
      <c r="BEH74" s="688"/>
      <c r="BEI74" s="688"/>
      <c r="BEJ74" s="688"/>
      <c r="BEK74" s="688"/>
      <c r="BEL74" s="688"/>
      <c r="BEM74" s="688"/>
      <c r="BEN74" s="688"/>
      <c r="BEO74" s="688"/>
      <c r="BEP74" s="688"/>
      <c r="BEQ74" s="688"/>
      <c r="BER74" s="688"/>
      <c r="BES74" s="688"/>
      <c r="BET74" s="688"/>
      <c r="BEU74" s="688"/>
      <c r="BEV74" s="688"/>
      <c r="BEW74" s="688"/>
      <c r="BEX74" s="688"/>
      <c r="BEY74" s="688"/>
      <c r="BEZ74" s="688"/>
      <c r="BFA74" s="688"/>
      <c r="BFB74" s="688"/>
      <c r="BFC74" s="688"/>
      <c r="BFD74" s="688"/>
      <c r="BFE74" s="688"/>
      <c r="BFF74" s="688"/>
      <c r="BFG74" s="688"/>
      <c r="BFH74" s="688"/>
      <c r="BFI74" s="688"/>
      <c r="BFJ74" s="688"/>
      <c r="BFK74" s="688"/>
      <c r="BFL74" s="688"/>
      <c r="BFM74" s="688"/>
      <c r="BFN74" s="688"/>
      <c r="BFO74" s="688"/>
      <c r="BFP74" s="688"/>
      <c r="BFQ74" s="688"/>
      <c r="BFR74" s="688"/>
      <c r="BFS74" s="688"/>
      <c r="BFT74" s="688"/>
      <c r="BFU74" s="688"/>
      <c r="BFV74" s="688"/>
      <c r="BFW74" s="688"/>
      <c r="BFX74" s="688"/>
      <c r="BFY74" s="688"/>
      <c r="BFZ74" s="688"/>
      <c r="BGA74" s="688"/>
      <c r="BGB74" s="688"/>
      <c r="BGC74" s="688"/>
      <c r="BGD74" s="688"/>
      <c r="BGE74" s="688"/>
      <c r="BGF74" s="688"/>
      <c r="BGG74" s="688"/>
      <c r="BGH74" s="688"/>
      <c r="BGI74" s="688"/>
      <c r="BGJ74" s="688"/>
      <c r="BGK74" s="688"/>
      <c r="BGL74" s="688"/>
      <c r="BGM74" s="688"/>
      <c r="BGN74" s="688"/>
      <c r="BGO74" s="688"/>
      <c r="BGP74" s="688"/>
      <c r="BGQ74" s="688"/>
      <c r="BGR74" s="688"/>
      <c r="BGS74" s="688"/>
      <c r="BGT74" s="688"/>
      <c r="BGU74" s="688"/>
      <c r="BGV74" s="688"/>
      <c r="BGW74" s="688"/>
      <c r="BGX74" s="688"/>
      <c r="BGY74" s="688"/>
      <c r="BGZ74" s="688"/>
      <c r="BHA74" s="688"/>
      <c r="BHB74" s="688"/>
      <c r="BHC74" s="688"/>
      <c r="BHD74" s="688"/>
      <c r="BHE74" s="688"/>
      <c r="BHF74" s="688"/>
      <c r="BHG74" s="688"/>
      <c r="BHH74" s="688"/>
      <c r="BHI74" s="688"/>
      <c r="BHJ74" s="688"/>
      <c r="BHK74" s="688"/>
      <c r="BHL74" s="688"/>
      <c r="BHM74" s="688"/>
      <c r="BHN74" s="688"/>
      <c r="BHO74" s="688"/>
      <c r="BHP74" s="688"/>
      <c r="BHQ74" s="688"/>
      <c r="BHR74" s="688"/>
      <c r="BHS74" s="688"/>
      <c r="BHT74" s="688"/>
      <c r="BHU74" s="688"/>
      <c r="BHV74" s="688"/>
      <c r="BHW74" s="688"/>
      <c r="BHX74" s="688"/>
      <c r="BHY74" s="688"/>
      <c r="BHZ74" s="688"/>
      <c r="BIA74" s="688"/>
      <c r="BIB74" s="688"/>
      <c r="BIC74" s="688"/>
      <c r="BID74" s="688"/>
      <c r="BIE74" s="688"/>
      <c r="BIF74" s="688"/>
      <c r="BIG74" s="688"/>
      <c r="BIH74" s="688"/>
      <c r="BII74" s="688"/>
      <c r="BIJ74" s="688"/>
      <c r="BIK74" s="688"/>
      <c r="BIL74" s="688"/>
      <c r="BIM74" s="688"/>
      <c r="BIN74" s="688"/>
      <c r="BIO74" s="688"/>
      <c r="BIP74" s="688"/>
      <c r="BIQ74" s="688"/>
      <c r="BIR74" s="688"/>
      <c r="BIS74" s="688"/>
      <c r="BIT74" s="688"/>
      <c r="BIU74" s="688"/>
      <c r="BIV74" s="688"/>
      <c r="BIW74" s="688"/>
      <c r="BIX74" s="688"/>
      <c r="BIY74" s="688"/>
      <c r="BIZ74" s="688"/>
      <c r="BJA74" s="688"/>
      <c r="BJB74" s="688"/>
      <c r="BJC74" s="688"/>
      <c r="BJD74" s="688"/>
      <c r="BJE74" s="688"/>
      <c r="BJF74" s="688"/>
      <c r="BJG74" s="688"/>
      <c r="BJH74" s="688"/>
      <c r="BJI74" s="688"/>
      <c r="BJJ74" s="688"/>
      <c r="BJK74" s="688"/>
      <c r="BJL74" s="688"/>
      <c r="BJM74" s="688"/>
      <c r="BJN74" s="688"/>
      <c r="BJO74" s="688"/>
      <c r="BJP74" s="688"/>
      <c r="BJQ74" s="688"/>
      <c r="BJR74" s="688"/>
      <c r="BJS74" s="688"/>
      <c r="BJT74" s="688"/>
      <c r="BJU74" s="688"/>
      <c r="BJV74" s="688"/>
      <c r="BJW74" s="688"/>
      <c r="BJX74" s="688"/>
      <c r="BJY74" s="688"/>
      <c r="BJZ74" s="688"/>
      <c r="BKA74" s="688"/>
      <c r="BKB74" s="688"/>
      <c r="BKC74" s="688"/>
      <c r="BKD74" s="688"/>
      <c r="BKE74" s="688"/>
      <c r="BKF74" s="688"/>
      <c r="BKG74" s="688"/>
      <c r="BKH74" s="688"/>
      <c r="BKI74" s="688"/>
      <c r="BKJ74" s="688"/>
      <c r="BKK74" s="688"/>
      <c r="BKL74" s="688"/>
      <c r="BKM74" s="688"/>
      <c r="BKN74" s="688"/>
      <c r="BKO74" s="688"/>
      <c r="BKP74" s="688"/>
      <c r="BKQ74" s="688"/>
      <c r="BKR74" s="688"/>
      <c r="BKS74" s="688"/>
      <c r="BKT74" s="688"/>
      <c r="BKU74" s="688"/>
      <c r="BKV74" s="688"/>
      <c r="BKW74" s="688"/>
      <c r="BKX74" s="688"/>
      <c r="BKY74" s="688"/>
      <c r="BKZ74" s="688"/>
      <c r="BLA74" s="688"/>
      <c r="BLB74" s="688"/>
      <c r="BLC74" s="688"/>
      <c r="BLD74" s="688"/>
      <c r="BLE74" s="688"/>
      <c r="BLF74" s="688"/>
      <c r="BLG74" s="688"/>
      <c r="BLH74" s="688"/>
      <c r="BLI74" s="688"/>
      <c r="BLJ74" s="688"/>
      <c r="BLK74" s="688"/>
      <c r="BLL74" s="688"/>
      <c r="BLM74" s="688"/>
      <c r="BLN74" s="688"/>
      <c r="BLO74" s="688"/>
      <c r="BLP74" s="688"/>
      <c r="BLQ74" s="688"/>
      <c r="BLR74" s="688"/>
      <c r="BLS74" s="688"/>
      <c r="BLT74" s="688"/>
      <c r="BLU74" s="688"/>
      <c r="BLV74" s="688"/>
      <c r="BLW74" s="688"/>
      <c r="BLX74" s="688"/>
      <c r="BLY74" s="688"/>
      <c r="BLZ74" s="688"/>
      <c r="BMA74" s="688"/>
      <c r="BMB74" s="688"/>
      <c r="BMC74" s="688"/>
      <c r="BMD74" s="688"/>
      <c r="BME74" s="688"/>
      <c r="BMF74" s="688"/>
      <c r="BMG74" s="688"/>
      <c r="BMH74" s="688"/>
      <c r="BMI74" s="688"/>
      <c r="BMJ74" s="688"/>
      <c r="BMK74" s="688"/>
      <c r="BML74" s="688"/>
      <c r="BMM74" s="688"/>
      <c r="BMN74" s="688"/>
      <c r="BMO74" s="688"/>
      <c r="BMP74" s="688"/>
      <c r="BMQ74" s="688"/>
      <c r="BMR74" s="688"/>
      <c r="BMS74" s="688"/>
      <c r="BMT74" s="688"/>
      <c r="BMU74" s="688"/>
      <c r="BMV74" s="688"/>
      <c r="BMW74" s="688"/>
      <c r="BMX74" s="688"/>
      <c r="BMY74" s="688"/>
      <c r="BMZ74" s="688"/>
      <c r="BNA74" s="688"/>
      <c r="BNB74" s="688"/>
      <c r="BNC74" s="688"/>
      <c r="BND74" s="688"/>
      <c r="BNE74" s="688"/>
      <c r="BNF74" s="688"/>
      <c r="BNG74" s="688"/>
      <c r="BNH74" s="688"/>
      <c r="BNI74" s="688"/>
      <c r="BNJ74" s="688"/>
      <c r="BNK74" s="688"/>
      <c r="BNL74" s="688"/>
      <c r="BNM74" s="688"/>
      <c r="BNN74" s="688"/>
      <c r="BNO74" s="688"/>
      <c r="BNP74" s="688"/>
      <c r="BNQ74" s="688"/>
      <c r="BNR74" s="688"/>
      <c r="BNS74" s="688"/>
      <c r="BNT74" s="688"/>
      <c r="BNU74" s="688"/>
      <c r="BNV74" s="688"/>
      <c r="BNW74" s="688"/>
      <c r="BNX74" s="688"/>
      <c r="BNY74" s="688"/>
      <c r="BNZ74" s="688"/>
      <c r="BOA74" s="688"/>
      <c r="BOB74" s="688"/>
      <c r="BOC74" s="688"/>
      <c r="BOD74" s="688"/>
      <c r="BOE74" s="688"/>
      <c r="BOF74" s="688"/>
      <c r="BOG74" s="688"/>
      <c r="BOH74" s="688"/>
      <c r="BOI74" s="688"/>
      <c r="BOJ74" s="688"/>
      <c r="BOK74" s="688"/>
      <c r="BOL74" s="688"/>
      <c r="BOM74" s="688"/>
      <c r="BON74" s="688"/>
      <c r="BOO74" s="688"/>
      <c r="BOP74" s="688"/>
      <c r="BOQ74" s="688"/>
      <c r="BOR74" s="688"/>
      <c r="BOS74" s="688"/>
      <c r="BOT74" s="688"/>
      <c r="BOU74" s="688"/>
      <c r="BOV74" s="688"/>
      <c r="BOW74" s="688"/>
      <c r="BOX74" s="688"/>
      <c r="BOY74" s="688"/>
      <c r="BOZ74" s="688"/>
      <c r="BPA74" s="688"/>
      <c r="BPB74" s="688"/>
      <c r="BPC74" s="688"/>
      <c r="BPD74" s="688"/>
      <c r="BPE74" s="688"/>
      <c r="BPF74" s="688"/>
      <c r="BPG74" s="688"/>
      <c r="BPH74" s="688"/>
      <c r="BPI74" s="688"/>
      <c r="BPJ74" s="688"/>
      <c r="BPK74" s="688"/>
      <c r="BPL74" s="688"/>
      <c r="BPM74" s="688"/>
      <c r="BPN74" s="688"/>
      <c r="BPO74" s="688"/>
      <c r="BPP74" s="688"/>
      <c r="BPQ74" s="688"/>
      <c r="BPR74" s="688"/>
      <c r="BPS74" s="688"/>
      <c r="BPT74" s="688"/>
      <c r="BPU74" s="688"/>
      <c r="BPV74" s="688"/>
      <c r="BPW74" s="688"/>
      <c r="BPX74" s="688"/>
      <c r="BPY74" s="688"/>
      <c r="BPZ74" s="688"/>
      <c r="BQA74" s="688"/>
      <c r="BQB74" s="688"/>
      <c r="BQC74" s="688"/>
      <c r="BQD74" s="688"/>
      <c r="BQE74" s="688"/>
      <c r="BQF74" s="688"/>
      <c r="BQG74" s="688"/>
      <c r="BQH74" s="688"/>
      <c r="BQI74" s="688"/>
      <c r="BQJ74" s="688"/>
      <c r="BQK74" s="688"/>
      <c r="BQL74" s="688"/>
      <c r="BQM74" s="688"/>
      <c r="BQN74" s="688"/>
      <c r="BQO74" s="688"/>
      <c r="BQP74" s="688"/>
      <c r="BQQ74" s="688"/>
      <c r="BQR74" s="688"/>
      <c r="BQS74" s="688"/>
      <c r="BQT74" s="688"/>
      <c r="BQU74" s="688"/>
      <c r="BQV74" s="688"/>
      <c r="BQW74" s="688"/>
      <c r="BQX74" s="688"/>
      <c r="BQY74" s="688"/>
      <c r="BQZ74" s="688"/>
      <c r="BRA74" s="688"/>
      <c r="BRB74" s="688"/>
      <c r="BRC74" s="688"/>
      <c r="BRD74" s="688"/>
      <c r="BRE74" s="688"/>
      <c r="BRF74" s="688"/>
      <c r="BRG74" s="688"/>
      <c r="BRH74" s="688"/>
      <c r="BRI74" s="688"/>
      <c r="BRJ74" s="688"/>
      <c r="BRK74" s="688"/>
      <c r="BRL74" s="688"/>
      <c r="BRM74" s="688"/>
      <c r="BRN74" s="688"/>
      <c r="BRO74" s="688"/>
      <c r="BRP74" s="688"/>
      <c r="BRQ74" s="688"/>
      <c r="BRR74" s="688"/>
      <c r="BRS74" s="688"/>
      <c r="BRT74" s="688"/>
      <c r="BRU74" s="688"/>
      <c r="BRV74" s="688"/>
      <c r="BRW74" s="688"/>
      <c r="BRX74" s="688"/>
      <c r="BRY74" s="688"/>
      <c r="BRZ74" s="688"/>
      <c r="BSA74" s="688"/>
      <c r="BSB74" s="688"/>
      <c r="BSC74" s="688"/>
      <c r="BSD74" s="688"/>
      <c r="BSE74" s="688"/>
      <c r="BSF74" s="688"/>
      <c r="BSG74" s="688"/>
      <c r="BSH74" s="688"/>
      <c r="BSI74" s="688"/>
      <c r="BSJ74" s="688"/>
      <c r="BSK74" s="688"/>
      <c r="BSL74" s="688"/>
      <c r="BSM74" s="688"/>
      <c r="BSN74" s="688"/>
      <c r="BSO74" s="688"/>
      <c r="BSP74" s="688"/>
      <c r="BSQ74" s="688"/>
      <c r="BSR74" s="688"/>
      <c r="BSS74" s="688"/>
      <c r="BST74" s="688"/>
      <c r="BSU74" s="688"/>
      <c r="BSV74" s="688"/>
      <c r="BSW74" s="688"/>
      <c r="BSX74" s="688"/>
      <c r="BSY74" s="688"/>
      <c r="BSZ74" s="688"/>
      <c r="BTA74" s="688"/>
      <c r="BTB74" s="688"/>
      <c r="BTC74" s="688"/>
      <c r="BTD74" s="688"/>
      <c r="BTE74" s="688"/>
      <c r="BTF74" s="688"/>
      <c r="BTG74" s="688"/>
      <c r="BTH74" s="688"/>
      <c r="BTI74" s="688"/>
    </row>
    <row r="75" spans="1:1881" s="687" customFormat="1" ht="97.5" customHeight="1" x14ac:dyDescent="0.25">
      <c r="A75" s="701">
        <v>589</v>
      </c>
      <c r="B75" s="698" t="s">
        <v>1217</v>
      </c>
      <c r="C75" s="700" t="s">
        <v>1218</v>
      </c>
      <c r="D75" s="699" t="s">
        <v>1222</v>
      </c>
      <c r="E75" s="670" t="e">
        <f>HLOOKUP($D$2,'2019 Data(H)'!$C$1:$DC$310,249,FALSE)</f>
        <v>#N/A</v>
      </c>
      <c r="F75" s="587"/>
      <c r="G75" s="581">
        <f t="shared" si="2"/>
        <v>0</v>
      </c>
      <c r="H75" s="690"/>
      <c r="I75" s="689"/>
      <c r="J75"/>
      <c r="K75" s="688"/>
      <c r="L75" s="715" t="s">
        <v>1056</v>
      </c>
      <c r="M75" s="688"/>
      <c r="N75" s="686"/>
      <c r="O75" s="688"/>
      <c r="P75" s="688"/>
      <c r="Q75" s="688"/>
      <c r="R75" s="688"/>
      <c r="S75" s="688"/>
      <c r="T75" s="688"/>
      <c r="U75" s="688"/>
      <c r="V75" s="688"/>
      <c r="W75" s="688"/>
      <c r="X75" s="688"/>
      <c r="Y75" s="688"/>
      <c r="Z75" s="688"/>
      <c r="AA75" s="688"/>
      <c r="AB75" s="688"/>
      <c r="AC75" s="688"/>
      <c r="AD75" s="688"/>
      <c r="AE75" s="688"/>
      <c r="AF75" s="688"/>
      <c r="AG75" s="688"/>
      <c r="AH75" s="688"/>
      <c r="AI75" s="688"/>
      <c r="AJ75" s="688"/>
      <c r="AK75" s="688"/>
      <c r="AL75" s="688"/>
      <c r="AM75" s="688"/>
      <c r="AN75" s="688"/>
      <c r="AO75" s="688"/>
      <c r="AP75" s="688"/>
      <c r="AQ75" s="688"/>
      <c r="AR75" s="688"/>
      <c r="AS75" s="688"/>
      <c r="AT75" s="688"/>
      <c r="AU75" s="688"/>
      <c r="AV75" s="688"/>
      <c r="AW75" s="688"/>
      <c r="AX75" s="688"/>
      <c r="AY75" s="688"/>
      <c r="AZ75" s="688"/>
      <c r="BA75" s="688"/>
      <c r="BB75" s="688"/>
      <c r="BC75" s="688"/>
      <c r="BD75" s="688"/>
      <c r="BE75" s="688"/>
      <c r="BF75" s="688"/>
      <c r="BG75" s="688"/>
      <c r="BH75" s="688"/>
      <c r="BI75" s="688"/>
      <c r="BJ75" s="688"/>
      <c r="BK75" s="688"/>
      <c r="BL75" s="688"/>
      <c r="BM75" s="688"/>
      <c r="BN75" s="688"/>
      <c r="BO75" s="688"/>
      <c r="BP75" s="688"/>
      <c r="BQ75" s="688"/>
      <c r="BR75" s="688"/>
      <c r="BS75" s="688"/>
      <c r="BT75" s="688"/>
      <c r="BU75" s="688"/>
      <c r="BV75" s="688"/>
      <c r="BW75" s="688"/>
      <c r="BX75" s="688"/>
      <c r="BY75" s="688"/>
      <c r="BZ75" s="688"/>
      <c r="CA75" s="688"/>
      <c r="CB75" s="688"/>
      <c r="CC75" s="688"/>
      <c r="CD75" s="688"/>
      <c r="CE75" s="688"/>
      <c r="CF75" s="688"/>
      <c r="CG75" s="688"/>
      <c r="CH75" s="688"/>
      <c r="CI75" s="688"/>
      <c r="CJ75" s="688"/>
      <c r="CK75" s="688"/>
      <c r="CL75" s="688"/>
      <c r="CM75" s="688"/>
      <c r="CN75" s="688"/>
      <c r="CO75" s="688"/>
      <c r="CP75" s="688"/>
      <c r="CQ75" s="688"/>
      <c r="CR75" s="688"/>
      <c r="CS75" s="688"/>
      <c r="CT75" s="688"/>
      <c r="CU75" s="688"/>
      <c r="CV75" s="688"/>
      <c r="CW75" s="688"/>
      <c r="CX75" s="688"/>
      <c r="CY75" s="688"/>
      <c r="CZ75" s="688"/>
      <c r="DA75" s="688"/>
      <c r="DB75" s="688"/>
      <c r="DC75" s="688"/>
      <c r="DD75" s="688"/>
      <c r="DE75" s="688"/>
      <c r="DF75" s="688"/>
      <c r="DG75" s="688"/>
      <c r="DH75" s="688"/>
      <c r="DI75" s="688"/>
      <c r="DJ75" s="688"/>
      <c r="DK75" s="688"/>
      <c r="DL75" s="688"/>
      <c r="DM75" s="688"/>
      <c r="DN75" s="688"/>
      <c r="DO75" s="688"/>
      <c r="DP75" s="688"/>
      <c r="DQ75" s="688"/>
      <c r="DR75" s="688"/>
      <c r="DS75" s="688"/>
      <c r="DT75" s="688"/>
      <c r="DU75" s="688"/>
      <c r="DV75" s="688"/>
      <c r="DW75" s="688"/>
      <c r="DX75" s="688"/>
      <c r="DY75" s="688"/>
      <c r="DZ75" s="688"/>
      <c r="EA75" s="688"/>
      <c r="EB75" s="688"/>
      <c r="EC75" s="688"/>
      <c r="ED75" s="688"/>
      <c r="EE75" s="688"/>
      <c r="EF75" s="688"/>
      <c r="EG75" s="688"/>
      <c r="EH75" s="688"/>
      <c r="EI75" s="688"/>
      <c r="EJ75" s="688"/>
      <c r="EK75" s="688"/>
      <c r="EL75" s="688"/>
      <c r="EM75" s="688"/>
      <c r="EN75" s="688"/>
      <c r="EO75" s="688"/>
      <c r="EP75" s="688"/>
      <c r="EQ75" s="688"/>
      <c r="ER75" s="688"/>
      <c r="ES75" s="688"/>
      <c r="ET75" s="688"/>
      <c r="EU75" s="688"/>
      <c r="EV75" s="688"/>
      <c r="EW75" s="688"/>
      <c r="EX75" s="688"/>
      <c r="EY75" s="688"/>
      <c r="EZ75" s="688"/>
      <c r="FA75" s="688"/>
      <c r="FB75" s="688"/>
      <c r="FC75" s="688"/>
      <c r="FD75" s="688"/>
      <c r="FE75" s="688"/>
      <c r="FF75" s="688"/>
      <c r="FG75" s="688"/>
      <c r="FH75" s="688"/>
      <c r="FI75" s="688"/>
      <c r="FJ75" s="688"/>
      <c r="FK75" s="688"/>
      <c r="FL75" s="688"/>
      <c r="FM75" s="688"/>
      <c r="FN75" s="688"/>
      <c r="FO75" s="688"/>
      <c r="FP75" s="688"/>
      <c r="FQ75" s="688"/>
      <c r="FR75" s="688"/>
      <c r="FS75" s="688"/>
      <c r="FT75" s="688"/>
      <c r="FU75" s="688"/>
      <c r="FV75" s="688"/>
      <c r="FW75" s="688"/>
      <c r="FX75" s="688"/>
      <c r="FY75" s="688"/>
      <c r="FZ75" s="688"/>
      <c r="GA75" s="688"/>
      <c r="GB75" s="688"/>
      <c r="GC75" s="688"/>
      <c r="GD75" s="688"/>
      <c r="GE75" s="688"/>
      <c r="GF75" s="688"/>
      <c r="GG75" s="688"/>
      <c r="GH75" s="688"/>
      <c r="GI75" s="688"/>
      <c r="GJ75" s="688"/>
      <c r="GK75" s="688"/>
      <c r="GL75" s="688"/>
      <c r="GM75" s="688"/>
      <c r="GN75" s="688"/>
      <c r="GO75" s="688"/>
      <c r="GP75" s="688"/>
      <c r="GQ75" s="688"/>
      <c r="GR75" s="688"/>
      <c r="GS75" s="688"/>
      <c r="GT75" s="688"/>
      <c r="GU75" s="688"/>
      <c r="GV75" s="688"/>
      <c r="GW75" s="688"/>
      <c r="GX75" s="688"/>
      <c r="GY75" s="688"/>
      <c r="GZ75" s="688"/>
      <c r="HA75" s="688"/>
      <c r="HB75" s="688"/>
      <c r="HC75" s="688"/>
      <c r="HD75" s="688"/>
      <c r="HE75" s="688"/>
      <c r="HF75" s="688"/>
      <c r="HG75" s="688"/>
      <c r="HH75" s="688"/>
      <c r="HI75" s="688"/>
      <c r="HJ75" s="688"/>
      <c r="HK75" s="688"/>
      <c r="HL75" s="688"/>
      <c r="HM75" s="688"/>
      <c r="HN75" s="688"/>
      <c r="HO75" s="688"/>
      <c r="HP75" s="688"/>
      <c r="HQ75" s="688"/>
      <c r="HR75" s="688"/>
      <c r="HS75" s="688"/>
      <c r="HT75" s="688"/>
      <c r="HU75" s="688"/>
      <c r="HV75" s="688"/>
      <c r="HW75" s="688"/>
      <c r="HX75" s="688"/>
      <c r="HY75" s="688"/>
      <c r="HZ75" s="688"/>
      <c r="IA75" s="688"/>
      <c r="IB75" s="688"/>
      <c r="IC75" s="688"/>
      <c r="ID75" s="688"/>
      <c r="IE75" s="688"/>
      <c r="IF75" s="688"/>
      <c r="IG75" s="688"/>
      <c r="IH75" s="688"/>
      <c r="II75" s="688"/>
      <c r="IJ75" s="688"/>
      <c r="IK75" s="688"/>
      <c r="IL75" s="688"/>
      <c r="IM75" s="688"/>
      <c r="IN75" s="688"/>
      <c r="IO75" s="688"/>
      <c r="IP75" s="688"/>
      <c r="IQ75" s="688"/>
      <c r="IR75" s="688"/>
      <c r="IS75" s="688"/>
      <c r="IT75" s="688"/>
      <c r="IU75" s="688"/>
      <c r="IV75" s="688"/>
      <c r="IW75" s="688"/>
      <c r="IX75" s="688"/>
      <c r="IY75" s="688"/>
      <c r="IZ75" s="688"/>
      <c r="JA75" s="688"/>
      <c r="JB75" s="688"/>
      <c r="JC75" s="688"/>
      <c r="JD75" s="688"/>
      <c r="JE75" s="688"/>
      <c r="JF75" s="688"/>
      <c r="JG75" s="688"/>
      <c r="JH75" s="688"/>
      <c r="JI75" s="688"/>
      <c r="JJ75" s="688"/>
      <c r="JK75" s="688"/>
      <c r="JL75" s="688"/>
      <c r="JM75" s="688"/>
      <c r="JN75" s="688"/>
      <c r="JO75" s="688"/>
      <c r="JP75" s="688"/>
      <c r="JQ75" s="688"/>
      <c r="JR75" s="688"/>
      <c r="JS75" s="688"/>
      <c r="JT75" s="688"/>
      <c r="JU75" s="688"/>
      <c r="JV75" s="688"/>
      <c r="JW75" s="688"/>
      <c r="JX75" s="688"/>
      <c r="JY75" s="688"/>
      <c r="JZ75" s="688"/>
      <c r="KA75" s="688"/>
      <c r="KB75" s="688"/>
      <c r="KC75" s="688"/>
      <c r="KD75" s="688"/>
      <c r="KE75" s="688"/>
      <c r="KF75" s="688"/>
      <c r="KG75" s="688"/>
      <c r="KH75" s="688"/>
      <c r="KI75" s="688"/>
      <c r="KJ75" s="688"/>
      <c r="KK75" s="688"/>
      <c r="KL75" s="688"/>
      <c r="KM75" s="688"/>
      <c r="KN75" s="688"/>
      <c r="KO75" s="688"/>
      <c r="KP75" s="688"/>
      <c r="KQ75" s="688"/>
      <c r="KR75" s="688"/>
      <c r="KS75" s="688"/>
      <c r="KT75" s="688"/>
      <c r="KU75" s="688"/>
      <c r="KV75" s="688"/>
      <c r="KW75" s="688"/>
      <c r="KX75" s="688"/>
      <c r="KY75" s="688"/>
      <c r="KZ75" s="688"/>
      <c r="LA75" s="688"/>
      <c r="LB75" s="688"/>
      <c r="LC75" s="688"/>
      <c r="LD75" s="688"/>
      <c r="LE75" s="688"/>
      <c r="LF75" s="688"/>
      <c r="LG75" s="688"/>
      <c r="LH75" s="688"/>
      <c r="LI75" s="688"/>
      <c r="LJ75" s="688"/>
      <c r="LK75" s="688"/>
      <c r="LL75" s="688"/>
      <c r="LM75" s="688"/>
      <c r="LN75" s="688"/>
      <c r="LO75" s="688"/>
      <c r="LP75" s="688"/>
      <c r="LQ75" s="688"/>
      <c r="LR75" s="688"/>
      <c r="LS75" s="688"/>
      <c r="LT75" s="688"/>
      <c r="LU75" s="688"/>
      <c r="LV75" s="688"/>
      <c r="LW75" s="688"/>
      <c r="LX75" s="688"/>
      <c r="LY75" s="688"/>
      <c r="LZ75" s="688"/>
      <c r="MA75" s="688"/>
      <c r="MB75" s="688"/>
      <c r="MC75" s="688"/>
      <c r="MD75" s="688"/>
      <c r="ME75" s="688"/>
      <c r="MF75" s="688"/>
      <c r="MG75" s="688"/>
      <c r="MH75" s="688"/>
      <c r="MI75" s="688"/>
      <c r="MJ75" s="688"/>
      <c r="MK75" s="688"/>
      <c r="ML75" s="688"/>
      <c r="MM75" s="688"/>
      <c r="MN75" s="688"/>
      <c r="MO75" s="688"/>
      <c r="MP75" s="688"/>
      <c r="MQ75" s="688"/>
      <c r="MR75" s="688"/>
      <c r="MS75" s="688"/>
      <c r="MT75" s="688"/>
      <c r="MU75" s="688"/>
      <c r="MV75" s="688"/>
      <c r="MW75" s="688"/>
      <c r="MX75" s="688"/>
      <c r="MY75" s="688"/>
      <c r="MZ75" s="688"/>
      <c r="NA75" s="688"/>
      <c r="NB75" s="688"/>
      <c r="NC75" s="688"/>
      <c r="ND75" s="688"/>
      <c r="NE75" s="688"/>
      <c r="NF75" s="688"/>
      <c r="NG75" s="688"/>
      <c r="NH75" s="688"/>
      <c r="NI75" s="688"/>
      <c r="NJ75" s="688"/>
      <c r="NK75" s="688"/>
      <c r="NL75" s="688"/>
      <c r="NM75" s="688"/>
      <c r="NN75" s="688"/>
      <c r="NO75" s="688"/>
      <c r="NP75" s="688"/>
      <c r="NQ75" s="688"/>
      <c r="NR75" s="688"/>
      <c r="NS75" s="688"/>
      <c r="NT75" s="688"/>
      <c r="NU75" s="688"/>
      <c r="NV75" s="688"/>
      <c r="NW75" s="688"/>
      <c r="NX75" s="688"/>
      <c r="NY75" s="688"/>
      <c r="NZ75" s="688"/>
      <c r="OA75" s="688"/>
      <c r="OB75" s="688"/>
      <c r="OC75" s="688"/>
      <c r="OD75" s="688"/>
      <c r="OE75" s="688"/>
      <c r="OF75" s="688"/>
      <c r="OG75" s="688"/>
      <c r="OH75" s="688"/>
      <c r="OI75" s="688"/>
      <c r="OJ75" s="688"/>
      <c r="OK75" s="688"/>
      <c r="OL75" s="688"/>
      <c r="OM75" s="688"/>
      <c r="ON75" s="688"/>
      <c r="OO75" s="688"/>
      <c r="OP75" s="688"/>
      <c r="OQ75" s="688"/>
      <c r="OR75" s="688"/>
      <c r="OS75" s="688"/>
      <c r="OT75" s="688"/>
      <c r="OU75" s="688"/>
      <c r="OV75" s="688"/>
      <c r="OW75" s="688"/>
      <c r="OX75" s="688"/>
      <c r="OY75" s="688"/>
      <c r="OZ75" s="688"/>
      <c r="PA75" s="688"/>
      <c r="PB75" s="688"/>
      <c r="PC75" s="688"/>
      <c r="PD75" s="688"/>
      <c r="PE75" s="688"/>
      <c r="PF75" s="688"/>
      <c r="PG75" s="688"/>
      <c r="PH75" s="688"/>
      <c r="PI75" s="688"/>
      <c r="PJ75" s="688"/>
      <c r="PK75" s="688"/>
      <c r="PL75" s="688"/>
      <c r="PM75" s="688"/>
      <c r="PN75" s="688"/>
      <c r="PO75" s="688"/>
      <c r="PP75" s="688"/>
      <c r="PQ75" s="688"/>
      <c r="PR75" s="688"/>
      <c r="PS75" s="688"/>
      <c r="PT75" s="688"/>
      <c r="PU75" s="688"/>
      <c r="PV75" s="688"/>
      <c r="PW75" s="688"/>
      <c r="PX75" s="688"/>
      <c r="PY75" s="688"/>
      <c r="PZ75" s="688"/>
      <c r="QA75" s="688"/>
      <c r="QB75" s="688"/>
      <c r="QC75" s="688"/>
      <c r="QD75" s="688"/>
      <c r="QE75" s="688"/>
      <c r="QF75" s="688"/>
      <c r="QG75" s="688"/>
      <c r="QH75" s="688"/>
      <c r="QI75" s="688"/>
      <c r="QJ75" s="688"/>
      <c r="QK75" s="688"/>
      <c r="QL75" s="688"/>
      <c r="QM75" s="688"/>
      <c r="QN75" s="688"/>
      <c r="QO75" s="688"/>
      <c r="QP75" s="688"/>
      <c r="QQ75" s="688"/>
      <c r="QR75" s="688"/>
      <c r="QS75" s="688"/>
      <c r="QT75" s="688"/>
      <c r="QU75" s="688"/>
      <c r="QV75" s="688"/>
      <c r="QW75" s="688"/>
      <c r="QX75" s="688"/>
      <c r="QY75" s="688"/>
      <c r="QZ75" s="688"/>
      <c r="RA75" s="688"/>
      <c r="RB75" s="688"/>
      <c r="RC75" s="688"/>
      <c r="RD75" s="688"/>
      <c r="RE75" s="688"/>
      <c r="RF75" s="688"/>
      <c r="RG75" s="688"/>
      <c r="RH75" s="688"/>
      <c r="RI75" s="688"/>
      <c r="RJ75" s="688"/>
      <c r="RK75" s="688"/>
      <c r="RL75" s="688"/>
      <c r="RM75" s="688"/>
      <c r="RN75" s="688"/>
      <c r="RO75" s="688"/>
      <c r="RP75" s="688"/>
      <c r="RQ75" s="688"/>
      <c r="RR75" s="688"/>
      <c r="RS75" s="688"/>
      <c r="RT75" s="688"/>
      <c r="RU75" s="688"/>
      <c r="RV75" s="688"/>
      <c r="RW75" s="688"/>
      <c r="RX75" s="688"/>
      <c r="RY75" s="688"/>
      <c r="RZ75" s="688"/>
      <c r="SA75" s="688"/>
      <c r="SB75" s="688"/>
      <c r="SC75" s="688"/>
      <c r="SD75" s="688"/>
      <c r="SE75" s="688"/>
      <c r="SF75" s="688"/>
      <c r="SG75" s="688"/>
      <c r="SH75" s="688"/>
      <c r="SI75" s="688"/>
      <c r="SJ75" s="688"/>
      <c r="SK75" s="688"/>
      <c r="SL75" s="688"/>
      <c r="SM75" s="688"/>
      <c r="SN75" s="688"/>
      <c r="SO75" s="688"/>
      <c r="SP75" s="688"/>
      <c r="SQ75" s="688"/>
      <c r="SR75" s="688"/>
      <c r="SS75" s="688"/>
      <c r="ST75" s="688"/>
      <c r="SU75" s="688"/>
      <c r="SV75" s="688"/>
      <c r="SW75" s="688"/>
      <c r="SX75" s="688"/>
      <c r="SY75" s="688"/>
      <c r="SZ75" s="688"/>
      <c r="TA75" s="688"/>
      <c r="TB75" s="688"/>
      <c r="TC75" s="688"/>
      <c r="TD75" s="688"/>
      <c r="TE75" s="688"/>
      <c r="TF75" s="688"/>
      <c r="TG75" s="688"/>
      <c r="TH75" s="688"/>
      <c r="TI75" s="688"/>
      <c r="TJ75" s="688"/>
      <c r="TK75" s="688"/>
      <c r="TL75" s="688"/>
      <c r="TM75" s="688"/>
      <c r="TN75" s="688"/>
      <c r="TO75" s="688"/>
      <c r="TP75" s="688"/>
      <c r="TQ75" s="688"/>
      <c r="TR75" s="688"/>
      <c r="TS75" s="688"/>
      <c r="TT75" s="688"/>
      <c r="TU75" s="688"/>
      <c r="TV75" s="688"/>
      <c r="TW75" s="688"/>
      <c r="TX75" s="688"/>
      <c r="TY75" s="688"/>
      <c r="TZ75" s="688"/>
      <c r="UA75" s="688"/>
      <c r="UB75" s="688"/>
      <c r="UC75" s="688"/>
      <c r="UD75" s="688"/>
      <c r="UE75" s="688"/>
      <c r="UF75" s="688"/>
      <c r="UG75" s="688"/>
      <c r="UH75" s="688"/>
      <c r="UI75" s="688"/>
      <c r="UJ75" s="688"/>
      <c r="UK75" s="688"/>
      <c r="UL75" s="688"/>
      <c r="UM75" s="688"/>
      <c r="UN75" s="688"/>
      <c r="UO75" s="688"/>
      <c r="UP75" s="688"/>
      <c r="UQ75" s="688"/>
      <c r="UR75" s="688"/>
      <c r="US75" s="688"/>
      <c r="UT75" s="688"/>
      <c r="UU75" s="688"/>
      <c r="UV75" s="688"/>
      <c r="UW75" s="688"/>
      <c r="UX75" s="688"/>
      <c r="UY75" s="688"/>
      <c r="UZ75" s="688"/>
      <c r="VA75" s="688"/>
      <c r="VB75" s="688"/>
      <c r="VC75" s="688"/>
      <c r="VD75" s="688"/>
      <c r="VE75" s="688"/>
      <c r="VF75" s="688"/>
      <c r="VG75" s="688"/>
      <c r="VH75" s="688"/>
      <c r="VI75" s="688"/>
      <c r="VJ75" s="688"/>
      <c r="VK75" s="688"/>
      <c r="VL75" s="688"/>
      <c r="VM75" s="688"/>
      <c r="VN75" s="688"/>
      <c r="VO75" s="688"/>
      <c r="VP75" s="688"/>
      <c r="VQ75" s="688"/>
      <c r="VR75" s="688"/>
      <c r="VS75" s="688"/>
      <c r="VT75" s="688"/>
      <c r="VU75" s="688"/>
      <c r="VV75" s="688"/>
      <c r="VW75" s="688"/>
      <c r="VX75" s="688"/>
      <c r="VY75" s="688"/>
      <c r="VZ75" s="688"/>
      <c r="WA75" s="688"/>
      <c r="WB75" s="688"/>
      <c r="WC75" s="688"/>
      <c r="WD75" s="688"/>
      <c r="WE75" s="688"/>
      <c r="WF75" s="688"/>
      <c r="WG75" s="688"/>
      <c r="WH75" s="688"/>
      <c r="WI75" s="688"/>
      <c r="WJ75" s="688"/>
      <c r="WK75" s="688"/>
      <c r="WL75" s="688"/>
      <c r="WM75" s="688"/>
      <c r="WN75" s="688"/>
      <c r="WO75" s="688"/>
      <c r="WP75" s="688"/>
      <c r="WQ75" s="688"/>
      <c r="WR75" s="688"/>
      <c r="WS75" s="688"/>
      <c r="WT75" s="688"/>
      <c r="WU75" s="688"/>
      <c r="WV75" s="688"/>
      <c r="WW75" s="688"/>
      <c r="WX75" s="688"/>
      <c r="WY75" s="688"/>
      <c r="WZ75" s="688"/>
      <c r="XA75" s="688"/>
      <c r="XB75" s="688"/>
      <c r="XC75" s="688"/>
      <c r="XD75" s="688"/>
      <c r="XE75" s="688"/>
      <c r="XF75" s="688"/>
      <c r="XG75" s="688"/>
      <c r="XH75" s="688"/>
      <c r="XI75" s="688"/>
      <c r="XJ75" s="688"/>
      <c r="XK75" s="688"/>
      <c r="XL75" s="688"/>
      <c r="XM75" s="688"/>
      <c r="XN75" s="688"/>
      <c r="XO75" s="688"/>
      <c r="XP75" s="688"/>
      <c r="XQ75" s="688"/>
      <c r="XR75" s="688"/>
      <c r="XS75" s="688"/>
      <c r="XT75" s="688"/>
      <c r="XU75" s="688"/>
      <c r="XV75" s="688"/>
      <c r="XW75" s="688"/>
      <c r="XX75" s="688"/>
      <c r="XY75" s="688"/>
      <c r="XZ75" s="688"/>
      <c r="YA75" s="688"/>
      <c r="YB75" s="688"/>
      <c r="YC75" s="688"/>
      <c r="YD75" s="688"/>
      <c r="YE75" s="688"/>
      <c r="YF75" s="688"/>
      <c r="YG75" s="688"/>
      <c r="YH75" s="688"/>
      <c r="YI75" s="688"/>
      <c r="YJ75" s="688"/>
      <c r="YK75" s="688"/>
      <c r="YL75" s="688"/>
      <c r="YM75" s="688"/>
      <c r="YN75" s="688"/>
      <c r="YO75" s="688"/>
      <c r="YP75" s="688"/>
      <c r="YQ75" s="688"/>
      <c r="YR75" s="688"/>
      <c r="YS75" s="688"/>
      <c r="YT75" s="688"/>
      <c r="YU75" s="688"/>
      <c r="YV75" s="688"/>
      <c r="YW75" s="688"/>
      <c r="YX75" s="688"/>
      <c r="YY75" s="688"/>
      <c r="YZ75" s="688"/>
      <c r="ZA75" s="688"/>
      <c r="ZB75" s="688"/>
      <c r="ZC75" s="688"/>
      <c r="ZD75" s="688"/>
      <c r="ZE75" s="688"/>
      <c r="ZF75" s="688"/>
      <c r="ZG75" s="688"/>
      <c r="ZH75" s="688"/>
      <c r="ZI75" s="688"/>
      <c r="ZJ75" s="688"/>
      <c r="ZK75" s="688"/>
      <c r="ZL75" s="688"/>
      <c r="ZM75" s="688"/>
      <c r="ZN75" s="688"/>
      <c r="ZO75" s="688"/>
      <c r="ZP75" s="688"/>
      <c r="ZQ75" s="688"/>
      <c r="ZR75" s="688"/>
      <c r="ZS75" s="688"/>
      <c r="ZT75" s="688"/>
      <c r="ZU75" s="688"/>
      <c r="ZV75" s="688"/>
      <c r="ZW75" s="688"/>
      <c r="ZX75" s="688"/>
      <c r="ZY75" s="688"/>
      <c r="ZZ75" s="688"/>
      <c r="AAA75" s="688"/>
      <c r="AAB75" s="688"/>
      <c r="AAC75" s="688"/>
      <c r="AAD75" s="688"/>
      <c r="AAE75" s="688"/>
      <c r="AAF75" s="688"/>
      <c r="AAG75" s="688"/>
      <c r="AAH75" s="688"/>
      <c r="AAI75" s="688"/>
      <c r="AAJ75" s="688"/>
      <c r="AAK75" s="688"/>
      <c r="AAL75" s="688"/>
      <c r="AAM75" s="688"/>
      <c r="AAN75" s="688"/>
      <c r="AAO75" s="688"/>
      <c r="AAP75" s="688"/>
      <c r="AAQ75" s="688"/>
      <c r="AAR75" s="688"/>
      <c r="AAS75" s="688"/>
      <c r="AAT75" s="688"/>
      <c r="AAU75" s="688"/>
      <c r="AAV75" s="688"/>
      <c r="AAW75" s="688"/>
      <c r="AAX75" s="688"/>
      <c r="AAY75" s="688"/>
      <c r="AAZ75" s="688"/>
      <c r="ABA75" s="688"/>
      <c r="ABB75" s="688"/>
      <c r="ABC75" s="688"/>
      <c r="ABD75" s="688"/>
      <c r="ABE75" s="688"/>
      <c r="ABF75" s="688"/>
      <c r="ABG75" s="688"/>
      <c r="ABH75" s="688"/>
      <c r="ABI75" s="688"/>
      <c r="ABJ75" s="688"/>
      <c r="ABK75" s="688"/>
      <c r="ABL75" s="688"/>
      <c r="ABM75" s="688"/>
      <c r="ABN75" s="688"/>
      <c r="ABO75" s="688"/>
      <c r="ABP75" s="688"/>
      <c r="ABQ75" s="688"/>
      <c r="ABR75" s="688"/>
      <c r="ABS75" s="688"/>
      <c r="ABT75" s="688"/>
      <c r="ABU75" s="688"/>
      <c r="ABV75" s="688"/>
      <c r="ABW75" s="688"/>
      <c r="ABX75" s="688"/>
      <c r="ABY75" s="688"/>
      <c r="ABZ75" s="688"/>
      <c r="ACA75" s="688"/>
      <c r="ACB75" s="688"/>
      <c r="ACC75" s="688"/>
      <c r="ACD75" s="688"/>
      <c r="ACE75" s="688"/>
      <c r="ACF75" s="688"/>
      <c r="ACG75" s="688"/>
      <c r="ACH75" s="688"/>
      <c r="ACI75" s="688"/>
      <c r="ACJ75" s="688"/>
      <c r="ACK75" s="688"/>
      <c r="ACL75" s="688"/>
      <c r="ACM75" s="688"/>
      <c r="ACN75" s="688"/>
      <c r="ACO75" s="688"/>
      <c r="ACP75" s="688"/>
      <c r="ACQ75" s="688"/>
      <c r="ACR75" s="688"/>
      <c r="ACS75" s="688"/>
      <c r="ACT75" s="688"/>
      <c r="ACU75" s="688"/>
      <c r="ACV75" s="688"/>
      <c r="ACW75" s="688"/>
      <c r="ACX75" s="688"/>
      <c r="ACY75" s="688"/>
      <c r="ACZ75" s="688"/>
      <c r="ADA75" s="688"/>
      <c r="ADB75" s="688"/>
      <c r="ADC75" s="688"/>
      <c r="ADD75" s="688"/>
      <c r="ADE75" s="688"/>
      <c r="ADF75" s="688"/>
      <c r="ADG75" s="688"/>
      <c r="ADH75" s="688"/>
      <c r="ADI75" s="688"/>
      <c r="ADJ75" s="688"/>
      <c r="ADK75" s="688"/>
      <c r="ADL75" s="688"/>
      <c r="ADM75" s="688"/>
      <c r="ADN75" s="688"/>
      <c r="ADO75" s="688"/>
      <c r="ADP75" s="688"/>
      <c r="ADQ75" s="688"/>
      <c r="ADR75" s="688"/>
      <c r="ADS75" s="688"/>
      <c r="ADT75" s="688"/>
      <c r="ADU75" s="688"/>
      <c r="ADV75" s="688"/>
      <c r="ADW75" s="688"/>
      <c r="ADX75" s="688"/>
      <c r="ADY75" s="688"/>
      <c r="ADZ75" s="688"/>
      <c r="AEA75" s="688"/>
      <c r="AEB75" s="688"/>
      <c r="AEC75" s="688"/>
      <c r="AED75" s="688"/>
      <c r="AEE75" s="688"/>
      <c r="AEF75" s="688"/>
      <c r="AEG75" s="688"/>
      <c r="AEH75" s="688"/>
      <c r="AEI75" s="688"/>
      <c r="AEJ75" s="688"/>
      <c r="AEK75" s="688"/>
      <c r="AEL75" s="688"/>
      <c r="AEM75" s="688"/>
      <c r="AEN75" s="688"/>
      <c r="AEO75" s="688"/>
      <c r="AEP75" s="688"/>
      <c r="AEQ75" s="688"/>
      <c r="AER75" s="688"/>
      <c r="AES75" s="688"/>
      <c r="AET75" s="688"/>
      <c r="AEU75" s="688"/>
      <c r="AEV75" s="688"/>
      <c r="AEW75" s="688"/>
      <c r="AEX75" s="688"/>
      <c r="AEY75" s="688"/>
      <c r="AEZ75" s="688"/>
      <c r="AFA75" s="688"/>
      <c r="AFB75" s="688"/>
      <c r="AFC75" s="688"/>
      <c r="AFD75" s="688"/>
      <c r="AFE75" s="688"/>
      <c r="AFF75" s="688"/>
      <c r="AFG75" s="688"/>
      <c r="AFH75" s="688"/>
      <c r="AFI75" s="688"/>
      <c r="AFJ75" s="688"/>
      <c r="AFK75" s="688"/>
      <c r="AFL75" s="688"/>
      <c r="AFM75" s="688"/>
      <c r="AFN75" s="688"/>
      <c r="AFO75" s="688"/>
      <c r="AFP75" s="688"/>
      <c r="AFQ75" s="688"/>
      <c r="AFR75" s="688"/>
      <c r="AFS75" s="688"/>
      <c r="AFT75" s="688"/>
      <c r="AFU75" s="688"/>
      <c r="AFV75" s="688"/>
      <c r="AFW75" s="688"/>
      <c r="AFX75" s="688"/>
      <c r="AFY75" s="688"/>
      <c r="AFZ75" s="688"/>
      <c r="AGA75" s="688"/>
      <c r="AGB75" s="688"/>
      <c r="AGC75" s="688"/>
      <c r="AGD75" s="688"/>
      <c r="AGE75" s="688"/>
      <c r="AGF75" s="688"/>
      <c r="AGG75" s="688"/>
      <c r="AGH75" s="688"/>
      <c r="AGI75" s="688"/>
      <c r="AGJ75" s="688"/>
      <c r="AGK75" s="688"/>
      <c r="AGL75" s="688"/>
      <c r="AGM75" s="688"/>
      <c r="AGN75" s="688"/>
      <c r="AGO75" s="688"/>
      <c r="AGP75" s="688"/>
      <c r="AGQ75" s="688"/>
      <c r="AGR75" s="688"/>
      <c r="AGS75" s="688"/>
      <c r="AGT75" s="688"/>
      <c r="AGU75" s="688"/>
      <c r="AGV75" s="688"/>
      <c r="AGW75" s="688"/>
      <c r="AGX75" s="688"/>
      <c r="AGY75" s="688"/>
      <c r="AGZ75" s="688"/>
      <c r="AHA75" s="688"/>
      <c r="AHB75" s="688"/>
      <c r="AHC75" s="688"/>
      <c r="AHD75" s="688"/>
      <c r="AHE75" s="688"/>
      <c r="AHF75" s="688"/>
      <c r="AHG75" s="688"/>
      <c r="AHH75" s="688"/>
      <c r="AHI75" s="688"/>
      <c r="AHJ75" s="688"/>
      <c r="AHK75" s="688"/>
      <c r="AHL75" s="688"/>
      <c r="AHM75" s="688"/>
      <c r="AHN75" s="688"/>
      <c r="AHO75" s="688"/>
      <c r="AHP75" s="688"/>
      <c r="AHQ75" s="688"/>
      <c r="AHR75" s="688"/>
      <c r="AHS75" s="688"/>
      <c r="AHT75" s="688"/>
      <c r="AHU75" s="688"/>
      <c r="AHV75" s="688"/>
      <c r="AHW75" s="688"/>
      <c r="AHX75" s="688"/>
      <c r="AHY75" s="688"/>
      <c r="AHZ75" s="688"/>
      <c r="AIA75" s="688"/>
      <c r="AIB75" s="688"/>
      <c r="AIC75" s="688"/>
      <c r="AID75" s="688"/>
      <c r="AIE75" s="688"/>
      <c r="AIF75" s="688"/>
      <c r="AIG75" s="688"/>
      <c r="AIH75" s="688"/>
      <c r="AII75" s="688"/>
      <c r="AIJ75" s="688"/>
      <c r="AIK75" s="688"/>
      <c r="AIL75" s="688"/>
      <c r="AIM75" s="688"/>
      <c r="AIN75" s="688"/>
      <c r="AIO75" s="688"/>
      <c r="AIP75" s="688"/>
      <c r="AIQ75" s="688"/>
      <c r="AIR75" s="688"/>
      <c r="AIS75" s="688"/>
      <c r="AIT75" s="688"/>
      <c r="AIU75" s="688"/>
      <c r="AIV75" s="688"/>
      <c r="AIW75" s="688"/>
      <c r="AIX75" s="688"/>
      <c r="AIY75" s="688"/>
      <c r="AIZ75" s="688"/>
      <c r="AJA75" s="688"/>
      <c r="AJB75" s="688"/>
      <c r="AJC75" s="688"/>
      <c r="AJD75" s="688"/>
      <c r="AJE75" s="688"/>
      <c r="AJF75" s="688"/>
      <c r="AJG75" s="688"/>
      <c r="AJH75" s="688"/>
      <c r="AJI75" s="688"/>
      <c r="AJJ75" s="688"/>
      <c r="AJK75" s="688"/>
      <c r="AJL75" s="688"/>
      <c r="AJM75" s="688"/>
      <c r="AJN75" s="688"/>
      <c r="AJO75" s="688"/>
      <c r="AJP75" s="688"/>
      <c r="AJQ75" s="688"/>
      <c r="AJR75" s="688"/>
      <c r="AJS75" s="688"/>
      <c r="AJT75" s="688"/>
      <c r="AJU75" s="688"/>
      <c r="AJV75" s="688"/>
      <c r="AJW75" s="688"/>
      <c r="AJX75" s="688"/>
      <c r="AJY75" s="688"/>
      <c r="AJZ75" s="688"/>
      <c r="AKA75" s="688"/>
      <c r="AKB75" s="688"/>
      <c r="AKC75" s="688"/>
      <c r="AKD75" s="688"/>
      <c r="AKE75" s="688"/>
      <c r="AKF75" s="688"/>
      <c r="AKG75" s="688"/>
      <c r="AKH75" s="688"/>
      <c r="AKI75" s="688"/>
      <c r="AKJ75" s="688"/>
      <c r="AKK75" s="688"/>
      <c r="AKL75" s="688"/>
      <c r="AKM75" s="688"/>
      <c r="AKN75" s="688"/>
      <c r="AKO75" s="688"/>
      <c r="AKP75" s="688"/>
      <c r="AKQ75" s="688"/>
      <c r="AKR75" s="688"/>
      <c r="AKS75" s="688"/>
      <c r="AKT75" s="688"/>
      <c r="AKU75" s="688"/>
      <c r="AKV75" s="688"/>
      <c r="AKW75" s="688"/>
      <c r="AKX75" s="688"/>
      <c r="AKY75" s="688"/>
      <c r="AKZ75" s="688"/>
      <c r="ALA75" s="688"/>
      <c r="ALB75" s="688"/>
      <c r="ALC75" s="688"/>
      <c r="ALD75" s="688"/>
      <c r="ALE75" s="688"/>
      <c r="ALF75" s="688"/>
      <c r="ALG75" s="688"/>
      <c r="ALH75" s="688"/>
      <c r="ALI75" s="688"/>
      <c r="ALJ75" s="688"/>
      <c r="ALK75" s="688"/>
      <c r="ALL75" s="688"/>
      <c r="ALM75" s="688"/>
      <c r="ALN75" s="688"/>
      <c r="ALO75" s="688"/>
      <c r="ALP75" s="688"/>
      <c r="ALQ75" s="688"/>
      <c r="ALR75" s="688"/>
      <c r="ALS75" s="688"/>
      <c r="ALT75" s="688"/>
      <c r="ALU75" s="688"/>
      <c r="ALV75" s="688"/>
      <c r="ALW75" s="688"/>
      <c r="ALX75" s="688"/>
      <c r="ALY75" s="688"/>
      <c r="ALZ75" s="688"/>
      <c r="AMA75" s="688"/>
      <c r="AMB75" s="688"/>
      <c r="AMC75" s="688"/>
      <c r="AMD75" s="688"/>
      <c r="AME75" s="688"/>
      <c r="AMF75" s="688"/>
      <c r="AMG75" s="688"/>
      <c r="AMH75" s="688"/>
      <c r="AMI75" s="688"/>
      <c r="AMJ75" s="688"/>
      <c r="AMK75" s="688"/>
      <c r="AML75" s="688"/>
      <c r="AMM75" s="688"/>
      <c r="AMN75" s="688"/>
      <c r="AMO75" s="688"/>
      <c r="AMP75" s="688"/>
      <c r="AMQ75" s="688"/>
      <c r="AMR75" s="688"/>
      <c r="AMS75" s="688"/>
      <c r="AMT75" s="688"/>
      <c r="AMU75" s="688"/>
      <c r="AMV75" s="688"/>
      <c r="AMW75" s="688"/>
      <c r="AMX75" s="688"/>
      <c r="AMY75" s="688"/>
      <c r="AMZ75" s="688"/>
      <c r="ANA75" s="688"/>
      <c r="ANB75" s="688"/>
      <c r="ANC75" s="688"/>
      <c r="AND75" s="688"/>
      <c r="ANE75" s="688"/>
      <c r="ANF75" s="688"/>
      <c r="ANG75" s="688"/>
      <c r="ANH75" s="688"/>
      <c r="ANI75" s="688"/>
      <c r="ANJ75" s="688"/>
      <c r="ANK75" s="688"/>
      <c r="ANL75" s="688"/>
      <c r="ANM75" s="688"/>
      <c r="ANN75" s="688"/>
      <c r="ANO75" s="688"/>
      <c r="ANP75" s="688"/>
      <c r="ANQ75" s="688"/>
      <c r="ANR75" s="688"/>
      <c r="ANS75" s="688"/>
      <c r="ANT75" s="688"/>
      <c r="ANU75" s="688"/>
      <c r="ANV75" s="688"/>
      <c r="ANW75" s="688"/>
      <c r="ANX75" s="688"/>
      <c r="ANY75" s="688"/>
      <c r="ANZ75" s="688"/>
      <c r="AOA75" s="688"/>
      <c r="AOB75" s="688"/>
      <c r="AOC75" s="688"/>
      <c r="AOD75" s="688"/>
      <c r="AOE75" s="688"/>
      <c r="AOF75" s="688"/>
      <c r="AOG75" s="688"/>
      <c r="AOH75" s="688"/>
      <c r="AOI75" s="688"/>
      <c r="AOJ75" s="688"/>
      <c r="AOK75" s="688"/>
      <c r="AOL75" s="688"/>
      <c r="AOM75" s="688"/>
      <c r="AON75" s="688"/>
      <c r="AOO75" s="688"/>
      <c r="AOP75" s="688"/>
      <c r="AOQ75" s="688"/>
      <c r="AOR75" s="688"/>
      <c r="AOS75" s="688"/>
      <c r="AOT75" s="688"/>
      <c r="AOU75" s="688"/>
      <c r="AOV75" s="688"/>
      <c r="AOW75" s="688"/>
      <c r="AOX75" s="688"/>
      <c r="AOY75" s="688"/>
      <c r="AOZ75" s="688"/>
      <c r="APA75" s="688"/>
      <c r="APB75" s="688"/>
      <c r="APC75" s="688"/>
      <c r="APD75" s="688"/>
      <c r="APE75" s="688"/>
      <c r="APF75" s="688"/>
      <c r="APG75" s="688"/>
      <c r="APH75" s="688"/>
      <c r="API75" s="688"/>
      <c r="APJ75" s="688"/>
      <c r="APK75" s="688"/>
      <c r="APL75" s="688"/>
      <c r="APM75" s="688"/>
      <c r="APN75" s="688"/>
      <c r="APO75" s="688"/>
      <c r="APP75" s="688"/>
      <c r="APQ75" s="688"/>
      <c r="APR75" s="688"/>
      <c r="APS75" s="688"/>
      <c r="APT75" s="688"/>
      <c r="APU75" s="688"/>
      <c r="APV75" s="688"/>
      <c r="APW75" s="688"/>
      <c r="APX75" s="688"/>
      <c r="APY75" s="688"/>
      <c r="APZ75" s="688"/>
      <c r="AQA75" s="688"/>
      <c r="AQB75" s="688"/>
      <c r="AQC75" s="688"/>
      <c r="AQD75" s="688"/>
      <c r="AQE75" s="688"/>
      <c r="AQF75" s="688"/>
      <c r="AQG75" s="688"/>
      <c r="AQH75" s="688"/>
      <c r="AQI75" s="688"/>
      <c r="AQJ75" s="688"/>
      <c r="AQK75" s="688"/>
      <c r="AQL75" s="688"/>
      <c r="AQM75" s="688"/>
      <c r="AQN75" s="688"/>
      <c r="AQO75" s="688"/>
      <c r="AQP75" s="688"/>
      <c r="AQQ75" s="688"/>
      <c r="AQR75" s="688"/>
      <c r="AQS75" s="688"/>
      <c r="AQT75" s="688"/>
      <c r="AQU75" s="688"/>
      <c r="AQV75" s="688"/>
      <c r="AQW75" s="688"/>
      <c r="AQX75" s="688"/>
      <c r="AQY75" s="688"/>
      <c r="AQZ75" s="688"/>
      <c r="ARA75" s="688"/>
      <c r="ARB75" s="688"/>
      <c r="ARC75" s="688"/>
      <c r="ARD75" s="688"/>
      <c r="ARE75" s="688"/>
      <c r="ARF75" s="688"/>
      <c r="ARG75" s="688"/>
      <c r="ARH75" s="688"/>
      <c r="ARI75" s="688"/>
      <c r="ARJ75" s="688"/>
      <c r="ARK75" s="688"/>
      <c r="ARL75" s="688"/>
      <c r="ARM75" s="688"/>
      <c r="ARN75" s="688"/>
      <c r="ARO75" s="688"/>
      <c r="ARP75" s="688"/>
      <c r="ARQ75" s="688"/>
      <c r="ARR75" s="688"/>
      <c r="ARS75" s="688"/>
      <c r="ART75" s="688"/>
      <c r="ARU75" s="688"/>
      <c r="ARV75" s="688"/>
      <c r="ARW75" s="688"/>
      <c r="ARX75" s="688"/>
      <c r="ARY75" s="688"/>
      <c r="ARZ75" s="688"/>
      <c r="ASA75" s="688"/>
      <c r="ASB75" s="688"/>
      <c r="ASC75" s="688"/>
      <c r="ASD75" s="688"/>
      <c r="ASE75" s="688"/>
      <c r="ASF75" s="688"/>
      <c r="ASG75" s="688"/>
      <c r="ASH75" s="688"/>
      <c r="ASI75" s="688"/>
      <c r="ASJ75" s="688"/>
      <c r="ASK75" s="688"/>
      <c r="ASL75" s="688"/>
      <c r="ASM75" s="688"/>
      <c r="ASN75" s="688"/>
      <c r="ASO75" s="688"/>
      <c r="ASP75" s="688"/>
      <c r="ASQ75" s="688"/>
      <c r="ASR75" s="688"/>
      <c r="ASS75" s="688"/>
      <c r="AST75" s="688"/>
      <c r="ASU75" s="688"/>
      <c r="ASV75" s="688"/>
      <c r="ASW75" s="688"/>
      <c r="ASX75" s="688"/>
      <c r="ASY75" s="688"/>
      <c r="ASZ75" s="688"/>
      <c r="ATA75" s="688"/>
      <c r="ATB75" s="688"/>
      <c r="ATC75" s="688"/>
      <c r="ATD75" s="688"/>
      <c r="ATE75" s="688"/>
      <c r="ATF75" s="688"/>
      <c r="ATG75" s="688"/>
      <c r="ATH75" s="688"/>
      <c r="ATI75" s="688"/>
      <c r="ATJ75" s="688"/>
      <c r="ATK75" s="688"/>
      <c r="ATL75" s="688"/>
      <c r="ATM75" s="688"/>
      <c r="ATN75" s="688"/>
      <c r="ATO75" s="688"/>
      <c r="ATP75" s="688"/>
      <c r="ATQ75" s="688"/>
      <c r="ATR75" s="688"/>
      <c r="ATS75" s="688"/>
      <c r="ATT75" s="688"/>
      <c r="ATU75" s="688"/>
      <c r="ATV75" s="688"/>
      <c r="ATW75" s="688"/>
      <c r="ATX75" s="688"/>
      <c r="ATY75" s="688"/>
      <c r="ATZ75" s="688"/>
      <c r="AUA75" s="688"/>
      <c r="AUB75" s="688"/>
      <c r="AUC75" s="688"/>
      <c r="AUD75" s="688"/>
      <c r="AUE75" s="688"/>
      <c r="AUF75" s="688"/>
      <c r="AUG75" s="688"/>
      <c r="AUH75" s="688"/>
      <c r="AUI75" s="688"/>
      <c r="AUJ75" s="688"/>
      <c r="AUK75" s="688"/>
      <c r="AUL75" s="688"/>
      <c r="AUM75" s="688"/>
      <c r="AUN75" s="688"/>
      <c r="AUO75" s="688"/>
      <c r="AUP75" s="688"/>
      <c r="AUQ75" s="688"/>
      <c r="AUR75" s="688"/>
      <c r="AUS75" s="688"/>
      <c r="AUT75" s="688"/>
      <c r="AUU75" s="688"/>
      <c r="AUV75" s="688"/>
      <c r="AUW75" s="688"/>
      <c r="AUX75" s="688"/>
      <c r="AUY75" s="688"/>
      <c r="AUZ75" s="688"/>
      <c r="AVA75" s="688"/>
      <c r="AVB75" s="688"/>
      <c r="AVC75" s="688"/>
      <c r="AVD75" s="688"/>
      <c r="AVE75" s="688"/>
      <c r="AVF75" s="688"/>
      <c r="AVG75" s="688"/>
      <c r="AVH75" s="688"/>
      <c r="AVI75" s="688"/>
      <c r="AVJ75" s="688"/>
      <c r="AVK75" s="688"/>
      <c r="AVL75" s="688"/>
      <c r="AVM75" s="688"/>
      <c r="AVN75" s="688"/>
      <c r="AVO75" s="688"/>
      <c r="AVP75" s="688"/>
      <c r="AVQ75" s="688"/>
      <c r="AVR75" s="688"/>
      <c r="AVS75" s="688"/>
      <c r="AVT75" s="688"/>
      <c r="AVU75" s="688"/>
      <c r="AVV75" s="688"/>
      <c r="AVW75" s="688"/>
      <c r="AVX75" s="688"/>
      <c r="AVY75" s="688"/>
      <c r="AVZ75" s="688"/>
      <c r="AWA75" s="688"/>
      <c r="AWB75" s="688"/>
      <c r="AWC75" s="688"/>
      <c r="AWD75" s="688"/>
      <c r="AWE75" s="688"/>
      <c r="AWF75" s="688"/>
      <c r="AWG75" s="688"/>
      <c r="AWH75" s="688"/>
      <c r="AWI75" s="688"/>
      <c r="AWJ75" s="688"/>
      <c r="AWK75" s="688"/>
      <c r="AWL75" s="688"/>
      <c r="AWM75" s="688"/>
      <c r="AWN75" s="688"/>
      <c r="AWO75" s="688"/>
      <c r="AWP75" s="688"/>
      <c r="AWQ75" s="688"/>
      <c r="AWR75" s="688"/>
      <c r="AWS75" s="688"/>
      <c r="AWT75" s="688"/>
      <c r="AWU75" s="688"/>
      <c r="AWV75" s="688"/>
      <c r="AWW75" s="688"/>
      <c r="AWX75" s="688"/>
      <c r="AWY75" s="688"/>
      <c r="AWZ75" s="688"/>
      <c r="AXA75" s="688"/>
      <c r="AXB75" s="688"/>
      <c r="AXC75" s="688"/>
      <c r="AXD75" s="688"/>
      <c r="AXE75" s="688"/>
      <c r="AXF75" s="688"/>
      <c r="AXG75" s="688"/>
      <c r="AXH75" s="688"/>
      <c r="AXI75" s="688"/>
      <c r="AXJ75" s="688"/>
      <c r="AXK75" s="688"/>
      <c r="AXL75" s="688"/>
      <c r="AXM75" s="688"/>
      <c r="AXN75" s="688"/>
      <c r="AXO75" s="688"/>
      <c r="AXP75" s="688"/>
      <c r="AXQ75" s="688"/>
      <c r="AXR75" s="688"/>
      <c r="AXS75" s="688"/>
      <c r="AXT75" s="688"/>
      <c r="AXU75" s="688"/>
      <c r="AXV75" s="688"/>
      <c r="AXW75" s="688"/>
      <c r="AXX75" s="688"/>
      <c r="AXY75" s="688"/>
      <c r="AXZ75" s="688"/>
      <c r="AYA75" s="688"/>
      <c r="AYB75" s="688"/>
      <c r="AYC75" s="688"/>
      <c r="AYD75" s="688"/>
      <c r="AYE75" s="688"/>
      <c r="AYF75" s="688"/>
      <c r="AYG75" s="688"/>
      <c r="AYH75" s="688"/>
      <c r="AYI75" s="688"/>
      <c r="AYJ75" s="688"/>
      <c r="AYK75" s="688"/>
      <c r="AYL75" s="688"/>
      <c r="AYM75" s="688"/>
      <c r="AYN75" s="688"/>
      <c r="AYO75" s="688"/>
      <c r="AYP75" s="688"/>
      <c r="AYQ75" s="688"/>
      <c r="AYR75" s="688"/>
      <c r="AYS75" s="688"/>
      <c r="AYT75" s="688"/>
      <c r="AYU75" s="688"/>
      <c r="AYV75" s="688"/>
      <c r="AYW75" s="688"/>
      <c r="AYX75" s="688"/>
      <c r="AYY75" s="688"/>
      <c r="AYZ75" s="688"/>
      <c r="AZA75" s="688"/>
      <c r="AZB75" s="688"/>
      <c r="AZC75" s="688"/>
      <c r="AZD75" s="688"/>
      <c r="AZE75" s="688"/>
      <c r="AZF75" s="688"/>
      <c r="AZG75" s="688"/>
      <c r="AZH75" s="688"/>
      <c r="AZI75" s="688"/>
      <c r="AZJ75" s="688"/>
      <c r="AZK75" s="688"/>
      <c r="AZL75" s="688"/>
      <c r="AZM75" s="688"/>
      <c r="AZN75" s="688"/>
      <c r="AZO75" s="688"/>
      <c r="AZP75" s="688"/>
      <c r="AZQ75" s="688"/>
      <c r="AZR75" s="688"/>
      <c r="AZS75" s="688"/>
      <c r="AZT75" s="688"/>
      <c r="AZU75" s="688"/>
      <c r="AZV75" s="688"/>
      <c r="AZW75" s="688"/>
      <c r="AZX75" s="688"/>
      <c r="AZY75" s="688"/>
      <c r="AZZ75" s="688"/>
      <c r="BAA75" s="688"/>
      <c r="BAB75" s="688"/>
      <c r="BAC75" s="688"/>
      <c r="BAD75" s="688"/>
      <c r="BAE75" s="688"/>
      <c r="BAF75" s="688"/>
      <c r="BAG75" s="688"/>
      <c r="BAH75" s="688"/>
      <c r="BAI75" s="688"/>
      <c r="BAJ75" s="688"/>
      <c r="BAK75" s="688"/>
      <c r="BAL75" s="688"/>
      <c r="BAM75" s="688"/>
      <c r="BAN75" s="688"/>
      <c r="BAO75" s="688"/>
      <c r="BAP75" s="688"/>
      <c r="BAQ75" s="688"/>
      <c r="BAR75" s="688"/>
      <c r="BAS75" s="688"/>
      <c r="BAT75" s="688"/>
      <c r="BAU75" s="688"/>
      <c r="BAV75" s="688"/>
      <c r="BAW75" s="688"/>
      <c r="BAX75" s="688"/>
      <c r="BAY75" s="688"/>
      <c r="BAZ75" s="688"/>
      <c r="BBA75" s="688"/>
      <c r="BBB75" s="688"/>
      <c r="BBC75" s="688"/>
      <c r="BBD75" s="688"/>
      <c r="BBE75" s="688"/>
      <c r="BBF75" s="688"/>
      <c r="BBG75" s="688"/>
      <c r="BBH75" s="688"/>
      <c r="BBI75" s="688"/>
      <c r="BBJ75" s="688"/>
      <c r="BBK75" s="688"/>
      <c r="BBL75" s="688"/>
      <c r="BBM75" s="688"/>
      <c r="BBN75" s="688"/>
      <c r="BBO75" s="688"/>
      <c r="BBP75" s="688"/>
      <c r="BBQ75" s="688"/>
      <c r="BBR75" s="688"/>
      <c r="BBS75" s="688"/>
      <c r="BBT75" s="688"/>
      <c r="BBU75" s="688"/>
      <c r="BBV75" s="688"/>
      <c r="BBW75" s="688"/>
      <c r="BBX75" s="688"/>
      <c r="BBY75" s="688"/>
      <c r="BBZ75" s="688"/>
      <c r="BCA75" s="688"/>
      <c r="BCB75" s="688"/>
      <c r="BCC75" s="688"/>
      <c r="BCD75" s="688"/>
      <c r="BCE75" s="688"/>
      <c r="BCF75" s="688"/>
      <c r="BCG75" s="688"/>
      <c r="BCH75" s="688"/>
      <c r="BCI75" s="688"/>
      <c r="BCJ75" s="688"/>
      <c r="BCK75" s="688"/>
      <c r="BCL75" s="688"/>
      <c r="BCM75" s="688"/>
      <c r="BCN75" s="688"/>
      <c r="BCO75" s="688"/>
      <c r="BCP75" s="688"/>
      <c r="BCQ75" s="688"/>
      <c r="BCR75" s="688"/>
      <c r="BCS75" s="688"/>
      <c r="BCT75" s="688"/>
      <c r="BCU75" s="688"/>
      <c r="BCV75" s="688"/>
      <c r="BCW75" s="688"/>
      <c r="BCX75" s="688"/>
      <c r="BCY75" s="688"/>
      <c r="BCZ75" s="688"/>
      <c r="BDA75" s="688"/>
      <c r="BDB75" s="688"/>
      <c r="BDC75" s="688"/>
      <c r="BDD75" s="688"/>
      <c r="BDE75" s="688"/>
      <c r="BDF75" s="688"/>
      <c r="BDG75" s="688"/>
      <c r="BDH75" s="688"/>
      <c r="BDI75" s="688"/>
      <c r="BDJ75" s="688"/>
      <c r="BDK75" s="688"/>
      <c r="BDL75" s="688"/>
      <c r="BDM75" s="688"/>
      <c r="BDN75" s="688"/>
      <c r="BDO75" s="688"/>
      <c r="BDP75" s="688"/>
      <c r="BDQ75" s="688"/>
      <c r="BDR75" s="688"/>
      <c r="BDS75" s="688"/>
      <c r="BDT75" s="688"/>
      <c r="BDU75" s="688"/>
      <c r="BDV75" s="688"/>
      <c r="BDW75" s="688"/>
      <c r="BDX75" s="688"/>
      <c r="BDY75" s="688"/>
      <c r="BDZ75" s="688"/>
      <c r="BEA75" s="688"/>
      <c r="BEB75" s="688"/>
      <c r="BEC75" s="688"/>
      <c r="BED75" s="688"/>
      <c r="BEE75" s="688"/>
      <c r="BEF75" s="688"/>
      <c r="BEG75" s="688"/>
      <c r="BEH75" s="688"/>
      <c r="BEI75" s="688"/>
      <c r="BEJ75" s="688"/>
      <c r="BEK75" s="688"/>
      <c r="BEL75" s="688"/>
      <c r="BEM75" s="688"/>
      <c r="BEN75" s="688"/>
      <c r="BEO75" s="688"/>
      <c r="BEP75" s="688"/>
      <c r="BEQ75" s="688"/>
      <c r="BER75" s="688"/>
      <c r="BES75" s="688"/>
      <c r="BET75" s="688"/>
      <c r="BEU75" s="688"/>
      <c r="BEV75" s="688"/>
      <c r="BEW75" s="688"/>
      <c r="BEX75" s="688"/>
      <c r="BEY75" s="688"/>
      <c r="BEZ75" s="688"/>
      <c r="BFA75" s="688"/>
      <c r="BFB75" s="688"/>
      <c r="BFC75" s="688"/>
      <c r="BFD75" s="688"/>
      <c r="BFE75" s="688"/>
      <c r="BFF75" s="688"/>
      <c r="BFG75" s="688"/>
      <c r="BFH75" s="688"/>
      <c r="BFI75" s="688"/>
      <c r="BFJ75" s="688"/>
      <c r="BFK75" s="688"/>
      <c r="BFL75" s="688"/>
      <c r="BFM75" s="688"/>
      <c r="BFN75" s="688"/>
      <c r="BFO75" s="688"/>
      <c r="BFP75" s="688"/>
      <c r="BFQ75" s="688"/>
      <c r="BFR75" s="688"/>
      <c r="BFS75" s="688"/>
      <c r="BFT75" s="688"/>
      <c r="BFU75" s="688"/>
      <c r="BFV75" s="688"/>
      <c r="BFW75" s="688"/>
      <c r="BFX75" s="688"/>
      <c r="BFY75" s="688"/>
      <c r="BFZ75" s="688"/>
      <c r="BGA75" s="688"/>
      <c r="BGB75" s="688"/>
      <c r="BGC75" s="688"/>
      <c r="BGD75" s="688"/>
      <c r="BGE75" s="688"/>
      <c r="BGF75" s="688"/>
      <c r="BGG75" s="688"/>
      <c r="BGH75" s="688"/>
      <c r="BGI75" s="688"/>
      <c r="BGJ75" s="688"/>
      <c r="BGK75" s="688"/>
      <c r="BGL75" s="688"/>
      <c r="BGM75" s="688"/>
      <c r="BGN75" s="688"/>
      <c r="BGO75" s="688"/>
      <c r="BGP75" s="688"/>
      <c r="BGQ75" s="688"/>
      <c r="BGR75" s="688"/>
      <c r="BGS75" s="688"/>
      <c r="BGT75" s="688"/>
      <c r="BGU75" s="688"/>
      <c r="BGV75" s="688"/>
      <c r="BGW75" s="688"/>
      <c r="BGX75" s="688"/>
      <c r="BGY75" s="688"/>
      <c r="BGZ75" s="688"/>
      <c r="BHA75" s="688"/>
      <c r="BHB75" s="688"/>
      <c r="BHC75" s="688"/>
      <c r="BHD75" s="688"/>
      <c r="BHE75" s="688"/>
      <c r="BHF75" s="688"/>
      <c r="BHG75" s="688"/>
      <c r="BHH75" s="688"/>
      <c r="BHI75" s="688"/>
      <c r="BHJ75" s="688"/>
      <c r="BHK75" s="688"/>
      <c r="BHL75" s="688"/>
      <c r="BHM75" s="688"/>
      <c r="BHN75" s="688"/>
      <c r="BHO75" s="688"/>
      <c r="BHP75" s="688"/>
      <c r="BHQ75" s="688"/>
      <c r="BHR75" s="688"/>
      <c r="BHS75" s="688"/>
      <c r="BHT75" s="688"/>
      <c r="BHU75" s="688"/>
      <c r="BHV75" s="688"/>
      <c r="BHW75" s="688"/>
      <c r="BHX75" s="688"/>
      <c r="BHY75" s="688"/>
      <c r="BHZ75" s="688"/>
      <c r="BIA75" s="688"/>
      <c r="BIB75" s="688"/>
      <c r="BIC75" s="688"/>
      <c r="BID75" s="688"/>
      <c r="BIE75" s="688"/>
      <c r="BIF75" s="688"/>
      <c r="BIG75" s="688"/>
      <c r="BIH75" s="688"/>
      <c r="BII75" s="688"/>
      <c r="BIJ75" s="688"/>
      <c r="BIK75" s="688"/>
      <c r="BIL75" s="688"/>
      <c r="BIM75" s="688"/>
      <c r="BIN75" s="688"/>
      <c r="BIO75" s="688"/>
      <c r="BIP75" s="688"/>
      <c r="BIQ75" s="688"/>
      <c r="BIR75" s="688"/>
      <c r="BIS75" s="688"/>
      <c r="BIT75" s="688"/>
      <c r="BIU75" s="688"/>
      <c r="BIV75" s="688"/>
      <c r="BIW75" s="688"/>
      <c r="BIX75" s="688"/>
      <c r="BIY75" s="688"/>
      <c r="BIZ75" s="688"/>
      <c r="BJA75" s="688"/>
      <c r="BJB75" s="688"/>
      <c r="BJC75" s="688"/>
      <c r="BJD75" s="688"/>
      <c r="BJE75" s="688"/>
      <c r="BJF75" s="688"/>
      <c r="BJG75" s="688"/>
      <c r="BJH75" s="688"/>
      <c r="BJI75" s="688"/>
      <c r="BJJ75" s="688"/>
      <c r="BJK75" s="688"/>
      <c r="BJL75" s="688"/>
      <c r="BJM75" s="688"/>
      <c r="BJN75" s="688"/>
      <c r="BJO75" s="688"/>
      <c r="BJP75" s="688"/>
      <c r="BJQ75" s="688"/>
      <c r="BJR75" s="688"/>
      <c r="BJS75" s="688"/>
      <c r="BJT75" s="688"/>
      <c r="BJU75" s="688"/>
      <c r="BJV75" s="688"/>
      <c r="BJW75" s="688"/>
      <c r="BJX75" s="688"/>
      <c r="BJY75" s="688"/>
      <c r="BJZ75" s="688"/>
      <c r="BKA75" s="688"/>
      <c r="BKB75" s="688"/>
      <c r="BKC75" s="688"/>
      <c r="BKD75" s="688"/>
      <c r="BKE75" s="688"/>
      <c r="BKF75" s="688"/>
      <c r="BKG75" s="688"/>
      <c r="BKH75" s="688"/>
      <c r="BKI75" s="688"/>
      <c r="BKJ75" s="688"/>
      <c r="BKK75" s="688"/>
      <c r="BKL75" s="688"/>
      <c r="BKM75" s="688"/>
      <c r="BKN75" s="688"/>
      <c r="BKO75" s="688"/>
      <c r="BKP75" s="688"/>
      <c r="BKQ75" s="688"/>
      <c r="BKR75" s="688"/>
      <c r="BKS75" s="688"/>
      <c r="BKT75" s="688"/>
      <c r="BKU75" s="688"/>
      <c r="BKV75" s="688"/>
      <c r="BKW75" s="688"/>
      <c r="BKX75" s="688"/>
      <c r="BKY75" s="688"/>
      <c r="BKZ75" s="688"/>
      <c r="BLA75" s="688"/>
      <c r="BLB75" s="688"/>
      <c r="BLC75" s="688"/>
      <c r="BLD75" s="688"/>
      <c r="BLE75" s="688"/>
      <c r="BLF75" s="688"/>
      <c r="BLG75" s="688"/>
      <c r="BLH75" s="688"/>
      <c r="BLI75" s="688"/>
      <c r="BLJ75" s="688"/>
      <c r="BLK75" s="688"/>
      <c r="BLL75" s="688"/>
      <c r="BLM75" s="688"/>
      <c r="BLN75" s="688"/>
      <c r="BLO75" s="688"/>
      <c r="BLP75" s="688"/>
      <c r="BLQ75" s="688"/>
      <c r="BLR75" s="688"/>
      <c r="BLS75" s="688"/>
      <c r="BLT75" s="688"/>
      <c r="BLU75" s="688"/>
      <c r="BLV75" s="688"/>
      <c r="BLW75" s="688"/>
      <c r="BLX75" s="688"/>
      <c r="BLY75" s="688"/>
      <c r="BLZ75" s="688"/>
      <c r="BMA75" s="688"/>
      <c r="BMB75" s="688"/>
      <c r="BMC75" s="688"/>
      <c r="BMD75" s="688"/>
      <c r="BME75" s="688"/>
      <c r="BMF75" s="688"/>
      <c r="BMG75" s="688"/>
      <c r="BMH75" s="688"/>
      <c r="BMI75" s="688"/>
      <c r="BMJ75" s="688"/>
      <c r="BMK75" s="688"/>
      <c r="BML75" s="688"/>
      <c r="BMM75" s="688"/>
      <c r="BMN75" s="688"/>
      <c r="BMO75" s="688"/>
      <c r="BMP75" s="688"/>
      <c r="BMQ75" s="688"/>
      <c r="BMR75" s="688"/>
      <c r="BMS75" s="688"/>
      <c r="BMT75" s="688"/>
      <c r="BMU75" s="688"/>
      <c r="BMV75" s="688"/>
      <c r="BMW75" s="688"/>
      <c r="BMX75" s="688"/>
      <c r="BMY75" s="688"/>
      <c r="BMZ75" s="688"/>
      <c r="BNA75" s="688"/>
      <c r="BNB75" s="688"/>
      <c r="BNC75" s="688"/>
      <c r="BND75" s="688"/>
      <c r="BNE75" s="688"/>
      <c r="BNF75" s="688"/>
      <c r="BNG75" s="688"/>
      <c r="BNH75" s="688"/>
      <c r="BNI75" s="688"/>
      <c r="BNJ75" s="688"/>
      <c r="BNK75" s="688"/>
      <c r="BNL75" s="688"/>
      <c r="BNM75" s="688"/>
      <c r="BNN75" s="688"/>
      <c r="BNO75" s="688"/>
      <c r="BNP75" s="688"/>
      <c r="BNQ75" s="688"/>
      <c r="BNR75" s="688"/>
      <c r="BNS75" s="688"/>
      <c r="BNT75" s="688"/>
      <c r="BNU75" s="688"/>
      <c r="BNV75" s="688"/>
      <c r="BNW75" s="688"/>
      <c r="BNX75" s="688"/>
      <c r="BNY75" s="688"/>
      <c r="BNZ75" s="688"/>
      <c r="BOA75" s="688"/>
      <c r="BOB75" s="688"/>
      <c r="BOC75" s="688"/>
      <c r="BOD75" s="688"/>
      <c r="BOE75" s="688"/>
      <c r="BOF75" s="688"/>
      <c r="BOG75" s="688"/>
      <c r="BOH75" s="688"/>
      <c r="BOI75" s="688"/>
      <c r="BOJ75" s="688"/>
      <c r="BOK75" s="688"/>
      <c r="BOL75" s="688"/>
      <c r="BOM75" s="688"/>
      <c r="BON75" s="688"/>
      <c r="BOO75" s="688"/>
      <c r="BOP75" s="688"/>
      <c r="BOQ75" s="688"/>
      <c r="BOR75" s="688"/>
      <c r="BOS75" s="688"/>
      <c r="BOT75" s="688"/>
      <c r="BOU75" s="688"/>
      <c r="BOV75" s="688"/>
      <c r="BOW75" s="688"/>
      <c r="BOX75" s="688"/>
      <c r="BOY75" s="688"/>
      <c r="BOZ75" s="688"/>
      <c r="BPA75" s="688"/>
      <c r="BPB75" s="688"/>
      <c r="BPC75" s="688"/>
      <c r="BPD75" s="688"/>
      <c r="BPE75" s="688"/>
      <c r="BPF75" s="688"/>
      <c r="BPG75" s="688"/>
      <c r="BPH75" s="688"/>
      <c r="BPI75" s="688"/>
      <c r="BPJ75" s="688"/>
      <c r="BPK75" s="688"/>
      <c r="BPL75" s="688"/>
      <c r="BPM75" s="688"/>
      <c r="BPN75" s="688"/>
      <c r="BPO75" s="688"/>
      <c r="BPP75" s="688"/>
      <c r="BPQ75" s="688"/>
      <c r="BPR75" s="688"/>
      <c r="BPS75" s="688"/>
      <c r="BPT75" s="688"/>
      <c r="BPU75" s="688"/>
      <c r="BPV75" s="688"/>
      <c r="BPW75" s="688"/>
      <c r="BPX75" s="688"/>
      <c r="BPY75" s="688"/>
      <c r="BPZ75" s="688"/>
      <c r="BQA75" s="688"/>
      <c r="BQB75" s="688"/>
      <c r="BQC75" s="688"/>
      <c r="BQD75" s="688"/>
      <c r="BQE75" s="688"/>
      <c r="BQF75" s="688"/>
      <c r="BQG75" s="688"/>
      <c r="BQH75" s="688"/>
      <c r="BQI75" s="688"/>
      <c r="BQJ75" s="688"/>
      <c r="BQK75" s="688"/>
      <c r="BQL75" s="688"/>
      <c r="BQM75" s="688"/>
      <c r="BQN75" s="688"/>
      <c r="BQO75" s="688"/>
      <c r="BQP75" s="688"/>
      <c r="BQQ75" s="688"/>
      <c r="BQR75" s="688"/>
      <c r="BQS75" s="688"/>
      <c r="BQT75" s="688"/>
      <c r="BQU75" s="688"/>
      <c r="BQV75" s="688"/>
      <c r="BQW75" s="688"/>
      <c r="BQX75" s="688"/>
      <c r="BQY75" s="688"/>
      <c r="BQZ75" s="688"/>
      <c r="BRA75" s="688"/>
      <c r="BRB75" s="688"/>
      <c r="BRC75" s="688"/>
      <c r="BRD75" s="688"/>
      <c r="BRE75" s="688"/>
      <c r="BRF75" s="688"/>
      <c r="BRG75" s="688"/>
      <c r="BRH75" s="688"/>
      <c r="BRI75" s="688"/>
      <c r="BRJ75" s="688"/>
      <c r="BRK75" s="688"/>
      <c r="BRL75" s="688"/>
      <c r="BRM75" s="688"/>
      <c r="BRN75" s="688"/>
      <c r="BRO75" s="688"/>
      <c r="BRP75" s="688"/>
      <c r="BRQ75" s="688"/>
      <c r="BRR75" s="688"/>
      <c r="BRS75" s="688"/>
      <c r="BRT75" s="688"/>
      <c r="BRU75" s="688"/>
      <c r="BRV75" s="688"/>
      <c r="BRW75" s="688"/>
      <c r="BRX75" s="688"/>
      <c r="BRY75" s="688"/>
      <c r="BRZ75" s="688"/>
      <c r="BSA75" s="688"/>
      <c r="BSB75" s="688"/>
      <c r="BSC75" s="688"/>
      <c r="BSD75" s="688"/>
      <c r="BSE75" s="688"/>
      <c r="BSF75" s="688"/>
      <c r="BSG75" s="688"/>
      <c r="BSH75" s="688"/>
      <c r="BSI75" s="688"/>
      <c r="BSJ75" s="688"/>
      <c r="BSK75" s="688"/>
      <c r="BSL75" s="688"/>
      <c r="BSM75" s="688"/>
      <c r="BSN75" s="688"/>
      <c r="BSO75" s="688"/>
      <c r="BSP75" s="688"/>
      <c r="BSQ75" s="688"/>
      <c r="BSR75" s="688"/>
      <c r="BSS75" s="688"/>
      <c r="BST75" s="688"/>
      <c r="BSU75" s="688"/>
      <c r="BSV75" s="688"/>
      <c r="BSW75" s="688"/>
      <c r="BSX75" s="688"/>
      <c r="BSY75" s="688"/>
      <c r="BSZ75" s="688"/>
      <c r="BTA75" s="688"/>
      <c r="BTB75" s="688"/>
      <c r="BTC75" s="688"/>
      <c r="BTD75" s="688"/>
      <c r="BTE75" s="688"/>
      <c r="BTF75" s="688"/>
      <c r="BTG75" s="688"/>
      <c r="BTH75" s="688"/>
      <c r="BTI75" s="688"/>
    </row>
    <row r="76" spans="1:1881" s="687" customFormat="1" ht="80.25" customHeight="1" x14ac:dyDescent="0.25">
      <c r="A76" s="435">
        <v>647</v>
      </c>
      <c r="B76" s="436" t="s">
        <v>737</v>
      </c>
      <c r="C76" s="432" t="s">
        <v>740</v>
      </c>
      <c r="D76" s="439" t="s">
        <v>741</v>
      </c>
      <c r="E76" s="434" t="s">
        <v>739</v>
      </c>
      <c r="F76" s="587"/>
      <c r="G76" s="383">
        <f>IF(F76&lt;0,"Error: Enter as positive.",)</f>
        <v>0</v>
      </c>
      <c r="H76" s="440"/>
      <c r="I76" s="309"/>
      <c r="J76"/>
      <c r="K76" s="688"/>
      <c r="L76" s="715" t="s">
        <v>1057</v>
      </c>
      <c r="M76" s="688"/>
      <c r="N76" s="686"/>
      <c r="O76" s="688"/>
      <c r="P76" s="688"/>
      <c r="Q76" s="688"/>
      <c r="R76" s="688"/>
      <c r="S76" s="688"/>
      <c r="T76" s="688"/>
      <c r="U76" s="688"/>
      <c r="V76" s="688"/>
      <c r="W76" s="688"/>
      <c r="X76" s="688"/>
      <c r="Y76" s="688"/>
      <c r="Z76" s="688"/>
      <c r="AA76" s="688"/>
      <c r="AB76" s="688"/>
      <c r="AC76" s="688"/>
      <c r="AD76" s="688"/>
      <c r="AE76" s="688"/>
      <c r="AF76" s="688"/>
      <c r="AG76" s="688"/>
      <c r="AH76" s="688"/>
      <c r="AI76" s="688"/>
      <c r="AJ76" s="688"/>
      <c r="AK76" s="688"/>
      <c r="AL76" s="688"/>
      <c r="AM76" s="688"/>
      <c r="AN76" s="688"/>
      <c r="AO76" s="688"/>
      <c r="AP76" s="688"/>
      <c r="AQ76" s="688"/>
      <c r="AR76" s="688"/>
      <c r="AS76" s="688"/>
      <c r="AT76" s="688"/>
      <c r="AU76" s="688"/>
      <c r="AV76" s="688"/>
      <c r="AW76" s="688"/>
      <c r="AX76" s="688"/>
      <c r="AY76" s="688"/>
      <c r="AZ76" s="688"/>
      <c r="BA76" s="688"/>
      <c r="BB76" s="688"/>
      <c r="BC76" s="688"/>
      <c r="BD76" s="688"/>
      <c r="BE76" s="688"/>
      <c r="BF76" s="688"/>
      <c r="BG76" s="688"/>
      <c r="BH76" s="688"/>
      <c r="BI76" s="688"/>
      <c r="BJ76" s="688"/>
      <c r="BK76" s="688"/>
      <c r="BL76" s="688"/>
      <c r="BM76" s="688"/>
      <c r="BN76" s="688"/>
      <c r="BO76" s="688"/>
      <c r="BP76" s="688"/>
      <c r="BQ76" s="688"/>
      <c r="BR76" s="688"/>
      <c r="BS76" s="688"/>
      <c r="BT76" s="688"/>
      <c r="BU76" s="688"/>
      <c r="BV76" s="688"/>
      <c r="BW76" s="688"/>
      <c r="BX76" s="688"/>
      <c r="BY76" s="688"/>
      <c r="BZ76" s="688"/>
      <c r="CA76" s="688"/>
      <c r="CB76" s="688"/>
      <c r="CC76" s="688"/>
      <c r="CD76" s="688"/>
      <c r="CE76" s="688"/>
      <c r="CF76" s="688"/>
      <c r="CG76" s="688"/>
      <c r="CH76" s="688"/>
      <c r="CI76" s="688"/>
      <c r="CJ76" s="688"/>
      <c r="CK76" s="688"/>
      <c r="CL76" s="688"/>
      <c r="CM76" s="688"/>
      <c r="CN76" s="688"/>
      <c r="CO76" s="688"/>
      <c r="CP76" s="688"/>
      <c r="CQ76" s="688"/>
      <c r="CR76" s="688"/>
      <c r="CS76" s="688"/>
      <c r="CT76" s="688"/>
      <c r="CU76" s="688"/>
      <c r="CV76" s="688"/>
      <c r="CW76" s="688"/>
      <c r="CX76" s="688"/>
      <c r="CY76" s="688"/>
      <c r="CZ76" s="688"/>
      <c r="DA76" s="688"/>
      <c r="DB76" s="688"/>
      <c r="DC76" s="688"/>
      <c r="DD76" s="688"/>
      <c r="DE76" s="688"/>
      <c r="DF76" s="688"/>
      <c r="DG76" s="688"/>
      <c r="DH76" s="688"/>
      <c r="DI76" s="688"/>
      <c r="DJ76" s="688"/>
      <c r="DK76" s="688"/>
      <c r="DL76" s="688"/>
      <c r="DM76" s="688"/>
      <c r="DN76" s="688"/>
      <c r="DO76" s="688"/>
      <c r="DP76" s="688"/>
      <c r="DQ76" s="688"/>
      <c r="DR76" s="688"/>
      <c r="DS76" s="688"/>
      <c r="DT76" s="688"/>
      <c r="DU76" s="688"/>
      <c r="DV76" s="688"/>
      <c r="DW76" s="688"/>
      <c r="DX76" s="688"/>
      <c r="DY76" s="688"/>
      <c r="DZ76" s="688"/>
      <c r="EA76" s="688"/>
      <c r="EB76" s="688"/>
      <c r="EC76" s="688"/>
      <c r="ED76" s="688"/>
      <c r="EE76" s="688"/>
      <c r="EF76" s="688"/>
      <c r="EG76" s="688"/>
      <c r="EH76" s="688"/>
      <c r="EI76" s="688"/>
      <c r="EJ76" s="688"/>
      <c r="EK76" s="688"/>
      <c r="EL76" s="688"/>
      <c r="EM76" s="688"/>
      <c r="EN76" s="688"/>
      <c r="EO76" s="688"/>
      <c r="EP76" s="688"/>
      <c r="EQ76" s="688"/>
      <c r="ER76" s="688"/>
      <c r="ES76" s="688"/>
      <c r="ET76" s="688"/>
      <c r="EU76" s="688"/>
      <c r="EV76" s="688"/>
      <c r="EW76" s="688"/>
      <c r="EX76" s="688"/>
      <c r="EY76" s="688"/>
      <c r="EZ76" s="688"/>
      <c r="FA76" s="688"/>
      <c r="FB76" s="688"/>
      <c r="FC76" s="688"/>
      <c r="FD76" s="688"/>
      <c r="FE76" s="688"/>
      <c r="FF76" s="688"/>
      <c r="FG76" s="688"/>
      <c r="FH76" s="688"/>
      <c r="FI76" s="688"/>
      <c r="FJ76" s="688"/>
      <c r="FK76" s="688"/>
      <c r="FL76" s="688"/>
      <c r="FM76" s="688"/>
      <c r="FN76" s="688"/>
      <c r="FO76" s="688"/>
      <c r="FP76" s="688"/>
      <c r="FQ76" s="688"/>
      <c r="FR76" s="688"/>
      <c r="FS76" s="688"/>
      <c r="FT76" s="688"/>
      <c r="FU76" s="688"/>
      <c r="FV76" s="688"/>
      <c r="FW76" s="688"/>
      <c r="FX76" s="688"/>
      <c r="FY76" s="688"/>
      <c r="FZ76" s="688"/>
      <c r="GA76" s="688"/>
      <c r="GB76" s="688"/>
      <c r="GC76" s="688"/>
      <c r="GD76" s="688"/>
      <c r="GE76" s="688"/>
      <c r="GF76" s="688"/>
      <c r="GG76" s="688"/>
      <c r="GH76" s="688"/>
      <c r="GI76" s="688"/>
      <c r="GJ76" s="688"/>
      <c r="GK76" s="688"/>
      <c r="GL76" s="688"/>
      <c r="GM76" s="688"/>
      <c r="GN76" s="688"/>
      <c r="GO76" s="688"/>
      <c r="GP76" s="688"/>
      <c r="GQ76" s="688"/>
      <c r="GR76" s="688"/>
      <c r="GS76" s="688"/>
      <c r="GT76" s="688"/>
      <c r="GU76" s="688"/>
      <c r="GV76" s="688"/>
      <c r="GW76" s="688"/>
      <c r="GX76" s="688"/>
      <c r="GY76" s="688"/>
      <c r="GZ76" s="688"/>
      <c r="HA76" s="688"/>
      <c r="HB76" s="688"/>
      <c r="HC76" s="688"/>
      <c r="HD76" s="688"/>
      <c r="HE76" s="688"/>
      <c r="HF76" s="688"/>
      <c r="HG76" s="688"/>
      <c r="HH76" s="688"/>
      <c r="HI76" s="688"/>
      <c r="HJ76" s="688"/>
      <c r="HK76" s="688"/>
      <c r="HL76" s="688"/>
      <c r="HM76" s="688"/>
      <c r="HN76" s="688"/>
      <c r="HO76" s="688"/>
      <c r="HP76" s="688"/>
      <c r="HQ76" s="688"/>
      <c r="HR76" s="688"/>
      <c r="HS76" s="688"/>
      <c r="HT76" s="688"/>
      <c r="HU76" s="688"/>
      <c r="HV76" s="688"/>
      <c r="HW76" s="688"/>
      <c r="HX76" s="688"/>
      <c r="HY76" s="688"/>
      <c r="HZ76" s="688"/>
      <c r="IA76" s="688"/>
      <c r="IB76" s="688"/>
      <c r="IC76" s="688"/>
      <c r="ID76" s="688"/>
      <c r="IE76" s="688"/>
      <c r="IF76" s="688"/>
      <c r="IG76" s="688"/>
      <c r="IH76" s="688"/>
      <c r="II76" s="688"/>
      <c r="IJ76" s="688"/>
      <c r="IK76" s="688"/>
      <c r="IL76" s="688"/>
      <c r="IM76" s="688"/>
      <c r="IN76" s="688"/>
      <c r="IO76" s="688"/>
      <c r="IP76" s="688"/>
      <c r="IQ76" s="688"/>
      <c r="IR76" s="688"/>
      <c r="IS76" s="688"/>
      <c r="IT76" s="688"/>
      <c r="IU76" s="688"/>
      <c r="IV76" s="688"/>
      <c r="IW76" s="688"/>
      <c r="IX76" s="688"/>
      <c r="IY76" s="688"/>
      <c r="IZ76" s="688"/>
      <c r="JA76" s="688"/>
      <c r="JB76" s="688"/>
      <c r="JC76" s="688"/>
      <c r="JD76" s="688"/>
      <c r="JE76" s="688"/>
      <c r="JF76" s="688"/>
      <c r="JG76" s="688"/>
      <c r="JH76" s="688"/>
      <c r="JI76" s="688"/>
      <c r="JJ76" s="688"/>
      <c r="JK76" s="688"/>
      <c r="JL76" s="688"/>
      <c r="JM76" s="688"/>
      <c r="JN76" s="688"/>
      <c r="JO76" s="688"/>
      <c r="JP76" s="688"/>
      <c r="JQ76" s="688"/>
      <c r="JR76" s="688"/>
      <c r="JS76" s="688"/>
      <c r="JT76" s="688"/>
      <c r="JU76" s="688"/>
      <c r="JV76" s="688"/>
      <c r="JW76" s="688"/>
      <c r="JX76" s="688"/>
      <c r="JY76" s="688"/>
      <c r="JZ76" s="688"/>
      <c r="KA76" s="688"/>
      <c r="KB76" s="688"/>
      <c r="KC76" s="688"/>
      <c r="KD76" s="688"/>
      <c r="KE76" s="688"/>
      <c r="KF76" s="688"/>
      <c r="KG76" s="688"/>
      <c r="KH76" s="688"/>
      <c r="KI76" s="688"/>
      <c r="KJ76" s="688"/>
      <c r="KK76" s="688"/>
      <c r="KL76" s="688"/>
      <c r="KM76" s="688"/>
      <c r="KN76" s="688"/>
      <c r="KO76" s="688"/>
      <c r="KP76" s="688"/>
      <c r="KQ76" s="688"/>
      <c r="KR76" s="688"/>
      <c r="KS76" s="688"/>
      <c r="KT76" s="688"/>
      <c r="KU76" s="688"/>
      <c r="KV76" s="688"/>
      <c r="KW76" s="688"/>
      <c r="KX76" s="688"/>
      <c r="KY76" s="688"/>
      <c r="KZ76" s="688"/>
      <c r="LA76" s="688"/>
      <c r="LB76" s="688"/>
      <c r="LC76" s="688"/>
      <c r="LD76" s="688"/>
      <c r="LE76" s="688"/>
      <c r="LF76" s="688"/>
      <c r="LG76" s="688"/>
      <c r="LH76" s="688"/>
      <c r="LI76" s="688"/>
      <c r="LJ76" s="688"/>
      <c r="LK76" s="688"/>
      <c r="LL76" s="688"/>
      <c r="LM76" s="688"/>
      <c r="LN76" s="688"/>
      <c r="LO76" s="688"/>
      <c r="LP76" s="688"/>
      <c r="LQ76" s="688"/>
      <c r="LR76" s="688"/>
      <c r="LS76" s="688"/>
      <c r="LT76" s="688"/>
      <c r="LU76" s="688"/>
      <c r="LV76" s="688"/>
      <c r="LW76" s="688"/>
      <c r="LX76" s="688"/>
      <c r="LY76" s="688"/>
      <c r="LZ76" s="688"/>
      <c r="MA76" s="688"/>
      <c r="MB76" s="688"/>
      <c r="MC76" s="688"/>
      <c r="MD76" s="688"/>
      <c r="ME76" s="688"/>
      <c r="MF76" s="688"/>
      <c r="MG76" s="688"/>
      <c r="MH76" s="688"/>
      <c r="MI76" s="688"/>
      <c r="MJ76" s="688"/>
      <c r="MK76" s="688"/>
      <c r="ML76" s="688"/>
      <c r="MM76" s="688"/>
      <c r="MN76" s="688"/>
      <c r="MO76" s="688"/>
      <c r="MP76" s="688"/>
      <c r="MQ76" s="688"/>
      <c r="MR76" s="688"/>
      <c r="MS76" s="688"/>
      <c r="MT76" s="688"/>
      <c r="MU76" s="688"/>
      <c r="MV76" s="688"/>
      <c r="MW76" s="688"/>
      <c r="MX76" s="688"/>
      <c r="MY76" s="688"/>
      <c r="MZ76" s="688"/>
      <c r="NA76" s="688"/>
      <c r="NB76" s="688"/>
      <c r="NC76" s="688"/>
      <c r="ND76" s="688"/>
      <c r="NE76" s="688"/>
      <c r="NF76" s="688"/>
      <c r="NG76" s="688"/>
      <c r="NH76" s="688"/>
      <c r="NI76" s="688"/>
      <c r="NJ76" s="688"/>
      <c r="NK76" s="688"/>
      <c r="NL76" s="688"/>
      <c r="NM76" s="688"/>
      <c r="NN76" s="688"/>
      <c r="NO76" s="688"/>
      <c r="NP76" s="688"/>
      <c r="NQ76" s="688"/>
      <c r="NR76" s="688"/>
      <c r="NS76" s="688"/>
      <c r="NT76" s="688"/>
      <c r="NU76" s="688"/>
      <c r="NV76" s="688"/>
      <c r="NW76" s="688"/>
      <c r="NX76" s="688"/>
      <c r="NY76" s="688"/>
      <c r="NZ76" s="688"/>
      <c r="OA76" s="688"/>
      <c r="OB76" s="688"/>
      <c r="OC76" s="688"/>
      <c r="OD76" s="688"/>
      <c r="OE76" s="688"/>
      <c r="OF76" s="688"/>
      <c r="OG76" s="688"/>
      <c r="OH76" s="688"/>
      <c r="OI76" s="688"/>
      <c r="OJ76" s="688"/>
      <c r="OK76" s="688"/>
      <c r="OL76" s="688"/>
      <c r="OM76" s="688"/>
      <c r="ON76" s="688"/>
      <c r="OO76" s="688"/>
      <c r="OP76" s="688"/>
      <c r="OQ76" s="688"/>
      <c r="OR76" s="688"/>
      <c r="OS76" s="688"/>
      <c r="OT76" s="688"/>
      <c r="OU76" s="688"/>
      <c r="OV76" s="688"/>
      <c r="OW76" s="688"/>
      <c r="OX76" s="688"/>
      <c r="OY76" s="688"/>
      <c r="OZ76" s="688"/>
      <c r="PA76" s="688"/>
      <c r="PB76" s="688"/>
      <c r="PC76" s="688"/>
      <c r="PD76" s="688"/>
      <c r="PE76" s="688"/>
      <c r="PF76" s="688"/>
      <c r="PG76" s="688"/>
      <c r="PH76" s="688"/>
      <c r="PI76" s="688"/>
      <c r="PJ76" s="688"/>
      <c r="PK76" s="688"/>
      <c r="PL76" s="688"/>
      <c r="PM76" s="688"/>
      <c r="PN76" s="688"/>
      <c r="PO76" s="688"/>
      <c r="PP76" s="688"/>
      <c r="PQ76" s="688"/>
      <c r="PR76" s="688"/>
      <c r="PS76" s="688"/>
      <c r="PT76" s="688"/>
      <c r="PU76" s="688"/>
      <c r="PV76" s="688"/>
      <c r="PW76" s="688"/>
      <c r="PX76" s="688"/>
      <c r="PY76" s="688"/>
      <c r="PZ76" s="688"/>
      <c r="QA76" s="688"/>
      <c r="QB76" s="688"/>
      <c r="QC76" s="688"/>
      <c r="QD76" s="688"/>
      <c r="QE76" s="688"/>
      <c r="QF76" s="688"/>
      <c r="QG76" s="688"/>
      <c r="QH76" s="688"/>
      <c r="QI76" s="688"/>
      <c r="QJ76" s="688"/>
      <c r="QK76" s="688"/>
      <c r="QL76" s="688"/>
      <c r="QM76" s="688"/>
      <c r="QN76" s="688"/>
      <c r="QO76" s="688"/>
      <c r="QP76" s="688"/>
      <c r="QQ76" s="688"/>
      <c r="QR76" s="688"/>
      <c r="QS76" s="688"/>
      <c r="QT76" s="688"/>
      <c r="QU76" s="688"/>
      <c r="QV76" s="688"/>
      <c r="QW76" s="688"/>
      <c r="QX76" s="688"/>
      <c r="QY76" s="688"/>
      <c r="QZ76" s="688"/>
      <c r="RA76" s="688"/>
      <c r="RB76" s="688"/>
      <c r="RC76" s="688"/>
      <c r="RD76" s="688"/>
      <c r="RE76" s="688"/>
      <c r="RF76" s="688"/>
      <c r="RG76" s="688"/>
      <c r="RH76" s="688"/>
      <c r="RI76" s="688"/>
      <c r="RJ76" s="688"/>
      <c r="RK76" s="688"/>
      <c r="RL76" s="688"/>
      <c r="RM76" s="688"/>
      <c r="RN76" s="688"/>
      <c r="RO76" s="688"/>
      <c r="RP76" s="688"/>
      <c r="RQ76" s="688"/>
      <c r="RR76" s="688"/>
      <c r="RS76" s="688"/>
      <c r="RT76" s="688"/>
      <c r="RU76" s="688"/>
      <c r="RV76" s="688"/>
      <c r="RW76" s="688"/>
      <c r="RX76" s="688"/>
      <c r="RY76" s="688"/>
      <c r="RZ76" s="688"/>
      <c r="SA76" s="688"/>
      <c r="SB76" s="688"/>
      <c r="SC76" s="688"/>
      <c r="SD76" s="688"/>
      <c r="SE76" s="688"/>
      <c r="SF76" s="688"/>
      <c r="SG76" s="688"/>
      <c r="SH76" s="688"/>
      <c r="SI76" s="688"/>
      <c r="SJ76" s="688"/>
      <c r="SK76" s="688"/>
      <c r="SL76" s="688"/>
      <c r="SM76" s="688"/>
      <c r="SN76" s="688"/>
      <c r="SO76" s="688"/>
      <c r="SP76" s="688"/>
      <c r="SQ76" s="688"/>
      <c r="SR76" s="688"/>
      <c r="SS76" s="688"/>
      <c r="ST76" s="688"/>
      <c r="SU76" s="688"/>
      <c r="SV76" s="688"/>
      <c r="SW76" s="688"/>
      <c r="SX76" s="688"/>
      <c r="SY76" s="688"/>
      <c r="SZ76" s="688"/>
      <c r="TA76" s="688"/>
      <c r="TB76" s="688"/>
      <c r="TC76" s="688"/>
      <c r="TD76" s="688"/>
      <c r="TE76" s="688"/>
      <c r="TF76" s="688"/>
      <c r="TG76" s="688"/>
      <c r="TH76" s="688"/>
      <c r="TI76" s="688"/>
      <c r="TJ76" s="688"/>
      <c r="TK76" s="688"/>
      <c r="TL76" s="688"/>
      <c r="TM76" s="688"/>
      <c r="TN76" s="688"/>
      <c r="TO76" s="688"/>
      <c r="TP76" s="688"/>
      <c r="TQ76" s="688"/>
      <c r="TR76" s="688"/>
      <c r="TS76" s="688"/>
      <c r="TT76" s="688"/>
      <c r="TU76" s="688"/>
      <c r="TV76" s="688"/>
      <c r="TW76" s="688"/>
      <c r="TX76" s="688"/>
      <c r="TY76" s="688"/>
      <c r="TZ76" s="688"/>
      <c r="UA76" s="688"/>
      <c r="UB76" s="688"/>
      <c r="UC76" s="688"/>
      <c r="UD76" s="688"/>
      <c r="UE76" s="688"/>
      <c r="UF76" s="688"/>
      <c r="UG76" s="688"/>
      <c r="UH76" s="688"/>
      <c r="UI76" s="688"/>
      <c r="UJ76" s="688"/>
      <c r="UK76" s="688"/>
      <c r="UL76" s="688"/>
      <c r="UM76" s="688"/>
      <c r="UN76" s="688"/>
      <c r="UO76" s="688"/>
      <c r="UP76" s="688"/>
      <c r="UQ76" s="688"/>
      <c r="UR76" s="688"/>
      <c r="US76" s="688"/>
      <c r="UT76" s="688"/>
      <c r="UU76" s="688"/>
      <c r="UV76" s="688"/>
      <c r="UW76" s="688"/>
      <c r="UX76" s="688"/>
      <c r="UY76" s="688"/>
      <c r="UZ76" s="688"/>
      <c r="VA76" s="688"/>
      <c r="VB76" s="688"/>
      <c r="VC76" s="688"/>
      <c r="VD76" s="688"/>
      <c r="VE76" s="688"/>
      <c r="VF76" s="688"/>
      <c r="VG76" s="688"/>
      <c r="VH76" s="688"/>
      <c r="VI76" s="688"/>
      <c r="VJ76" s="688"/>
      <c r="VK76" s="688"/>
      <c r="VL76" s="688"/>
      <c r="VM76" s="688"/>
      <c r="VN76" s="688"/>
      <c r="VO76" s="688"/>
      <c r="VP76" s="688"/>
      <c r="VQ76" s="688"/>
      <c r="VR76" s="688"/>
      <c r="VS76" s="688"/>
      <c r="VT76" s="688"/>
      <c r="VU76" s="688"/>
      <c r="VV76" s="688"/>
      <c r="VW76" s="688"/>
      <c r="VX76" s="688"/>
      <c r="VY76" s="688"/>
      <c r="VZ76" s="688"/>
      <c r="WA76" s="688"/>
      <c r="WB76" s="688"/>
      <c r="WC76" s="688"/>
      <c r="WD76" s="688"/>
      <c r="WE76" s="688"/>
      <c r="WF76" s="688"/>
      <c r="WG76" s="688"/>
      <c r="WH76" s="688"/>
      <c r="WI76" s="688"/>
      <c r="WJ76" s="688"/>
      <c r="WK76" s="688"/>
      <c r="WL76" s="688"/>
      <c r="WM76" s="688"/>
      <c r="WN76" s="688"/>
      <c r="WO76" s="688"/>
      <c r="WP76" s="688"/>
      <c r="WQ76" s="688"/>
      <c r="WR76" s="688"/>
      <c r="WS76" s="688"/>
      <c r="WT76" s="688"/>
      <c r="WU76" s="688"/>
      <c r="WV76" s="688"/>
      <c r="WW76" s="688"/>
      <c r="WX76" s="688"/>
      <c r="WY76" s="688"/>
      <c r="WZ76" s="688"/>
      <c r="XA76" s="688"/>
      <c r="XB76" s="688"/>
      <c r="XC76" s="688"/>
      <c r="XD76" s="688"/>
      <c r="XE76" s="688"/>
      <c r="XF76" s="688"/>
      <c r="XG76" s="688"/>
      <c r="XH76" s="688"/>
      <c r="XI76" s="688"/>
      <c r="XJ76" s="688"/>
      <c r="XK76" s="688"/>
      <c r="XL76" s="688"/>
      <c r="XM76" s="688"/>
      <c r="XN76" s="688"/>
      <c r="XO76" s="688"/>
      <c r="XP76" s="688"/>
      <c r="XQ76" s="688"/>
      <c r="XR76" s="688"/>
      <c r="XS76" s="688"/>
      <c r="XT76" s="688"/>
      <c r="XU76" s="688"/>
      <c r="XV76" s="688"/>
      <c r="XW76" s="688"/>
      <c r="XX76" s="688"/>
      <c r="XY76" s="688"/>
      <c r="XZ76" s="688"/>
      <c r="YA76" s="688"/>
      <c r="YB76" s="688"/>
      <c r="YC76" s="688"/>
      <c r="YD76" s="688"/>
      <c r="YE76" s="688"/>
      <c r="YF76" s="688"/>
      <c r="YG76" s="688"/>
      <c r="YH76" s="688"/>
      <c r="YI76" s="688"/>
      <c r="YJ76" s="688"/>
      <c r="YK76" s="688"/>
      <c r="YL76" s="688"/>
      <c r="YM76" s="688"/>
      <c r="YN76" s="688"/>
      <c r="YO76" s="688"/>
      <c r="YP76" s="688"/>
      <c r="YQ76" s="688"/>
      <c r="YR76" s="688"/>
      <c r="YS76" s="688"/>
      <c r="YT76" s="688"/>
      <c r="YU76" s="688"/>
      <c r="YV76" s="688"/>
      <c r="YW76" s="688"/>
      <c r="YX76" s="688"/>
      <c r="YY76" s="688"/>
      <c r="YZ76" s="688"/>
      <c r="ZA76" s="688"/>
      <c r="ZB76" s="688"/>
      <c r="ZC76" s="688"/>
      <c r="ZD76" s="688"/>
      <c r="ZE76" s="688"/>
      <c r="ZF76" s="688"/>
      <c r="ZG76" s="688"/>
      <c r="ZH76" s="688"/>
      <c r="ZI76" s="688"/>
      <c r="ZJ76" s="688"/>
      <c r="ZK76" s="688"/>
      <c r="ZL76" s="688"/>
      <c r="ZM76" s="688"/>
      <c r="ZN76" s="688"/>
      <c r="ZO76" s="688"/>
      <c r="ZP76" s="688"/>
      <c r="ZQ76" s="688"/>
      <c r="ZR76" s="688"/>
      <c r="ZS76" s="688"/>
      <c r="ZT76" s="688"/>
      <c r="ZU76" s="688"/>
      <c r="ZV76" s="688"/>
      <c r="ZW76" s="688"/>
      <c r="ZX76" s="688"/>
      <c r="ZY76" s="688"/>
      <c r="ZZ76" s="688"/>
      <c r="AAA76" s="688"/>
      <c r="AAB76" s="688"/>
      <c r="AAC76" s="688"/>
      <c r="AAD76" s="688"/>
      <c r="AAE76" s="688"/>
      <c r="AAF76" s="688"/>
      <c r="AAG76" s="688"/>
      <c r="AAH76" s="688"/>
      <c r="AAI76" s="688"/>
      <c r="AAJ76" s="688"/>
      <c r="AAK76" s="688"/>
      <c r="AAL76" s="688"/>
      <c r="AAM76" s="688"/>
      <c r="AAN76" s="688"/>
      <c r="AAO76" s="688"/>
      <c r="AAP76" s="688"/>
      <c r="AAQ76" s="688"/>
      <c r="AAR76" s="688"/>
      <c r="AAS76" s="688"/>
      <c r="AAT76" s="688"/>
      <c r="AAU76" s="688"/>
      <c r="AAV76" s="688"/>
      <c r="AAW76" s="688"/>
      <c r="AAX76" s="688"/>
      <c r="AAY76" s="688"/>
      <c r="AAZ76" s="688"/>
      <c r="ABA76" s="688"/>
      <c r="ABB76" s="688"/>
      <c r="ABC76" s="688"/>
      <c r="ABD76" s="688"/>
      <c r="ABE76" s="688"/>
      <c r="ABF76" s="688"/>
      <c r="ABG76" s="688"/>
      <c r="ABH76" s="688"/>
      <c r="ABI76" s="688"/>
      <c r="ABJ76" s="688"/>
      <c r="ABK76" s="688"/>
      <c r="ABL76" s="688"/>
      <c r="ABM76" s="688"/>
      <c r="ABN76" s="688"/>
      <c r="ABO76" s="688"/>
      <c r="ABP76" s="688"/>
      <c r="ABQ76" s="688"/>
      <c r="ABR76" s="688"/>
      <c r="ABS76" s="688"/>
      <c r="ABT76" s="688"/>
      <c r="ABU76" s="688"/>
      <c r="ABV76" s="688"/>
      <c r="ABW76" s="688"/>
      <c r="ABX76" s="688"/>
      <c r="ABY76" s="688"/>
      <c r="ABZ76" s="688"/>
      <c r="ACA76" s="688"/>
      <c r="ACB76" s="688"/>
      <c r="ACC76" s="688"/>
      <c r="ACD76" s="688"/>
      <c r="ACE76" s="688"/>
      <c r="ACF76" s="688"/>
      <c r="ACG76" s="688"/>
      <c r="ACH76" s="688"/>
      <c r="ACI76" s="688"/>
      <c r="ACJ76" s="688"/>
      <c r="ACK76" s="688"/>
      <c r="ACL76" s="688"/>
      <c r="ACM76" s="688"/>
      <c r="ACN76" s="688"/>
      <c r="ACO76" s="688"/>
      <c r="ACP76" s="688"/>
      <c r="ACQ76" s="688"/>
      <c r="ACR76" s="688"/>
      <c r="ACS76" s="688"/>
      <c r="ACT76" s="688"/>
      <c r="ACU76" s="688"/>
      <c r="ACV76" s="688"/>
      <c r="ACW76" s="688"/>
      <c r="ACX76" s="688"/>
      <c r="ACY76" s="688"/>
      <c r="ACZ76" s="688"/>
      <c r="ADA76" s="688"/>
      <c r="ADB76" s="688"/>
      <c r="ADC76" s="688"/>
      <c r="ADD76" s="688"/>
      <c r="ADE76" s="688"/>
      <c r="ADF76" s="688"/>
      <c r="ADG76" s="688"/>
      <c r="ADH76" s="688"/>
      <c r="ADI76" s="688"/>
      <c r="ADJ76" s="688"/>
      <c r="ADK76" s="688"/>
      <c r="ADL76" s="688"/>
      <c r="ADM76" s="688"/>
      <c r="ADN76" s="688"/>
      <c r="ADO76" s="688"/>
      <c r="ADP76" s="688"/>
      <c r="ADQ76" s="688"/>
      <c r="ADR76" s="688"/>
      <c r="ADS76" s="688"/>
      <c r="ADT76" s="688"/>
      <c r="ADU76" s="688"/>
      <c r="ADV76" s="688"/>
      <c r="ADW76" s="688"/>
      <c r="ADX76" s="688"/>
      <c r="ADY76" s="688"/>
      <c r="ADZ76" s="688"/>
      <c r="AEA76" s="688"/>
      <c r="AEB76" s="688"/>
      <c r="AEC76" s="688"/>
      <c r="AED76" s="688"/>
      <c r="AEE76" s="688"/>
      <c r="AEF76" s="688"/>
      <c r="AEG76" s="688"/>
      <c r="AEH76" s="688"/>
      <c r="AEI76" s="688"/>
      <c r="AEJ76" s="688"/>
      <c r="AEK76" s="688"/>
      <c r="AEL76" s="688"/>
      <c r="AEM76" s="688"/>
      <c r="AEN76" s="688"/>
      <c r="AEO76" s="688"/>
      <c r="AEP76" s="688"/>
      <c r="AEQ76" s="688"/>
      <c r="AER76" s="688"/>
      <c r="AES76" s="688"/>
      <c r="AET76" s="688"/>
      <c r="AEU76" s="688"/>
      <c r="AEV76" s="688"/>
      <c r="AEW76" s="688"/>
      <c r="AEX76" s="688"/>
      <c r="AEY76" s="688"/>
      <c r="AEZ76" s="688"/>
      <c r="AFA76" s="688"/>
      <c r="AFB76" s="688"/>
      <c r="AFC76" s="688"/>
      <c r="AFD76" s="688"/>
      <c r="AFE76" s="688"/>
      <c r="AFF76" s="688"/>
      <c r="AFG76" s="688"/>
      <c r="AFH76" s="688"/>
      <c r="AFI76" s="688"/>
      <c r="AFJ76" s="688"/>
      <c r="AFK76" s="688"/>
      <c r="AFL76" s="688"/>
      <c r="AFM76" s="688"/>
      <c r="AFN76" s="688"/>
      <c r="AFO76" s="688"/>
      <c r="AFP76" s="688"/>
      <c r="AFQ76" s="688"/>
      <c r="AFR76" s="688"/>
      <c r="AFS76" s="688"/>
      <c r="AFT76" s="688"/>
      <c r="AFU76" s="688"/>
      <c r="AFV76" s="688"/>
      <c r="AFW76" s="688"/>
      <c r="AFX76" s="688"/>
      <c r="AFY76" s="688"/>
      <c r="AFZ76" s="688"/>
      <c r="AGA76" s="688"/>
      <c r="AGB76" s="688"/>
      <c r="AGC76" s="688"/>
      <c r="AGD76" s="688"/>
      <c r="AGE76" s="688"/>
      <c r="AGF76" s="688"/>
      <c r="AGG76" s="688"/>
      <c r="AGH76" s="688"/>
      <c r="AGI76" s="688"/>
      <c r="AGJ76" s="688"/>
      <c r="AGK76" s="688"/>
      <c r="AGL76" s="688"/>
      <c r="AGM76" s="688"/>
      <c r="AGN76" s="688"/>
      <c r="AGO76" s="688"/>
      <c r="AGP76" s="688"/>
      <c r="AGQ76" s="688"/>
      <c r="AGR76" s="688"/>
      <c r="AGS76" s="688"/>
      <c r="AGT76" s="688"/>
      <c r="AGU76" s="688"/>
      <c r="AGV76" s="688"/>
      <c r="AGW76" s="688"/>
      <c r="AGX76" s="688"/>
      <c r="AGY76" s="688"/>
      <c r="AGZ76" s="688"/>
      <c r="AHA76" s="688"/>
      <c r="AHB76" s="688"/>
      <c r="AHC76" s="688"/>
      <c r="AHD76" s="688"/>
      <c r="AHE76" s="688"/>
      <c r="AHF76" s="688"/>
      <c r="AHG76" s="688"/>
      <c r="AHH76" s="688"/>
      <c r="AHI76" s="688"/>
      <c r="AHJ76" s="688"/>
      <c r="AHK76" s="688"/>
      <c r="AHL76" s="688"/>
      <c r="AHM76" s="688"/>
      <c r="AHN76" s="688"/>
      <c r="AHO76" s="688"/>
      <c r="AHP76" s="688"/>
      <c r="AHQ76" s="688"/>
      <c r="AHR76" s="688"/>
      <c r="AHS76" s="688"/>
      <c r="AHT76" s="688"/>
      <c r="AHU76" s="688"/>
      <c r="AHV76" s="688"/>
      <c r="AHW76" s="688"/>
      <c r="AHX76" s="688"/>
      <c r="AHY76" s="688"/>
      <c r="AHZ76" s="688"/>
      <c r="AIA76" s="688"/>
      <c r="AIB76" s="688"/>
      <c r="AIC76" s="688"/>
      <c r="AID76" s="688"/>
      <c r="AIE76" s="688"/>
      <c r="AIF76" s="688"/>
      <c r="AIG76" s="688"/>
      <c r="AIH76" s="688"/>
      <c r="AII76" s="688"/>
      <c r="AIJ76" s="688"/>
      <c r="AIK76" s="688"/>
      <c r="AIL76" s="688"/>
      <c r="AIM76" s="688"/>
      <c r="AIN76" s="688"/>
      <c r="AIO76" s="688"/>
      <c r="AIP76" s="688"/>
      <c r="AIQ76" s="688"/>
      <c r="AIR76" s="688"/>
      <c r="AIS76" s="688"/>
      <c r="AIT76" s="688"/>
      <c r="AIU76" s="688"/>
      <c r="AIV76" s="688"/>
      <c r="AIW76" s="688"/>
      <c r="AIX76" s="688"/>
      <c r="AIY76" s="688"/>
      <c r="AIZ76" s="688"/>
      <c r="AJA76" s="688"/>
      <c r="AJB76" s="688"/>
      <c r="AJC76" s="688"/>
      <c r="AJD76" s="688"/>
      <c r="AJE76" s="688"/>
      <c r="AJF76" s="688"/>
      <c r="AJG76" s="688"/>
      <c r="AJH76" s="688"/>
      <c r="AJI76" s="688"/>
      <c r="AJJ76" s="688"/>
      <c r="AJK76" s="688"/>
      <c r="AJL76" s="688"/>
      <c r="AJM76" s="688"/>
      <c r="AJN76" s="688"/>
      <c r="AJO76" s="688"/>
      <c r="AJP76" s="688"/>
      <c r="AJQ76" s="688"/>
      <c r="AJR76" s="688"/>
      <c r="AJS76" s="688"/>
      <c r="AJT76" s="688"/>
      <c r="AJU76" s="688"/>
      <c r="AJV76" s="688"/>
      <c r="AJW76" s="688"/>
      <c r="AJX76" s="688"/>
      <c r="AJY76" s="688"/>
      <c r="AJZ76" s="688"/>
      <c r="AKA76" s="688"/>
      <c r="AKB76" s="688"/>
      <c r="AKC76" s="688"/>
      <c r="AKD76" s="688"/>
      <c r="AKE76" s="688"/>
      <c r="AKF76" s="688"/>
      <c r="AKG76" s="688"/>
      <c r="AKH76" s="688"/>
      <c r="AKI76" s="688"/>
      <c r="AKJ76" s="688"/>
      <c r="AKK76" s="688"/>
      <c r="AKL76" s="688"/>
      <c r="AKM76" s="688"/>
      <c r="AKN76" s="688"/>
      <c r="AKO76" s="688"/>
      <c r="AKP76" s="688"/>
      <c r="AKQ76" s="688"/>
      <c r="AKR76" s="688"/>
      <c r="AKS76" s="688"/>
      <c r="AKT76" s="688"/>
      <c r="AKU76" s="688"/>
      <c r="AKV76" s="688"/>
      <c r="AKW76" s="688"/>
      <c r="AKX76" s="688"/>
      <c r="AKY76" s="688"/>
      <c r="AKZ76" s="688"/>
      <c r="ALA76" s="688"/>
      <c r="ALB76" s="688"/>
      <c r="ALC76" s="688"/>
      <c r="ALD76" s="688"/>
      <c r="ALE76" s="688"/>
      <c r="ALF76" s="688"/>
      <c r="ALG76" s="688"/>
      <c r="ALH76" s="688"/>
      <c r="ALI76" s="688"/>
      <c r="ALJ76" s="688"/>
      <c r="ALK76" s="688"/>
      <c r="ALL76" s="688"/>
      <c r="ALM76" s="688"/>
      <c r="ALN76" s="688"/>
      <c r="ALO76" s="688"/>
      <c r="ALP76" s="688"/>
      <c r="ALQ76" s="688"/>
      <c r="ALR76" s="688"/>
      <c r="ALS76" s="688"/>
      <c r="ALT76" s="688"/>
      <c r="ALU76" s="688"/>
      <c r="ALV76" s="688"/>
      <c r="ALW76" s="688"/>
      <c r="ALX76" s="688"/>
      <c r="ALY76" s="688"/>
      <c r="ALZ76" s="688"/>
      <c r="AMA76" s="688"/>
      <c r="AMB76" s="688"/>
      <c r="AMC76" s="688"/>
      <c r="AMD76" s="688"/>
      <c r="AME76" s="688"/>
      <c r="AMF76" s="688"/>
      <c r="AMG76" s="688"/>
      <c r="AMH76" s="688"/>
      <c r="AMI76" s="688"/>
      <c r="AMJ76" s="688"/>
      <c r="AMK76" s="688"/>
      <c r="AML76" s="688"/>
      <c r="AMM76" s="688"/>
      <c r="AMN76" s="688"/>
      <c r="AMO76" s="688"/>
      <c r="AMP76" s="688"/>
      <c r="AMQ76" s="688"/>
      <c r="AMR76" s="688"/>
      <c r="AMS76" s="688"/>
      <c r="AMT76" s="688"/>
      <c r="AMU76" s="688"/>
      <c r="AMV76" s="688"/>
      <c r="AMW76" s="688"/>
      <c r="AMX76" s="688"/>
      <c r="AMY76" s="688"/>
      <c r="AMZ76" s="688"/>
      <c r="ANA76" s="688"/>
      <c r="ANB76" s="688"/>
      <c r="ANC76" s="688"/>
      <c r="AND76" s="688"/>
      <c r="ANE76" s="688"/>
      <c r="ANF76" s="688"/>
      <c r="ANG76" s="688"/>
      <c r="ANH76" s="688"/>
      <c r="ANI76" s="688"/>
      <c r="ANJ76" s="688"/>
      <c r="ANK76" s="688"/>
      <c r="ANL76" s="688"/>
      <c r="ANM76" s="688"/>
      <c r="ANN76" s="688"/>
      <c r="ANO76" s="688"/>
      <c r="ANP76" s="688"/>
      <c r="ANQ76" s="688"/>
      <c r="ANR76" s="688"/>
      <c r="ANS76" s="688"/>
      <c r="ANT76" s="688"/>
      <c r="ANU76" s="688"/>
      <c r="ANV76" s="688"/>
      <c r="ANW76" s="688"/>
      <c r="ANX76" s="688"/>
      <c r="ANY76" s="688"/>
      <c r="ANZ76" s="688"/>
      <c r="AOA76" s="688"/>
      <c r="AOB76" s="688"/>
      <c r="AOC76" s="688"/>
      <c r="AOD76" s="688"/>
      <c r="AOE76" s="688"/>
      <c r="AOF76" s="688"/>
      <c r="AOG76" s="688"/>
      <c r="AOH76" s="688"/>
      <c r="AOI76" s="688"/>
      <c r="AOJ76" s="688"/>
      <c r="AOK76" s="688"/>
      <c r="AOL76" s="688"/>
      <c r="AOM76" s="688"/>
      <c r="AON76" s="688"/>
      <c r="AOO76" s="688"/>
      <c r="AOP76" s="688"/>
      <c r="AOQ76" s="688"/>
      <c r="AOR76" s="688"/>
      <c r="AOS76" s="688"/>
      <c r="AOT76" s="688"/>
      <c r="AOU76" s="688"/>
      <c r="AOV76" s="688"/>
      <c r="AOW76" s="688"/>
      <c r="AOX76" s="688"/>
      <c r="AOY76" s="688"/>
      <c r="AOZ76" s="688"/>
      <c r="APA76" s="688"/>
      <c r="APB76" s="688"/>
      <c r="APC76" s="688"/>
      <c r="APD76" s="688"/>
      <c r="APE76" s="688"/>
      <c r="APF76" s="688"/>
      <c r="APG76" s="688"/>
      <c r="APH76" s="688"/>
      <c r="API76" s="688"/>
      <c r="APJ76" s="688"/>
      <c r="APK76" s="688"/>
      <c r="APL76" s="688"/>
      <c r="APM76" s="688"/>
      <c r="APN76" s="688"/>
      <c r="APO76" s="688"/>
      <c r="APP76" s="688"/>
      <c r="APQ76" s="688"/>
      <c r="APR76" s="688"/>
      <c r="APS76" s="688"/>
      <c r="APT76" s="688"/>
      <c r="APU76" s="688"/>
      <c r="APV76" s="688"/>
      <c r="APW76" s="688"/>
      <c r="APX76" s="688"/>
      <c r="APY76" s="688"/>
      <c r="APZ76" s="688"/>
      <c r="AQA76" s="688"/>
      <c r="AQB76" s="688"/>
      <c r="AQC76" s="688"/>
      <c r="AQD76" s="688"/>
      <c r="AQE76" s="688"/>
      <c r="AQF76" s="688"/>
      <c r="AQG76" s="688"/>
      <c r="AQH76" s="688"/>
      <c r="AQI76" s="688"/>
      <c r="AQJ76" s="688"/>
      <c r="AQK76" s="688"/>
      <c r="AQL76" s="688"/>
      <c r="AQM76" s="688"/>
      <c r="AQN76" s="688"/>
      <c r="AQO76" s="688"/>
      <c r="AQP76" s="688"/>
      <c r="AQQ76" s="688"/>
      <c r="AQR76" s="688"/>
      <c r="AQS76" s="688"/>
      <c r="AQT76" s="688"/>
      <c r="AQU76" s="688"/>
      <c r="AQV76" s="688"/>
      <c r="AQW76" s="688"/>
      <c r="AQX76" s="688"/>
      <c r="AQY76" s="688"/>
      <c r="AQZ76" s="688"/>
      <c r="ARA76" s="688"/>
      <c r="ARB76" s="688"/>
      <c r="ARC76" s="688"/>
      <c r="ARD76" s="688"/>
      <c r="ARE76" s="688"/>
      <c r="ARF76" s="688"/>
      <c r="ARG76" s="688"/>
      <c r="ARH76" s="688"/>
      <c r="ARI76" s="688"/>
      <c r="ARJ76" s="688"/>
      <c r="ARK76" s="688"/>
      <c r="ARL76" s="688"/>
      <c r="ARM76" s="688"/>
      <c r="ARN76" s="688"/>
      <c r="ARO76" s="688"/>
      <c r="ARP76" s="688"/>
      <c r="ARQ76" s="688"/>
      <c r="ARR76" s="688"/>
      <c r="ARS76" s="688"/>
      <c r="ART76" s="688"/>
      <c r="ARU76" s="688"/>
      <c r="ARV76" s="688"/>
      <c r="ARW76" s="688"/>
      <c r="ARX76" s="688"/>
      <c r="ARY76" s="688"/>
      <c r="ARZ76" s="688"/>
      <c r="ASA76" s="688"/>
      <c r="ASB76" s="688"/>
      <c r="ASC76" s="688"/>
      <c r="ASD76" s="688"/>
      <c r="ASE76" s="688"/>
      <c r="ASF76" s="688"/>
      <c r="ASG76" s="688"/>
      <c r="ASH76" s="688"/>
      <c r="ASI76" s="688"/>
      <c r="ASJ76" s="688"/>
      <c r="ASK76" s="688"/>
      <c r="ASL76" s="688"/>
      <c r="ASM76" s="688"/>
      <c r="ASN76" s="688"/>
      <c r="ASO76" s="688"/>
      <c r="ASP76" s="688"/>
      <c r="ASQ76" s="688"/>
      <c r="ASR76" s="688"/>
      <c r="ASS76" s="688"/>
      <c r="AST76" s="688"/>
      <c r="ASU76" s="688"/>
      <c r="ASV76" s="688"/>
      <c r="ASW76" s="688"/>
      <c r="ASX76" s="688"/>
      <c r="ASY76" s="688"/>
      <c r="ASZ76" s="688"/>
      <c r="ATA76" s="688"/>
      <c r="ATB76" s="688"/>
      <c r="ATC76" s="688"/>
      <c r="ATD76" s="688"/>
      <c r="ATE76" s="688"/>
      <c r="ATF76" s="688"/>
      <c r="ATG76" s="688"/>
      <c r="ATH76" s="688"/>
      <c r="ATI76" s="688"/>
      <c r="ATJ76" s="688"/>
      <c r="ATK76" s="688"/>
      <c r="ATL76" s="688"/>
      <c r="ATM76" s="688"/>
      <c r="ATN76" s="688"/>
      <c r="ATO76" s="688"/>
      <c r="ATP76" s="688"/>
      <c r="ATQ76" s="688"/>
      <c r="ATR76" s="688"/>
      <c r="ATS76" s="688"/>
      <c r="ATT76" s="688"/>
      <c r="ATU76" s="688"/>
      <c r="ATV76" s="688"/>
      <c r="ATW76" s="688"/>
      <c r="ATX76" s="688"/>
      <c r="ATY76" s="688"/>
      <c r="ATZ76" s="688"/>
      <c r="AUA76" s="688"/>
      <c r="AUB76" s="688"/>
      <c r="AUC76" s="688"/>
      <c r="AUD76" s="688"/>
      <c r="AUE76" s="688"/>
      <c r="AUF76" s="688"/>
      <c r="AUG76" s="688"/>
      <c r="AUH76" s="688"/>
      <c r="AUI76" s="688"/>
      <c r="AUJ76" s="688"/>
      <c r="AUK76" s="688"/>
      <c r="AUL76" s="688"/>
      <c r="AUM76" s="688"/>
      <c r="AUN76" s="688"/>
      <c r="AUO76" s="688"/>
      <c r="AUP76" s="688"/>
      <c r="AUQ76" s="688"/>
      <c r="AUR76" s="688"/>
      <c r="AUS76" s="688"/>
      <c r="AUT76" s="688"/>
      <c r="AUU76" s="688"/>
      <c r="AUV76" s="688"/>
      <c r="AUW76" s="688"/>
      <c r="AUX76" s="688"/>
      <c r="AUY76" s="688"/>
      <c r="AUZ76" s="688"/>
      <c r="AVA76" s="688"/>
      <c r="AVB76" s="688"/>
      <c r="AVC76" s="688"/>
      <c r="AVD76" s="688"/>
      <c r="AVE76" s="688"/>
      <c r="AVF76" s="688"/>
      <c r="AVG76" s="688"/>
      <c r="AVH76" s="688"/>
      <c r="AVI76" s="688"/>
      <c r="AVJ76" s="688"/>
      <c r="AVK76" s="688"/>
      <c r="AVL76" s="688"/>
      <c r="AVM76" s="688"/>
      <c r="AVN76" s="688"/>
      <c r="AVO76" s="688"/>
      <c r="AVP76" s="688"/>
      <c r="AVQ76" s="688"/>
      <c r="AVR76" s="688"/>
      <c r="AVS76" s="688"/>
      <c r="AVT76" s="688"/>
      <c r="AVU76" s="688"/>
      <c r="AVV76" s="688"/>
      <c r="AVW76" s="688"/>
      <c r="AVX76" s="688"/>
      <c r="AVY76" s="688"/>
      <c r="AVZ76" s="688"/>
      <c r="AWA76" s="688"/>
      <c r="AWB76" s="688"/>
      <c r="AWC76" s="688"/>
      <c r="AWD76" s="688"/>
      <c r="AWE76" s="688"/>
      <c r="AWF76" s="688"/>
      <c r="AWG76" s="688"/>
      <c r="AWH76" s="688"/>
      <c r="AWI76" s="688"/>
      <c r="AWJ76" s="688"/>
      <c r="AWK76" s="688"/>
      <c r="AWL76" s="688"/>
      <c r="AWM76" s="688"/>
      <c r="AWN76" s="688"/>
      <c r="AWO76" s="688"/>
      <c r="AWP76" s="688"/>
      <c r="AWQ76" s="688"/>
      <c r="AWR76" s="688"/>
      <c r="AWS76" s="688"/>
      <c r="AWT76" s="688"/>
      <c r="AWU76" s="688"/>
      <c r="AWV76" s="688"/>
      <c r="AWW76" s="688"/>
      <c r="AWX76" s="688"/>
      <c r="AWY76" s="688"/>
      <c r="AWZ76" s="688"/>
      <c r="AXA76" s="688"/>
      <c r="AXB76" s="688"/>
      <c r="AXC76" s="688"/>
      <c r="AXD76" s="688"/>
      <c r="AXE76" s="688"/>
      <c r="AXF76" s="688"/>
      <c r="AXG76" s="688"/>
      <c r="AXH76" s="688"/>
      <c r="AXI76" s="688"/>
      <c r="AXJ76" s="688"/>
      <c r="AXK76" s="688"/>
      <c r="AXL76" s="688"/>
      <c r="AXM76" s="688"/>
      <c r="AXN76" s="688"/>
      <c r="AXO76" s="688"/>
      <c r="AXP76" s="688"/>
      <c r="AXQ76" s="688"/>
      <c r="AXR76" s="688"/>
      <c r="AXS76" s="688"/>
      <c r="AXT76" s="688"/>
      <c r="AXU76" s="688"/>
      <c r="AXV76" s="688"/>
      <c r="AXW76" s="688"/>
      <c r="AXX76" s="688"/>
      <c r="AXY76" s="688"/>
      <c r="AXZ76" s="688"/>
      <c r="AYA76" s="688"/>
      <c r="AYB76" s="688"/>
      <c r="AYC76" s="688"/>
      <c r="AYD76" s="688"/>
      <c r="AYE76" s="688"/>
      <c r="AYF76" s="688"/>
      <c r="AYG76" s="688"/>
      <c r="AYH76" s="688"/>
      <c r="AYI76" s="688"/>
      <c r="AYJ76" s="688"/>
      <c r="AYK76" s="688"/>
      <c r="AYL76" s="688"/>
      <c r="AYM76" s="688"/>
      <c r="AYN76" s="688"/>
      <c r="AYO76" s="688"/>
      <c r="AYP76" s="688"/>
      <c r="AYQ76" s="688"/>
      <c r="AYR76" s="688"/>
      <c r="AYS76" s="688"/>
      <c r="AYT76" s="688"/>
      <c r="AYU76" s="688"/>
      <c r="AYV76" s="688"/>
      <c r="AYW76" s="688"/>
      <c r="AYX76" s="688"/>
      <c r="AYY76" s="688"/>
      <c r="AYZ76" s="688"/>
      <c r="AZA76" s="688"/>
      <c r="AZB76" s="688"/>
      <c r="AZC76" s="688"/>
      <c r="AZD76" s="688"/>
      <c r="AZE76" s="688"/>
      <c r="AZF76" s="688"/>
      <c r="AZG76" s="688"/>
      <c r="AZH76" s="688"/>
      <c r="AZI76" s="688"/>
      <c r="AZJ76" s="688"/>
      <c r="AZK76" s="688"/>
      <c r="AZL76" s="688"/>
      <c r="AZM76" s="688"/>
      <c r="AZN76" s="688"/>
      <c r="AZO76" s="688"/>
      <c r="AZP76" s="688"/>
      <c r="AZQ76" s="688"/>
      <c r="AZR76" s="688"/>
      <c r="AZS76" s="688"/>
      <c r="AZT76" s="688"/>
      <c r="AZU76" s="688"/>
      <c r="AZV76" s="688"/>
      <c r="AZW76" s="688"/>
      <c r="AZX76" s="688"/>
      <c r="AZY76" s="688"/>
      <c r="AZZ76" s="688"/>
      <c r="BAA76" s="688"/>
      <c r="BAB76" s="688"/>
      <c r="BAC76" s="688"/>
      <c r="BAD76" s="688"/>
      <c r="BAE76" s="688"/>
      <c r="BAF76" s="688"/>
      <c r="BAG76" s="688"/>
      <c r="BAH76" s="688"/>
      <c r="BAI76" s="688"/>
      <c r="BAJ76" s="688"/>
      <c r="BAK76" s="688"/>
      <c r="BAL76" s="688"/>
      <c r="BAM76" s="688"/>
      <c r="BAN76" s="688"/>
      <c r="BAO76" s="688"/>
      <c r="BAP76" s="688"/>
      <c r="BAQ76" s="688"/>
      <c r="BAR76" s="688"/>
      <c r="BAS76" s="688"/>
      <c r="BAT76" s="688"/>
      <c r="BAU76" s="688"/>
      <c r="BAV76" s="688"/>
      <c r="BAW76" s="688"/>
      <c r="BAX76" s="688"/>
      <c r="BAY76" s="688"/>
      <c r="BAZ76" s="688"/>
      <c r="BBA76" s="688"/>
      <c r="BBB76" s="688"/>
      <c r="BBC76" s="688"/>
      <c r="BBD76" s="688"/>
      <c r="BBE76" s="688"/>
      <c r="BBF76" s="688"/>
      <c r="BBG76" s="688"/>
      <c r="BBH76" s="688"/>
      <c r="BBI76" s="688"/>
      <c r="BBJ76" s="688"/>
      <c r="BBK76" s="688"/>
      <c r="BBL76" s="688"/>
      <c r="BBM76" s="688"/>
      <c r="BBN76" s="688"/>
      <c r="BBO76" s="688"/>
      <c r="BBP76" s="688"/>
      <c r="BBQ76" s="688"/>
      <c r="BBR76" s="688"/>
      <c r="BBS76" s="688"/>
      <c r="BBT76" s="688"/>
      <c r="BBU76" s="688"/>
      <c r="BBV76" s="688"/>
      <c r="BBW76" s="688"/>
      <c r="BBX76" s="688"/>
      <c r="BBY76" s="688"/>
      <c r="BBZ76" s="688"/>
      <c r="BCA76" s="688"/>
      <c r="BCB76" s="688"/>
      <c r="BCC76" s="688"/>
      <c r="BCD76" s="688"/>
      <c r="BCE76" s="688"/>
      <c r="BCF76" s="688"/>
      <c r="BCG76" s="688"/>
      <c r="BCH76" s="688"/>
      <c r="BCI76" s="688"/>
      <c r="BCJ76" s="688"/>
      <c r="BCK76" s="688"/>
      <c r="BCL76" s="688"/>
      <c r="BCM76" s="688"/>
      <c r="BCN76" s="688"/>
      <c r="BCO76" s="688"/>
      <c r="BCP76" s="688"/>
      <c r="BCQ76" s="688"/>
      <c r="BCR76" s="688"/>
      <c r="BCS76" s="688"/>
      <c r="BCT76" s="688"/>
      <c r="BCU76" s="688"/>
      <c r="BCV76" s="688"/>
      <c r="BCW76" s="688"/>
      <c r="BCX76" s="688"/>
      <c r="BCY76" s="688"/>
      <c r="BCZ76" s="688"/>
      <c r="BDA76" s="688"/>
      <c r="BDB76" s="688"/>
      <c r="BDC76" s="688"/>
      <c r="BDD76" s="688"/>
      <c r="BDE76" s="688"/>
      <c r="BDF76" s="688"/>
      <c r="BDG76" s="688"/>
      <c r="BDH76" s="688"/>
      <c r="BDI76" s="688"/>
      <c r="BDJ76" s="688"/>
      <c r="BDK76" s="688"/>
      <c r="BDL76" s="688"/>
      <c r="BDM76" s="688"/>
      <c r="BDN76" s="688"/>
      <c r="BDO76" s="688"/>
      <c r="BDP76" s="688"/>
      <c r="BDQ76" s="688"/>
      <c r="BDR76" s="688"/>
      <c r="BDS76" s="688"/>
      <c r="BDT76" s="688"/>
      <c r="BDU76" s="688"/>
      <c r="BDV76" s="688"/>
      <c r="BDW76" s="688"/>
      <c r="BDX76" s="688"/>
      <c r="BDY76" s="688"/>
      <c r="BDZ76" s="688"/>
      <c r="BEA76" s="688"/>
      <c r="BEB76" s="688"/>
      <c r="BEC76" s="688"/>
      <c r="BED76" s="688"/>
      <c r="BEE76" s="688"/>
      <c r="BEF76" s="688"/>
      <c r="BEG76" s="688"/>
      <c r="BEH76" s="688"/>
      <c r="BEI76" s="688"/>
      <c r="BEJ76" s="688"/>
      <c r="BEK76" s="688"/>
      <c r="BEL76" s="688"/>
      <c r="BEM76" s="688"/>
      <c r="BEN76" s="688"/>
      <c r="BEO76" s="688"/>
      <c r="BEP76" s="688"/>
      <c r="BEQ76" s="688"/>
      <c r="BER76" s="688"/>
      <c r="BES76" s="688"/>
      <c r="BET76" s="688"/>
      <c r="BEU76" s="688"/>
      <c r="BEV76" s="688"/>
      <c r="BEW76" s="688"/>
      <c r="BEX76" s="688"/>
      <c r="BEY76" s="688"/>
      <c r="BEZ76" s="688"/>
      <c r="BFA76" s="688"/>
      <c r="BFB76" s="688"/>
      <c r="BFC76" s="688"/>
      <c r="BFD76" s="688"/>
      <c r="BFE76" s="688"/>
      <c r="BFF76" s="688"/>
      <c r="BFG76" s="688"/>
      <c r="BFH76" s="688"/>
      <c r="BFI76" s="688"/>
      <c r="BFJ76" s="688"/>
      <c r="BFK76" s="688"/>
      <c r="BFL76" s="688"/>
      <c r="BFM76" s="688"/>
      <c r="BFN76" s="688"/>
      <c r="BFO76" s="688"/>
      <c r="BFP76" s="688"/>
      <c r="BFQ76" s="688"/>
      <c r="BFR76" s="688"/>
      <c r="BFS76" s="688"/>
      <c r="BFT76" s="688"/>
      <c r="BFU76" s="688"/>
      <c r="BFV76" s="688"/>
      <c r="BFW76" s="688"/>
      <c r="BFX76" s="688"/>
      <c r="BFY76" s="688"/>
      <c r="BFZ76" s="688"/>
      <c r="BGA76" s="688"/>
      <c r="BGB76" s="688"/>
      <c r="BGC76" s="688"/>
      <c r="BGD76" s="688"/>
      <c r="BGE76" s="688"/>
      <c r="BGF76" s="688"/>
      <c r="BGG76" s="688"/>
      <c r="BGH76" s="688"/>
      <c r="BGI76" s="688"/>
      <c r="BGJ76" s="688"/>
      <c r="BGK76" s="688"/>
      <c r="BGL76" s="688"/>
      <c r="BGM76" s="688"/>
      <c r="BGN76" s="688"/>
      <c r="BGO76" s="688"/>
      <c r="BGP76" s="688"/>
      <c r="BGQ76" s="688"/>
      <c r="BGR76" s="688"/>
      <c r="BGS76" s="688"/>
      <c r="BGT76" s="688"/>
      <c r="BGU76" s="688"/>
      <c r="BGV76" s="688"/>
      <c r="BGW76" s="688"/>
      <c r="BGX76" s="688"/>
      <c r="BGY76" s="688"/>
      <c r="BGZ76" s="688"/>
      <c r="BHA76" s="688"/>
      <c r="BHB76" s="688"/>
      <c r="BHC76" s="688"/>
      <c r="BHD76" s="688"/>
      <c r="BHE76" s="688"/>
      <c r="BHF76" s="688"/>
      <c r="BHG76" s="688"/>
      <c r="BHH76" s="688"/>
      <c r="BHI76" s="688"/>
      <c r="BHJ76" s="688"/>
      <c r="BHK76" s="688"/>
      <c r="BHL76" s="688"/>
      <c r="BHM76" s="688"/>
      <c r="BHN76" s="688"/>
      <c r="BHO76" s="688"/>
      <c r="BHP76" s="688"/>
      <c r="BHQ76" s="688"/>
      <c r="BHR76" s="688"/>
      <c r="BHS76" s="688"/>
      <c r="BHT76" s="688"/>
      <c r="BHU76" s="688"/>
      <c r="BHV76" s="688"/>
      <c r="BHW76" s="688"/>
      <c r="BHX76" s="688"/>
      <c r="BHY76" s="688"/>
      <c r="BHZ76" s="688"/>
      <c r="BIA76" s="688"/>
      <c r="BIB76" s="688"/>
      <c r="BIC76" s="688"/>
      <c r="BID76" s="688"/>
      <c r="BIE76" s="688"/>
      <c r="BIF76" s="688"/>
      <c r="BIG76" s="688"/>
      <c r="BIH76" s="688"/>
      <c r="BII76" s="688"/>
      <c r="BIJ76" s="688"/>
      <c r="BIK76" s="688"/>
      <c r="BIL76" s="688"/>
      <c r="BIM76" s="688"/>
      <c r="BIN76" s="688"/>
      <c r="BIO76" s="688"/>
      <c r="BIP76" s="688"/>
      <c r="BIQ76" s="688"/>
      <c r="BIR76" s="688"/>
      <c r="BIS76" s="688"/>
      <c r="BIT76" s="688"/>
      <c r="BIU76" s="688"/>
      <c r="BIV76" s="688"/>
      <c r="BIW76" s="688"/>
      <c r="BIX76" s="688"/>
      <c r="BIY76" s="688"/>
      <c r="BIZ76" s="688"/>
      <c r="BJA76" s="688"/>
      <c r="BJB76" s="688"/>
      <c r="BJC76" s="688"/>
      <c r="BJD76" s="688"/>
      <c r="BJE76" s="688"/>
      <c r="BJF76" s="688"/>
      <c r="BJG76" s="688"/>
      <c r="BJH76" s="688"/>
      <c r="BJI76" s="688"/>
      <c r="BJJ76" s="688"/>
      <c r="BJK76" s="688"/>
      <c r="BJL76" s="688"/>
      <c r="BJM76" s="688"/>
      <c r="BJN76" s="688"/>
      <c r="BJO76" s="688"/>
      <c r="BJP76" s="688"/>
      <c r="BJQ76" s="688"/>
      <c r="BJR76" s="688"/>
      <c r="BJS76" s="688"/>
      <c r="BJT76" s="688"/>
      <c r="BJU76" s="688"/>
      <c r="BJV76" s="688"/>
      <c r="BJW76" s="688"/>
      <c r="BJX76" s="688"/>
      <c r="BJY76" s="688"/>
      <c r="BJZ76" s="688"/>
      <c r="BKA76" s="688"/>
      <c r="BKB76" s="688"/>
      <c r="BKC76" s="688"/>
      <c r="BKD76" s="688"/>
      <c r="BKE76" s="688"/>
      <c r="BKF76" s="688"/>
      <c r="BKG76" s="688"/>
      <c r="BKH76" s="688"/>
      <c r="BKI76" s="688"/>
      <c r="BKJ76" s="688"/>
      <c r="BKK76" s="688"/>
      <c r="BKL76" s="688"/>
      <c r="BKM76" s="688"/>
      <c r="BKN76" s="688"/>
      <c r="BKO76" s="688"/>
      <c r="BKP76" s="688"/>
      <c r="BKQ76" s="688"/>
      <c r="BKR76" s="688"/>
      <c r="BKS76" s="688"/>
      <c r="BKT76" s="688"/>
      <c r="BKU76" s="688"/>
      <c r="BKV76" s="688"/>
      <c r="BKW76" s="688"/>
      <c r="BKX76" s="688"/>
      <c r="BKY76" s="688"/>
      <c r="BKZ76" s="688"/>
      <c r="BLA76" s="688"/>
      <c r="BLB76" s="688"/>
      <c r="BLC76" s="688"/>
      <c r="BLD76" s="688"/>
      <c r="BLE76" s="688"/>
      <c r="BLF76" s="688"/>
      <c r="BLG76" s="688"/>
      <c r="BLH76" s="688"/>
      <c r="BLI76" s="688"/>
      <c r="BLJ76" s="688"/>
      <c r="BLK76" s="688"/>
      <c r="BLL76" s="688"/>
      <c r="BLM76" s="688"/>
      <c r="BLN76" s="688"/>
      <c r="BLO76" s="688"/>
      <c r="BLP76" s="688"/>
      <c r="BLQ76" s="688"/>
      <c r="BLR76" s="688"/>
      <c r="BLS76" s="688"/>
      <c r="BLT76" s="688"/>
      <c r="BLU76" s="688"/>
      <c r="BLV76" s="688"/>
      <c r="BLW76" s="688"/>
      <c r="BLX76" s="688"/>
      <c r="BLY76" s="688"/>
      <c r="BLZ76" s="688"/>
      <c r="BMA76" s="688"/>
      <c r="BMB76" s="688"/>
      <c r="BMC76" s="688"/>
      <c r="BMD76" s="688"/>
      <c r="BME76" s="688"/>
      <c r="BMF76" s="688"/>
      <c r="BMG76" s="688"/>
      <c r="BMH76" s="688"/>
      <c r="BMI76" s="688"/>
      <c r="BMJ76" s="688"/>
      <c r="BMK76" s="688"/>
      <c r="BML76" s="688"/>
      <c r="BMM76" s="688"/>
      <c r="BMN76" s="688"/>
      <c r="BMO76" s="688"/>
      <c r="BMP76" s="688"/>
      <c r="BMQ76" s="688"/>
      <c r="BMR76" s="688"/>
      <c r="BMS76" s="688"/>
      <c r="BMT76" s="688"/>
      <c r="BMU76" s="688"/>
      <c r="BMV76" s="688"/>
      <c r="BMW76" s="688"/>
      <c r="BMX76" s="688"/>
      <c r="BMY76" s="688"/>
      <c r="BMZ76" s="688"/>
      <c r="BNA76" s="688"/>
      <c r="BNB76" s="688"/>
      <c r="BNC76" s="688"/>
      <c r="BND76" s="688"/>
      <c r="BNE76" s="688"/>
      <c r="BNF76" s="688"/>
      <c r="BNG76" s="688"/>
      <c r="BNH76" s="688"/>
      <c r="BNI76" s="688"/>
      <c r="BNJ76" s="688"/>
      <c r="BNK76" s="688"/>
      <c r="BNL76" s="688"/>
      <c r="BNM76" s="688"/>
      <c r="BNN76" s="688"/>
      <c r="BNO76" s="688"/>
      <c r="BNP76" s="688"/>
      <c r="BNQ76" s="688"/>
      <c r="BNR76" s="688"/>
      <c r="BNS76" s="688"/>
      <c r="BNT76" s="688"/>
      <c r="BNU76" s="688"/>
      <c r="BNV76" s="688"/>
      <c r="BNW76" s="688"/>
      <c r="BNX76" s="688"/>
      <c r="BNY76" s="688"/>
      <c r="BNZ76" s="688"/>
      <c r="BOA76" s="688"/>
      <c r="BOB76" s="688"/>
      <c r="BOC76" s="688"/>
      <c r="BOD76" s="688"/>
      <c r="BOE76" s="688"/>
      <c r="BOF76" s="688"/>
      <c r="BOG76" s="688"/>
      <c r="BOH76" s="688"/>
      <c r="BOI76" s="688"/>
      <c r="BOJ76" s="688"/>
      <c r="BOK76" s="688"/>
      <c r="BOL76" s="688"/>
      <c r="BOM76" s="688"/>
      <c r="BON76" s="688"/>
      <c r="BOO76" s="688"/>
      <c r="BOP76" s="688"/>
      <c r="BOQ76" s="688"/>
      <c r="BOR76" s="688"/>
      <c r="BOS76" s="688"/>
      <c r="BOT76" s="688"/>
      <c r="BOU76" s="688"/>
      <c r="BOV76" s="688"/>
      <c r="BOW76" s="688"/>
      <c r="BOX76" s="688"/>
      <c r="BOY76" s="688"/>
      <c r="BOZ76" s="688"/>
      <c r="BPA76" s="688"/>
      <c r="BPB76" s="688"/>
      <c r="BPC76" s="688"/>
      <c r="BPD76" s="688"/>
      <c r="BPE76" s="688"/>
      <c r="BPF76" s="688"/>
      <c r="BPG76" s="688"/>
      <c r="BPH76" s="688"/>
      <c r="BPI76" s="688"/>
      <c r="BPJ76" s="688"/>
      <c r="BPK76" s="688"/>
      <c r="BPL76" s="688"/>
      <c r="BPM76" s="688"/>
      <c r="BPN76" s="688"/>
      <c r="BPO76" s="688"/>
      <c r="BPP76" s="688"/>
      <c r="BPQ76" s="688"/>
      <c r="BPR76" s="688"/>
      <c r="BPS76" s="688"/>
      <c r="BPT76" s="688"/>
      <c r="BPU76" s="688"/>
      <c r="BPV76" s="688"/>
      <c r="BPW76" s="688"/>
      <c r="BPX76" s="688"/>
      <c r="BPY76" s="688"/>
      <c r="BPZ76" s="688"/>
      <c r="BQA76" s="688"/>
      <c r="BQB76" s="688"/>
      <c r="BQC76" s="688"/>
      <c r="BQD76" s="688"/>
      <c r="BQE76" s="688"/>
      <c r="BQF76" s="688"/>
      <c r="BQG76" s="688"/>
      <c r="BQH76" s="688"/>
      <c r="BQI76" s="688"/>
      <c r="BQJ76" s="688"/>
      <c r="BQK76" s="688"/>
      <c r="BQL76" s="688"/>
      <c r="BQM76" s="688"/>
      <c r="BQN76" s="688"/>
      <c r="BQO76" s="688"/>
      <c r="BQP76" s="688"/>
      <c r="BQQ76" s="688"/>
      <c r="BQR76" s="688"/>
      <c r="BQS76" s="688"/>
      <c r="BQT76" s="688"/>
      <c r="BQU76" s="688"/>
      <c r="BQV76" s="688"/>
      <c r="BQW76" s="688"/>
      <c r="BQX76" s="688"/>
      <c r="BQY76" s="688"/>
      <c r="BQZ76" s="688"/>
      <c r="BRA76" s="688"/>
      <c r="BRB76" s="688"/>
      <c r="BRC76" s="688"/>
      <c r="BRD76" s="688"/>
      <c r="BRE76" s="688"/>
      <c r="BRF76" s="688"/>
      <c r="BRG76" s="688"/>
      <c r="BRH76" s="688"/>
      <c r="BRI76" s="688"/>
      <c r="BRJ76" s="688"/>
      <c r="BRK76" s="688"/>
      <c r="BRL76" s="688"/>
      <c r="BRM76" s="688"/>
      <c r="BRN76" s="688"/>
      <c r="BRO76" s="688"/>
      <c r="BRP76" s="688"/>
      <c r="BRQ76" s="688"/>
      <c r="BRR76" s="688"/>
      <c r="BRS76" s="688"/>
      <c r="BRT76" s="688"/>
      <c r="BRU76" s="688"/>
      <c r="BRV76" s="688"/>
      <c r="BRW76" s="688"/>
      <c r="BRX76" s="688"/>
      <c r="BRY76" s="688"/>
      <c r="BRZ76" s="688"/>
      <c r="BSA76" s="688"/>
      <c r="BSB76" s="688"/>
      <c r="BSC76" s="688"/>
      <c r="BSD76" s="688"/>
      <c r="BSE76" s="688"/>
      <c r="BSF76" s="688"/>
      <c r="BSG76" s="688"/>
      <c r="BSH76" s="688"/>
      <c r="BSI76" s="688"/>
      <c r="BSJ76" s="688"/>
      <c r="BSK76" s="688"/>
      <c r="BSL76" s="688"/>
      <c r="BSM76" s="688"/>
      <c r="BSN76" s="688"/>
      <c r="BSO76" s="688"/>
      <c r="BSP76" s="688"/>
      <c r="BSQ76" s="688"/>
      <c r="BSR76" s="688"/>
      <c r="BSS76" s="688"/>
      <c r="BST76" s="688"/>
      <c r="BSU76" s="688"/>
      <c r="BSV76" s="688"/>
      <c r="BSW76" s="688"/>
      <c r="BSX76" s="688"/>
      <c r="BSY76" s="688"/>
      <c r="BSZ76" s="688"/>
      <c r="BTA76" s="688"/>
      <c r="BTB76" s="688"/>
      <c r="BTC76" s="688"/>
      <c r="BTD76" s="688"/>
      <c r="BTE76" s="688"/>
      <c r="BTF76" s="688"/>
      <c r="BTG76" s="688"/>
      <c r="BTH76" s="688"/>
      <c r="BTI76" s="688"/>
    </row>
    <row r="77" spans="1:1881" s="367" customFormat="1" ht="57" customHeight="1" x14ac:dyDescent="0.3">
      <c r="A77" s="188"/>
      <c r="B77" s="137" t="s">
        <v>11</v>
      </c>
      <c r="C77" s="140"/>
      <c r="D77" s="138"/>
      <c r="E77" s="138"/>
      <c r="F77" s="725"/>
      <c r="G77" s="530"/>
      <c r="H77" s="14"/>
      <c r="I77" s="32"/>
      <c r="J77"/>
      <c r="K77" s="382"/>
      <c r="L77" s="715" t="s">
        <v>1058</v>
      </c>
      <c r="M77" s="580"/>
      <c r="N77" s="597"/>
      <c r="O77" s="382"/>
      <c r="P77" s="382"/>
      <c r="Q77" s="382"/>
      <c r="R77" s="382"/>
      <c r="S77" s="382"/>
      <c r="T77" s="382"/>
      <c r="U77" s="382"/>
      <c r="V77" s="382"/>
      <c r="W77" s="382"/>
      <c r="X77" s="382"/>
      <c r="Y77" s="382"/>
      <c r="Z77" s="382"/>
      <c r="AA77" s="382"/>
      <c r="AB77" s="382"/>
      <c r="AC77" s="382"/>
      <c r="AD77" s="382"/>
      <c r="AE77" s="382"/>
      <c r="AF77" s="382"/>
      <c r="AG77" s="382"/>
      <c r="AH77" s="382"/>
      <c r="AI77" s="382"/>
      <c r="AJ77" s="382"/>
      <c r="AK77" s="382"/>
      <c r="AL77" s="382"/>
      <c r="AM77" s="382"/>
      <c r="AN77" s="382"/>
      <c r="AO77" s="382"/>
      <c r="AP77" s="382"/>
      <c r="AQ77" s="382"/>
      <c r="AR77" s="382"/>
      <c r="AS77" s="382"/>
      <c r="AT77" s="382"/>
      <c r="AU77" s="382"/>
      <c r="AV77" s="382"/>
      <c r="AW77" s="382"/>
      <c r="AX77" s="382"/>
      <c r="AY77" s="382"/>
      <c r="AZ77" s="382"/>
      <c r="BA77" s="382"/>
      <c r="BB77" s="382"/>
      <c r="BC77" s="382"/>
      <c r="BD77" s="382"/>
      <c r="BE77" s="382"/>
      <c r="BF77" s="382"/>
      <c r="BG77" s="382"/>
      <c r="BH77" s="382"/>
      <c r="BI77" s="382"/>
      <c r="BJ77" s="382"/>
      <c r="BK77" s="382"/>
      <c r="BL77" s="382"/>
      <c r="BM77" s="382"/>
      <c r="BN77" s="382"/>
      <c r="BO77" s="382"/>
      <c r="BP77" s="382"/>
      <c r="BQ77" s="382"/>
      <c r="BR77" s="382"/>
      <c r="BS77" s="382"/>
      <c r="BT77" s="382"/>
      <c r="BU77" s="382"/>
      <c r="BV77" s="382"/>
      <c r="BW77" s="382"/>
      <c r="BX77" s="382"/>
      <c r="BY77" s="382"/>
      <c r="BZ77" s="382"/>
      <c r="CA77" s="382"/>
      <c r="CB77" s="382"/>
      <c r="CC77" s="382"/>
      <c r="CD77" s="382"/>
      <c r="CE77" s="382"/>
      <c r="CF77" s="382"/>
      <c r="CG77" s="382"/>
      <c r="CH77" s="382"/>
      <c r="CI77" s="382"/>
      <c r="CJ77" s="382"/>
      <c r="CK77" s="382"/>
      <c r="CL77" s="382"/>
      <c r="CM77" s="382"/>
      <c r="CN77" s="382"/>
      <c r="CO77" s="382"/>
      <c r="CP77" s="382"/>
      <c r="CQ77" s="382"/>
      <c r="CR77" s="382"/>
      <c r="CS77" s="382"/>
      <c r="CT77" s="382"/>
      <c r="CU77" s="382"/>
      <c r="CV77" s="382"/>
      <c r="CW77" s="382"/>
      <c r="CX77" s="382"/>
      <c r="CY77" s="382"/>
      <c r="CZ77" s="382"/>
      <c r="DA77" s="382"/>
      <c r="DB77" s="382"/>
      <c r="DC77" s="382"/>
      <c r="DD77" s="382"/>
      <c r="DE77" s="382"/>
      <c r="DF77" s="382"/>
      <c r="DG77" s="382"/>
      <c r="DH77" s="382"/>
      <c r="DI77" s="382"/>
      <c r="DJ77" s="382"/>
      <c r="DK77" s="382"/>
      <c r="DL77" s="382"/>
      <c r="DM77" s="382"/>
      <c r="DN77" s="382"/>
      <c r="DO77" s="382"/>
      <c r="DP77" s="382"/>
      <c r="DQ77" s="382"/>
      <c r="DR77" s="382"/>
      <c r="DS77" s="382"/>
      <c r="DT77" s="382"/>
      <c r="DU77" s="382"/>
      <c r="DV77" s="382"/>
      <c r="DW77" s="382"/>
      <c r="DX77" s="382"/>
      <c r="DY77" s="382"/>
      <c r="DZ77" s="382"/>
      <c r="EA77" s="382"/>
      <c r="EB77" s="382"/>
      <c r="EC77" s="382"/>
      <c r="ED77" s="382"/>
      <c r="EE77" s="382"/>
      <c r="EF77" s="382"/>
      <c r="EG77" s="382"/>
      <c r="EH77" s="382"/>
      <c r="EI77" s="382"/>
      <c r="EJ77" s="382"/>
      <c r="EK77" s="382"/>
      <c r="EL77" s="382"/>
      <c r="EM77" s="382"/>
      <c r="EN77" s="382"/>
      <c r="EO77" s="382"/>
      <c r="EP77" s="382"/>
      <c r="EQ77" s="382"/>
      <c r="ER77" s="382"/>
      <c r="ES77" s="382"/>
      <c r="ET77" s="382"/>
      <c r="EU77" s="382"/>
      <c r="EV77" s="382"/>
      <c r="EW77" s="382"/>
      <c r="EX77" s="382"/>
      <c r="EY77" s="382"/>
      <c r="EZ77" s="382"/>
      <c r="FA77" s="382"/>
      <c r="FB77" s="382"/>
      <c r="FC77" s="382"/>
      <c r="FD77" s="382"/>
      <c r="FE77" s="382"/>
      <c r="FF77" s="382"/>
      <c r="FG77" s="382"/>
      <c r="FH77" s="382"/>
      <c r="FI77" s="382"/>
      <c r="FJ77" s="382"/>
      <c r="FK77" s="382"/>
      <c r="FL77" s="382"/>
      <c r="FM77" s="382"/>
      <c r="FN77" s="382"/>
      <c r="FO77" s="382"/>
      <c r="FP77" s="382"/>
      <c r="FQ77" s="382"/>
      <c r="FR77" s="382"/>
      <c r="FS77" s="382"/>
      <c r="FT77" s="382"/>
      <c r="FU77" s="382"/>
      <c r="FV77" s="382"/>
      <c r="FW77" s="382"/>
      <c r="FX77" s="382"/>
      <c r="FY77" s="382"/>
      <c r="FZ77" s="382"/>
      <c r="GA77" s="382"/>
      <c r="GB77" s="382"/>
      <c r="GC77" s="382"/>
      <c r="GD77" s="382"/>
      <c r="GE77" s="382"/>
      <c r="GF77" s="382"/>
      <c r="GG77" s="382"/>
      <c r="GH77" s="382"/>
      <c r="GI77" s="382"/>
      <c r="GJ77" s="382"/>
      <c r="GK77" s="382"/>
      <c r="GL77" s="382"/>
      <c r="GM77" s="382"/>
      <c r="GN77" s="382"/>
      <c r="GO77" s="382"/>
      <c r="GP77" s="382"/>
      <c r="GQ77" s="382"/>
      <c r="GR77" s="382"/>
      <c r="GS77" s="382"/>
      <c r="GT77" s="382"/>
      <c r="GU77" s="382"/>
      <c r="GV77" s="382"/>
      <c r="GW77" s="382"/>
      <c r="GX77" s="382"/>
      <c r="GY77" s="382"/>
      <c r="GZ77" s="382"/>
      <c r="HA77" s="382"/>
      <c r="HB77" s="382"/>
      <c r="HC77" s="382"/>
      <c r="HD77" s="382"/>
      <c r="HE77" s="382"/>
      <c r="HF77" s="382"/>
      <c r="HG77" s="382"/>
      <c r="HH77" s="382"/>
      <c r="HI77" s="382"/>
      <c r="HJ77" s="382"/>
      <c r="HK77" s="382"/>
      <c r="HL77" s="382"/>
      <c r="HM77" s="382"/>
      <c r="HN77" s="382"/>
      <c r="HO77" s="382"/>
      <c r="HP77" s="382"/>
      <c r="HQ77" s="382"/>
      <c r="HR77" s="382"/>
      <c r="HS77" s="382"/>
      <c r="HT77" s="382"/>
      <c r="HU77" s="382"/>
      <c r="HV77" s="382"/>
      <c r="HW77" s="382"/>
      <c r="HX77" s="382"/>
      <c r="HY77" s="382"/>
      <c r="HZ77" s="382"/>
      <c r="IA77" s="382"/>
      <c r="IB77" s="382"/>
      <c r="IC77" s="382"/>
      <c r="ID77" s="382"/>
      <c r="IE77" s="382"/>
      <c r="IF77" s="382"/>
      <c r="IG77" s="382"/>
      <c r="IH77" s="382"/>
      <c r="II77" s="382"/>
      <c r="IJ77" s="382"/>
      <c r="IK77" s="382"/>
      <c r="IL77" s="382"/>
      <c r="IM77" s="382"/>
      <c r="IN77" s="382"/>
      <c r="IO77" s="382"/>
      <c r="IP77" s="382"/>
      <c r="IQ77" s="382"/>
      <c r="IR77" s="382"/>
      <c r="IS77" s="382"/>
      <c r="IT77" s="382"/>
      <c r="IU77" s="382"/>
      <c r="IV77" s="382"/>
      <c r="IW77" s="382"/>
      <c r="IX77" s="382"/>
      <c r="IY77" s="382"/>
      <c r="IZ77" s="382"/>
      <c r="JA77" s="382"/>
      <c r="JB77" s="382"/>
      <c r="JC77" s="382"/>
      <c r="JD77" s="382"/>
      <c r="JE77" s="382"/>
      <c r="JF77" s="382"/>
      <c r="JG77" s="382"/>
      <c r="JH77" s="382"/>
      <c r="JI77" s="382"/>
      <c r="JJ77" s="382"/>
      <c r="JK77" s="382"/>
      <c r="JL77" s="382"/>
      <c r="JM77" s="382"/>
      <c r="JN77" s="382"/>
      <c r="JO77" s="382"/>
      <c r="JP77" s="382"/>
      <c r="JQ77" s="382"/>
      <c r="JR77" s="382"/>
      <c r="JS77" s="382"/>
      <c r="JT77" s="382"/>
      <c r="JU77" s="382"/>
      <c r="JV77" s="382"/>
      <c r="JW77" s="382"/>
      <c r="JX77" s="382"/>
      <c r="JY77" s="382"/>
      <c r="JZ77" s="382"/>
      <c r="KA77" s="382"/>
      <c r="KB77" s="382"/>
      <c r="KC77" s="382"/>
      <c r="KD77" s="382"/>
      <c r="KE77" s="382"/>
      <c r="KF77" s="382"/>
      <c r="KG77" s="382"/>
      <c r="KH77" s="382"/>
      <c r="KI77" s="382"/>
      <c r="KJ77" s="382"/>
      <c r="KK77" s="382"/>
      <c r="KL77" s="382"/>
      <c r="KM77" s="382"/>
      <c r="KN77" s="382"/>
      <c r="KO77" s="382"/>
      <c r="KP77" s="382"/>
      <c r="KQ77" s="382"/>
      <c r="KR77" s="382"/>
      <c r="KS77" s="382"/>
      <c r="KT77" s="382"/>
      <c r="KU77" s="382"/>
      <c r="KV77" s="382"/>
      <c r="KW77" s="382"/>
      <c r="KX77" s="382"/>
      <c r="KY77" s="382"/>
      <c r="KZ77" s="382"/>
      <c r="LA77" s="382"/>
      <c r="LB77" s="382"/>
      <c r="LC77" s="382"/>
      <c r="LD77" s="382"/>
      <c r="LE77" s="382"/>
      <c r="LF77" s="382"/>
      <c r="LG77" s="382"/>
      <c r="LH77" s="382"/>
      <c r="LI77" s="382"/>
      <c r="LJ77" s="382"/>
      <c r="LK77" s="382"/>
      <c r="LL77" s="382"/>
      <c r="LM77" s="382"/>
      <c r="LN77" s="382"/>
      <c r="LO77" s="382"/>
      <c r="LP77" s="382"/>
      <c r="LQ77" s="382"/>
      <c r="LR77" s="382"/>
      <c r="LS77" s="382"/>
      <c r="LT77" s="382"/>
      <c r="LU77" s="382"/>
      <c r="LV77" s="382"/>
      <c r="LW77" s="382"/>
      <c r="LX77" s="382"/>
      <c r="LY77" s="382"/>
      <c r="LZ77" s="382"/>
      <c r="MA77" s="382"/>
      <c r="MB77" s="382"/>
      <c r="MC77" s="382"/>
      <c r="MD77" s="382"/>
      <c r="ME77" s="382"/>
      <c r="MF77" s="382"/>
      <c r="MG77" s="382"/>
      <c r="MH77" s="382"/>
      <c r="MI77" s="382"/>
      <c r="MJ77" s="382"/>
      <c r="MK77" s="382"/>
      <c r="ML77" s="382"/>
      <c r="MM77" s="382"/>
      <c r="MN77" s="382"/>
      <c r="MO77" s="382"/>
      <c r="MP77" s="382"/>
      <c r="MQ77" s="382"/>
      <c r="MR77" s="382"/>
      <c r="MS77" s="382"/>
      <c r="MT77" s="382"/>
      <c r="MU77" s="382"/>
      <c r="MV77" s="382"/>
      <c r="MW77" s="382"/>
      <c r="MX77" s="382"/>
      <c r="MY77" s="382"/>
      <c r="MZ77" s="382"/>
      <c r="NA77" s="382"/>
      <c r="NB77" s="382"/>
      <c r="NC77" s="382"/>
      <c r="ND77" s="382"/>
      <c r="NE77" s="382"/>
      <c r="NF77" s="382"/>
      <c r="NG77" s="382"/>
      <c r="NH77" s="382"/>
      <c r="NI77" s="382"/>
      <c r="NJ77" s="382"/>
      <c r="NK77" s="382"/>
      <c r="NL77" s="382"/>
      <c r="NM77" s="382"/>
      <c r="NN77" s="382"/>
      <c r="NO77" s="382"/>
      <c r="NP77" s="382"/>
      <c r="NQ77" s="382"/>
      <c r="NR77" s="382"/>
      <c r="NS77" s="382"/>
      <c r="NT77" s="382"/>
      <c r="NU77" s="382"/>
      <c r="NV77" s="382"/>
      <c r="NW77" s="382"/>
      <c r="NX77" s="382"/>
      <c r="NY77" s="382"/>
      <c r="NZ77" s="382"/>
      <c r="OA77" s="382"/>
      <c r="OB77" s="382"/>
      <c r="OC77" s="382"/>
      <c r="OD77" s="382"/>
      <c r="OE77" s="382"/>
      <c r="OF77" s="382"/>
      <c r="OG77" s="382"/>
      <c r="OH77" s="382"/>
      <c r="OI77" s="382"/>
      <c r="OJ77" s="382"/>
      <c r="OK77" s="382"/>
      <c r="OL77" s="382"/>
      <c r="OM77" s="382"/>
      <c r="ON77" s="382"/>
      <c r="OO77" s="382"/>
      <c r="OP77" s="382"/>
      <c r="OQ77" s="382"/>
      <c r="OR77" s="382"/>
      <c r="OS77" s="382"/>
      <c r="OT77" s="382"/>
      <c r="OU77" s="382"/>
      <c r="OV77" s="382"/>
      <c r="OW77" s="382"/>
      <c r="OX77" s="382"/>
      <c r="OY77" s="382"/>
      <c r="OZ77" s="382"/>
      <c r="PA77" s="382"/>
      <c r="PB77" s="382"/>
      <c r="PC77" s="382"/>
      <c r="PD77" s="382"/>
      <c r="PE77" s="382"/>
      <c r="PF77" s="382"/>
      <c r="PG77" s="382"/>
      <c r="PH77" s="382"/>
      <c r="PI77" s="382"/>
      <c r="PJ77" s="382"/>
      <c r="PK77" s="382"/>
      <c r="PL77" s="382"/>
      <c r="PM77" s="382"/>
      <c r="PN77" s="382"/>
      <c r="PO77" s="382"/>
      <c r="PP77" s="382"/>
      <c r="PQ77" s="382"/>
      <c r="PR77" s="382"/>
      <c r="PS77" s="382"/>
      <c r="PT77" s="382"/>
      <c r="PU77" s="382"/>
      <c r="PV77" s="382"/>
      <c r="PW77" s="382"/>
      <c r="PX77" s="382"/>
      <c r="PY77" s="382"/>
      <c r="PZ77" s="382"/>
      <c r="QA77" s="382"/>
      <c r="QB77" s="382"/>
      <c r="QC77" s="382"/>
      <c r="QD77" s="382"/>
      <c r="QE77" s="382"/>
      <c r="QF77" s="382"/>
      <c r="QG77" s="382"/>
      <c r="QH77" s="382"/>
      <c r="QI77" s="382"/>
      <c r="QJ77" s="382"/>
      <c r="QK77" s="382"/>
      <c r="QL77" s="382"/>
      <c r="QM77" s="382"/>
      <c r="QN77" s="382"/>
      <c r="QO77" s="382"/>
      <c r="QP77" s="382"/>
      <c r="QQ77" s="382"/>
      <c r="QR77" s="382"/>
      <c r="QS77" s="382"/>
      <c r="QT77" s="382"/>
      <c r="QU77" s="382"/>
      <c r="QV77" s="382"/>
      <c r="QW77" s="382"/>
      <c r="QX77" s="382"/>
      <c r="QY77" s="382"/>
      <c r="QZ77" s="382"/>
      <c r="RA77" s="382"/>
      <c r="RB77" s="382"/>
      <c r="RC77" s="382"/>
      <c r="RD77" s="382"/>
      <c r="RE77" s="382"/>
      <c r="RF77" s="382"/>
      <c r="RG77" s="382"/>
      <c r="RH77" s="382"/>
      <c r="RI77" s="382"/>
      <c r="RJ77" s="382"/>
      <c r="RK77" s="382"/>
      <c r="RL77" s="382"/>
      <c r="RM77" s="382"/>
      <c r="RN77" s="382"/>
      <c r="RO77" s="382"/>
      <c r="RP77" s="382"/>
      <c r="RQ77" s="382"/>
      <c r="RR77" s="382"/>
      <c r="RS77" s="382"/>
      <c r="RT77" s="382"/>
      <c r="RU77" s="382"/>
      <c r="RV77" s="382"/>
      <c r="RW77" s="382"/>
      <c r="RX77" s="382"/>
      <c r="RY77" s="382"/>
      <c r="RZ77" s="382"/>
      <c r="SA77" s="382"/>
      <c r="SB77" s="382"/>
      <c r="SC77" s="382"/>
      <c r="SD77" s="382"/>
      <c r="SE77" s="382"/>
      <c r="SF77" s="382"/>
      <c r="SG77" s="382"/>
      <c r="SH77" s="382"/>
      <c r="SI77" s="382"/>
      <c r="SJ77" s="382"/>
      <c r="SK77" s="382"/>
      <c r="SL77" s="382"/>
      <c r="SM77" s="382"/>
      <c r="SN77" s="382"/>
      <c r="SO77" s="382"/>
      <c r="SP77" s="382"/>
      <c r="SQ77" s="382"/>
      <c r="SR77" s="382"/>
      <c r="SS77" s="382"/>
      <c r="ST77" s="382"/>
      <c r="SU77" s="382"/>
      <c r="SV77" s="382"/>
      <c r="SW77" s="382"/>
      <c r="SX77" s="382"/>
      <c r="SY77" s="382"/>
      <c r="SZ77" s="382"/>
      <c r="TA77" s="382"/>
      <c r="TB77" s="382"/>
      <c r="TC77" s="382"/>
      <c r="TD77" s="382"/>
      <c r="TE77" s="382"/>
      <c r="TF77" s="382"/>
      <c r="TG77" s="382"/>
      <c r="TH77" s="382"/>
      <c r="TI77" s="382"/>
      <c r="TJ77" s="382"/>
      <c r="TK77" s="382"/>
      <c r="TL77" s="382"/>
      <c r="TM77" s="382"/>
      <c r="TN77" s="382"/>
      <c r="TO77" s="382"/>
      <c r="TP77" s="382"/>
      <c r="TQ77" s="382"/>
      <c r="TR77" s="382"/>
      <c r="TS77" s="382"/>
      <c r="TT77" s="382"/>
      <c r="TU77" s="382"/>
      <c r="TV77" s="382"/>
      <c r="TW77" s="382"/>
      <c r="TX77" s="382"/>
      <c r="TY77" s="382"/>
      <c r="TZ77" s="382"/>
      <c r="UA77" s="382"/>
      <c r="UB77" s="382"/>
      <c r="UC77" s="382"/>
      <c r="UD77" s="382"/>
      <c r="UE77" s="382"/>
      <c r="UF77" s="382"/>
      <c r="UG77" s="382"/>
      <c r="UH77" s="382"/>
      <c r="UI77" s="382"/>
      <c r="UJ77" s="382"/>
      <c r="UK77" s="382"/>
      <c r="UL77" s="382"/>
      <c r="UM77" s="382"/>
      <c r="UN77" s="382"/>
      <c r="UO77" s="382"/>
      <c r="UP77" s="382"/>
      <c r="UQ77" s="382"/>
      <c r="UR77" s="382"/>
      <c r="US77" s="382"/>
      <c r="UT77" s="382"/>
      <c r="UU77" s="382"/>
      <c r="UV77" s="382"/>
      <c r="UW77" s="382"/>
      <c r="UX77" s="382"/>
      <c r="UY77" s="382"/>
      <c r="UZ77" s="382"/>
      <c r="VA77" s="382"/>
      <c r="VB77" s="382"/>
      <c r="VC77" s="382"/>
      <c r="VD77" s="382"/>
      <c r="VE77" s="382"/>
      <c r="VF77" s="382"/>
      <c r="VG77" s="382"/>
      <c r="VH77" s="382"/>
      <c r="VI77" s="382"/>
      <c r="VJ77" s="382"/>
      <c r="VK77" s="382"/>
      <c r="VL77" s="382"/>
      <c r="VM77" s="382"/>
      <c r="VN77" s="382"/>
      <c r="VO77" s="382"/>
      <c r="VP77" s="382"/>
      <c r="VQ77" s="382"/>
      <c r="VR77" s="382"/>
      <c r="VS77" s="382"/>
      <c r="VT77" s="382"/>
      <c r="VU77" s="382"/>
      <c r="VV77" s="382"/>
      <c r="VW77" s="382"/>
      <c r="VX77" s="382"/>
      <c r="VY77" s="382"/>
      <c r="VZ77" s="382"/>
      <c r="WA77" s="382"/>
      <c r="WB77" s="382"/>
      <c r="WC77" s="382"/>
      <c r="WD77" s="382"/>
      <c r="WE77" s="382"/>
      <c r="WF77" s="382"/>
      <c r="WG77" s="382"/>
      <c r="WH77" s="382"/>
      <c r="WI77" s="382"/>
      <c r="WJ77" s="382"/>
      <c r="WK77" s="382"/>
      <c r="WL77" s="382"/>
      <c r="WM77" s="382"/>
      <c r="WN77" s="382"/>
      <c r="WO77" s="382"/>
      <c r="WP77" s="382"/>
      <c r="WQ77" s="382"/>
      <c r="WR77" s="382"/>
      <c r="WS77" s="382"/>
      <c r="WT77" s="382"/>
      <c r="WU77" s="382"/>
      <c r="WV77" s="382"/>
      <c r="WW77" s="382"/>
      <c r="WX77" s="382"/>
      <c r="WY77" s="382"/>
      <c r="WZ77" s="382"/>
      <c r="XA77" s="382"/>
      <c r="XB77" s="382"/>
      <c r="XC77" s="382"/>
      <c r="XD77" s="382"/>
      <c r="XE77" s="382"/>
      <c r="XF77" s="382"/>
      <c r="XG77" s="382"/>
      <c r="XH77" s="382"/>
      <c r="XI77" s="382"/>
      <c r="XJ77" s="382"/>
      <c r="XK77" s="382"/>
      <c r="XL77" s="382"/>
      <c r="XM77" s="382"/>
      <c r="XN77" s="382"/>
      <c r="XO77" s="382"/>
      <c r="XP77" s="382"/>
      <c r="XQ77" s="382"/>
      <c r="XR77" s="382"/>
      <c r="XS77" s="382"/>
      <c r="XT77" s="382"/>
      <c r="XU77" s="382"/>
      <c r="XV77" s="382"/>
      <c r="XW77" s="382"/>
      <c r="XX77" s="382"/>
      <c r="XY77" s="382"/>
      <c r="XZ77" s="382"/>
      <c r="YA77" s="382"/>
      <c r="YB77" s="382"/>
      <c r="YC77" s="382"/>
      <c r="YD77" s="382"/>
      <c r="YE77" s="382"/>
      <c r="YF77" s="382"/>
      <c r="YG77" s="382"/>
      <c r="YH77" s="382"/>
      <c r="YI77" s="382"/>
      <c r="YJ77" s="382"/>
      <c r="YK77" s="382"/>
      <c r="YL77" s="382"/>
      <c r="YM77" s="382"/>
      <c r="YN77" s="382"/>
      <c r="YO77" s="382"/>
      <c r="YP77" s="382"/>
      <c r="YQ77" s="382"/>
      <c r="YR77" s="382"/>
      <c r="YS77" s="382"/>
      <c r="YT77" s="382"/>
      <c r="YU77" s="382"/>
      <c r="YV77" s="382"/>
      <c r="YW77" s="382"/>
      <c r="YX77" s="382"/>
      <c r="YY77" s="382"/>
      <c r="YZ77" s="382"/>
      <c r="ZA77" s="382"/>
      <c r="ZB77" s="382"/>
      <c r="ZC77" s="382"/>
      <c r="ZD77" s="382"/>
      <c r="ZE77" s="382"/>
      <c r="ZF77" s="382"/>
      <c r="ZG77" s="382"/>
      <c r="ZH77" s="382"/>
      <c r="ZI77" s="382"/>
      <c r="ZJ77" s="382"/>
      <c r="ZK77" s="382"/>
      <c r="ZL77" s="382"/>
      <c r="ZM77" s="382"/>
      <c r="ZN77" s="382"/>
      <c r="ZO77" s="382"/>
      <c r="ZP77" s="382"/>
      <c r="ZQ77" s="382"/>
      <c r="ZR77" s="382"/>
      <c r="ZS77" s="382"/>
      <c r="ZT77" s="382"/>
      <c r="ZU77" s="382"/>
      <c r="ZV77" s="382"/>
      <c r="ZW77" s="382"/>
      <c r="ZX77" s="382"/>
      <c r="ZY77" s="382"/>
      <c r="ZZ77" s="382"/>
      <c r="AAA77" s="382"/>
      <c r="AAB77" s="382"/>
      <c r="AAC77" s="382"/>
      <c r="AAD77" s="382"/>
      <c r="AAE77" s="382"/>
      <c r="AAF77" s="382"/>
      <c r="AAG77" s="382"/>
      <c r="AAH77" s="382"/>
      <c r="AAI77" s="382"/>
      <c r="AAJ77" s="382"/>
      <c r="AAK77" s="382"/>
      <c r="AAL77" s="382"/>
      <c r="AAM77" s="382"/>
      <c r="AAN77" s="382"/>
      <c r="AAO77" s="382"/>
      <c r="AAP77" s="382"/>
      <c r="AAQ77" s="382"/>
      <c r="AAR77" s="382"/>
      <c r="AAS77" s="382"/>
      <c r="AAT77" s="382"/>
      <c r="AAU77" s="382"/>
      <c r="AAV77" s="382"/>
      <c r="AAW77" s="382"/>
      <c r="AAX77" s="382"/>
      <c r="AAY77" s="382"/>
      <c r="AAZ77" s="382"/>
      <c r="ABA77" s="382"/>
      <c r="ABB77" s="382"/>
      <c r="ABC77" s="382"/>
      <c r="ABD77" s="382"/>
      <c r="ABE77" s="382"/>
      <c r="ABF77" s="382"/>
      <c r="ABG77" s="382"/>
      <c r="ABH77" s="382"/>
      <c r="ABI77" s="382"/>
      <c r="ABJ77" s="382"/>
      <c r="ABK77" s="382"/>
      <c r="ABL77" s="382"/>
      <c r="ABM77" s="382"/>
      <c r="ABN77" s="382"/>
      <c r="ABO77" s="382"/>
      <c r="ABP77" s="382"/>
      <c r="ABQ77" s="382"/>
      <c r="ABR77" s="382"/>
      <c r="ABS77" s="382"/>
      <c r="ABT77" s="382"/>
      <c r="ABU77" s="382"/>
      <c r="ABV77" s="382"/>
      <c r="ABW77" s="382"/>
      <c r="ABX77" s="382"/>
      <c r="ABY77" s="382"/>
      <c r="ABZ77" s="382"/>
      <c r="ACA77" s="382"/>
      <c r="ACB77" s="382"/>
      <c r="ACC77" s="382"/>
      <c r="ACD77" s="382"/>
      <c r="ACE77" s="382"/>
      <c r="ACF77" s="382"/>
      <c r="ACG77" s="382"/>
      <c r="ACH77" s="382"/>
      <c r="ACI77" s="382"/>
      <c r="ACJ77" s="382"/>
      <c r="ACK77" s="382"/>
      <c r="ACL77" s="382"/>
      <c r="ACM77" s="382"/>
      <c r="ACN77" s="382"/>
      <c r="ACO77" s="382"/>
      <c r="ACP77" s="382"/>
      <c r="ACQ77" s="382"/>
      <c r="ACR77" s="382"/>
      <c r="ACS77" s="382"/>
      <c r="ACT77" s="382"/>
      <c r="ACU77" s="382"/>
      <c r="ACV77" s="382"/>
      <c r="ACW77" s="382"/>
      <c r="ACX77" s="382"/>
      <c r="ACY77" s="382"/>
      <c r="ACZ77" s="382"/>
      <c r="ADA77" s="382"/>
      <c r="ADB77" s="382"/>
      <c r="ADC77" s="382"/>
      <c r="ADD77" s="382"/>
      <c r="ADE77" s="382"/>
      <c r="ADF77" s="382"/>
      <c r="ADG77" s="382"/>
      <c r="ADH77" s="382"/>
      <c r="ADI77" s="382"/>
      <c r="ADJ77" s="382"/>
      <c r="ADK77" s="382"/>
      <c r="ADL77" s="382"/>
      <c r="ADM77" s="382"/>
      <c r="ADN77" s="382"/>
      <c r="ADO77" s="382"/>
      <c r="ADP77" s="382"/>
      <c r="ADQ77" s="382"/>
      <c r="ADR77" s="382"/>
      <c r="ADS77" s="382"/>
      <c r="ADT77" s="382"/>
      <c r="ADU77" s="382"/>
      <c r="ADV77" s="382"/>
      <c r="ADW77" s="382"/>
      <c r="ADX77" s="382"/>
      <c r="ADY77" s="382"/>
      <c r="ADZ77" s="382"/>
      <c r="AEA77" s="382"/>
      <c r="AEB77" s="382"/>
      <c r="AEC77" s="382"/>
      <c r="AED77" s="382"/>
      <c r="AEE77" s="382"/>
      <c r="AEF77" s="382"/>
      <c r="AEG77" s="382"/>
      <c r="AEH77" s="382"/>
      <c r="AEI77" s="382"/>
      <c r="AEJ77" s="382"/>
      <c r="AEK77" s="382"/>
      <c r="AEL77" s="382"/>
      <c r="AEM77" s="382"/>
      <c r="AEN77" s="382"/>
      <c r="AEO77" s="382"/>
      <c r="AEP77" s="382"/>
      <c r="AEQ77" s="382"/>
      <c r="AER77" s="382"/>
      <c r="AES77" s="382"/>
      <c r="AET77" s="382"/>
      <c r="AEU77" s="382"/>
      <c r="AEV77" s="382"/>
      <c r="AEW77" s="382"/>
      <c r="AEX77" s="382"/>
      <c r="AEY77" s="382"/>
      <c r="AEZ77" s="382"/>
      <c r="AFA77" s="382"/>
      <c r="AFB77" s="382"/>
      <c r="AFC77" s="382"/>
      <c r="AFD77" s="382"/>
      <c r="AFE77" s="382"/>
      <c r="AFF77" s="382"/>
      <c r="AFG77" s="382"/>
      <c r="AFH77" s="382"/>
      <c r="AFI77" s="382"/>
      <c r="AFJ77" s="382"/>
      <c r="AFK77" s="382"/>
      <c r="AFL77" s="382"/>
      <c r="AFM77" s="382"/>
      <c r="AFN77" s="382"/>
      <c r="AFO77" s="382"/>
      <c r="AFP77" s="382"/>
      <c r="AFQ77" s="382"/>
      <c r="AFR77" s="382"/>
      <c r="AFS77" s="382"/>
      <c r="AFT77" s="382"/>
      <c r="AFU77" s="382"/>
      <c r="AFV77" s="382"/>
      <c r="AFW77" s="382"/>
      <c r="AFX77" s="382"/>
      <c r="AFY77" s="382"/>
      <c r="AFZ77" s="382"/>
      <c r="AGA77" s="382"/>
      <c r="AGB77" s="382"/>
      <c r="AGC77" s="382"/>
      <c r="AGD77" s="382"/>
      <c r="AGE77" s="382"/>
      <c r="AGF77" s="382"/>
      <c r="AGG77" s="382"/>
      <c r="AGH77" s="382"/>
      <c r="AGI77" s="382"/>
      <c r="AGJ77" s="382"/>
      <c r="AGK77" s="382"/>
      <c r="AGL77" s="382"/>
      <c r="AGM77" s="382"/>
      <c r="AGN77" s="382"/>
      <c r="AGO77" s="382"/>
      <c r="AGP77" s="382"/>
      <c r="AGQ77" s="382"/>
      <c r="AGR77" s="382"/>
      <c r="AGS77" s="382"/>
      <c r="AGT77" s="382"/>
      <c r="AGU77" s="382"/>
      <c r="AGV77" s="382"/>
      <c r="AGW77" s="382"/>
      <c r="AGX77" s="382"/>
      <c r="AGY77" s="382"/>
      <c r="AGZ77" s="382"/>
      <c r="AHA77" s="382"/>
      <c r="AHB77" s="382"/>
      <c r="AHC77" s="382"/>
      <c r="AHD77" s="382"/>
      <c r="AHE77" s="382"/>
      <c r="AHF77" s="382"/>
      <c r="AHG77" s="382"/>
      <c r="AHH77" s="382"/>
      <c r="AHI77" s="382"/>
      <c r="AHJ77" s="382"/>
      <c r="AHK77" s="382"/>
      <c r="AHL77" s="382"/>
      <c r="AHM77" s="382"/>
      <c r="AHN77" s="382"/>
      <c r="AHO77" s="382"/>
      <c r="AHP77" s="382"/>
      <c r="AHQ77" s="382"/>
      <c r="AHR77" s="382"/>
      <c r="AHS77" s="382"/>
      <c r="AHT77" s="382"/>
      <c r="AHU77" s="382"/>
      <c r="AHV77" s="382"/>
      <c r="AHW77" s="382"/>
      <c r="AHX77" s="382"/>
      <c r="AHY77" s="382"/>
      <c r="AHZ77" s="382"/>
      <c r="AIA77" s="382"/>
      <c r="AIB77" s="382"/>
      <c r="AIC77" s="382"/>
      <c r="AID77" s="382"/>
      <c r="AIE77" s="382"/>
      <c r="AIF77" s="382"/>
      <c r="AIG77" s="382"/>
      <c r="AIH77" s="382"/>
      <c r="AII77" s="382"/>
      <c r="AIJ77" s="382"/>
      <c r="AIK77" s="382"/>
      <c r="AIL77" s="382"/>
      <c r="AIM77" s="382"/>
      <c r="AIN77" s="382"/>
      <c r="AIO77" s="382"/>
      <c r="AIP77" s="382"/>
      <c r="AIQ77" s="382"/>
      <c r="AIR77" s="382"/>
      <c r="AIS77" s="382"/>
      <c r="AIT77" s="382"/>
      <c r="AIU77" s="382"/>
      <c r="AIV77" s="382"/>
      <c r="AIW77" s="382"/>
      <c r="AIX77" s="382"/>
      <c r="AIY77" s="382"/>
      <c r="AIZ77" s="382"/>
      <c r="AJA77" s="382"/>
      <c r="AJB77" s="382"/>
      <c r="AJC77" s="382"/>
      <c r="AJD77" s="382"/>
      <c r="AJE77" s="382"/>
      <c r="AJF77" s="382"/>
      <c r="AJG77" s="382"/>
      <c r="AJH77" s="382"/>
      <c r="AJI77" s="382"/>
      <c r="AJJ77" s="382"/>
      <c r="AJK77" s="382"/>
      <c r="AJL77" s="382"/>
      <c r="AJM77" s="382"/>
      <c r="AJN77" s="382"/>
      <c r="AJO77" s="382"/>
      <c r="AJP77" s="382"/>
      <c r="AJQ77" s="382"/>
      <c r="AJR77" s="382"/>
      <c r="AJS77" s="382"/>
      <c r="AJT77" s="382"/>
      <c r="AJU77" s="382"/>
      <c r="AJV77" s="382"/>
      <c r="AJW77" s="382"/>
      <c r="AJX77" s="382"/>
      <c r="AJY77" s="382"/>
      <c r="AJZ77" s="382"/>
      <c r="AKA77" s="382"/>
      <c r="AKB77" s="382"/>
      <c r="AKC77" s="382"/>
      <c r="AKD77" s="382"/>
      <c r="AKE77" s="382"/>
      <c r="AKF77" s="382"/>
      <c r="AKG77" s="382"/>
      <c r="AKH77" s="382"/>
      <c r="AKI77" s="382"/>
      <c r="AKJ77" s="382"/>
      <c r="AKK77" s="382"/>
      <c r="AKL77" s="382"/>
      <c r="AKM77" s="382"/>
      <c r="AKN77" s="382"/>
      <c r="AKO77" s="382"/>
      <c r="AKP77" s="382"/>
      <c r="AKQ77" s="382"/>
      <c r="AKR77" s="382"/>
      <c r="AKS77" s="382"/>
      <c r="AKT77" s="382"/>
      <c r="AKU77" s="382"/>
      <c r="AKV77" s="382"/>
      <c r="AKW77" s="382"/>
      <c r="AKX77" s="382"/>
      <c r="AKY77" s="382"/>
      <c r="AKZ77" s="382"/>
      <c r="ALA77" s="382"/>
      <c r="ALB77" s="382"/>
      <c r="ALC77" s="382"/>
      <c r="ALD77" s="382"/>
      <c r="ALE77" s="382"/>
      <c r="ALF77" s="382"/>
      <c r="ALG77" s="382"/>
      <c r="ALH77" s="382"/>
      <c r="ALI77" s="382"/>
      <c r="ALJ77" s="382"/>
      <c r="ALK77" s="382"/>
      <c r="ALL77" s="382"/>
      <c r="ALM77" s="382"/>
      <c r="ALN77" s="382"/>
      <c r="ALO77" s="382"/>
      <c r="ALP77" s="382"/>
      <c r="ALQ77" s="382"/>
      <c r="ALR77" s="382"/>
      <c r="ALS77" s="382"/>
      <c r="ALT77" s="382"/>
      <c r="ALU77" s="382"/>
      <c r="ALV77" s="382"/>
      <c r="ALW77" s="382"/>
      <c r="ALX77" s="382"/>
      <c r="ALY77" s="382"/>
      <c r="ALZ77" s="382"/>
      <c r="AMA77" s="382"/>
      <c r="AMB77" s="382"/>
      <c r="AMC77" s="382"/>
      <c r="AMD77" s="382"/>
      <c r="AME77" s="382"/>
      <c r="AMF77" s="382"/>
      <c r="AMG77" s="382"/>
      <c r="AMH77" s="382"/>
      <c r="AMI77" s="382"/>
      <c r="AMJ77" s="382"/>
      <c r="AMK77" s="382"/>
      <c r="AML77" s="382"/>
      <c r="AMM77" s="382"/>
      <c r="AMN77" s="382"/>
      <c r="AMO77" s="382"/>
      <c r="AMP77" s="382"/>
      <c r="AMQ77" s="382"/>
      <c r="AMR77" s="382"/>
      <c r="AMS77" s="382"/>
      <c r="AMT77" s="382"/>
      <c r="AMU77" s="382"/>
      <c r="AMV77" s="382"/>
      <c r="AMW77" s="382"/>
      <c r="AMX77" s="382"/>
      <c r="AMY77" s="382"/>
      <c r="AMZ77" s="382"/>
      <c r="ANA77" s="382"/>
      <c r="ANB77" s="382"/>
      <c r="ANC77" s="382"/>
      <c r="AND77" s="382"/>
      <c r="ANE77" s="382"/>
      <c r="ANF77" s="382"/>
      <c r="ANG77" s="382"/>
      <c r="ANH77" s="382"/>
      <c r="ANI77" s="382"/>
      <c r="ANJ77" s="382"/>
      <c r="ANK77" s="382"/>
      <c r="ANL77" s="382"/>
      <c r="ANM77" s="382"/>
      <c r="ANN77" s="382"/>
      <c r="ANO77" s="382"/>
      <c r="ANP77" s="382"/>
      <c r="ANQ77" s="382"/>
      <c r="ANR77" s="382"/>
      <c r="ANS77" s="382"/>
      <c r="ANT77" s="382"/>
      <c r="ANU77" s="382"/>
      <c r="ANV77" s="382"/>
      <c r="ANW77" s="382"/>
      <c r="ANX77" s="382"/>
      <c r="ANY77" s="382"/>
      <c r="ANZ77" s="382"/>
      <c r="AOA77" s="382"/>
      <c r="AOB77" s="382"/>
      <c r="AOC77" s="382"/>
      <c r="AOD77" s="382"/>
      <c r="AOE77" s="382"/>
      <c r="AOF77" s="382"/>
      <c r="AOG77" s="382"/>
      <c r="AOH77" s="382"/>
      <c r="AOI77" s="382"/>
      <c r="AOJ77" s="382"/>
      <c r="AOK77" s="382"/>
      <c r="AOL77" s="382"/>
      <c r="AOM77" s="382"/>
      <c r="AON77" s="382"/>
      <c r="AOO77" s="382"/>
      <c r="AOP77" s="382"/>
      <c r="AOQ77" s="382"/>
      <c r="AOR77" s="382"/>
      <c r="AOS77" s="382"/>
      <c r="AOT77" s="382"/>
      <c r="AOU77" s="382"/>
      <c r="AOV77" s="382"/>
      <c r="AOW77" s="382"/>
      <c r="AOX77" s="382"/>
      <c r="AOY77" s="382"/>
      <c r="AOZ77" s="382"/>
      <c r="APA77" s="382"/>
      <c r="APB77" s="382"/>
      <c r="APC77" s="382"/>
      <c r="APD77" s="382"/>
      <c r="APE77" s="382"/>
      <c r="APF77" s="382"/>
      <c r="APG77" s="382"/>
      <c r="APH77" s="382"/>
      <c r="API77" s="382"/>
      <c r="APJ77" s="382"/>
      <c r="APK77" s="382"/>
      <c r="APL77" s="382"/>
      <c r="APM77" s="382"/>
      <c r="APN77" s="382"/>
      <c r="APO77" s="382"/>
      <c r="APP77" s="382"/>
      <c r="APQ77" s="382"/>
      <c r="APR77" s="382"/>
      <c r="APS77" s="382"/>
      <c r="APT77" s="382"/>
      <c r="APU77" s="382"/>
      <c r="APV77" s="382"/>
      <c r="APW77" s="382"/>
      <c r="APX77" s="382"/>
      <c r="APY77" s="382"/>
      <c r="APZ77" s="382"/>
      <c r="AQA77" s="382"/>
      <c r="AQB77" s="382"/>
      <c r="AQC77" s="382"/>
      <c r="AQD77" s="382"/>
      <c r="AQE77" s="382"/>
      <c r="AQF77" s="382"/>
      <c r="AQG77" s="382"/>
      <c r="AQH77" s="382"/>
      <c r="AQI77" s="382"/>
      <c r="AQJ77" s="382"/>
      <c r="AQK77" s="382"/>
      <c r="AQL77" s="382"/>
      <c r="AQM77" s="382"/>
      <c r="AQN77" s="382"/>
      <c r="AQO77" s="382"/>
      <c r="AQP77" s="382"/>
      <c r="AQQ77" s="382"/>
      <c r="AQR77" s="382"/>
      <c r="AQS77" s="382"/>
      <c r="AQT77" s="382"/>
      <c r="AQU77" s="382"/>
      <c r="AQV77" s="382"/>
      <c r="AQW77" s="382"/>
      <c r="AQX77" s="382"/>
      <c r="AQY77" s="382"/>
      <c r="AQZ77" s="382"/>
      <c r="ARA77" s="382"/>
      <c r="ARB77" s="382"/>
      <c r="ARC77" s="382"/>
      <c r="ARD77" s="382"/>
      <c r="ARE77" s="382"/>
      <c r="ARF77" s="382"/>
      <c r="ARG77" s="382"/>
      <c r="ARH77" s="382"/>
      <c r="ARI77" s="382"/>
      <c r="ARJ77" s="382"/>
      <c r="ARK77" s="382"/>
      <c r="ARL77" s="382"/>
      <c r="ARM77" s="382"/>
      <c r="ARN77" s="382"/>
      <c r="ARO77" s="382"/>
      <c r="ARP77" s="382"/>
      <c r="ARQ77" s="382"/>
      <c r="ARR77" s="382"/>
      <c r="ARS77" s="382"/>
      <c r="ART77" s="382"/>
      <c r="ARU77" s="382"/>
      <c r="ARV77" s="382"/>
      <c r="ARW77" s="382"/>
      <c r="ARX77" s="382"/>
      <c r="ARY77" s="382"/>
      <c r="ARZ77" s="382"/>
      <c r="ASA77" s="382"/>
      <c r="ASB77" s="382"/>
      <c r="ASC77" s="382"/>
      <c r="ASD77" s="382"/>
      <c r="ASE77" s="382"/>
      <c r="ASF77" s="382"/>
      <c r="ASG77" s="382"/>
      <c r="ASH77" s="382"/>
      <c r="ASI77" s="382"/>
      <c r="ASJ77" s="382"/>
      <c r="ASK77" s="382"/>
      <c r="ASL77" s="382"/>
      <c r="ASM77" s="382"/>
      <c r="ASN77" s="382"/>
      <c r="ASO77" s="382"/>
      <c r="ASP77" s="382"/>
      <c r="ASQ77" s="382"/>
      <c r="ASR77" s="382"/>
      <c r="ASS77" s="382"/>
      <c r="AST77" s="382"/>
      <c r="ASU77" s="382"/>
      <c r="ASV77" s="382"/>
      <c r="ASW77" s="382"/>
      <c r="ASX77" s="382"/>
      <c r="ASY77" s="382"/>
      <c r="ASZ77" s="382"/>
      <c r="ATA77" s="382"/>
      <c r="ATB77" s="382"/>
      <c r="ATC77" s="382"/>
      <c r="ATD77" s="382"/>
      <c r="ATE77" s="382"/>
      <c r="ATF77" s="382"/>
      <c r="ATG77" s="382"/>
      <c r="ATH77" s="382"/>
      <c r="ATI77" s="382"/>
      <c r="ATJ77" s="382"/>
      <c r="ATK77" s="382"/>
      <c r="ATL77" s="382"/>
      <c r="ATM77" s="382"/>
      <c r="ATN77" s="382"/>
      <c r="ATO77" s="382"/>
      <c r="ATP77" s="382"/>
      <c r="ATQ77" s="382"/>
      <c r="ATR77" s="382"/>
      <c r="ATS77" s="382"/>
      <c r="ATT77" s="382"/>
      <c r="ATU77" s="382"/>
      <c r="ATV77" s="382"/>
      <c r="ATW77" s="382"/>
      <c r="ATX77" s="382"/>
      <c r="ATY77" s="382"/>
      <c r="ATZ77" s="382"/>
      <c r="AUA77" s="382"/>
      <c r="AUB77" s="382"/>
      <c r="AUC77" s="382"/>
      <c r="AUD77" s="382"/>
      <c r="AUE77" s="382"/>
      <c r="AUF77" s="382"/>
      <c r="AUG77" s="382"/>
      <c r="AUH77" s="382"/>
      <c r="AUI77" s="382"/>
      <c r="AUJ77" s="382"/>
      <c r="AUK77" s="382"/>
      <c r="AUL77" s="382"/>
      <c r="AUM77" s="382"/>
      <c r="AUN77" s="382"/>
      <c r="AUO77" s="382"/>
      <c r="AUP77" s="382"/>
      <c r="AUQ77" s="382"/>
      <c r="AUR77" s="382"/>
      <c r="AUS77" s="382"/>
      <c r="AUT77" s="382"/>
      <c r="AUU77" s="382"/>
      <c r="AUV77" s="382"/>
      <c r="AUW77" s="382"/>
      <c r="AUX77" s="382"/>
      <c r="AUY77" s="382"/>
      <c r="AUZ77" s="382"/>
      <c r="AVA77" s="382"/>
      <c r="AVB77" s="382"/>
      <c r="AVC77" s="382"/>
      <c r="AVD77" s="382"/>
      <c r="AVE77" s="382"/>
      <c r="AVF77" s="382"/>
      <c r="AVG77" s="382"/>
      <c r="AVH77" s="382"/>
      <c r="AVI77" s="382"/>
      <c r="AVJ77" s="382"/>
      <c r="AVK77" s="382"/>
      <c r="AVL77" s="382"/>
      <c r="AVM77" s="382"/>
      <c r="AVN77" s="382"/>
      <c r="AVO77" s="382"/>
      <c r="AVP77" s="382"/>
      <c r="AVQ77" s="382"/>
      <c r="AVR77" s="382"/>
      <c r="AVS77" s="382"/>
      <c r="AVT77" s="382"/>
      <c r="AVU77" s="382"/>
      <c r="AVV77" s="382"/>
      <c r="AVW77" s="382"/>
      <c r="AVX77" s="382"/>
      <c r="AVY77" s="382"/>
      <c r="AVZ77" s="382"/>
      <c r="AWA77" s="382"/>
      <c r="AWB77" s="382"/>
      <c r="AWC77" s="382"/>
      <c r="AWD77" s="382"/>
      <c r="AWE77" s="382"/>
      <c r="AWF77" s="382"/>
      <c r="AWG77" s="382"/>
      <c r="AWH77" s="382"/>
      <c r="AWI77" s="382"/>
      <c r="AWJ77" s="382"/>
      <c r="AWK77" s="382"/>
      <c r="AWL77" s="382"/>
      <c r="AWM77" s="382"/>
      <c r="AWN77" s="382"/>
      <c r="AWO77" s="382"/>
      <c r="AWP77" s="382"/>
      <c r="AWQ77" s="382"/>
      <c r="AWR77" s="382"/>
      <c r="AWS77" s="382"/>
      <c r="AWT77" s="382"/>
      <c r="AWU77" s="382"/>
      <c r="AWV77" s="382"/>
      <c r="AWW77" s="382"/>
      <c r="AWX77" s="382"/>
      <c r="AWY77" s="382"/>
      <c r="AWZ77" s="382"/>
      <c r="AXA77" s="382"/>
      <c r="AXB77" s="382"/>
      <c r="AXC77" s="382"/>
      <c r="AXD77" s="382"/>
      <c r="AXE77" s="382"/>
      <c r="AXF77" s="382"/>
      <c r="AXG77" s="382"/>
      <c r="AXH77" s="382"/>
      <c r="AXI77" s="382"/>
      <c r="AXJ77" s="382"/>
      <c r="AXK77" s="382"/>
      <c r="AXL77" s="382"/>
      <c r="AXM77" s="382"/>
      <c r="AXN77" s="382"/>
      <c r="AXO77" s="382"/>
      <c r="AXP77" s="382"/>
      <c r="AXQ77" s="382"/>
      <c r="AXR77" s="382"/>
      <c r="AXS77" s="382"/>
      <c r="AXT77" s="382"/>
      <c r="AXU77" s="382"/>
      <c r="AXV77" s="382"/>
      <c r="AXW77" s="382"/>
      <c r="AXX77" s="382"/>
      <c r="AXY77" s="382"/>
      <c r="AXZ77" s="382"/>
      <c r="AYA77" s="382"/>
      <c r="AYB77" s="382"/>
      <c r="AYC77" s="382"/>
      <c r="AYD77" s="382"/>
      <c r="AYE77" s="382"/>
      <c r="AYF77" s="382"/>
      <c r="AYG77" s="382"/>
      <c r="AYH77" s="382"/>
      <c r="AYI77" s="382"/>
      <c r="AYJ77" s="382"/>
      <c r="AYK77" s="382"/>
      <c r="AYL77" s="382"/>
      <c r="AYM77" s="382"/>
      <c r="AYN77" s="382"/>
      <c r="AYO77" s="382"/>
      <c r="AYP77" s="382"/>
      <c r="AYQ77" s="382"/>
      <c r="AYR77" s="382"/>
      <c r="AYS77" s="382"/>
      <c r="AYT77" s="382"/>
      <c r="AYU77" s="382"/>
      <c r="AYV77" s="382"/>
      <c r="AYW77" s="382"/>
      <c r="AYX77" s="382"/>
      <c r="AYY77" s="382"/>
      <c r="AYZ77" s="382"/>
      <c r="AZA77" s="382"/>
      <c r="AZB77" s="382"/>
      <c r="AZC77" s="382"/>
      <c r="AZD77" s="382"/>
      <c r="AZE77" s="382"/>
      <c r="AZF77" s="382"/>
      <c r="AZG77" s="382"/>
      <c r="AZH77" s="382"/>
      <c r="AZI77" s="382"/>
      <c r="AZJ77" s="382"/>
      <c r="AZK77" s="382"/>
      <c r="AZL77" s="382"/>
      <c r="AZM77" s="382"/>
      <c r="AZN77" s="382"/>
      <c r="AZO77" s="382"/>
      <c r="AZP77" s="382"/>
      <c r="AZQ77" s="382"/>
      <c r="AZR77" s="382"/>
      <c r="AZS77" s="382"/>
      <c r="AZT77" s="382"/>
      <c r="AZU77" s="382"/>
      <c r="AZV77" s="382"/>
      <c r="AZW77" s="382"/>
      <c r="AZX77" s="382"/>
      <c r="AZY77" s="382"/>
      <c r="AZZ77" s="382"/>
      <c r="BAA77" s="382"/>
      <c r="BAB77" s="382"/>
      <c r="BAC77" s="382"/>
      <c r="BAD77" s="382"/>
      <c r="BAE77" s="382"/>
      <c r="BAF77" s="382"/>
      <c r="BAG77" s="382"/>
      <c r="BAH77" s="382"/>
      <c r="BAI77" s="382"/>
      <c r="BAJ77" s="382"/>
      <c r="BAK77" s="382"/>
      <c r="BAL77" s="382"/>
      <c r="BAM77" s="382"/>
      <c r="BAN77" s="382"/>
      <c r="BAO77" s="382"/>
      <c r="BAP77" s="382"/>
      <c r="BAQ77" s="382"/>
      <c r="BAR77" s="382"/>
      <c r="BAS77" s="382"/>
      <c r="BAT77" s="382"/>
      <c r="BAU77" s="382"/>
      <c r="BAV77" s="382"/>
      <c r="BAW77" s="382"/>
      <c r="BAX77" s="382"/>
      <c r="BAY77" s="382"/>
      <c r="BAZ77" s="382"/>
      <c r="BBA77" s="382"/>
      <c r="BBB77" s="382"/>
      <c r="BBC77" s="382"/>
      <c r="BBD77" s="382"/>
      <c r="BBE77" s="382"/>
      <c r="BBF77" s="382"/>
      <c r="BBG77" s="382"/>
      <c r="BBH77" s="382"/>
      <c r="BBI77" s="382"/>
      <c r="BBJ77" s="382"/>
      <c r="BBK77" s="382"/>
      <c r="BBL77" s="382"/>
      <c r="BBM77" s="382"/>
      <c r="BBN77" s="382"/>
      <c r="BBO77" s="382"/>
      <c r="BBP77" s="382"/>
      <c r="BBQ77" s="382"/>
      <c r="BBR77" s="382"/>
      <c r="BBS77" s="382"/>
      <c r="BBT77" s="382"/>
      <c r="BBU77" s="382"/>
      <c r="BBV77" s="382"/>
      <c r="BBW77" s="382"/>
      <c r="BBX77" s="382"/>
      <c r="BBY77" s="382"/>
      <c r="BBZ77" s="382"/>
      <c r="BCA77" s="382"/>
      <c r="BCB77" s="382"/>
      <c r="BCC77" s="382"/>
      <c r="BCD77" s="382"/>
      <c r="BCE77" s="382"/>
      <c r="BCF77" s="382"/>
      <c r="BCG77" s="382"/>
      <c r="BCH77" s="382"/>
      <c r="BCI77" s="382"/>
      <c r="BCJ77" s="382"/>
      <c r="BCK77" s="382"/>
      <c r="BCL77" s="382"/>
      <c r="BCM77" s="382"/>
      <c r="BCN77" s="382"/>
      <c r="BCO77" s="382"/>
      <c r="BCP77" s="382"/>
      <c r="BCQ77" s="382"/>
      <c r="BCR77" s="382"/>
      <c r="BCS77" s="382"/>
      <c r="BCT77" s="382"/>
      <c r="BCU77" s="382"/>
      <c r="BCV77" s="382"/>
      <c r="BCW77" s="382"/>
      <c r="BCX77" s="382"/>
      <c r="BCY77" s="382"/>
      <c r="BCZ77" s="382"/>
      <c r="BDA77" s="382"/>
      <c r="BDB77" s="382"/>
      <c r="BDC77" s="382"/>
      <c r="BDD77" s="382"/>
      <c r="BDE77" s="382"/>
      <c r="BDF77" s="382"/>
      <c r="BDG77" s="382"/>
      <c r="BDH77" s="382"/>
      <c r="BDI77" s="382"/>
      <c r="BDJ77" s="382"/>
      <c r="BDK77" s="382"/>
      <c r="BDL77" s="382"/>
      <c r="BDM77" s="382"/>
      <c r="BDN77" s="382"/>
      <c r="BDO77" s="382"/>
      <c r="BDP77" s="382"/>
      <c r="BDQ77" s="382"/>
      <c r="BDR77" s="382"/>
      <c r="BDS77" s="382"/>
      <c r="BDT77" s="382"/>
      <c r="BDU77" s="382"/>
      <c r="BDV77" s="382"/>
      <c r="BDW77" s="382"/>
      <c r="BDX77" s="382"/>
      <c r="BDY77" s="382"/>
      <c r="BDZ77" s="382"/>
      <c r="BEA77" s="382"/>
      <c r="BEB77" s="382"/>
      <c r="BEC77" s="382"/>
      <c r="BED77" s="382"/>
      <c r="BEE77" s="382"/>
      <c r="BEF77" s="382"/>
      <c r="BEG77" s="382"/>
      <c r="BEH77" s="382"/>
      <c r="BEI77" s="382"/>
      <c r="BEJ77" s="382"/>
      <c r="BEK77" s="382"/>
      <c r="BEL77" s="382"/>
      <c r="BEM77" s="382"/>
      <c r="BEN77" s="382"/>
      <c r="BEO77" s="382"/>
      <c r="BEP77" s="382"/>
      <c r="BEQ77" s="382"/>
      <c r="BER77" s="382"/>
      <c r="BES77" s="382"/>
      <c r="BET77" s="382"/>
      <c r="BEU77" s="382"/>
      <c r="BEV77" s="382"/>
      <c r="BEW77" s="382"/>
      <c r="BEX77" s="382"/>
      <c r="BEY77" s="382"/>
      <c r="BEZ77" s="382"/>
      <c r="BFA77" s="382"/>
      <c r="BFB77" s="382"/>
      <c r="BFC77" s="382"/>
      <c r="BFD77" s="382"/>
      <c r="BFE77" s="382"/>
      <c r="BFF77" s="382"/>
      <c r="BFG77" s="382"/>
      <c r="BFH77" s="382"/>
      <c r="BFI77" s="382"/>
      <c r="BFJ77" s="382"/>
      <c r="BFK77" s="382"/>
      <c r="BFL77" s="382"/>
      <c r="BFM77" s="382"/>
      <c r="BFN77" s="382"/>
      <c r="BFO77" s="382"/>
      <c r="BFP77" s="382"/>
      <c r="BFQ77" s="382"/>
      <c r="BFR77" s="382"/>
      <c r="BFS77" s="382"/>
      <c r="BFT77" s="382"/>
      <c r="BFU77" s="382"/>
      <c r="BFV77" s="382"/>
      <c r="BFW77" s="382"/>
      <c r="BFX77" s="382"/>
      <c r="BFY77" s="382"/>
      <c r="BFZ77" s="382"/>
      <c r="BGA77" s="382"/>
      <c r="BGB77" s="382"/>
      <c r="BGC77" s="382"/>
      <c r="BGD77" s="382"/>
      <c r="BGE77" s="382"/>
      <c r="BGF77" s="382"/>
      <c r="BGG77" s="382"/>
      <c r="BGH77" s="382"/>
      <c r="BGI77" s="382"/>
      <c r="BGJ77" s="382"/>
      <c r="BGK77" s="382"/>
      <c r="BGL77" s="382"/>
      <c r="BGM77" s="382"/>
      <c r="BGN77" s="382"/>
      <c r="BGO77" s="382"/>
      <c r="BGP77" s="382"/>
      <c r="BGQ77" s="382"/>
      <c r="BGR77" s="382"/>
      <c r="BGS77" s="382"/>
      <c r="BGT77" s="382"/>
      <c r="BGU77" s="382"/>
      <c r="BGV77" s="382"/>
      <c r="BGW77" s="382"/>
      <c r="BGX77" s="382"/>
      <c r="BGY77" s="382"/>
      <c r="BGZ77" s="382"/>
      <c r="BHA77" s="382"/>
      <c r="BHB77" s="382"/>
      <c r="BHC77" s="382"/>
      <c r="BHD77" s="382"/>
      <c r="BHE77" s="382"/>
      <c r="BHF77" s="382"/>
      <c r="BHG77" s="382"/>
      <c r="BHH77" s="382"/>
      <c r="BHI77" s="382"/>
      <c r="BHJ77" s="382"/>
      <c r="BHK77" s="382"/>
      <c r="BHL77" s="382"/>
      <c r="BHM77" s="382"/>
      <c r="BHN77" s="382"/>
      <c r="BHO77" s="382"/>
      <c r="BHP77" s="382"/>
      <c r="BHQ77" s="382"/>
      <c r="BHR77" s="382"/>
      <c r="BHS77" s="382"/>
      <c r="BHT77" s="382"/>
      <c r="BHU77" s="382"/>
      <c r="BHV77" s="382"/>
      <c r="BHW77" s="382"/>
      <c r="BHX77" s="382"/>
      <c r="BHY77" s="382"/>
      <c r="BHZ77" s="382"/>
      <c r="BIA77" s="382"/>
      <c r="BIB77" s="382"/>
      <c r="BIC77" s="382"/>
      <c r="BID77" s="382"/>
      <c r="BIE77" s="382"/>
      <c r="BIF77" s="382"/>
      <c r="BIG77" s="382"/>
      <c r="BIH77" s="382"/>
      <c r="BII77" s="382"/>
      <c r="BIJ77" s="382"/>
      <c r="BIK77" s="382"/>
      <c r="BIL77" s="382"/>
      <c r="BIM77" s="382"/>
      <c r="BIN77" s="382"/>
      <c r="BIO77" s="382"/>
      <c r="BIP77" s="382"/>
      <c r="BIQ77" s="382"/>
      <c r="BIR77" s="382"/>
      <c r="BIS77" s="382"/>
      <c r="BIT77" s="382"/>
      <c r="BIU77" s="382"/>
      <c r="BIV77" s="382"/>
      <c r="BIW77" s="382"/>
      <c r="BIX77" s="382"/>
      <c r="BIY77" s="382"/>
      <c r="BIZ77" s="382"/>
      <c r="BJA77" s="382"/>
      <c r="BJB77" s="382"/>
      <c r="BJC77" s="382"/>
      <c r="BJD77" s="382"/>
      <c r="BJE77" s="382"/>
      <c r="BJF77" s="382"/>
      <c r="BJG77" s="382"/>
      <c r="BJH77" s="382"/>
      <c r="BJI77" s="382"/>
      <c r="BJJ77" s="382"/>
      <c r="BJK77" s="382"/>
      <c r="BJL77" s="382"/>
      <c r="BJM77" s="382"/>
      <c r="BJN77" s="382"/>
      <c r="BJO77" s="382"/>
      <c r="BJP77" s="382"/>
      <c r="BJQ77" s="382"/>
      <c r="BJR77" s="382"/>
      <c r="BJS77" s="382"/>
      <c r="BJT77" s="382"/>
      <c r="BJU77" s="382"/>
      <c r="BJV77" s="382"/>
      <c r="BJW77" s="382"/>
      <c r="BJX77" s="382"/>
      <c r="BJY77" s="382"/>
      <c r="BJZ77" s="382"/>
      <c r="BKA77" s="382"/>
      <c r="BKB77" s="382"/>
      <c r="BKC77" s="382"/>
      <c r="BKD77" s="382"/>
      <c r="BKE77" s="382"/>
      <c r="BKF77" s="382"/>
      <c r="BKG77" s="382"/>
      <c r="BKH77" s="382"/>
      <c r="BKI77" s="382"/>
      <c r="BKJ77" s="382"/>
      <c r="BKK77" s="382"/>
      <c r="BKL77" s="382"/>
      <c r="BKM77" s="382"/>
      <c r="BKN77" s="382"/>
      <c r="BKO77" s="382"/>
      <c r="BKP77" s="382"/>
      <c r="BKQ77" s="382"/>
      <c r="BKR77" s="382"/>
      <c r="BKS77" s="382"/>
      <c r="BKT77" s="382"/>
      <c r="BKU77" s="382"/>
      <c r="BKV77" s="382"/>
      <c r="BKW77" s="382"/>
      <c r="BKX77" s="382"/>
      <c r="BKY77" s="382"/>
      <c r="BKZ77" s="382"/>
      <c r="BLA77" s="382"/>
      <c r="BLB77" s="382"/>
      <c r="BLC77" s="382"/>
      <c r="BLD77" s="382"/>
      <c r="BLE77" s="382"/>
      <c r="BLF77" s="382"/>
      <c r="BLG77" s="382"/>
      <c r="BLH77" s="382"/>
      <c r="BLI77" s="382"/>
      <c r="BLJ77" s="382"/>
      <c r="BLK77" s="382"/>
      <c r="BLL77" s="382"/>
      <c r="BLM77" s="382"/>
      <c r="BLN77" s="382"/>
      <c r="BLO77" s="382"/>
      <c r="BLP77" s="382"/>
      <c r="BLQ77" s="382"/>
      <c r="BLR77" s="382"/>
      <c r="BLS77" s="382"/>
      <c r="BLT77" s="382"/>
      <c r="BLU77" s="382"/>
      <c r="BLV77" s="382"/>
      <c r="BLW77" s="382"/>
      <c r="BLX77" s="382"/>
      <c r="BLY77" s="382"/>
      <c r="BLZ77" s="382"/>
      <c r="BMA77" s="382"/>
      <c r="BMB77" s="382"/>
      <c r="BMC77" s="382"/>
      <c r="BMD77" s="382"/>
      <c r="BME77" s="382"/>
      <c r="BMF77" s="382"/>
      <c r="BMG77" s="382"/>
      <c r="BMH77" s="382"/>
      <c r="BMI77" s="382"/>
      <c r="BMJ77" s="382"/>
      <c r="BMK77" s="382"/>
      <c r="BML77" s="382"/>
      <c r="BMM77" s="382"/>
      <c r="BMN77" s="382"/>
      <c r="BMO77" s="382"/>
      <c r="BMP77" s="382"/>
      <c r="BMQ77" s="382"/>
      <c r="BMR77" s="382"/>
      <c r="BMS77" s="382"/>
      <c r="BMT77" s="382"/>
      <c r="BMU77" s="382"/>
      <c r="BMV77" s="382"/>
      <c r="BMW77" s="382"/>
      <c r="BMX77" s="382"/>
      <c r="BMY77" s="382"/>
      <c r="BMZ77" s="382"/>
      <c r="BNA77" s="382"/>
      <c r="BNB77" s="382"/>
      <c r="BNC77" s="382"/>
      <c r="BND77" s="382"/>
      <c r="BNE77" s="382"/>
      <c r="BNF77" s="382"/>
      <c r="BNG77" s="382"/>
      <c r="BNH77" s="382"/>
      <c r="BNI77" s="382"/>
      <c r="BNJ77" s="382"/>
      <c r="BNK77" s="382"/>
      <c r="BNL77" s="382"/>
      <c r="BNM77" s="382"/>
      <c r="BNN77" s="382"/>
      <c r="BNO77" s="382"/>
      <c r="BNP77" s="382"/>
      <c r="BNQ77" s="382"/>
      <c r="BNR77" s="382"/>
      <c r="BNS77" s="382"/>
      <c r="BNT77" s="382"/>
      <c r="BNU77" s="382"/>
      <c r="BNV77" s="382"/>
      <c r="BNW77" s="382"/>
      <c r="BNX77" s="382"/>
      <c r="BNY77" s="382"/>
      <c r="BNZ77" s="382"/>
      <c r="BOA77" s="382"/>
      <c r="BOB77" s="382"/>
      <c r="BOC77" s="382"/>
      <c r="BOD77" s="382"/>
      <c r="BOE77" s="382"/>
      <c r="BOF77" s="382"/>
      <c r="BOG77" s="382"/>
      <c r="BOH77" s="382"/>
      <c r="BOI77" s="382"/>
      <c r="BOJ77" s="382"/>
      <c r="BOK77" s="382"/>
      <c r="BOL77" s="382"/>
      <c r="BOM77" s="382"/>
      <c r="BON77" s="382"/>
      <c r="BOO77" s="382"/>
      <c r="BOP77" s="382"/>
      <c r="BOQ77" s="382"/>
      <c r="BOR77" s="382"/>
      <c r="BOS77" s="382"/>
      <c r="BOT77" s="382"/>
      <c r="BOU77" s="382"/>
      <c r="BOV77" s="382"/>
      <c r="BOW77" s="382"/>
      <c r="BOX77" s="382"/>
      <c r="BOY77" s="382"/>
      <c r="BOZ77" s="382"/>
      <c r="BPA77" s="382"/>
      <c r="BPB77" s="382"/>
      <c r="BPC77" s="382"/>
      <c r="BPD77" s="382"/>
      <c r="BPE77" s="382"/>
      <c r="BPF77" s="382"/>
      <c r="BPG77" s="382"/>
      <c r="BPH77" s="382"/>
      <c r="BPI77" s="382"/>
      <c r="BPJ77" s="382"/>
      <c r="BPK77" s="382"/>
      <c r="BPL77" s="382"/>
      <c r="BPM77" s="382"/>
      <c r="BPN77" s="382"/>
      <c r="BPO77" s="382"/>
      <c r="BPP77" s="382"/>
      <c r="BPQ77" s="382"/>
      <c r="BPR77" s="382"/>
      <c r="BPS77" s="382"/>
      <c r="BPT77" s="382"/>
      <c r="BPU77" s="382"/>
      <c r="BPV77" s="382"/>
      <c r="BPW77" s="382"/>
      <c r="BPX77" s="382"/>
      <c r="BPY77" s="382"/>
      <c r="BPZ77" s="382"/>
      <c r="BQA77" s="382"/>
      <c r="BQB77" s="382"/>
      <c r="BQC77" s="382"/>
      <c r="BQD77" s="382"/>
      <c r="BQE77" s="382"/>
      <c r="BQF77" s="382"/>
      <c r="BQG77" s="382"/>
      <c r="BQH77" s="382"/>
      <c r="BQI77" s="382"/>
      <c r="BQJ77" s="382"/>
      <c r="BQK77" s="382"/>
      <c r="BQL77" s="382"/>
      <c r="BQM77" s="382"/>
      <c r="BQN77" s="382"/>
      <c r="BQO77" s="382"/>
      <c r="BQP77" s="382"/>
      <c r="BQQ77" s="382"/>
      <c r="BQR77" s="382"/>
      <c r="BQS77" s="382"/>
      <c r="BQT77" s="382"/>
      <c r="BQU77" s="382"/>
      <c r="BQV77" s="382"/>
      <c r="BQW77" s="382"/>
      <c r="BQX77" s="382"/>
      <c r="BQY77" s="382"/>
      <c r="BQZ77" s="382"/>
      <c r="BRA77" s="382"/>
      <c r="BRB77" s="382"/>
      <c r="BRC77" s="382"/>
      <c r="BRD77" s="382"/>
      <c r="BRE77" s="382"/>
      <c r="BRF77" s="382"/>
      <c r="BRG77" s="382"/>
      <c r="BRH77" s="382"/>
      <c r="BRI77" s="382"/>
      <c r="BRJ77" s="382"/>
      <c r="BRK77" s="382"/>
      <c r="BRL77" s="382"/>
      <c r="BRM77" s="382"/>
      <c r="BRN77" s="382"/>
      <c r="BRO77" s="382"/>
      <c r="BRP77" s="382"/>
      <c r="BRQ77" s="382"/>
      <c r="BRR77" s="382"/>
      <c r="BRS77" s="382"/>
      <c r="BRT77" s="382"/>
      <c r="BRU77" s="382"/>
      <c r="BRV77" s="382"/>
      <c r="BRW77" s="382"/>
      <c r="BRX77" s="382"/>
      <c r="BRY77" s="382"/>
      <c r="BRZ77" s="382"/>
      <c r="BSA77" s="382"/>
      <c r="BSB77" s="382"/>
      <c r="BSC77" s="382"/>
      <c r="BSD77" s="382"/>
      <c r="BSE77" s="382"/>
      <c r="BSF77" s="382"/>
      <c r="BSG77" s="382"/>
      <c r="BSH77" s="382"/>
      <c r="BSI77" s="382"/>
      <c r="BSJ77" s="382"/>
      <c r="BSK77" s="382"/>
      <c r="BSL77" s="382"/>
      <c r="BSM77" s="382"/>
      <c r="BSN77" s="382"/>
      <c r="BSO77" s="382"/>
      <c r="BSP77" s="382"/>
      <c r="BSQ77" s="382"/>
      <c r="BSR77" s="382"/>
      <c r="BSS77" s="382"/>
      <c r="BST77" s="382"/>
      <c r="BSU77" s="382"/>
      <c r="BSV77" s="382"/>
      <c r="BSW77" s="382"/>
      <c r="BSX77" s="382"/>
      <c r="BSY77" s="382"/>
      <c r="BSZ77" s="382"/>
      <c r="BTA77" s="382"/>
      <c r="BTB77" s="382"/>
      <c r="BTC77" s="382"/>
      <c r="BTD77" s="382"/>
      <c r="BTE77" s="382"/>
      <c r="BTF77" s="382"/>
      <c r="BTG77" s="382"/>
      <c r="BTH77" s="382"/>
      <c r="BTI77" s="382"/>
    </row>
    <row r="78" spans="1:1881" ht="75.75" customHeight="1" x14ac:dyDescent="0.3">
      <c r="A78" s="702">
        <v>148</v>
      </c>
      <c r="B78" s="684" t="s">
        <v>1223</v>
      </c>
      <c r="C78" s="691" t="s">
        <v>1224</v>
      </c>
      <c r="D78" s="703" t="s">
        <v>1225</v>
      </c>
      <c r="E78" s="670" t="e">
        <f>HLOOKUP($D$2,'2019 Data(H)'!$C$1:$DC$310,68,FALSE)</f>
        <v>#N/A</v>
      </c>
      <c r="F78" s="685"/>
      <c r="G78" s="682"/>
      <c r="H78" s="696"/>
      <c r="I78" s="697"/>
      <c r="J78"/>
      <c r="L78" s="715" t="s">
        <v>1059</v>
      </c>
      <c r="M78" s="580"/>
      <c r="N78" s="597"/>
    </row>
    <row r="79" spans="1:1881" s="694" customFormat="1" ht="72" customHeight="1" x14ac:dyDescent="0.25">
      <c r="A79" s="187">
        <v>171</v>
      </c>
      <c r="B79" s="65" t="s">
        <v>565</v>
      </c>
      <c r="C79" s="65" t="s">
        <v>564</v>
      </c>
      <c r="D79" s="139" t="s">
        <v>548</v>
      </c>
      <c r="E79" s="33" t="e">
        <f>HLOOKUP($D$2,'2019 Data(H)'!$C$1:$DC$310,71,FALSE)</f>
        <v>#N/A</v>
      </c>
      <c r="F79" s="685"/>
      <c r="G79" s="383">
        <f>IF(F79&lt;0,"Error: Enter as positive.",)</f>
        <v>0</v>
      </c>
      <c r="H79" s="63"/>
      <c r="I79" s="291"/>
      <c r="J79"/>
      <c r="K79" s="695"/>
      <c r="L79" s="715" t="s">
        <v>1060</v>
      </c>
      <c r="M79" s="695"/>
      <c r="N79" s="693"/>
      <c r="O79" s="695"/>
      <c r="P79" s="695"/>
      <c r="Q79" s="695"/>
      <c r="R79" s="695"/>
      <c r="S79" s="695"/>
      <c r="T79" s="695"/>
      <c r="U79" s="695"/>
      <c r="V79" s="695"/>
      <c r="W79" s="695"/>
      <c r="X79" s="695"/>
      <c r="Y79" s="695"/>
      <c r="Z79" s="695"/>
      <c r="AA79" s="695"/>
      <c r="AB79" s="695"/>
      <c r="AC79" s="695"/>
      <c r="AD79" s="695"/>
      <c r="AE79" s="695"/>
      <c r="AF79" s="695"/>
      <c r="AG79" s="695"/>
      <c r="AH79" s="695"/>
      <c r="AI79" s="695"/>
      <c r="AJ79" s="695"/>
      <c r="AK79" s="695"/>
      <c r="AL79" s="695"/>
      <c r="AM79" s="695"/>
      <c r="AN79" s="695"/>
      <c r="AO79" s="695"/>
      <c r="AP79" s="695"/>
      <c r="AQ79" s="695"/>
      <c r="AR79" s="695"/>
      <c r="AS79" s="695"/>
      <c r="AT79" s="695"/>
      <c r="AU79" s="695"/>
      <c r="AV79" s="695"/>
      <c r="AW79" s="695"/>
      <c r="AX79" s="695"/>
      <c r="AY79" s="695"/>
      <c r="AZ79" s="695"/>
      <c r="BA79" s="695"/>
      <c r="BB79" s="695"/>
      <c r="BC79" s="695"/>
      <c r="BD79" s="695"/>
      <c r="BE79" s="695"/>
      <c r="BF79" s="695"/>
      <c r="BG79" s="695"/>
      <c r="BH79" s="695"/>
      <c r="BI79" s="695"/>
      <c r="BJ79" s="695"/>
      <c r="BK79" s="695"/>
      <c r="BL79" s="695"/>
      <c r="BM79" s="695"/>
      <c r="BN79" s="695"/>
      <c r="BO79" s="695"/>
      <c r="BP79" s="695"/>
      <c r="BQ79" s="695"/>
      <c r="BR79" s="695"/>
      <c r="BS79" s="695"/>
      <c r="BT79" s="695"/>
      <c r="BU79" s="695"/>
      <c r="BV79" s="695"/>
      <c r="BW79" s="695"/>
      <c r="BX79" s="695"/>
      <c r="BY79" s="695"/>
      <c r="BZ79" s="695"/>
      <c r="CA79" s="695"/>
      <c r="CB79" s="695"/>
      <c r="CC79" s="695"/>
      <c r="CD79" s="695"/>
      <c r="CE79" s="695"/>
      <c r="CF79" s="695"/>
      <c r="CG79" s="695"/>
      <c r="CH79" s="695"/>
      <c r="CI79" s="695"/>
      <c r="CJ79" s="695"/>
      <c r="CK79" s="695"/>
      <c r="CL79" s="695"/>
      <c r="CM79" s="695"/>
      <c r="CN79" s="695"/>
      <c r="CO79" s="695"/>
      <c r="CP79" s="695"/>
      <c r="CQ79" s="695"/>
      <c r="CR79" s="695"/>
      <c r="CS79" s="695"/>
      <c r="CT79" s="695"/>
      <c r="CU79" s="695"/>
      <c r="CV79" s="695"/>
      <c r="CW79" s="695"/>
      <c r="CX79" s="695"/>
      <c r="CY79" s="695"/>
      <c r="CZ79" s="695"/>
      <c r="DA79" s="695"/>
      <c r="DB79" s="695"/>
      <c r="DC79" s="695"/>
      <c r="DD79" s="695"/>
      <c r="DE79" s="695"/>
      <c r="DF79" s="695"/>
      <c r="DG79" s="695"/>
      <c r="DH79" s="695"/>
      <c r="DI79" s="695"/>
      <c r="DJ79" s="695"/>
      <c r="DK79" s="695"/>
      <c r="DL79" s="695"/>
      <c r="DM79" s="695"/>
      <c r="DN79" s="695"/>
      <c r="DO79" s="695"/>
      <c r="DP79" s="695"/>
      <c r="DQ79" s="695"/>
      <c r="DR79" s="695"/>
      <c r="DS79" s="695"/>
      <c r="DT79" s="695"/>
      <c r="DU79" s="695"/>
      <c r="DV79" s="695"/>
      <c r="DW79" s="695"/>
      <c r="DX79" s="695"/>
      <c r="DY79" s="695"/>
      <c r="DZ79" s="695"/>
      <c r="EA79" s="695"/>
      <c r="EB79" s="695"/>
      <c r="EC79" s="695"/>
      <c r="ED79" s="695"/>
      <c r="EE79" s="695"/>
      <c r="EF79" s="695"/>
      <c r="EG79" s="695"/>
      <c r="EH79" s="695"/>
      <c r="EI79" s="695"/>
      <c r="EJ79" s="695"/>
      <c r="EK79" s="695"/>
      <c r="EL79" s="695"/>
      <c r="EM79" s="695"/>
      <c r="EN79" s="695"/>
      <c r="EO79" s="695"/>
      <c r="EP79" s="695"/>
      <c r="EQ79" s="695"/>
      <c r="ER79" s="695"/>
      <c r="ES79" s="695"/>
      <c r="ET79" s="695"/>
      <c r="EU79" s="695"/>
      <c r="EV79" s="695"/>
      <c r="EW79" s="695"/>
      <c r="EX79" s="695"/>
      <c r="EY79" s="695"/>
      <c r="EZ79" s="695"/>
      <c r="FA79" s="695"/>
      <c r="FB79" s="695"/>
      <c r="FC79" s="695"/>
      <c r="FD79" s="695"/>
      <c r="FE79" s="695"/>
      <c r="FF79" s="695"/>
      <c r="FG79" s="695"/>
      <c r="FH79" s="695"/>
      <c r="FI79" s="695"/>
      <c r="FJ79" s="695"/>
      <c r="FK79" s="695"/>
      <c r="FL79" s="695"/>
      <c r="FM79" s="695"/>
      <c r="FN79" s="695"/>
      <c r="FO79" s="695"/>
      <c r="FP79" s="695"/>
      <c r="FQ79" s="695"/>
      <c r="FR79" s="695"/>
      <c r="FS79" s="695"/>
      <c r="FT79" s="695"/>
      <c r="FU79" s="695"/>
      <c r="FV79" s="695"/>
      <c r="FW79" s="695"/>
      <c r="FX79" s="695"/>
      <c r="FY79" s="695"/>
      <c r="FZ79" s="695"/>
      <c r="GA79" s="695"/>
      <c r="GB79" s="695"/>
      <c r="GC79" s="695"/>
      <c r="GD79" s="695"/>
      <c r="GE79" s="695"/>
      <c r="GF79" s="695"/>
      <c r="GG79" s="695"/>
      <c r="GH79" s="695"/>
      <c r="GI79" s="695"/>
      <c r="GJ79" s="695"/>
      <c r="GK79" s="695"/>
      <c r="GL79" s="695"/>
      <c r="GM79" s="695"/>
      <c r="GN79" s="695"/>
      <c r="GO79" s="695"/>
      <c r="GP79" s="695"/>
      <c r="GQ79" s="695"/>
      <c r="GR79" s="695"/>
      <c r="GS79" s="695"/>
      <c r="GT79" s="695"/>
      <c r="GU79" s="695"/>
      <c r="GV79" s="695"/>
      <c r="GW79" s="695"/>
      <c r="GX79" s="695"/>
      <c r="GY79" s="695"/>
      <c r="GZ79" s="695"/>
      <c r="HA79" s="695"/>
      <c r="HB79" s="695"/>
      <c r="HC79" s="695"/>
      <c r="HD79" s="695"/>
      <c r="HE79" s="695"/>
      <c r="HF79" s="695"/>
      <c r="HG79" s="695"/>
      <c r="HH79" s="695"/>
      <c r="HI79" s="695"/>
      <c r="HJ79" s="695"/>
      <c r="HK79" s="695"/>
      <c r="HL79" s="695"/>
      <c r="HM79" s="695"/>
      <c r="HN79" s="695"/>
      <c r="HO79" s="695"/>
      <c r="HP79" s="695"/>
      <c r="HQ79" s="695"/>
      <c r="HR79" s="695"/>
      <c r="HS79" s="695"/>
      <c r="HT79" s="695"/>
      <c r="HU79" s="695"/>
      <c r="HV79" s="695"/>
      <c r="HW79" s="695"/>
      <c r="HX79" s="695"/>
      <c r="HY79" s="695"/>
      <c r="HZ79" s="695"/>
      <c r="IA79" s="695"/>
      <c r="IB79" s="695"/>
      <c r="IC79" s="695"/>
      <c r="ID79" s="695"/>
      <c r="IE79" s="695"/>
      <c r="IF79" s="695"/>
      <c r="IG79" s="695"/>
      <c r="IH79" s="695"/>
      <c r="II79" s="695"/>
      <c r="IJ79" s="695"/>
      <c r="IK79" s="695"/>
      <c r="IL79" s="695"/>
      <c r="IM79" s="695"/>
      <c r="IN79" s="695"/>
      <c r="IO79" s="695"/>
      <c r="IP79" s="695"/>
      <c r="IQ79" s="695"/>
      <c r="IR79" s="695"/>
      <c r="IS79" s="695"/>
      <c r="IT79" s="695"/>
      <c r="IU79" s="695"/>
      <c r="IV79" s="695"/>
      <c r="IW79" s="695"/>
      <c r="IX79" s="695"/>
      <c r="IY79" s="695"/>
      <c r="IZ79" s="695"/>
      <c r="JA79" s="695"/>
      <c r="JB79" s="695"/>
      <c r="JC79" s="695"/>
      <c r="JD79" s="695"/>
      <c r="JE79" s="695"/>
      <c r="JF79" s="695"/>
      <c r="JG79" s="695"/>
      <c r="JH79" s="695"/>
      <c r="JI79" s="695"/>
      <c r="JJ79" s="695"/>
      <c r="JK79" s="695"/>
      <c r="JL79" s="695"/>
      <c r="JM79" s="695"/>
      <c r="JN79" s="695"/>
      <c r="JO79" s="695"/>
      <c r="JP79" s="695"/>
      <c r="JQ79" s="695"/>
      <c r="JR79" s="695"/>
      <c r="JS79" s="695"/>
      <c r="JT79" s="695"/>
      <c r="JU79" s="695"/>
      <c r="JV79" s="695"/>
      <c r="JW79" s="695"/>
      <c r="JX79" s="695"/>
      <c r="JY79" s="695"/>
      <c r="JZ79" s="695"/>
      <c r="KA79" s="695"/>
      <c r="KB79" s="695"/>
      <c r="KC79" s="695"/>
      <c r="KD79" s="695"/>
      <c r="KE79" s="695"/>
      <c r="KF79" s="695"/>
      <c r="KG79" s="695"/>
      <c r="KH79" s="695"/>
      <c r="KI79" s="695"/>
      <c r="KJ79" s="695"/>
      <c r="KK79" s="695"/>
      <c r="KL79" s="695"/>
      <c r="KM79" s="695"/>
      <c r="KN79" s="695"/>
      <c r="KO79" s="695"/>
      <c r="KP79" s="695"/>
      <c r="KQ79" s="695"/>
      <c r="KR79" s="695"/>
      <c r="KS79" s="695"/>
      <c r="KT79" s="695"/>
      <c r="KU79" s="695"/>
      <c r="KV79" s="695"/>
      <c r="KW79" s="695"/>
      <c r="KX79" s="695"/>
      <c r="KY79" s="695"/>
      <c r="KZ79" s="695"/>
      <c r="LA79" s="695"/>
      <c r="LB79" s="695"/>
      <c r="LC79" s="695"/>
      <c r="LD79" s="695"/>
      <c r="LE79" s="695"/>
      <c r="LF79" s="695"/>
      <c r="LG79" s="695"/>
      <c r="LH79" s="695"/>
      <c r="LI79" s="695"/>
      <c r="LJ79" s="695"/>
      <c r="LK79" s="695"/>
      <c r="LL79" s="695"/>
      <c r="LM79" s="695"/>
      <c r="LN79" s="695"/>
      <c r="LO79" s="695"/>
      <c r="LP79" s="695"/>
      <c r="LQ79" s="695"/>
      <c r="LR79" s="695"/>
      <c r="LS79" s="695"/>
      <c r="LT79" s="695"/>
      <c r="LU79" s="695"/>
      <c r="LV79" s="695"/>
      <c r="LW79" s="695"/>
      <c r="LX79" s="695"/>
      <c r="LY79" s="695"/>
      <c r="LZ79" s="695"/>
      <c r="MA79" s="695"/>
      <c r="MB79" s="695"/>
      <c r="MC79" s="695"/>
      <c r="MD79" s="695"/>
      <c r="ME79" s="695"/>
      <c r="MF79" s="695"/>
      <c r="MG79" s="695"/>
      <c r="MH79" s="695"/>
      <c r="MI79" s="695"/>
      <c r="MJ79" s="695"/>
      <c r="MK79" s="695"/>
      <c r="ML79" s="695"/>
      <c r="MM79" s="695"/>
      <c r="MN79" s="695"/>
      <c r="MO79" s="695"/>
      <c r="MP79" s="695"/>
      <c r="MQ79" s="695"/>
      <c r="MR79" s="695"/>
      <c r="MS79" s="695"/>
      <c r="MT79" s="695"/>
      <c r="MU79" s="695"/>
      <c r="MV79" s="695"/>
      <c r="MW79" s="695"/>
      <c r="MX79" s="695"/>
      <c r="MY79" s="695"/>
      <c r="MZ79" s="695"/>
      <c r="NA79" s="695"/>
      <c r="NB79" s="695"/>
      <c r="NC79" s="695"/>
      <c r="ND79" s="695"/>
      <c r="NE79" s="695"/>
      <c r="NF79" s="695"/>
      <c r="NG79" s="695"/>
      <c r="NH79" s="695"/>
      <c r="NI79" s="695"/>
      <c r="NJ79" s="695"/>
      <c r="NK79" s="695"/>
      <c r="NL79" s="695"/>
      <c r="NM79" s="695"/>
      <c r="NN79" s="695"/>
      <c r="NO79" s="695"/>
      <c r="NP79" s="695"/>
      <c r="NQ79" s="695"/>
      <c r="NR79" s="695"/>
      <c r="NS79" s="695"/>
      <c r="NT79" s="695"/>
      <c r="NU79" s="695"/>
      <c r="NV79" s="695"/>
      <c r="NW79" s="695"/>
      <c r="NX79" s="695"/>
      <c r="NY79" s="695"/>
      <c r="NZ79" s="695"/>
      <c r="OA79" s="695"/>
      <c r="OB79" s="695"/>
      <c r="OC79" s="695"/>
      <c r="OD79" s="695"/>
      <c r="OE79" s="695"/>
      <c r="OF79" s="695"/>
      <c r="OG79" s="695"/>
      <c r="OH79" s="695"/>
      <c r="OI79" s="695"/>
      <c r="OJ79" s="695"/>
      <c r="OK79" s="695"/>
      <c r="OL79" s="695"/>
      <c r="OM79" s="695"/>
      <c r="ON79" s="695"/>
      <c r="OO79" s="695"/>
      <c r="OP79" s="695"/>
      <c r="OQ79" s="695"/>
      <c r="OR79" s="695"/>
      <c r="OS79" s="695"/>
      <c r="OT79" s="695"/>
      <c r="OU79" s="695"/>
      <c r="OV79" s="695"/>
      <c r="OW79" s="695"/>
      <c r="OX79" s="695"/>
      <c r="OY79" s="695"/>
      <c r="OZ79" s="695"/>
      <c r="PA79" s="695"/>
      <c r="PB79" s="695"/>
      <c r="PC79" s="695"/>
      <c r="PD79" s="695"/>
      <c r="PE79" s="695"/>
      <c r="PF79" s="695"/>
      <c r="PG79" s="695"/>
      <c r="PH79" s="695"/>
      <c r="PI79" s="695"/>
      <c r="PJ79" s="695"/>
      <c r="PK79" s="695"/>
      <c r="PL79" s="695"/>
      <c r="PM79" s="695"/>
      <c r="PN79" s="695"/>
      <c r="PO79" s="695"/>
      <c r="PP79" s="695"/>
      <c r="PQ79" s="695"/>
      <c r="PR79" s="695"/>
      <c r="PS79" s="695"/>
      <c r="PT79" s="695"/>
      <c r="PU79" s="695"/>
      <c r="PV79" s="695"/>
      <c r="PW79" s="695"/>
      <c r="PX79" s="695"/>
      <c r="PY79" s="695"/>
      <c r="PZ79" s="695"/>
      <c r="QA79" s="695"/>
      <c r="QB79" s="695"/>
      <c r="QC79" s="695"/>
      <c r="QD79" s="695"/>
      <c r="QE79" s="695"/>
      <c r="QF79" s="695"/>
      <c r="QG79" s="695"/>
      <c r="QH79" s="695"/>
      <c r="QI79" s="695"/>
      <c r="QJ79" s="695"/>
      <c r="QK79" s="695"/>
      <c r="QL79" s="695"/>
      <c r="QM79" s="695"/>
      <c r="QN79" s="695"/>
      <c r="QO79" s="695"/>
      <c r="QP79" s="695"/>
      <c r="QQ79" s="695"/>
      <c r="QR79" s="695"/>
      <c r="QS79" s="695"/>
      <c r="QT79" s="695"/>
      <c r="QU79" s="695"/>
      <c r="QV79" s="695"/>
      <c r="QW79" s="695"/>
      <c r="QX79" s="695"/>
      <c r="QY79" s="695"/>
      <c r="QZ79" s="695"/>
      <c r="RA79" s="695"/>
      <c r="RB79" s="695"/>
      <c r="RC79" s="695"/>
      <c r="RD79" s="695"/>
      <c r="RE79" s="695"/>
      <c r="RF79" s="695"/>
      <c r="RG79" s="695"/>
      <c r="RH79" s="695"/>
      <c r="RI79" s="695"/>
      <c r="RJ79" s="695"/>
      <c r="RK79" s="695"/>
      <c r="RL79" s="695"/>
      <c r="RM79" s="695"/>
      <c r="RN79" s="695"/>
      <c r="RO79" s="695"/>
      <c r="RP79" s="695"/>
      <c r="RQ79" s="695"/>
      <c r="RR79" s="695"/>
      <c r="RS79" s="695"/>
      <c r="RT79" s="695"/>
      <c r="RU79" s="695"/>
      <c r="RV79" s="695"/>
      <c r="RW79" s="695"/>
      <c r="RX79" s="695"/>
      <c r="RY79" s="695"/>
      <c r="RZ79" s="695"/>
      <c r="SA79" s="695"/>
      <c r="SB79" s="695"/>
      <c r="SC79" s="695"/>
      <c r="SD79" s="695"/>
      <c r="SE79" s="695"/>
      <c r="SF79" s="695"/>
      <c r="SG79" s="695"/>
      <c r="SH79" s="695"/>
      <c r="SI79" s="695"/>
      <c r="SJ79" s="695"/>
      <c r="SK79" s="695"/>
      <c r="SL79" s="695"/>
      <c r="SM79" s="695"/>
      <c r="SN79" s="695"/>
      <c r="SO79" s="695"/>
      <c r="SP79" s="695"/>
      <c r="SQ79" s="695"/>
      <c r="SR79" s="695"/>
      <c r="SS79" s="695"/>
      <c r="ST79" s="695"/>
      <c r="SU79" s="695"/>
      <c r="SV79" s="695"/>
      <c r="SW79" s="695"/>
      <c r="SX79" s="695"/>
      <c r="SY79" s="695"/>
      <c r="SZ79" s="695"/>
      <c r="TA79" s="695"/>
      <c r="TB79" s="695"/>
      <c r="TC79" s="695"/>
      <c r="TD79" s="695"/>
      <c r="TE79" s="695"/>
      <c r="TF79" s="695"/>
      <c r="TG79" s="695"/>
      <c r="TH79" s="695"/>
      <c r="TI79" s="695"/>
      <c r="TJ79" s="695"/>
      <c r="TK79" s="695"/>
      <c r="TL79" s="695"/>
      <c r="TM79" s="695"/>
      <c r="TN79" s="695"/>
      <c r="TO79" s="695"/>
      <c r="TP79" s="695"/>
      <c r="TQ79" s="695"/>
      <c r="TR79" s="695"/>
      <c r="TS79" s="695"/>
      <c r="TT79" s="695"/>
      <c r="TU79" s="695"/>
      <c r="TV79" s="695"/>
      <c r="TW79" s="695"/>
      <c r="TX79" s="695"/>
      <c r="TY79" s="695"/>
      <c r="TZ79" s="695"/>
      <c r="UA79" s="695"/>
      <c r="UB79" s="695"/>
      <c r="UC79" s="695"/>
      <c r="UD79" s="695"/>
      <c r="UE79" s="695"/>
      <c r="UF79" s="695"/>
      <c r="UG79" s="695"/>
      <c r="UH79" s="695"/>
      <c r="UI79" s="695"/>
      <c r="UJ79" s="695"/>
      <c r="UK79" s="695"/>
      <c r="UL79" s="695"/>
      <c r="UM79" s="695"/>
      <c r="UN79" s="695"/>
      <c r="UO79" s="695"/>
      <c r="UP79" s="695"/>
      <c r="UQ79" s="695"/>
      <c r="UR79" s="695"/>
      <c r="US79" s="695"/>
      <c r="UT79" s="695"/>
      <c r="UU79" s="695"/>
      <c r="UV79" s="695"/>
      <c r="UW79" s="695"/>
      <c r="UX79" s="695"/>
      <c r="UY79" s="695"/>
      <c r="UZ79" s="695"/>
      <c r="VA79" s="695"/>
      <c r="VB79" s="695"/>
      <c r="VC79" s="695"/>
      <c r="VD79" s="695"/>
      <c r="VE79" s="695"/>
      <c r="VF79" s="695"/>
      <c r="VG79" s="695"/>
      <c r="VH79" s="695"/>
      <c r="VI79" s="695"/>
      <c r="VJ79" s="695"/>
      <c r="VK79" s="695"/>
      <c r="VL79" s="695"/>
      <c r="VM79" s="695"/>
      <c r="VN79" s="695"/>
      <c r="VO79" s="695"/>
      <c r="VP79" s="695"/>
      <c r="VQ79" s="695"/>
      <c r="VR79" s="695"/>
      <c r="VS79" s="695"/>
      <c r="VT79" s="695"/>
      <c r="VU79" s="695"/>
      <c r="VV79" s="695"/>
      <c r="VW79" s="695"/>
      <c r="VX79" s="695"/>
      <c r="VY79" s="695"/>
      <c r="VZ79" s="695"/>
      <c r="WA79" s="695"/>
      <c r="WB79" s="695"/>
      <c r="WC79" s="695"/>
      <c r="WD79" s="695"/>
      <c r="WE79" s="695"/>
      <c r="WF79" s="695"/>
      <c r="WG79" s="695"/>
      <c r="WH79" s="695"/>
      <c r="WI79" s="695"/>
      <c r="WJ79" s="695"/>
      <c r="WK79" s="695"/>
      <c r="WL79" s="695"/>
      <c r="WM79" s="695"/>
      <c r="WN79" s="695"/>
      <c r="WO79" s="695"/>
      <c r="WP79" s="695"/>
      <c r="WQ79" s="695"/>
      <c r="WR79" s="695"/>
      <c r="WS79" s="695"/>
      <c r="WT79" s="695"/>
      <c r="WU79" s="695"/>
      <c r="WV79" s="695"/>
      <c r="WW79" s="695"/>
      <c r="WX79" s="695"/>
      <c r="WY79" s="695"/>
      <c r="WZ79" s="695"/>
      <c r="XA79" s="695"/>
      <c r="XB79" s="695"/>
      <c r="XC79" s="695"/>
      <c r="XD79" s="695"/>
      <c r="XE79" s="695"/>
      <c r="XF79" s="695"/>
      <c r="XG79" s="695"/>
      <c r="XH79" s="695"/>
      <c r="XI79" s="695"/>
      <c r="XJ79" s="695"/>
      <c r="XK79" s="695"/>
      <c r="XL79" s="695"/>
      <c r="XM79" s="695"/>
      <c r="XN79" s="695"/>
      <c r="XO79" s="695"/>
      <c r="XP79" s="695"/>
      <c r="XQ79" s="695"/>
      <c r="XR79" s="695"/>
      <c r="XS79" s="695"/>
      <c r="XT79" s="695"/>
      <c r="XU79" s="695"/>
      <c r="XV79" s="695"/>
      <c r="XW79" s="695"/>
      <c r="XX79" s="695"/>
      <c r="XY79" s="695"/>
      <c r="XZ79" s="695"/>
      <c r="YA79" s="695"/>
      <c r="YB79" s="695"/>
      <c r="YC79" s="695"/>
      <c r="YD79" s="695"/>
      <c r="YE79" s="695"/>
      <c r="YF79" s="695"/>
      <c r="YG79" s="695"/>
      <c r="YH79" s="695"/>
      <c r="YI79" s="695"/>
      <c r="YJ79" s="695"/>
      <c r="YK79" s="695"/>
      <c r="YL79" s="695"/>
      <c r="YM79" s="695"/>
      <c r="YN79" s="695"/>
      <c r="YO79" s="695"/>
      <c r="YP79" s="695"/>
      <c r="YQ79" s="695"/>
      <c r="YR79" s="695"/>
      <c r="YS79" s="695"/>
      <c r="YT79" s="695"/>
      <c r="YU79" s="695"/>
      <c r="YV79" s="695"/>
      <c r="YW79" s="695"/>
      <c r="YX79" s="695"/>
      <c r="YY79" s="695"/>
      <c r="YZ79" s="695"/>
      <c r="ZA79" s="695"/>
      <c r="ZB79" s="695"/>
      <c r="ZC79" s="695"/>
      <c r="ZD79" s="695"/>
      <c r="ZE79" s="695"/>
      <c r="ZF79" s="695"/>
      <c r="ZG79" s="695"/>
      <c r="ZH79" s="695"/>
      <c r="ZI79" s="695"/>
      <c r="ZJ79" s="695"/>
      <c r="ZK79" s="695"/>
      <c r="ZL79" s="695"/>
      <c r="ZM79" s="695"/>
      <c r="ZN79" s="695"/>
      <c r="ZO79" s="695"/>
      <c r="ZP79" s="695"/>
      <c r="ZQ79" s="695"/>
      <c r="ZR79" s="695"/>
      <c r="ZS79" s="695"/>
      <c r="ZT79" s="695"/>
      <c r="ZU79" s="695"/>
      <c r="ZV79" s="695"/>
      <c r="ZW79" s="695"/>
      <c r="ZX79" s="695"/>
      <c r="ZY79" s="695"/>
      <c r="ZZ79" s="695"/>
      <c r="AAA79" s="695"/>
      <c r="AAB79" s="695"/>
      <c r="AAC79" s="695"/>
      <c r="AAD79" s="695"/>
      <c r="AAE79" s="695"/>
      <c r="AAF79" s="695"/>
      <c r="AAG79" s="695"/>
      <c r="AAH79" s="695"/>
      <c r="AAI79" s="695"/>
      <c r="AAJ79" s="695"/>
      <c r="AAK79" s="695"/>
      <c r="AAL79" s="695"/>
      <c r="AAM79" s="695"/>
      <c r="AAN79" s="695"/>
      <c r="AAO79" s="695"/>
      <c r="AAP79" s="695"/>
      <c r="AAQ79" s="695"/>
      <c r="AAR79" s="695"/>
      <c r="AAS79" s="695"/>
      <c r="AAT79" s="695"/>
      <c r="AAU79" s="695"/>
      <c r="AAV79" s="695"/>
      <c r="AAW79" s="695"/>
      <c r="AAX79" s="695"/>
      <c r="AAY79" s="695"/>
      <c r="AAZ79" s="695"/>
      <c r="ABA79" s="695"/>
      <c r="ABB79" s="695"/>
      <c r="ABC79" s="695"/>
      <c r="ABD79" s="695"/>
      <c r="ABE79" s="695"/>
      <c r="ABF79" s="695"/>
      <c r="ABG79" s="695"/>
      <c r="ABH79" s="695"/>
      <c r="ABI79" s="695"/>
      <c r="ABJ79" s="695"/>
      <c r="ABK79" s="695"/>
      <c r="ABL79" s="695"/>
      <c r="ABM79" s="695"/>
      <c r="ABN79" s="695"/>
      <c r="ABO79" s="695"/>
      <c r="ABP79" s="695"/>
      <c r="ABQ79" s="695"/>
      <c r="ABR79" s="695"/>
      <c r="ABS79" s="695"/>
      <c r="ABT79" s="695"/>
      <c r="ABU79" s="695"/>
      <c r="ABV79" s="695"/>
      <c r="ABW79" s="695"/>
      <c r="ABX79" s="695"/>
      <c r="ABY79" s="695"/>
      <c r="ABZ79" s="695"/>
      <c r="ACA79" s="695"/>
      <c r="ACB79" s="695"/>
      <c r="ACC79" s="695"/>
      <c r="ACD79" s="695"/>
      <c r="ACE79" s="695"/>
      <c r="ACF79" s="695"/>
      <c r="ACG79" s="695"/>
      <c r="ACH79" s="695"/>
      <c r="ACI79" s="695"/>
      <c r="ACJ79" s="695"/>
      <c r="ACK79" s="695"/>
      <c r="ACL79" s="695"/>
      <c r="ACM79" s="695"/>
      <c r="ACN79" s="695"/>
      <c r="ACO79" s="695"/>
      <c r="ACP79" s="695"/>
      <c r="ACQ79" s="695"/>
      <c r="ACR79" s="695"/>
      <c r="ACS79" s="695"/>
      <c r="ACT79" s="695"/>
      <c r="ACU79" s="695"/>
      <c r="ACV79" s="695"/>
      <c r="ACW79" s="695"/>
      <c r="ACX79" s="695"/>
      <c r="ACY79" s="695"/>
      <c r="ACZ79" s="695"/>
      <c r="ADA79" s="695"/>
      <c r="ADB79" s="695"/>
      <c r="ADC79" s="695"/>
      <c r="ADD79" s="695"/>
      <c r="ADE79" s="695"/>
      <c r="ADF79" s="695"/>
      <c r="ADG79" s="695"/>
      <c r="ADH79" s="695"/>
      <c r="ADI79" s="695"/>
      <c r="ADJ79" s="695"/>
      <c r="ADK79" s="695"/>
      <c r="ADL79" s="695"/>
      <c r="ADM79" s="695"/>
      <c r="ADN79" s="695"/>
      <c r="ADO79" s="695"/>
      <c r="ADP79" s="695"/>
      <c r="ADQ79" s="695"/>
      <c r="ADR79" s="695"/>
      <c r="ADS79" s="695"/>
      <c r="ADT79" s="695"/>
      <c r="ADU79" s="695"/>
      <c r="ADV79" s="695"/>
      <c r="ADW79" s="695"/>
      <c r="ADX79" s="695"/>
      <c r="ADY79" s="695"/>
      <c r="ADZ79" s="695"/>
      <c r="AEA79" s="695"/>
      <c r="AEB79" s="695"/>
      <c r="AEC79" s="695"/>
      <c r="AED79" s="695"/>
      <c r="AEE79" s="695"/>
      <c r="AEF79" s="695"/>
      <c r="AEG79" s="695"/>
      <c r="AEH79" s="695"/>
      <c r="AEI79" s="695"/>
      <c r="AEJ79" s="695"/>
      <c r="AEK79" s="695"/>
      <c r="AEL79" s="695"/>
      <c r="AEM79" s="695"/>
      <c r="AEN79" s="695"/>
      <c r="AEO79" s="695"/>
      <c r="AEP79" s="695"/>
      <c r="AEQ79" s="695"/>
      <c r="AER79" s="695"/>
      <c r="AES79" s="695"/>
      <c r="AET79" s="695"/>
      <c r="AEU79" s="695"/>
      <c r="AEV79" s="695"/>
      <c r="AEW79" s="695"/>
      <c r="AEX79" s="695"/>
      <c r="AEY79" s="695"/>
      <c r="AEZ79" s="695"/>
      <c r="AFA79" s="695"/>
      <c r="AFB79" s="695"/>
      <c r="AFC79" s="695"/>
      <c r="AFD79" s="695"/>
      <c r="AFE79" s="695"/>
      <c r="AFF79" s="695"/>
      <c r="AFG79" s="695"/>
      <c r="AFH79" s="695"/>
      <c r="AFI79" s="695"/>
      <c r="AFJ79" s="695"/>
      <c r="AFK79" s="695"/>
      <c r="AFL79" s="695"/>
      <c r="AFM79" s="695"/>
      <c r="AFN79" s="695"/>
      <c r="AFO79" s="695"/>
      <c r="AFP79" s="695"/>
      <c r="AFQ79" s="695"/>
      <c r="AFR79" s="695"/>
      <c r="AFS79" s="695"/>
      <c r="AFT79" s="695"/>
      <c r="AFU79" s="695"/>
      <c r="AFV79" s="695"/>
      <c r="AFW79" s="695"/>
      <c r="AFX79" s="695"/>
      <c r="AFY79" s="695"/>
      <c r="AFZ79" s="695"/>
      <c r="AGA79" s="695"/>
      <c r="AGB79" s="695"/>
      <c r="AGC79" s="695"/>
      <c r="AGD79" s="695"/>
      <c r="AGE79" s="695"/>
      <c r="AGF79" s="695"/>
      <c r="AGG79" s="695"/>
      <c r="AGH79" s="695"/>
      <c r="AGI79" s="695"/>
      <c r="AGJ79" s="695"/>
      <c r="AGK79" s="695"/>
      <c r="AGL79" s="695"/>
      <c r="AGM79" s="695"/>
      <c r="AGN79" s="695"/>
      <c r="AGO79" s="695"/>
      <c r="AGP79" s="695"/>
      <c r="AGQ79" s="695"/>
      <c r="AGR79" s="695"/>
      <c r="AGS79" s="695"/>
      <c r="AGT79" s="695"/>
      <c r="AGU79" s="695"/>
      <c r="AGV79" s="695"/>
      <c r="AGW79" s="695"/>
      <c r="AGX79" s="695"/>
      <c r="AGY79" s="695"/>
      <c r="AGZ79" s="695"/>
      <c r="AHA79" s="695"/>
      <c r="AHB79" s="695"/>
      <c r="AHC79" s="695"/>
      <c r="AHD79" s="695"/>
      <c r="AHE79" s="695"/>
      <c r="AHF79" s="695"/>
      <c r="AHG79" s="695"/>
      <c r="AHH79" s="695"/>
      <c r="AHI79" s="695"/>
      <c r="AHJ79" s="695"/>
      <c r="AHK79" s="695"/>
      <c r="AHL79" s="695"/>
      <c r="AHM79" s="695"/>
      <c r="AHN79" s="695"/>
      <c r="AHO79" s="695"/>
      <c r="AHP79" s="695"/>
      <c r="AHQ79" s="695"/>
      <c r="AHR79" s="695"/>
      <c r="AHS79" s="695"/>
      <c r="AHT79" s="695"/>
      <c r="AHU79" s="695"/>
      <c r="AHV79" s="695"/>
      <c r="AHW79" s="695"/>
      <c r="AHX79" s="695"/>
      <c r="AHY79" s="695"/>
      <c r="AHZ79" s="695"/>
      <c r="AIA79" s="695"/>
      <c r="AIB79" s="695"/>
      <c r="AIC79" s="695"/>
      <c r="AID79" s="695"/>
      <c r="AIE79" s="695"/>
      <c r="AIF79" s="695"/>
      <c r="AIG79" s="695"/>
      <c r="AIH79" s="695"/>
      <c r="AII79" s="695"/>
      <c r="AIJ79" s="695"/>
      <c r="AIK79" s="695"/>
      <c r="AIL79" s="695"/>
      <c r="AIM79" s="695"/>
      <c r="AIN79" s="695"/>
      <c r="AIO79" s="695"/>
      <c r="AIP79" s="695"/>
      <c r="AIQ79" s="695"/>
      <c r="AIR79" s="695"/>
      <c r="AIS79" s="695"/>
      <c r="AIT79" s="695"/>
      <c r="AIU79" s="695"/>
      <c r="AIV79" s="695"/>
      <c r="AIW79" s="695"/>
      <c r="AIX79" s="695"/>
      <c r="AIY79" s="695"/>
      <c r="AIZ79" s="695"/>
      <c r="AJA79" s="695"/>
      <c r="AJB79" s="695"/>
      <c r="AJC79" s="695"/>
      <c r="AJD79" s="695"/>
      <c r="AJE79" s="695"/>
      <c r="AJF79" s="695"/>
      <c r="AJG79" s="695"/>
      <c r="AJH79" s="695"/>
      <c r="AJI79" s="695"/>
      <c r="AJJ79" s="695"/>
      <c r="AJK79" s="695"/>
      <c r="AJL79" s="695"/>
      <c r="AJM79" s="695"/>
      <c r="AJN79" s="695"/>
      <c r="AJO79" s="695"/>
      <c r="AJP79" s="695"/>
      <c r="AJQ79" s="695"/>
      <c r="AJR79" s="695"/>
      <c r="AJS79" s="695"/>
      <c r="AJT79" s="695"/>
      <c r="AJU79" s="695"/>
      <c r="AJV79" s="695"/>
      <c r="AJW79" s="695"/>
      <c r="AJX79" s="695"/>
      <c r="AJY79" s="695"/>
      <c r="AJZ79" s="695"/>
      <c r="AKA79" s="695"/>
      <c r="AKB79" s="695"/>
      <c r="AKC79" s="695"/>
      <c r="AKD79" s="695"/>
      <c r="AKE79" s="695"/>
      <c r="AKF79" s="695"/>
      <c r="AKG79" s="695"/>
      <c r="AKH79" s="695"/>
      <c r="AKI79" s="695"/>
      <c r="AKJ79" s="695"/>
      <c r="AKK79" s="695"/>
      <c r="AKL79" s="695"/>
      <c r="AKM79" s="695"/>
      <c r="AKN79" s="695"/>
      <c r="AKO79" s="695"/>
      <c r="AKP79" s="695"/>
      <c r="AKQ79" s="695"/>
      <c r="AKR79" s="695"/>
      <c r="AKS79" s="695"/>
      <c r="AKT79" s="695"/>
      <c r="AKU79" s="695"/>
      <c r="AKV79" s="695"/>
      <c r="AKW79" s="695"/>
      <c r="AKX79" s="695"/>
      <c r="AKY79" s="695"/>
      <c r="AKZ79" s="695"/>
      <c r="ALA79" s="695"/>
      <c r="ALB79" s="695"/>
      <c r="ALC79" s="695"/>
      <c r="ALD79" s="695"/>
      <c r="ALE79" s="695"/>
      <c r="ALF79" s="695"/>
      <c r="ALG79" s="695"/>
      <c r="ALH79" s="695"/>
      <c r="ALI79" s="695"/>
      <c r="ALJ79" s="695"/>
      <c r="ALK79" s="695"/>
      <c r="ALL79" s="695"/>
      <c r="ALM79" s="695"/>
      <c r="ALN79" s="695"/>
      <c r="ALO79" s="695"/>
      <c r="ALP79" s="695"/>
      <c r="ALQ79" s="695"/>
      <c r="ALR79" s="695"/>
      <c r="ALS79" s="695"/>
      <c r="ALT79" s="695"/>
      <c r="ALU79" s="695"/>
      <c r="ALV79" s="695"/>
      <c r="ALW79" s="695"/>
      <c r="ALX79" s="695"/>
      <c r="ALY79" s="695"/>
      <c r="ALZ79" s="695"/>
      <c r="AMA79" s="695"/>
      <c r="AMB79" s="695"/>
      <c r="AMC79" s="695"/>
      <c r="AMD79" s="695"/>
      <c r="AME79" s="695"/>
      <c r="AMF79" s="695"/>
      <c r="AMG79" s="695"/>
      <c r="AMH79" s="695"/>
      <c r="AMI79" s="695"/>
      <c r="AMJ79" s="695"/>
      <c r="AMK79" s="695"/>
      <c r="AML79" s="695"/>
      <c r="AMM79" s="695"/>
      <c r="AMN79" s="695"/>
      <c r="AMO79" s="695"/>
      <c r="AMP79" s="695"/>
      <c r="AMQ79" s="695"/>
      <c r="AMR79" s="695"/>
      <c r="AMS79" s="695"/>
      <c r="AMT79" s="695"/>
      <c r="AMU79" s="695"/>
      <c r="AMV79" s="695"/>
      <c r="AMW79" s="695"/>
      <c r="AMX79" s="695"/>
      <c r="AMY79" s="695"/>
      <c r="AMZ79" s="695"/>
      <c r="ANA79" s="695"/>
      <c r="ANB79" s="695"/>
      <c r="ANC79" s="695"/>
      <c r="AND79" s="695"/>
      <c r="ANE79" s="695"/>
      <c r="ANF79" s="695"/>
      <c r="ANG79" s="695"/>
      <c r="ANH79" s="695"/>
      <c r="ANI79" s="695"/>
      <c r="ANJ79" s="695"/>
      <c r="ANK79" s="695"/>
      <c r="ANL79" s="695"/>
      <c r="ANM79" s="695"/>
      <c r="ANN79" s="695"/>
      <c r="ANO79" s="695"/>
      <c r="ANP79" s="695"/>
      <c r="ANQ79" s="695"/>
      <c r="ANR79" s="695"/>
      <c r="ANS79" s="695"/>
      <c r="ANT79" s="695"/>
      <c r="ANU79" s="695"/>
      <c r="ANV79" s="695"/>
      <c r="ANW79" s="695"/>
      <c r="ANX79" s="695"/>
      <c r="ANY79" s="695"/>
      <c r="ANZ79" s="695"/>
      <c r="AOA79" s="695"/>
      <c r="AOB79" s="695"/>
      <c r="AOC79" s="695"/>
      <c r="AOD79" s="695"/>
      <c r="AOE79" s="695"/>
      <c r="AOF79" s="695"/>
      <c r="AOG79" s="695"/>
      <c r="AOH79" s="695"/>
      <c r="AOI79" s="695"/>
      <c r="AOJ79" s="695"/>
      <c r="AOK79" s="695"/>
      <c r="AOL79" s="695"/>
      <c r="AOM79" s="695"/>
      <c r="AON79" s="695"/>
      <c r="AOO79" s="695"/>
      <c r="AOP79" s="695"/>
      <c r="AOQ79" s="695"/>
      <c r="AOR79" s="695"/>
      <c r="AOS79" s="695"/>
      <c r="AOT79" s="695"/>
      <c r="AOU79" s="695"/>
      <c r="AOV79" s="695"/>
      <c r="AOW79" s="695"/>
      <c r="AOX79" s="695"/>
      <c r="AOY79" s="695"/>
      <c r="AOZ79" s="695"/>
      <c r="APA79" s="695"/>
      <c r="APB79" s="695"/>
      <c r="APC79" s="695"/>
      <c r="APD79" s="695"/>
      <c r="APE79" s="695"/>
      <c r="APF79" s="695"/>
      <c r="APG79" s="695"/>
      <c r="APH79" s="695"/>
      <c r="API79" s="695"/>
      <c r="APJ79" s="695"/>
      <c r="APK79" s="695"/>
      <c r="APL79" s="695"/>
      <c r="APM79" s="695"/>
      <c r="APN79" s="695"/>
      <c r="APO79" s="695"/>
      <c r="APP79" s="695"/>
      <c r="APQ79" s="695"/>
      <c r="APR79" s="695"/>
      <c r="APS79" s="695"/>
      <c r="APT79" s="695"/>
      <c r="APU79" s="695"/>
      <c r="APV79" s="695"/>
      <c r="APW79" s="695"/>
      <c r="APX79" s="695"/>
      <c r="APY79" s="695"/>
      <c r="APZ79" s="695"/>
      <c r="AQA79" s="695"/>
      <c r="AQB79" s="695"/>
      <c r="AQC79" s="695"/>
      <c r="AQD79" s="695"/>
      <c r="AQE79" s="695"/>
      <c r="AQF79" s="695"/>
      <c r="AQG79" s="695"/>
      <c r="AQH79" s="695"/>
      <c r="AQI79" s="695"/>
      <c r="AQJ79" s="695"/>
      <c r="AQK79" s="695"/>
      <c r="AQL79" s="695"/>
      <c r="AQM79" s="695"/>
      <c r="AQN79" s="695"/>
      <c r="AQO79" s="695"/>
      <c r="AQP79" s="695"/>
      <c r="AQQ79" s="695"/>
      <c r="AQR79" s="695"/>
      <c r="AQS79" s="695"/>
      <c r="AQT79" s="695"/>
      <c r="AQU79" s="695"/>
      <c r="AQV79" s="695"/>
      <c r="AQW79" s="695"/>
      <c r="AQX79" s="695"/>
      <c r="AQY79" s="695"/>
      <c r="AQZ79" s="695"/>
      <c r="ARA79" s="695"/>
      <c r="ARB79" s="695"/>
      <c r="ARC79" s="695"/>
      <c r="ARD79" s="695"/>
      <c r="ARE79" s="695"/>
      <c r="ARF79" s="695"/>
      <c r="ARG79" s="695"/>
      <c r="ARH79" s="695"/>
      <c r="ARI79" s="695"/>
      <c r="ARJ79" s="695"/>
      <c r="ARK79" s="695"/>
      <c r="ARL79" s="695"/>
      <c r="ARM79" s="695"/>
      <c r="ARN79" s="695"/>
      <c r="ARO79" s="695"/>
      <c r="ARP79" s="695"/>
      <c r="ARQ79" s="695"/>
      <c r="ARR79" s="695"/>
      <c r="ARS79" s="695"/>
      <c r="ART79" s="695"/>
      <c r="ARU79" s="695"/>
      <c r="ARV79" s="695"/>
      <c r="ARW79" s="695"/>
      <c r="ARX79" s="695"/>
      <c r="ARY79" s="695"/>
      <c r="ARZ79" s="695"/>
      <c r="ASA79" s="695"/>
      <c r="ASB79" s="695"/>
      <c r="ASC79" s="695"/>
      <c r="ASD79" s="695"/>
      <c r="ASE79" s="695"/>
      <c r="ASF79" s="695"/>
      <c r="ASG79" s="695"/>
      <c r="ASH79" s="695"/>
      <c r="ASI79" s="695"/>
      <c r="ASJ79" s="695"/>
      <c r="ASK79" s="695"/>
      <c r="ASL79" s="695"/>
      <c r="ASM79" s="695"/>
      <c r="ASN79" s="695"/>
      <c r="ASO79" s="695"/>
      <c r="ASP79" s="695"/>
      <c r="ASQ79" s="695"/>
      <c r="ASR79" s="695"/>
      <c r="ASS79" s="695"/>
      <c r="AST79" s="695"/>
      <c r="ASU79" s="695"/>
      <c r="ASV79" s="695"/>
      <c r="ASW79" s="695"/>
      <c r="ASX79" s="695"/>
      <c r="ASY79" s="695"/>
      <c r="ASZ79" s="695"/>
      <c r="ATA79" s="695"/>
      <c r="ATB79" s="695"/>
      <c r="ATC79" s="695"/>
      <c r="ATD79" s="695"/>
      <c r="ATE79" s="695"/>
      <c r="ATF79" s="695"/>
      <c r="ATG79" s="695"/>
      <c r="ATH79" s="695"/>
      <c r="ATI79" s="695"/>
      <c r="ATJ79" s="695"/>
      <c r="ATK79" s="695"/>
      <c r="ATL79" s="695"/>
      <c r="ATM79" s="695"/>
      <c r="ATN79" s="695"/>
      <c r="ATO79" s="695"/>
      <c r="ATP79" s="695"/>
      <c r="ATQ79" s="695"/>
      <c r="ATR79" s="695"/>
      <c r="ATS79" s="695"/>
      <c r="ATT79" s="695"/>
      <c r="ATU79" s="695"/>
      <c r="ATV79" s="695"/>
      <c r="ATW79" s="695"/>
      <c r="ATX79" s="695"/>
      <c r="ATY79" s="695"/>
      <c r="ATZ79" s="695"/>
      <c r="AUA79" s="695"/>
      <c r="AUB79" s="695"/>
      <c r="AUC79" s="695"/>
      <c r="AUD79" s="695"/>
      <c r="AUE79" s="695"/>
      <c r="AUF79" s="695"/>
      <c r="AUG79" s="695"/>
      <c r="AUH79" s="695"/>
      <c r="AUI79" s="695"/>
      <c r="AUJ79" s="695"/>
      <c r="AUK79" s="695"/>
      <c r="AUL79" s="695"/>
      <c r="AUM79" s="695"/>
      <c r="AUN79" s="695"/>
      <c r="AUO79" s="695"/>
      <c r="AUP79" s="695"/>
      <c r="AUQ79" s="695"/>
      <c r="AUR79" s="695"/>
      <c r="AUS79" s="695"/>
      <c r="AUT79" s="695"/>
      <c r="AUU79" s="695"/>
      <c r="AUV79" s="695"/>
      <c r="AUW79" s="695"/>
      <c r="AUX79" s="695"/>
      <c r="AUY79" s="695"/>
      <c r="AUZ79" s="695"/>
      <c r="AVA79" s="695"/>
      <c r="AVB79" s="695"/>
      <c r="AVC79" s="695"/>
      <c r="AVD79" s="695"/>
      <c r="AVE79" s="695"/>
      <c r="AVF79" s="695"/>
      <c r="AVG79" s="695"/>
      <c r="AVH79" s="695"/>
      <c r="AVI79" s="695"/>
      <c r="AVJ79" s="695"/>
      <c r="AVK79" s="695"/>
      <c r="AVL79" s="695"/>
      <c r="AVM79" s="695"/>
      <c r="AVN79" s="695"/>
      <c r="AVO79" s="695"/>
      <c r="AVP79" s="695"/>
      <c r="AVQ79" s="695"/>
      <c r="AVR79" s="695"/>
      <c r="AVS79" s="695"/>
      <c r="AVT79" s="695"/>
      <c r="AVU79" s="695"/>
      <c r="AVV79" s="695"/>
      <c r="AVW79" s="695"/>
      <c r="AVX79" s="695"/>
      <c r="AVY79" s="695"/>
      <c r="AVZ79" s="695"/>
      <c r="AWA79" s="695"/>
      <c r="AWB79" s="695"/>
      <c r="AWC79" s="695"/>
      <c r="AWD79" s="695"/>
      <c r="AWE79" s="695"/>
      <c r="AWF79" s="695"/>
      <c r="AWG79" s="695"/>
      <c r="AWH79" s="695"/>
      <c r="AWI79" s="695"/>
      <c r="AWJ79" s="695"/>
      <c r="AWK79" s="695"/>
      <c r="AWL79" s="695"/>
      <c r="AWM79" s="695"/>
      <c r="AWN79" s="695"/>
      <c r="AWO79" s="695"/>
      <c r="AWP79" s="695"/>
      <c r="AWQ79" s="695"/>
      <c r="AWR79" s="695"/>
      <c r="AWS79" s="695"/>
      <c r="AWT79" s="695"/>
      <c r="AWU79" s="695"/>
      <c r="AWV79" s="695"/>
      <c r="AWW79" s="695"/>
      <c r="AWX79" s="695"/>
      <c r="AWY79" s="695"/>
      <c r="AWZ79" s="695"/>
      <c r="AXA79" s="695"/>
      <c r="AXB79" s="695"/>
      <c r="AXC79" s="695"/>
      <c r="AXD79" s="695"/>
      <c r="AXE79" s="695"/>
      <c r="AXF79" s="695"/>
      <c r="AXG79" s="695"/>
      <c r="AXH79" s="695"/>
      <c r="AXI79" s="695"/>
      <c r="AXJ79" s="695"/>
      <c r="AXK79" s="695"/>
      <c r="AXL79" s="695"/>
      <c r="AXM79" s="695"/>
      <c r="AXN79" s="695"/>
      <c r="AXO79" s="695"/>
      <c r="AXP79" s="695"/>
      <c r="AXQ79" s="695"/>
      <c r="AXR79" s="695"/>
      <c r="AXS79" s="695"/>
      <c r="AXT79" s="695"/>
      <c r="AXU79" s="695"/>
      <c r="AXV79" s="695"/>
      <c r="AXW79" s="695"/>
      <c r="AXX79" s="695"/>
      <c r="AXY79" s="695"/>
      <c r="AXZ79" s="695"/>
      <c r="AYA79" s="695"/>
      <c r="AYB79" s="695"/>
      <c r="AYC79" s="695"/>
      <c r="AYD79" s="695"/>
      <c r="AYE79" s="695"/>
      <c r="AYF79" s="695"/>
      <c r="AYG79" s="695"/>
      <c r="AYH79" s="695"/>
      <c r="AYI79" s="695"/>
      <c r="AYJ79" s="695"/>
      <c r="AYK79" s="695"/>
      <c r="AYL79" s="695"/>
      <c r="AYM79" s="695"/>
      <c r="AYN79" s="695"/>
      <c r="AYO79" s="695"/>
      <c r="AYP79" s="695"/>
      <c r="AYQ79" s="695"/>
      <c r="AYR79" s="695"/>
      <c r="AYS79" s="695"/>
      <c r="AYT79" s="695"/>
      <c r="AYU79" s="695"/>
      <c r="AYV79" s="695"/>
      <c r="AYW79" s="695"/>
      <c r="AYX79" s="695"/>
      <c r="AYY79" s="695"/>
      <c r="AYZ79" s="695"/>
      <c r="AZA79" s="695"/>
      <c r="AZB79" s="695"/>
      <c r="AZC79" s="695"/>
      <c r="AZD79" s="695"/>
      <c r="AZE79" s="695"/>
      <c r="AZF79" s="695"/>
      <c r="AZG79" s="695"/>
      <c r="AZH79" s="695"/>
      <c r="AZI79" s="695"/>
      <c r="AZJ79" s="695"/>
      <c r="AZK79" s="695"/>
      <c r="AZL79" s="695"/>
      <c r="AZM79" s="695"/>
      <c r="AZN79" s="695"/>
      <c r="AZO79" s="695"/>
      <c r="AZP79" s="695"/>
      <c r="AZQ79" s="695"/>
      <c r="AZR79" s="695"/>
      <c r="AZS79" s="695"/>
      <c r="AZT79" s="695"/>
      <c r="AZU79" s="695"/>
      <c r="AZV79" s="695"/>
      <c r="AZW79" s="695"/>
      <c r="AZX79" s="695"/>
      <c r="AZY79" s="695"/>
      <c r="AZZ79" s="695"/>
      <c r="BAA79" s="695"/>
      <c r="BAB79" s="695"/>
      <c r="BAC79" s="695"/>
      <c r="BAD79" s="695"/>
      <c r="BAE79" s="695"/>
      <c r="BAF79" s="695"/>
      <c r="BAG79" s="695"/>
      <c r="BAH79" s="695"/>
      <c r="BAI79" s="695"/>
      <c r="BAJ79" s="695"/>
      <c r="BAK79" s="695"/>
      <c r="BAL79" s="695"/>
      <c r="BAM79" s="695"/>
      <c r="BAN79" s="695"/>
      <c r="BAO79" s="695"/>
      <c r="BAP79" s="695"/>
      <c r="BAQ79" s="695"/>
      <c r="BAR79" s="695"/>
      <c r="BAS79" s="695"/>
      <c r="BAT79" s="695"/>
      <c r="BAU79" s="695"/>
      <c r="BAV79" s="695"/>
      <c r="BAW79" s="695"/>
      <c r="BAX79" s="695"/>
      <c r="BAY79" s="695"/>
      <c r="BAZ79" s="695"/>
      <c r="BBA79" s="695"/>
      <c r="BBB79" s="695"/>
      <c r="BBC79" s="695"/>
      <c r="BBD79" s="695"/>
      <c r="BBE79" s="695"/>
      <c r="BBF79" s="695"/>
      <c r="BBG79" s="695"/>
      <c r="BBH79" s="695"/>
      <c r="BBI79" s="695"/>
      <c r="BBJ79" s="695"/>
      <c r="BBK79" s="695"/>
      <c r="BBL79" s="695"/>
      <c r="BBM79" s="695"/>
      <c r="BBN79" s="695"/>
      <c r="BBO79" s="695"/>
      <c r="BBP79" s="695"/>
      <c r="BBQ79" s="695"/>
      <c r="BBR79" s="695"/>
      <c r="BBS79" s="695"/>
      <c r="BBT79" s="695"/>
      <c r="BBU79" s="695"/>
      <c r="BBV79" s="695"/>
      <c r="BBW79" s="695"/>
      <c r="BBX79" s="695"/>
      <c r="BBY79" s="695"/>
      <c r="BBZ79" s="695"/>
      <c r="BCA79" s="695"/>
      <c r="BCB79" s="695"/>
      <c r="BCC79" s="695"/>
      <c r="BCD79" s="695"/>
      <c r="BCE79" s="695"/>
      <c r="BCF79" s="695"/>
      <c r="BCG79" s="695"/>
      <c r="BCH79" s="695"/>
      <c r="BCI79" s="695"/>
      <c r="BCJ79" s="695"/>
      <c r="BCK79" s="695"/>
      <c r="BCL79" s="695"/>
      <c r="BCM79" s="695"/>
      <c r="BCN79" s="695"/>
      <c r="BCO79" s="695"/>
      <c r="BCP79" s="695"/>
      <c r="BCQ79" s="695"/>
      <c r="BCR79" s="695"/>
      <c r="BCS79" s="695"/>
      <c r="BCT79" s="695"/>
      <c r="BCU79" s="695"/>
      <c r="BCV79" s="695"/>
      <c r="BCW79" s="695"/>
      <c r="BCX79" s="695"/>
      <c r="BCY79" s="695"/>
      <c r="BCZ79" s="695"/>
      <c r="BDA79" s="695"/>
      <c r="BDB79" s="695"/>
      <c r="BDC79" s="695"/>
      <c r="BDD79" s="695"/>
      <c r="BDE79" s="695"/>
      <c r="BDF79" s="695"/>
      <c r="BDG79" s="695"/>
      <c r="BDH79" s="695"/>
      <c r="BDI79" s="695"/>
      <c r="BDJ79" s="695"/>
      <c r="BDK79" s="695"/>
      <c r="BDL79" s="695"/>
      <c r="BDM79" s="695"/>
      <c r="BDN79" s="695"/>
      <c r="BDO79" s="695"/>
      <c r="BDP79" s="695"/>
      <c r="BDQ79" s="695"/>
      <c r="BDR79" s="695"/>
      <c r="BDS79" s="695"/>
      <c r="BDT79" s="695"/>
      <c r="BDU79" s="695"/>
      <c r="BDV79" s="695"/>
      <c r="BDW79" s="695"/>
      <c r="BDX79" s="695"/>
      <c r="BDY79" s="695"/>
      <c r="BDZ79" s="695"/>
      <c r="BEA79" s="695"/>
      <c r="BEB79" s="695"/>
      <c r="BEC79" s="695"/>
      <c r="BED79" s="695"/>
      <c r="BEE79" s="695"/>
      <c r="BEF79" s="695"/>
      <c r="BEG79" s="695"/>
      <c r="BEH79" s="695"/>
      <c r="BEI79" s="695"/>
      <c r="BEJ79" s="695"/>
      <c r="BEK79" s="695"/>
      <c r="BEL79" s="695"/>
      <c r="BEM79" s="695"/>
      <c r="BEN79" s="695"/>
      <c r="BEO79" s="695"/>
      <c r="BEP79" s="695"/>
      <c r="BEQ79" s="695"/>
      <c r="BER79" s="695"/>
      <c r="BES79" s="695"/>
      <c r="BET79" s="695"/>
      <c r="BEU79" s="695"/>
      <c r="BEV79" s="695"/>
      <c r="BEW79" s="695"/>
      <c r="BEX79" s="695"/>
      <c r="BEY79" s="695"/>
      <c r="BEZ79" s="695"/>
      <c r="BFA79" s="695"/>
      <c r="BFB79" s="695"/>
      <c r="BFC79" s="695"/>
      <c r="BFD79" s="695"/>
      <c r="BFE79" s="695"/>
      <c r="BFF79" s="695"/>
      <c r="BFG79" s="695"/>
      <c r="BFH79" s="695"/>
      <c r="BFI79" s="695"/>
      <c r="BFJ79" s="695"/>
      <c r="BFK79" s="695"/>
      <c r="BFL79" s="695"/>
      <c r="BFM79" s="695"/>
      <c r="BFN79" s="695"/>
      <c r="BFO79" s="695"/>
      <c r="BFP79" s="695"/>
      <c r="BFQ79" s="695"/>
      <c r="BFR79" s="695"/>
      <c r="BFS79" s="695"/>
      <c r="BFT79" s="695"/>
      <c r="BFU79" s="695"/>
      <c r="BFV79" s="695"/>
      <c r="BFW79" s="695"/>
      <c r="BFX79" s="695"/>
      <c r="BFY79" s="695"/>
      <c r="BFZ79" s="695"/>
      <c r="BGA79" s="695"/>
      <c r="BGB79" s="695"/>
      <c r="BGC79" s="695"/>
      <c r="BGD79" s="695"/>
      <c r="BGE79" s="695"/>
      <c r="BGF79" s="695"/>
      <c r="BGG79" s="695"/>
      <c r="BGH79" s="695"/>
      <c r="BGI79" s="695"/>
      <c r="BGJ79" s="695"/>
      <c r="BGK79" s="695"/>
      <c r="BGL79" s="695"/>
      <c r="BGM79" s="695"/>
      <c r="BGN79" s="695"/>
      <c r="BGO79" s="695"/>
      <c r="BGP79" s="695"/>
      <c r="BGQ79" s="695"/>
      <c r="BGR79" s="695"/>
      <c r="BGS79" s="695"/>
      <c r="BGT79" s="695"/>
      <c r="BGU79" s="695"/>
      <c r="BGV79" s="695"/>
      <c r="BGW79" s="695"/>
      <c r="BGX79" s="695"/>
      <c r="BGY79" s="695"/>
      <c r="BGZ79" s="695"/>
      <c r="BHA79" s="695"/>
      <c r="BHB79" s="695"/>
      <c r="BHC79" s="695"/>
      <c r="BHD79" s="695"/>
      <c r="BHE79" s="695"/>
      <c r="BHF79" s="695"/>
      <c r="BHG79" s="695"/>
      <c r="BHH79" s="695"/>
      <c r="BHI79" s="695"/>
      <c r="BHJ79" s="695"/>
      <c r="BHK79" s="695"/>
      <c r="BHL79" s="695"/>
      <c r="BHM79" s="695"/>
      <c r="BHN79" s="695"/>
      <c r="BHO79" s="695"/>
      <c r="BHP79" s="695"/>
      <c r="BHQ79" s="695"/>
      <c r="BHR79" s="695"/>
      <c r="BHS79" s="695"/>
      <c r="BHT79" s="695"/>
      <c r="BHU79" s="695"/>
      <c r="BHV79" s="695"/>
      <c r="BHW79" s="695"/>
      <c r="BHX79" s="695"/>
      <c r="BHY79" s="695"/>
      <c r="BHZ79" s="695"/>
      <c r="BIA79" s="695"/>
      <c r="BIB79" s="695"/>
      <c r="BIC79" s="695"/>
      <c r="BID79" s="695"/>
      <c r="BIE79" s="695"/>
      <c r="BIF79" s="695"/>
      <c r="BIG79" s="695"/>
      <c r="BIH79" s="695"/>
      <c r="BII79" s="695"/>
      <c r="BIJ79" s="695"/>
      <c r="BIK79" s="695"/>
      <c r="BIL79" s="695"/>
      <c r="BIM79" s="695"/>
      <c r="BIN79" s="695"/>
      <c r="BIO79" s="695"/>
      <c r="BIP79" s="695"/>
      <c r="BIQ79" s="695"/>
      <c r="BIR79" s="695"/>
      <c r="BIS79" s="695"/>
      <c r="BIT79" s="695"/>
      <c r="BIU79" s="695"/>
      <c r="BIV79" s="695"/>
      <c r="BIW79" s="695"/>
      <c r="BIX79" s="695"/>
      <c r="BIY79" s="695"/>
      <c r="BIZ79" s="695"/>
      <c r="BJA79" s="695"/>
      <c r="BJB79" s="695"/>
      <c r="BJC79" s="695"/>
      <c r="BJD79" s="695"/>
      <c r="BJE79" s="695"/>
      <c r="BJF79" s="695"/>
      <c r="BJG79" s="695"/>
      <c r="BJH79" s="695"/>
      <c r="BJI79" s="695"/>
      <c r="BJJ79" s="695"/>
      <c r="BJK79" s="695"/>
      <c r="BJL79" s="695"/>
      <c r="BJM79" s="695"/>
      <c r="BJN79" s="695"/>
      <c r="BJO79" s="695"/>
      <c r="BJP79" s="695"/>
      <c r="BJQ79" s="695"/>
      <c r="BJR79" s="695"/>
      <c r="BJS79" s="695"/>
      <c r="BJT79" s="695"/>
      <c r="BJU79" s="695"/>
      <c r="BJV79" s="695"/>
      <c r="BJW79" s="695"/>
      <c r="BJX79" s="695"/>
      <c r="BJY79" s="695"/>
      <c r="BJZ79" s="695"/>
      <c r="BKA79" s="695"/>
      <c r="BKB79" s="695"/>
      <c r="BKC79" s="695"/>
      <c r="BKD79" s="695"/>
      <c r="BKE79" s="695"/>
      <c r="BKF79" s="695"/>
      <c r="BKG79" s="695"/>
      <c r="BKH79" s="695"/>
      <c r="BKI79" s="695"/>
      <c r="BKJ79" s="695"/>
      <c r="BKK79" s="695"/>
      <c r="BKL79" s="695"/>
      <c r="BKM79" s="695"/>
      <c r="BKN79" s="695"/>
      <c r="BKO79" s="695"/>
      <c r="BKP79" s="695"/>
      <c r="BKQ79" s="695"/>
      <c r="BKR79" s="695"/>
      <c r="BKS79" s="695"/>
      <c r="BKT79" s="695"/>
      <c r="BKU79" s="695"/>
      <c r="BKV79" s="695"/>
      <c r="BKW79" s="695"/>
      <c r="BKX79" s="695"/>
      <c r="BKY79" s="695"/>
      <c r="BKZ79" s="695"/>
      <c r="BLA79" s="695"/>
      <c r="BLB79" s="695"/>
      <c r="BLC79" s="695"/>
      <c r="BLD79" s="695"/>
      <c r="BLE79" s="695"/>
      <c r="BLF79" s="695"/>
      <c r="BLG79" s="695"/>
      <c r="BLH79" s="695"/>
      <c r="BLI79" s="695"/>
      <c r="BLJ79" s="695"/>
      <c r="BLK79" s="695"/>
      <c r="BLL79" s="695"/>
      <c r="BLM79" s="695"/>
      <c r="BLN79" s="695"/>
      <c r="BLO79" s="695"/>
      <c r="BLP79" s="695"/>
      <c r="BLQ79" s="695"/>
      <c r="BLR79" s="695"/>
      <c r="BLS79" s="695"/>
      <c r="BLT79" s="695"/>
      <c r="BLU79" s="695"/>
      <c r="BLV79" s="695"/>
      <c r="BLW79" s="695"/>
      <c r="BLX79" s="695"/>
      <c r="BLY79" s="695"/>
      <c r="BLZ79" s="695"/>
      <c r="BMA79" s="695"/>
      <c r="BMB79" s="695"/>
      <c r="BMC79" s="695"/>
      <c r="BMD79" s="695"/>
      <c r="BME79" s="695"/>
      <c r="BMF79" s="695"/>
      <c r="BMG79" s="695"/>
      <c r="BMH79" s="695"/>
      <c r="BMI79" s="695"/>
      <c r="BMJ79" s="695"/>
      <c r="BMK79" s="695"/>
      <c r="BML79" s="695"/>
      <c r="BMM79" s="695"/>
      <c r="BMN79" s="695"/>
      <c r="BMO79" s="695"/>
      <c r="BMP79" s="695"/>
      <c r="BMQ79" s="695"/>
      <c r="BMR79" s="695"/>
      <c r="BMS79" s="695"/>
      <c r="BMT79" s="695"/>
      <c r="BMU79" s="695"/>
      <c r="BMV79" s="695"/>
      <c r="BMW79" s="695"/>
      <c r="BMX79" s="695"/>
      <c r="BMY79" s="695"/>
      <c r="BMZ79" s="695"/>
      <c r="BNA79" s="695"/>
      <c r="BNB79" s="695"/>
      <c r="BNC79" s="695"/>
      <c r="BND79" s="695"/>
      <c r="BNE79" s="695"/>
      <c r="BNF79" s="695"/>
      <c r="BNG79" s="695"/>
      <c r="BNH79" s="695"/>
      <c r="BNI79" s="695"/>
      <c r="BNJ79" s="695"/>
      <c r="BNK79" s="695"/>
      <c r="BNL79" s="695"/>
      <c r="BNM79" s="695"/>
      <c r="BNN79" s="695"/>
      <c r="BNO79" s="695"/>
      <c r="BNP79" s="695"/>
      <c r="BNQ79" s="695"/>
      <c r="BNR79" s="695"/>
      <c r="BNS79" s="695"/>
      <c r="BNT79" s="695"/>
      <c r="BNU79" s="695"/>
      <c r="BNV79" s="695"/>
      <c r="BNW79" s="695"/>
      <c r="BNX79" s="695"/>
      <c r="BNY79" s="695"/>
      <c r="BNZ79" s="695"/>
      <c r="BOA79" s="695"/>
      <c r="BOB79" s="695"/>
      <c r="BOC79" s="695"/>
      <c r="BOD79" s="695"/>
      <c r="BOE79" s="695"/>
      <c r="BOF79" s="695"/>
      <c r="BOG79" s="695"/>
      <c r="BOH79" s="695"/>
      <c r="BOI79" s="695"/>
      <c r="BOJ79" s="695"/>
      <c r="BOK79" s="695"/>
      <c r="BOL79" s="695"/>
      <c r="BOM79" s="695"/>
      <c r="BON79" s="695"/>
      <c r="BOO79" s="695"/>
      <c r="BOP79" s="695"/>
      <c r="BOQ79" s="695"/>
      <c r="BOR79" s="695"/>
      <c r="BOS79" s="695"/>
      <c r="BOT79" s="695"/>
      <c r="BOU79" s="695"/>
      <c r="BOV79" s="695"/>
      <c r="BOW79" s="695"/>
      <c r="BOX79" s="695"/>
      <c r="BOY79" s="695"/>
      <c r="BOZ79" s="695"/>
      <c r="BPA79" s="695"/>
      <c r="BPB79" s="695"/>
      <c r="BPC79" s="695"/>
      <c r="BPD79" s="695"/>
      <c r="BPE79" s="695"/>
      <c r="BPF79" s="695"/>
      <c r="BPG79" s="695"/>
      <c r="BPH79" s="695"/>
      <c r="BPI79" s="695"/>
      <c r="BPJ79" s="695"/>
      <c r="BPK79" s="695"/>
      <c r="BPL79" s="695"/>
      <c r="BPM79" s="695"/>
      <c r="BPN79" s="695"/>
      <c r="BPO79" s="695"/>
      <c r="BPP79" s="695"/>
      <c r="BPQ79" s="695"/>
      <c r="BPR79" s="695"/>
      <c r="BPS79" s="695"/>
      <c r="BPT79" s="695"/>
      <c r="BPU79" s="695"/>
      <c r="BPV79" s="695"/>
      <c r="BPW79" s="695"/>
      <c r="BPX79" s="695"/>
      <c r="BPY79" s="695"/>
      <c r="BPZ79" s="695"/>
      <c r="BQA79" s="695"/>
      <c r="BQB79" s="695"/>
      <c r="BQC79" s="695"/>
      <c r="BQD79" s="695"/>
      <c r="BQE79" s="695"/>
      <c r="BQF79" s="695"/>
      <c r="BQG79" s="695"/>
      <c r="BQH79" s="695"/>
      <c r="BQI79" s="695"/>
      <c r="BQJ79" s="695"/>
      <c r="BQK79" s="695"/>
      <c r="BQL79" s="695"/>
      <c r="BQM79" s="695"/>
      <c r="BQN79" s="695"/>
      <c r="BQO79" s="695"/>
      <c r="BQP79" s="695"/>
      <c r="BQQ79" s="695"/>
      <c r="BQR79" s="695"/>
      <c r="BQS79" s="695"/>
      <c r="BQT79" s="695"/>
      <c r="BQU79" s="695"/>
      <c r="BQV79" s="695"/>
      <c r="BQW79" s="695"/>
      <c r="BQX79" s="695"/>
      <c r="BQY79" s="695"/>
      <c r="BQZ79" s="695"/>
      <c r="BRA79" s="695"/>
      <c r="BRB79" s="695"/>
      <c r="BRC79" s="695"/>
      <c r="BRD79" s="695"/>
      <c r="BRE79" s="695"/>
      <c r="BRF79" s="695"/>
      <c r="BRG79" s="695"/>
      <c r="BRH79" s="695"/>
      <c r="BRI79" s="695"/>
      <c r="BRJ79" s="695"/>
      <c r="BRK79" s="695"/>
      <c r="BRL79" s="695"/>
      <c r="BRM79" s="695"/>
      <c r="BRN79" s="695"/>
      <c r="BRO79" s="695"/>
      <c r="BRP79" s="695"/>
      <c r="BRQ79" s="695"/>
      <c r="BRR79" s="695"/>
      <c r="BRS79" s="695"/>
      <c r="BRT79" s="695"/>
      <c r="BRU79" s="695"/>
      <c r="BRV79" s="695"/>
      <c r="BRW79" s="695"/>
      <c r="BRX79" s="695"/>
      <c r="BRY79" s="695"/>
      <c r="BRZ79" s="695"/>
      <c r="BSA79" s="695"/>
      <c r="BSB79" s="695"/>
      <c r="BSC79" s="695"/>
      <c r="BSD79" s="695"/>
      <c r="BSE79" s="695"/>
      <c r="BSF79" s="695"/>
      <c r="BSG79" s="695"/>
      <c r="BSH79" s="695"/>
      <c r="BSI79" s="695"/>
      <c r="BSJ79" s="695"/>
      <c r="BSK79" s="695"/>
      <c r="BSL79" s="695"/>
      <c r="BSM79" s="695"/>
      <c r="BSN79" s="695"/>
      <c r="BSO79" s="695"/>
      <c r="BSP79" s="695"/>
      <c r="BSQ79" s="695"/>
      <c r="BSR79" s="695"/>
      <c r="BSS79" s="695"/>
      <c r="BST79" s="695"/>
      <c r="BSU79" s="695"/>
      <c r="BSV79" s="695"/>
      <c r="BSW79" s="695"/>
      <c r="BSX79" s="695"/>
      <c r="BSY79" s="695"/>
      <c r="BSZ79" s="695"/>
      <c r="BTA79" s="695"/>
      <c r="BTB79" s="695"/>
      <c r="BTC79" s="695"/>
      <c r="BTD79" s="695"/>
      <c r="BTE79" s="695"/>
      <c r="BTF79" s="695"/>
      <c r="BTG79" s="695"/>
      <c r="BTH79" s="695"/>
      <c r="BTI79" s="695"/>
    </row>
    <row r="80" spans="1:1881" s="23" customFormat="1" ht="27" customHeight="1" x14ac:dyDescent="0.3">
      <c r="A80" s="188"/>
      <c r="B80" s="140" t="s">
        <v>158</v>
      </c>
      <c r="C80" s="140"/>
      <c r="D80" s="154"/>
      <c r="E80" s="154"/>
      <c r="F80" s="726"/>
      <c r="G80" s="531"/>
      <c r="H80" s="14"/>
      <c r="I80" s="32"/>
      <c r="J80"/>
      <c r="K80" s="382"/>
      <c r="L80" s="715" t="s">
        <v>1061</v>
      </c>
      <c r="M80" s="64"/>
      <c r="N80" s="597"/>
      <c r="O80" s="64"/>
      <c r="P80" s="64"/>
      <c r="Q80" s="64"/>
      <c r="R80" s="64"/>
      <c r="S80" s="64"/>
      <c r="T80" s="64"/>
      <c r="U80" s="64"/>
      <c r="V80" s="64"/>
      <c r="W80" s="64"/>
      <c r="X80" s="64"/>
      <c r="Y80" s="64"/>
      <c r="Z80" s="64"/>
      <c r="AA80" s="64"/>
      <c r="AB80" s="64"/>
      <c r="AC80" s="64"/>
      <c r="AD80" s="64"/>
      <c r="AE80" s="64"/>
      <c r="AF80" s="64"/>
      <c r="AG80" s="64"/>
      <c r="AH80" s="64"/>
      <c r="AI80" s="64"/>
      <c r="AJ80" s="64"/>
      <c r="AK80" s="64"/>
      <c r="AL80" s="64"/>
      <c r="AM80" s="64"/>
      <c r="AN80" s="64"/>
      <c r="AO80" s="64"/>
      <c r="AP80" s="64"/>
      <c r="AQ80" s="64"/>
      <c r="AR80" s="64"/>
      <c r="AS80" s="64"/>
      <c r="AT80" s="64"/>
      <c r="AU80" s="64"/>
      <c r="AV80" s="64"/>
      <c r="AW80" s="64"/>
      <c r="AX80" s="64"/>
      <c r="AY80" s="64"/>
      <c r="AZ80" s="64"/>
      <c r="BA80" s="64"/>
      <c r="BB80" s="64"/>
      <c r="BC80" s="64"/>
      <c r="BD80" s="64"/>
      <c r="BE80" s="64"/>
      <c r="BF80" s="64"/>
      <c r="BG80" s="64"/>
      <c r="BH80" s="64"/>
      <c r="BI80" s="64"/>
      <c r="BJ80" s="64"/>
      <c r="BK80" s="64"/>
      <c r="BL80" s="64"/>
      <c r="BM80" s="64"/>
      <c r="BN80" s="64"/>
      <c r="BO80" s="64"/>
      <c r="BP80" s="64"/>
      <c r="BQ80" s="64"/>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c r="EO80" s="64"/>
      <c r="EP80" s="64"/>
      <c r="EQ80" s="64"/>
      <c r="ER80" s="64"/>
      <c r="ES80" s="64"/>
      <c r="ET80" s="64"/>
      <c r="EU80" s="64"/>
      <c r="EV80" s="64"/>
      <c r="EW80" s="64"/>
      <c r="EX80" s="64"/>
      <c r="EY80" s="64"/>
      <c r="EZ80" s="64"/>
      <c r="FA80" s="64"/>
      <c r="FB80" s="64"/>
      <c r="FC80" s="64"/>
      <c r="FD80" s="64"/>
      <c r="FE80" s="64"/>
      <c r="FF80" s="64"/>
      <c r="FG80" s="64"/>
      <c r="FH80" s="64"/>
      <c r="FI80" s="64"/>
      <c r="FJ80" s="64"/>
      <c r="FK80" s="64"/>
      <c r="FL80" s="64"/>
      <c r="FM80" s="64"/>
      <c r="FN80" s="64"/>
      <c r="FO80" s="64"/>
      <c r="FP80" s="64"/>
      <c r="FQ80" s="64"/>
      <c r="FR80" s="64"/>
      <c r="FS80" s="64"/>
      <c r="FT80" s="64"/>
      <c r="FU80" s="64"/>
      <c r="FV80" s="64"/>
      <c r="FW80" s="64"/>
      <c r="FX80" s="64"/>
      <c r="FY80" s="64"/>
      <c r="FZ80" s="64"/>
      <c r="GA80" s="64"/>
      <c r="GB80" s="64"/>
      <c r="GC80" s="64"/>
      <c r="GD80" s="64"/>
      <c r="GE80" s="64"/>
      <c r="GF80" s="64"/>
      <c r="GG80" s="64"/>
      <c r="GH80" s="64"/>
      <c r="GI80" s="64"/>
      <c r="GJ80" s="64"/>
      <c r="GK80" s="64"/>
      <c r="GL80" s="64"/>
      <c r="GM80" s="64"/>
      <c r="GN80" s="64"/>
      <c r="GO80" s="64"/>
      <c r="GP80" s="64"/>
      <c r="GQ80" s="64"/>
      <c r="GR80" s="64"/>
      <c r="GS80" s="64"/>
      <c r="GT80" s="64"/>
      <c r="GU80" s="64"/>
      <c r="GV80" s="64"/>
      <c r="GW80" s="64"/>
      <c r="GX80" s="64"/>
      <c r="GY80" s="64"/>
      <c r="GZ80" s="64"/>
      <c r="HA80" s="64"/>
      <c r="HB80" s="64"/>
      <c r="HC80" s="64"/>
      <c r="HD80" s="64"/>
      <c r="HE80" s="64"/>
      <c r="HF80" s="64"/>
      <c r="HG80" s="64"/>
      <c r="HH80" s="64"/>
      <c r="HI80" s="64"/>
      <c r="HJ80" s="64"/>
      <c r="HK80" s="64"/>
      <c r="HL80" s="64"/>
      <c r="HM80" s="64"/>
      <c r="HN80" s="64"/>
      <c r="HO80" s="64"/>
      <c r="HP80" s="64"/>
      <c r="HQ80" s="64"/>
      <c r="HR80" s="64"/>
      <c r="HS80" s="64"/>
      <c r="HT80" s="64"/>
      <c r="HU80" s="64"/>
      <c r="HV80" s="64"/>
      <c r="HW80" s="64"/>
      <c r="HX80" s="64"/>
      <c r="HY80" s="64"/>
      <c r="HZ80" s="64"/>
      <c r="IA80" s="64"/>
      <c r="IB80" s="64"/>
      <c r="IC80" s="64"/>
      <c r="ID80" s="64"/>
      <c r="IE80" s="64"/>
      <c r="IF80" s="64"/>
      <c r="IG80" s="64"/>
      <c r="IH80" s="64"/>
      <c r="II80" s="64"/>
      <c r="IJ80" s="64"/>
      <c r="IK80" s="64"/>
      <c r="IL80" s="64"/>
      <c r="IM80" s="64"/>
      <c r="IN80" s="64"/>
      <c r="IO80" s="64"/>
      <c r="IP80" s="64"/>
      <c r="IQ80" s="64"/>
      <c r="IR80" s="64"/>
      <c r="IS80" s="64"/>
      <c r="IT80" s="64"/>
      <c r="IU80" s="64"/>
      <c r="IV80" s="64"/>
      <c r="IW80" s="64"/>
      <c r="IX80" s="64"/>
      <c r="IY80" s="64"/>
      <c r="IZ80" s="64"/>
      <c r="JA80" s="64"/>
      <c r="JB80" s="64"/>
      <c r="JC80" s="64"/>
      <c r="JD80" s="64"/>
      <c r="JE80" s="64"/>
      <c r="JF80" s="64"/>
      <c r="JG80" s="64"/>
      <c r="JH80" s="64"/>
      <c r="JI80" s="64"/>
      <c r="JJ80" s="64"/>
      <c r="JK80" s="64"/>
      <c r="JL80" s="64"/>
      <c r="JM80" s="64"/>
      <c r="JN80" s="64"/>
      <c r="JO80" s="64"/>
      <c r="JP80" s="64"/>
      <c r="JQ80" s="64"/>
      <c r="JR80" s="64"/>
      <c r="JS80" s="64"/>
      <c r="JT80" s="64"/>
      <c r="JU80" s="64"/>
      <c r="JV80" s="64"/>
      <c r="JW80" s="64"/>
      <c r="JX80" s="64"/>
      <c r="JY80" s="64"/>
      <c r="JZ80" s="64"/>
      <c r="KA80" s="64"/>
      <c r="KB80" s="64"/>
      <c r="KC80" s="64"/>
      <c r="KD80" s="64"/>
      <c r="KE80" s="64"/>
      <c r="KF80" s="64"/>
      <c r="KG80" s="64"/>
      <c r="KH80" s="64"/>
      <c r="KI80" s="64"/>
      <c r="KJ80" s="64"/>
      <c r="KK80" s="64"/>
      <c r="KL80" s="64"/>
      <c r="KM80" s="64"/>
      <c r="KN80" s="64"/>
      <c r="KO80" s="64"/>
      <c r="KP80" s="64"/>
      <c r="KQ80" s="64"/>
      <c r="KR80" s="64"/>
      <c r="KS80" s="64"/>
      <c r="KT80" s="64"/>
      <c r="KU80" s="64"/>
      <c r="KV80" s="64"/>
      <c r="KW80" s="64"/>
      <c r="KX80" s="64"/>
      <c r="KY80" s="64"/>
      <c r="KZ80" s="64"/>
      <c r="LA80" s="64"/>
      <c r="LB80" s="64"/>
      <c r="LC80" s="64"/>
      <c r="LD80" s="64"/>
      <c r="LE80" s="64"/>
      <c r="LF80" s="64"/>
      <c r="LG80" s="64"/>
      <c r="LH80" s="64"/>
      <c r="LI80" s="64"/>
      <c r="LJ80" s="64"/>
      <c r="LK80" s="64"/>
      <c r="LL80" s="64"/>
      <c r="LM80" s="64"/>
      <c r="LN80" s="64"/>
      <c r="LO80" s="64"/>
      <c r="LP80" s="64"/>
      <c r="LQ80" s="64"/>
      <c r="LR80" s="64"/>
      <c r="LS80" s="64"/>
      <c r="LT80" s="64"/>
      <c r="LU80" s="64"/>
      <c r="LV80" s="64"/>
      <c r="LW80" s="64"/>
      <c r="LX80" s="64"/>
      <c r="LY80" s="64"/>
      <c r="LZ80" s="64"/>
      <c r="MA80" s="64"/>
      <c r="MB80" s="64"/>
      <c r="MC80" s="64"/>
      <c r="MD80" s="64"/>
      <c r="ME80" s="64"/>
      <c r="MF80" s="64"/>
      <c r="MG80" s="64"/>
      <c r="MH80" s="64"/>
      <c r="MI80" s="64"/>
      <c r="MJ80" s="64"/>
      <c r="MK80" s="64"/>
      <c r="ML80" s="64"/>
      <c r="MM80" s="64"/>
      <c r="MN80" s="64"/>
      <c r="MO80" s="64"/>
      <c r="MP80" s="64"/>
      <c r="MQ80" s="64"/>
      <c r="MR80" s="64"/>
      <c r="MS80" s="64"/>
      <c r="MT80" s="64"/>
      <c r="MU80" s="64"/>
      <c r="MV80" s="64"/>
      <c r="MW80" s="64"/>
      <c r="MX80" s="64"/>
      <c r="MY80" s="64"/>
      <c r="MZ80" s="64"/>
      <c r="NA80" s="64"/>
      <c r="NB80" s="64"/>
      <c r="NC80" s="64"/>
      <c r="ND80" s="64"/>
      <c r="NE80" s="64"/>
      <c r="NF80" s="64"/>
      <c r="NG80" s="64"/>
      <c r="NH80" s="64"/>
      <c r="NI80" s="64"/>
      <c r="NJ80" s="64"/>
      <c r="NK80" s="64"/>
      <c r="NL80" s="64"/>
      <c r="NM80" s="64"/>
      <c r="NN80" s="64"/>
      <c r="NO80" s="64"/>
      <c r="NP80" s="64"/>
      <c r="NQ80" s="64"/>
      <c r="NR80" s="64"/>
      <c r="NS80" s="64"/>
      <c r="NT80" s="64"/>
      <c r="NU80" s="64"/>
      <c r="NV80" s="64"/>
      <c r="NW80" s="64"/>
      <c r="NX80" s="64"/>
      <c r="NY80" s="64"/>
      <c r="NZ80" s="64"/>
      <c r="OA80" s="64"/>
      <c r="OB80" s="64"/>
      <c r="OC80" s="64"/>
      <c r="OD80" s="64"/>
      <c r="OE80" s="64"/>
      <c r="OF80" s="64"/>
      <c r="OG80" s="64"/>
      <c r="OH80" s="64"/>
      <c r="OI80" s="64"/>
      <c r="OJ80" s="64"/>
      <c r="OK80" s="64"/>
      <c r="OL80" s="64"/>
      <c r="OM80" s="64"/>
      <c r="ON80" s="64"/>
      <c r="OO80" s="64"/>
      <c r="OP80" s="64"/>
      <c r="OQ80" s="64"/>
      <c r="OR80" s="64"/>
      <c r="OS80" s="64"/>
      <c r="OT80" s="64"/>
      <c r="OU80" s="64"/>
      <c r="OV80" s="64"/>
      <c r="OW80" s="64"/>
      <c r="OX80" s="64"/>
      <c r="OY80" s="64"/>
      <c r="OZ80" s="64"/>
      <c r="PA80" s="64"/>
      <c r="PB80" s="64"/>
      <c r="PC80" s="64"/>
      <c r="PD80" s="64"/>
      <c r="PE80" s="64"/>
      <c r="PF80" s="64"/>
      <c r="PG80" s="64"/>
      <c r="PH80" s="64"/>
      <c r="PI80" s="64"/>
      <c r="PJ80" s="64"/>
      <c r="PK80" s="64"/>
      <c r="PL80" s="64"/>
      <c r="PM80" s="64"/>
      <c r="PN80" s="64"/>
      <c r="PO80" s="64"/>
      <c r="PP80" s="64"/>
      <c r="PQ80" s="64"/>
      <c r="PR80" s="64"/>
      <c r="PS80" s="64"/>
      <c r="PT80" s="64"/>
      <c r="PU80" s="64"/>
      <c r="PV80" s="64"/>
      <c r="PW80" s="64"/>
      <c r="PX80" s="64"/>
      <c r="PY80" s="64"/>
      <c r="PZ80" s="64"/>
      <c r="QA80" s="64"/>
      <c r="QB80" s="64"/>
      <c r="QC80" s="64"/>
      <c r="QD80" s="64"/>
      <c r="QE80" s="64"/>
      <c r="QF80" s="64"/>
      <c r="QG80" s="64"/>
      <c r="QH80" s="64"/>
      <c r="QI80" s="64"/>
      <c r="QJ80" s="64"/>
      <c r="QK80" s="64"/>
      <c r="QL80" s="64"/>
      <c r="QM80" s="64"/>
      <c r="QN80" s="64"/>
      <c r="QO80" s="64"/>
      <c r="QP80" s="64"/>
      <c r="QQ80" s="64"/>
      <c r="QR80" s="64"/>
      <c r="QS80" s="64"/>
      <c r="QT80" s="64"/>
      <c r="QU80" s="64"/>
      <c r="QV80" s="64"/>
      <c r="QW80" s="64"/>
      <c r="QX80" s="64"/>
      <c r="QY80" s="64"/>
      <c r="QZ80" s="64"/>
      <c r="RA80" s="64"/>
      <c r="RB80" s="64"/>
      <c r="RC80" s="64"/>
      <c r="RD80" s="64"/>
      <c r="RE80" s="64"/>
      <c r="RF80" s="64"/>
      <c r="RG80" s="64"/>
      <c r="RH80" s="64"/>
      <c r="RI80" s="64"/>
      <c r="RJ80" s="64"/>
      <c r="RK80" s="64"/>
      <c r="RL80" s="64"/>
      <c r="RM80" s="64"/>
      <c r="RN80" s="64"/>
      <c r="RO80" s="64"/>
      <c r="RP80" s="64"/>
      <c r="RQ80" s="64"/>
      <c r="RR80" s="64"/>
      <c r="RS80" s="64"/>
      <c r="RT80" s="64"/>
      <c r="RU80" s="64"/>
      <c r="RV80" s="64"/>
      <c r="RW80" s="64"/>
      <c r="RX80" s="64"/>
      <c r="RY80" s="64"/>
      <c r="RZ80" s="64"/>
      <c r="SA80" s="64"/>
      <c r="SB80" s="64"/>
      <c r="SC80" s="64"/>
      <c r="SD80" s="64"/>
      <c r="SE80" s="64"/>
      <c r="SF80" s="64"/>
      <c r="SG80" s="64"/>
      <c r="SH80" s="64"/>
      <c r="SI80" s="64"/>
      <c r="SJ80" s="64"/>
      <c r="SK80" s="64"/>
      <c r="SL80" s="64"/>
      <c r="SM80" s="64"/>
      <c r="SN80" s="64"/>
      <c r="SO80" s="64"/>
      <c r="SP80" s="64"/>
      <c r="SQ80" s="64"/>
      <c r="SR80" s="64"/>
      <c r="SS80" s="64"/>
      <c r="ST80" s="64"/>
      <c r="SU80" s="64"/>
      <c r="SV80" s="64"/>
      <c r="SW80" s="64"/>
      <c r="SX80" s="64"/>
      <c r="SY80" s="64"/>
      <c r="SZ80" s="64"/>
      <c r="TA80" s="64"/>
      <c r="TB80" s="64"/>
      <c r="TC80" s="64"/>
      <c r="TD80" s="64"/>
      <c r="TE80" s="64"/>
      <c r="TF80" s="64"/>
      <c r="TG80" s="64"/>
      <c r="TH80" s="64"/>
      <c r="TI80" s="64"/>
      <c r="TJ80" s="64"/>
      <c r="TK80" s="64"/>
      <c r="TL80" s="64"/>
      <c r="TM80" s="64"/>
      <c r="TN80" s="64"/>
      <c r="TO80" s="64"/>
      <c r="TP80" s="64"/>
      <c r="TQ80" s="64"/>
      <c r="TR80" s="64"/>
      <c r="TS80" s="64"/>
      <c r="TT80" s="64"/>
      <c r="TU80" s="64"/>
      <c r="TV80" s="64"/>
      <c r="TW80" s="64"/>
      <c r="TX80" s="64"/>
      <c r="TY80" s="64"/>
      <c r="TZ80" s="64"/>
      <c r="UA80" s="64"/>
      <c r="UB80" s="64"/>
      <c r="UC80" s="64"/>
      <c r="UD80" s="64"/>
      <c r="UE80" s="64"/>
      <c r="UF80" s="64"/>
      <c r="UG80" s="64"/>
      <c r="UH80" s="64"/>
      <c r="UI80" s="64"/>
      <c r="UJ80" s="64"/>
      <c r="UK80" s="64"/>
      <c r="UL80" s="64"/>
      <c r="UM80" s="64"/>
      <c r="UN80" s="64"/>
      <c r="UO80" s="64"/>
      <c r="UP80" s="64"/>
      <c r="UQ80" s="64"/>
      <c r="UR80" s="64"/>
      <c r="US80" s="64"/>
      <c r="UT80" s="64"/>
      <c r="UU80" s="64"/>
      <c r="UV80" s="64"/>
      <c r="UW80" s="64"/>
      <c r="UX80" s="64"/>
      <c r="UY80" s="64"/>
      <c r="UZ80" s="64"/>
      <c r="VA80" s="64"/>
      <c r="VB80" s="64"/>
      <c r="VC80" s="64"/>
      <c r="VD80" s="64"/>
      <c r="VE80" s="64"/>
      <c r="VF80" s="64"/>
      <c r="VG80" s="64"/>
      <c r="VH80" s="64"/>
      <c r="VI80" s="64"/>
      <c r="VJ80" s="64"/>
      <c r="VK80" s="64"/>
      <c r="VL80" s="64"/>
      <c r="VM80" s="64"/>
      <c r="VN80" s="64"/>
      <c r="VO80" s="64"/>
      <c r="VP80" s="64"/>
      <c r="VQ80" s="64"/>
      <c r="VR80" s="64"/>
      <c r="VS80" s="64"/>
      <c r="VT80" s="64"/>
      <c r="VU80" s="64"/>
      <c r="VV80" s="64"/>
      <c r="VW80" s="64"/>
      <c r="VX80" s="64"/>
      <c r="VY80" s="64"/>
      <c r="VZ80" s="64"/>
      <c r="WA80" s="64"/>
      <c r="WB80" s="64"/>
      <c r="WC80" s="64"/>
      <c r="WD80" s="64"/>
      <c r="WE80" s="64"/>
      <c r="WF80" s="64"/>
      <c r="WG80" s="64"/>
      <c r="WH80" s="64"/>
      <c r="WI80" s="64"/>
      <c r="WJ80" s="64"/>
      <c r="WK80" s="64"/>
      <c r="WL80" s="64"/>
      <c r="WM80" s="64"/>
      <c r="WN80" s="64"/>
      <c r="WO80" s="64"/>
      <c r="WP80" s="64"/>
      <c r="WQ80" s="64"/>
      <c r="WR80" s="64"/>
      <c r="WS80" s="64"/>
      <c r="WT80" s="64"/>
      <c r="WU80" s="64"/>
      <c r="WV80" s="64"/>
      <c r="WW80" s="64"/>
      <c r="WX80" s="64"/>
      <c r="WY80" s="64"/>
      <c r="WZ80" s="64"/>
      <c r="XA80" s="64"/>
      <c r="XB80" s="64"/>
      <c r="XC80" s="64"/>
      <c r="XD80" s="64"/>
      <c r="XE80" s="64"/>
      <c r="XF80" s="64"/>
      <c r="XG80" s="64"/>
      <c r="XH80" s="64"/>
      <c r="XI80" s="64"/>
      <c r="XJ80" s="64"/>
      <c r="XK80" s="64"/>
      <c r="XL80" s="64"/>
      <c r="XM80" s="64"/>
      <c r="XN80" s="64"/>
      <c r="XO80" s="64"/>
      <c r="XP80" s="64"/>
      <c r="XQ80" s="64"/>
      <c r="XR80" s="64"/>
      <c r="XS80" s="64"/>
      <c r="XT80" s="64"/>
      <c r="XU80" s="64"/>
      <c r="XV80" s="64"/>
      <c r="XW80" s="64"/>
      <c r="XX80" s="64"/>
      <c r="XY80" s="64"/>
      <c r="XZ80" s="64"/>
      <c r="YA80" s="64"/>
      <c r="YB80" s="64"/>
      <c r="YC80" s="64"/>
      <c r="YD80" s="64"/>
      <c r="YE80" s="64"/>
      <c r="YF80" s="64"/>
      <c r="YG80" s="64"/>
      <c r="YH80" s="64"/>
      <c r="YI80" s="64"/>
      <c r="YJ80" s="64"/>
      <c r="YK80" s="64"/>
      <c r="YL80" s="64"/>
      <c r="YM80" s="64"/>
      <c r="YN80" s="64"/>
      <c r="YO80" s="64"/>
      <c r="YP80" s="64"/>
      <c r="YQ80" s="64"/>
      <c r="YR80" s="64"/>
      <c r="YS80" s="64"/>
      <c r="YT80" s="64"/>
      <c r="YU80" s="64"/>
      <c r="YV80" s="64"/>
      <c r="YW80" s="64"/>
      <c r="YX80" s="64"/>
      <c r="YY80" s="64"/>
      <c r="YZ80" s="64"/>
      <c r="ZA80" s="64"/>
      <c r="ZB80" s="64"/>
      <c r="ZC80" s="64"/>
      <c r="ZD80" s="64"/>
      <c r="ZE80" s="64"/>
      <c r="ZF80" s="64"/>
      <c r="ZG80" s="64"/>
      <c r="ZH80" s="64"/>
      <c r="ZI80" s="64"/>
      <c r="ZJ80" s="64"/>
      <c r="ZK80" s="64"/>
      <c r="ZL80" s="64"/>
      <c r="ZM80" s="64"/>
      <c r="ZN80" s="64"/>
      <c r="ZO80" s="64"/>
      <c r="ZP80" s="64"/>
      <c r="ZQ80" s="64"/>
      <c r="ZR80" s="64"/>
      <c r="ZS80" s="64"/>
      <c r="ZT80" s="64"/>
      <c r="ZU80" s="64"/>
      <c r="ZV80" s="64"/>
      <c r="ZW80" s="64"/>
      <c r="ZX80" s="64"/>
      <c r="ZY80" s="64"/>
      <c r="ZZ80" s="64"/>
      <c r="AAA80" s="64"/>
      <c r="AAB80" s="64"/>
      <c r="AAC80" s="64"/>
      <c r="AAD80" s="64"/>
      <c r="AAE80" s="64"/>
      <c r="AAF80" s="64"/>
      <c r="AAG80" s="64"/>
      <c r="AAH80" s="64"/>
      <c r="AAI80" s="64"/>
      <c r="AAJ80" s="64"/>
      <c r="AAK80" s="64"/>
      <c r="AAL80" s="64"/>
      <c r="AAM80" s="64"/>
      <c r="AAN80" s="64"/>
      <c r="AAO80" s="64"/>
      <c r="AAP80" s="64"/>
      <c r="AAQ80" s="64"/>
      <c r="AAR80" s="64"/>
      <c r="AAS80" s="64"/>
      <c r="AAT80" s="64"/>
      <c r="AAU80" s="64"/>
      <c r="AAV80" s="64"/>
      <c r="AAW80" s="64"/>
      <c r="AAX80" s="64"/>
      <c r="AAY80" s="64"/>
      <c r="AAZ80" s="64"/>
      <c r="ABA80" s="64"/>
      <c r="ABB80" s="64"/>
      <c r="ABC80" s="64"/>
      <c r="ABD80" s="64"/>
      <c r="ABE80" s="64"/>
      <c r="ABF80" s="64"/>
      <c r="ABG80" s="64"/>
      <c r="ABH80" s="64"/>
      <c r="ABI80" s="64"/>
      <c r="ABJ80" s="64"/>
      <c r="ABK80" s="64"/>
      <c r="ABL80" s="64"/>
      <c r="ABM80" s="64"/>
      <c r="ABN80" s="64"/>
      <c r="ABO80" s="64"/>
      <c r="ABP80" s="64"/>
      <c r="ABQ80" s="64"/>
      <c r="ABR80" s="64"/>
      <c r="ABS80" s="64"/>
      <c r="ABT80" s="64"/>
      <c r="ABU80" s="64"/>
      <c r="ABV80" s="64"/>
      <c r="ABW80" s="64"/>
      <c r="ABX80" s="64"/>
      <c r="ABY80" s="64"/>
      <c r="ABZ80" s="64"/>
      <c r="ACA80" s="64"/>
      <c r="ACB80" s="64"/>
      <c r="ACC80" s="64"/>
      <c r="ACD80" s="64"/>
      <c r="ACE80" s="64"/>
      <c r="ACF80" s="64"/>
      <c r="ACG80" s="64"/>
      <c r="ACH80" s="64"/>
      <c r="ACI80" s="64"/>
      <c r="ACJ80" s="64"/>
      <c r="ACK80" s="64"/>
      <c r="ACL80" s="64"/>
      <c r="ACM80" s="64"/>
      <c r="ACN80" s="64"/>
      <c r="ACO80" s="64"/>
      <c r="ACP80" s="64"/>
      <c r="ACQ80" s="64"/>
      <c r="ACR80" s="64"/>
      <c r="ACS80" s="64"/>
      <c r="ACT80" s="64"/>
      <c r="ACU80" s="64"/>
      <c r="ACV80" s="64"/>
      <c r="ACW80" s="64"/>
      <c r="ACX80" s="64"/>
      <c r="ACY80" s="64"/>
      <c r="ACZ80" s="64"/>
      <c r="ADA80" s="64"/>
      <c r="ADB80" s="64"/>
      <c r="ADC80" s="64"/>
      <c r="ADD80" s="64"/>
      <c r="ADE80" s="64"/>
      <c r="ADF80" s="64"/>
      <c r="ADG80" s="64"/>
      <c r="ADH80" s="64"/>
      <c r="ADI80" s="64"/>
      <c r="ADJ80" s="64"/>
      <c r="ADK80" s="64"/>
      <c r="ADL80" s="64"/>
      <c r="ADM80" s="64"/>
      <c r="ADN80" s="64"/>
      <c r="ADO80" s="64"/>
      <c r="ADP80" s="64"/>
      <c r="ADQ80" s="64"/>
      <c r="ADR80" s="64"/>
      <c r="ADS80" s="64"/>
      <c r="ADT80" s="64"/>
      <c r="ADU80" s="64"/>
      <c r="ADV80" s="64"/>
      <c r="ADW80" s="64"/>
      <c r="ADX80" s="64"/>
      <c r="ADY80" s="64"/>
      <c r="ADZ80" s="64"/>
      <c r="AEA80" s="64"/>
      <c r="AEB80" s="64"/>
      <c r="AEC80" s="64"/>
      <c r="AED80" s="64"/>
      <c r="AEE80" s="64"/>
      <c r="AEF80" s="64"/>
      <c r="AEG80" s="64"/>
      <c r="AEH80" s="64"/>
      <c r="AEI80" s="64"/>
      <c r="AEJ80" s="64"/>
      <c r="AEK80" s="64"/>
      <c r="AEL80" s="64"/>
      <c r="AEM80" s="64"/>
      <c r="AEN80" s="64"/>
      <c r="AEO80" s="64"/>
      <c r="AEP80" s="64"/>
      <c r="AEQ80" s="64"/>
      <c r="AER80" s="64"/>
      <c r="AES80" s="64"/>
      <c r="AET80" s="64"/>
      <c r="AEU80" s="64"/>
      <c r="AEV80" s="64"/>
      <c r="AEW80" s="64"/>
      <c r="AEX80" s="64"/>
      <c r="AEY80" s="64"/>
      <c r="AEZ80" s="64"/>
      <c r="AFA80" s="64"/>
      <c r="AFB80" s="64"/>
      <c r="AFC80" s="64"/>
      <c r="AFD80" s="64"/>
      <c r="AFE80" s="64"/>
      <c r="AFF80" s="64"/>
      <c r="AFG80" s="64"/>
      <c r="AFH80" s="64"/>
      <c r="AFI80" s="64"/>
      <c r="AFJ80" s="64"/>
      <c r="AFK80" s="64"/>
      <c r="AFL80" s="64"/>
      <c r="AFM80" s="64"/>
      <c r="AFN80" s="64"/>
      <c r="AFO80" s="64"/>
      <c r="AFP80" s="64"/>
      <c r="AFQ80" s="64"/>
      <c r="AFR80" s="64"/>
      <c r="AFS80" s="64"/>
      <c r="AFT80" s="64"/>
      <c r="AFU80" s="64"/>
      <c r="AFV80" s="64"/>
      <c r="AFW80" s="64"/>
      <c r="AFX80" s="64"/>
      <c r="AFY80" s="64"/>
      <c r="AFZ80" s="64"/>
      <c r="AGA80" s="64"/>
      <c r="AGB80" s="64"/>
      <c r="AGC80" s="64"/>
      <c r="AGD80" s="64"/>
      <c r="AGE80" s="64"/>
      <c r="AGF80" s="64"/>
      <c r="AGG80" s="64"/>
      <c r="AGH80" s="64"/>
      <c r="AGI80" s="64"/>
      <c r="AGJ80" s="64"/>
      <c r="AGK80" s="64"/>
      <c r="AGL80" s="64"/>
      <c r="AGM80" s="64"/>
      <c r="AGN80" s="64"/>
      <c r="AGO80" s="64"/>
      <c r="AGP80" s="64"/>
      <c r="AGQ80" s="64"/>
      <c r="AGR80" s="64"/>
      <c r="AGS80" s="64"/>
      <c r="AGT80" s="64"/>
      <c r="AGU80" s="64"/>
      <c r="AGV80" s="64"/>
      <c r="AGW80" s="64"/>
      <c r="AGX80" s="64"/>
      <c r="AGY80" s="64"/>
      <c r="AGZ80" s="64"/>
      <c r="AHA80" s="64"/>
      <c r="AHB80" s="64"/>
      <c r="AHC80" s="64"/>
      <c r="AHD80" s="64"/>
      <c r="AHE80" s="64"/>
      <c r="AHF80" s="64"/>
      <c r="AHG80" s="64"/>
      <c r="AHH80" s="64"/>
      <c r="AHI80" s="64"/>
      <c r="AHJ80" s="64"/>
      <c r="AHK80" s="64"/>
      <c r="AHL80" s="64"/>
      <c r="AHM80" s="64"/>
      <c r="AHN80" s="64"/>
      <c r="AHO80" s="64"/>
      <c r="AHP80" s="64"/>
      <c r="AHQ80" s="64"/>
      <c r="AHR80" s="64"/>
      <c r="AHS80" s="64"/>
      <c r="AHT80" s="64"/>
      <c r="AHU80" s="64"/>
      <c r="AHV80" s="64"/>
      <c r="AHW80" s="64"/>
      <c r="AHX80" s="64"/>
      <c r="AHY80" s="64"/>
      <c r="AHZ80" s="64"/>
      <c r="AIA80" s="64"/>
      <c r="AIB80" s="64"/>
      <c r="AIC80" s="64"/>
      <c r="AID80" s="64"/>
      <c r="AIE80" s="64"/>
      <c r="AIF80" s="64"/>
      <c r="AIG80" s="64"/>
      <c r="AIH80" s="64"/>
      <c r="AII80" s="64"/>
      <c r="AIJ80" s="64"/>
      <c r="AIK80" s="64"/>
      <c r="AIL80" s="64"/>
      <c r="AIM80" s="64"/>
      <c r="AIN80" s="64"/>
      <c r="AIO80" s="64"/>
      <c r="AIP80" s="64"/>
      <c r="AIQ80" s="64"/>
      <c r="AIR80" s="64"/>
      <c r="AIS80" s="64"/>
      <c r="AIT80" s="64"/>
      <c r="AIU80" s="64"/>
      <c r="AIV80" s="64"/>
      <c r="AIW80" s="64"/>
      <c r="AIX80" s="64"/>
      <c r="AIY80" s="64"/>
      <c r="AIZ80" s="64"/>
      <c r="AJA80" s="64"/>
      <c r="AJB80" s="64"/>
      <c r="AJC80" s="64"/>
      <c r="AJD80" s="64"/>
      <c r="AJE80" s="64"/>
      <c r="AJF80" s="64"/>
      <c r="AJG80" s="64"/>
      <c r="AJH80" s="64"/>
      <c r="AJI80" s="64"/>
      <c r="AJJ80" s="64"/>
      <c r="AJK80" s="64"/>
      <c r="AJL80" s="64"/>
      <c r="AJM80" s="64"/>
      <c r="AJN80" s="64"/>
      <c r="AJO80" s="64"/>
      <c r="AJP80" s="64"/>
      <c r="AJQ80" s="64"/>
      <c r="AJR80" s="64"/>
      <c r="AJS80" s="64"/>
      <c r="AJT80" s="64"/>
      <c r="AJU80" s="64"/>
      <c r="AJV80" s="64"/>
      <c r="AJW80" s="64"/>
      <c r="AJX80" s="64"/>
      <c r="AJY80" s="64"/>
      <c r="AJZ80" s="64"/>
      <c r="AKA80" s="64"/>
      <c r="AKB80" s="64"/>
      <c r="AKC80" s="64"/>
      <c r="AKD80" s="64"/>
      <c r="AKE80" s="64"/>
      <c r="AKF80" s="64"/>
      <c r="AKG80" s="64"/>
      <c r="AKH80" s="64"/>
      <c r="AKI80" s="64"/>
      <c r="AKJ80" s="64"/>
      <c r="AKK80" s="64"/>
      <c r="AKL80" s="64"/>
      <c r="AKM80" s="64"/>
      <c r="AKN80" s="64"/>
      <c r="AKO80" s="64"/>
      <c r="AKP80" s="64"/>
      <c r="AKQ80" s="64"/>
      <c r="AKR80" s="64"/>
      <c r="AKS80" s="64"/>
      <c r="AKT80" s="64"/>
      <c r="AKU80" s="64"/>
      <c r="AKV80" s="64"/>
      <c r="AKW80" s="64"/>
      <c r="AKX80" s="64"/>
      <c r="AKY80" s="64"/>
      <c r="AKZ80" s="64"/>
      <c r="ALA80" s="64"/>
      <c r="ALB80" s="64"/>
      <c r="ALC80" s="64"/>
      <c r="ALD80" s="64"/>
      <c r="ALE80" s="64"/>
      <c r="ALF80" s="64"/>
      <c r="ALG80" s="64"/>
      <c r="ALH80" s="64"/>
      <c r="ALI80" s="64"/>
      <c r="ALJ80" s="64"/>
      <c r="ALK80" s="64"/>
      <c r="ALL80" s="64"/>
      <c r="ALM80" s="64"/>
      <c r="ALN80" s="64"/>
      <c r="ALO80" s="64"/>
      <c r="ALP80" s="64"/>
      <c r="ALQ80" s="64"/>
      <c r="ALR80" s="64"/>
      <c r="ALS80" s="64"/>
      <c r="ALT80" s="64"/>
      <c r="ALU80" s="64"/>
      <c r="ALV80" s="64"/>
      <c r="ALW80" s="64"/>
      <c r="ALX80" s="64"/>
      <c r="ALY80" s="64"/>
      <c r="ALZ80" s="64"/>
      <c r="AMA80" s="64"/>
      <c r="AMB80" s="64"/>
      <c r="AMC80" s="64"/>
      <c r="AMD80" s="64"/>
      <c r="AME80" s="64"/>
      <c r="AMF80" s="64"/>
      <c r="AMG80" s="64"/>
      <c r="AMH80" s="64"/>
      <c r="AMI80" s="64"/>
      <c r="AMJ80" s="64"/>
      <c r="AMK80" s="64"/>
      <c r="AML80" s="64"/>
      <c r="AMM80" s="64"/>
      <c r="AMN80" s="64"/>
      <c r="AMO80" s="64"/>
      <c r="AMP80" s="64"/>
      <c r="AMQ80" s="64"/>
      <c r="AMR80" s="64"/>
      <c r="AMS80" s="64"/>
      <c r="AMT80" s="64"/>
      <c r="AMU80" s="64"/>
      <c r="AMV80" s="64"/>
      <c r="AMW80" s="64"/>
      <c r="AMX80" s="64"/>
      <c r="AMY80" s="64"/>
      <c r="AMZ80" s="64"/>
      <c r="ANA80" s="64"/>
      <c r="ANB80" s="64"/>
      <c r="ANC80" s="64"/>
      <c r="AND80" s="64"/>
      <c r="ANE80" s="64"/>
      <c r="ANF80" s="64"/>
      <c r="ANG80" s="64"/>
      <c r="ANH80" s="64"/>
      <c r="ANI80" s="64"/>
      <c r="ANJ80" s="64"/>
      <c r="ANK80" s="64"/>
      <c r="ANL80" s="64"/>
      <c r="ANM80" s="64"/>
      <c r="ANN80" s="64"/>
      <c r="ANO80" s="64"/>
      <c r="ANP80" s="64"/>
      <c r="ANQ80" s="64"/>
      <c r="ANR80" s="64"/>
      <c r="ANS80" s="64"/>
      <c r="ANT80" s="64"/>
      <c r="ANU80" s="64"/>
      <c r="ANV80" s="64"/>
      <c r="ANW80" s="64"/>
      <c r="ANX80" s="64"/>
      <c r="ANY80" s="64"/>
      <c r="ANZ80" s="64"/>
      <c r="AOA80" s="64"/>
      <c r="AOB80" s="64"/>
      <c r="AOC80" s="64"/>
      <c r="AOD80" s="64"/>
      <c r="AOE80" s="64"/>
      <c r="AOF80" s="64"/>
      <c r="AOG80" s="64"/>
      <c r="AOH80" s="64"/>
      <c r="AOI80" s="64"/>
      <c r="AOJ80" s="64"/>
      <c r="AOK80" s="64"/>
      <c r="AOL80" s="64"/>
      <c r="AOM80" s="64"/>
      <c r="AON80" s="64"/>
      <c r="AOO80" s="64"/>
      <c r="AOP80" s="64"/>
      <c r="AOQ80" s="64"/>
      <c r="AOR80" s="64"/>
      <c r="AOS80" s="64"/>
      <c r="AOT80" s="64"/>
      <c r="AOU80" s="64"/>
      <c r="AOV80" s="64"/>
      <c r="AOW80" s="64"/>
      <c r="AOX80" s="64"/>
      <c r="AOY80" s="64"/>
      <c r="AOZ80" s="64"/>
      <c r="APA80" s="64"/>
      <c r="APB80" s="64"/>
      <c r="APC80" s="64"/>
      <c r="APD80" s="64"/>
      <c r="APE80" s="64"/>
      <c r="APF80" s="64"/>
      <c r="APG80" s="64"/>
      <c r="APH80" s="64"/>
      <c r="API80" s="64"/>
      <c r="APJ80" s="64"/>
      <c r="APK80" s="64"/>
      <c r="APL80" s="64"/>
      <c r="APM80" s="64"/>
      <c r="APN80" s="64"/>
      <c r="APO80" s="64"/>
      <c r="APP80" s="64"/>
      <c r="APQ80" s="64"/>
      <c r="APR80" s="64"/>
      <c r="APS80" s="64"/>
      <c r="APT80" s="64"/>
      <c r="APU80" s="64"/>
      <c r="APV80" s="64"/>
      <c r="APW80" s="64"/>
      <c r="APX80" s="64"/>
      <c r="APY80" s="64"/>
      <c r="APZ80" s="64"/>
      <c r="AQA80" s="64"/>
      <c r="AQB80" s="64"/>
      <c r="AQC80" s="64"/>
      <c r="AQD80" s="64"/>
      <c r="AQE80" s="64"/>
      <c r="AQF80" s="64"/>
      <c r="AQG80" s="64"/>
      <c r="AQH80" s="64"/>
      <c r="AQI80" s="64"/>
      <c r="AQJ80" s="64"/>
      <c r="AQK80" s="64"/>
      <c r="AQL80" s="64"/>
      <c r="AQM80" s="64"/>
      <c r="AQN80" s="64"/>
      <c r="AQO80" s="64"/>
      <c r="AQP80" s="64"/>
      <c r="AQQ80" s="64"/>
      <c r="AQR80" s="64"/>
      <c r="AQS80" s="64"/>
      <c r="AQT80" s="64"/>
      <c r="AQU80" s="64"/>
      <c r="AQV80" s="64"/>
      <c r="AQW80" s="64"/>
      <c r="AQX80" s="64"/>
      <c r="AQY80" s="64"/>
      <c r="AQZ80" s="64"/>
      <c r="ARA80" s="64"/>
      <c r="ARB80" s="64"/>
      <c r="ARC80" s="64"/>
      <c r="ARD80" s="64"/>
      <c r="ARE80" s="64"/>
      <c r="ARF80" s="64"/>
      <c r="ARG80" s="64"/>
      <c r="ARH80" s="64"/>
      <c r="ARI80" s="64"/>
      <c r="ARJ80" s="64"/>
      <c r="ARK80" s="64"/>
      <c r="ARL80" s="64"/>
      <c r="ARM80" s="64"/>
      <c r="ARN80" s="64"/>
      <c r="ARO80" s="64"/>
      <c r="ARP80" s="64"/>
      <c r="ARQ80" s="64"/>
      <c r="ARR80" s="64"/>
      <c r="ARS80" s="64"/>
      <c r="ART80" s="64"/>
      <c r="ARU80" s="64"/>
      <c r="ARV80" s="64"/>
      <c r="ARW80" s="64"/>
      <c r="ARX80" s="64"/>
      <c r="ARY80" s="64"/>
      <c r="ARZ80" s="64"/>
      <c r="ASA80" s="64"/>
      <c r="ASB80" s="64"/>
      <c r="ASC80" s="64"/>
      <c r="ASD80" s="64"/>
      <c r="ASE80" s="64"/>
      <c r="ASF80" s="64"/>
      <c r="ASG80" s="64"/>
      <c r="ASH80" s="64"/>
      <c r="ASI80" s="64"/>
      <c r="ASJ80" s="64"/>
      <c r="ASK80" s="64"/>
      <c r="ASL80" s="64"/>
      <c r="ASM80" s="64"/>
      <c r="ASN80" s="64"/>
      <c r="ASO80" s="64"/>
      <c r="ASP80" s="64"/>
      <c r="ASQ80" s="64"/>
      <c r="ASR80" s="64"/>
      <c r="ASS80" s="64"/>
      <c r="AST80" s="64"/>
      <c r="ASU80" s="64"/>
      <c r="ASV80" s="64"/>
      <c r="ASW80" s="64"/>
      <c r="ASX80" s="64"/>
      <c r="ASY80" s="64"/>
      <c r="ASZ80" s="64"/>
      <c r="ATA80" s="64"/>
      <c r="ATB80" s="64"/>
      <c r="ATC80" s="64"/>
      <c r="ATD80" s="64"/>
      <c r="ATE80" s="64"/>
      <c r="ATF80" s="64"/>
      <c r="ATG80" s="64"/>
      <c r="ATH80" s="64"/>
      <c r="ATI80" s="64"/>
      <c r="ATJ80" s="64"/>
      <c r="ATK80" s="64"/>
      <c r="ATL80" s="64"/>
      <c r="ATM80" s="64"/>
      <c r="ATN80" s="64"/>
      <c r="ATO80" s="64"/>
      <c r="ATP80" s="64"/>
      <c r="ATQ80" s="64"/>
      <c r="ATR80" s="64"/>
      <c r="ATS80" s="64"/>
      <c r="ATT80" s="64"/>
      <c r="ATU80" s="64"/>
      <c r="ATV80" s="64"/>
      <c r="ATW80" s="64"/>
      <c r="ATX80" s="64"/>
      <c r="ATY80" s="64"/>
      <c r="ATZ80" s="64"/>
      <c r="AUA80" s="64"/>
      <c r="AUB80" s="64"/>
      <c r="AUC80" s="64"/>
      <c r="AUD80" s="64"/>
      <c r="AUE80" s="64"/>
      <c r="AUF80" s="64"/>
      <c r="AUG80" s="64"/>
      <c r="AUH80" s="64"/>
      <c r="AUI80" s="64"/>
      <c r="AUJ80" s="64"/>
      <c r="AUK80" s="64"/>
      <c r="AUL80" s="64"/>
      <c r="AUM80" s="64"/>
      <c r="AUN80" s="64"/>
      <c r="AUO80" s="64"/>
      <c r="AUP80" s="64"/>
      <c r="AUQ80" s="64"/>
      <c r="AUR80" s="64"/>
      <c r="AUS80" s="64"/>
      <c r="AUT80" s="64"/>
      <c r="AUU80" s="64"/>
      <c r="AUV80" s="64"/>
      <c r="AUW80" s="64"/>
      <c r="AUX80" s="64"/>
      <c r="AUY80" s="64"/>
      <c r="AUZ80" s="64"/>
      <c r="AVA80" s="64"/>
      <c r="AVB80" s="64"/>
      <c r="AVC80" s="64"/>
      <c r="AVD80" s="64"/>
      <c r="AVE80" s="64"/>
      <c r="AVF80" s="64"/>
      <c r="AVG80" s="64"/>
      <c r="AVH80" s="64"/>
      <c r="AVI80" s="64"/>
      <c r="AVJ80" s="64"/>
      <c r="AVK80" s="64"/>
      <c r="AVL80" s="64"/>
      <c r="AVM80" s="64"/>
      <c r="AVN80" s="64"/>
      <c r="AVO80" s="64"/>
      <c r="AVP80" s="64"/>
      <c r="AVQ80" s="64"/>
      <c r="AVR80" s="64"/>
      <c r="AVS80" s="64"/>
      <c r="AVT80" s="64"/>
      <c r="AVU80" s="64"/>
      <c r="AVV80" s="64"/>
      <c r="AVW80" s="64"/>
      <c r="AVX80" s="64"/>
      <c r="AVY80" s="64"/>
      <c r="AVZ80" s="64"/>
      <c r="AWA80" s="64"/>
      <c r="AWB80" s="64"/>
      <c r="AWC80" s="64"/>
      <c r="AWD80" s="64"/>
      <c r="AWE80" s="64"/>
      <c r="AWF80" s="64"/>
      <c r="AWG80" s="64"/>
      <c r="AWH80" s="64"/>
      <c r="AWI80" s="64"/>
      <c r="AWJ80" s="64"/>
      <c r="AWK80" s="64"/>
      <c r="AWL80" s="64"/>
      <c r="AWM80" s="64"/>
      <c r="AWN80" s="64"/>
      <c r="AWO80" s="64"/>
      <c r="AWP80" s="64"/>
      <c r="AWQ80" s="64"/>
      <c r="AWR80" s="64"/>
      <c r="AWS80" s="64"/>
      <c r="AWT80" s="64"/>
      <c r="AWU80" s="64"/>
      <c r="AWV80" s="64"/>
      <c r="AWW80" s="64"/>
      <c r="AWX80" s="64"/>
      <c r="AWY80" s="64"/>
      <c r="AWZ80" s="64"/>
      <c r="AXA80" s="64"/>
      <c r="AXB80" s="64"/>
      <c r="AXC80" s="64"/>
      <c r="AXD80" s="64"/>
      <c r="AXE80" s="64"/>
      <c r="AXF80" s="64"/>
      <c r="AXG80" s="64"/>
      <c r="AXH80" s="64"/>
      <c r="AXI80" s="64"/>
      <c r="AXJ80" s="64"/>
      <c r="AXK80" s="64"/>
      <c r="AXL80" s="64"/>
      <c r="AXM80" s="64"/>
      <c r="AXN80" s="64"/>
      <c r="AXO80" s="64"/>
      <c r="AXP80" s="64"/>
      <c r="AXQ80" s="64"/>
      <c r="AXR80" s="64"/>
      <c r="AXS80" s="64"/>
      <c r="AXT80" s="64"/>
      <c r="AXU80" s="64"/>
      <c r="AXV80" s="64"/>
      <c r="AXW80" s="64"/>
      <c r="AXX80" s="64"/>
      <c r="AXY80" s="64"/>
      <c r="AXZ80" s="64"/>
      <c r="AYA80" s="64"/>
      <c r="AYB80" s="64"/>
      <c r="AYC80" s="64"/>
      <c r="AYD80" s="64"/>
      <c r="AYE80" s="64"/>
      <c r="AYF80" s="64"/>
      <c r="AYG80" s="64"/>
      <c r="AYH80" s="64"/>
      <c r="AYI80" s="64"/>
      <c r="AYJ80" s="64"/>
      <c r="AYK80" s="64"/>
      <c r="AYL80" s="64"/>
      <c r="AYM80" s="64"/>
      <c r="AYN80" s="64"/>
      <c r="AYO80" s="64"/>
      <c r="AYP80" s="64"/>
      <c r="AYQ80" s="64"/>
      <c r="AYR80" s="64"/>
      <c r="AYS80" s="64"/>
      <c r="AYT80" s="64"/>
      <c r="AYU80" s="64"/>
      <c r="AYV80" s="64"/>
      <c r="AYW80" s="64"/>
      <c r="AYX80" s="64"/>
      <c r="AYY80" s="64"/>
      <c r="AYZ80" s="64"/>
      <c r="AZA80" s="64"/>
      <c r="AZB80" s="64"/>
      <c r="AZC80" s="64"/>
      <c r="AZD80" s="64"/>
      <c r="AZE80" s="64"/>
      <c r="AZF80" s="64"/>
      <c r="AZG80" s="64"/>
      <c r="AZH80" s="64"/>
      <c r="AZI80" s="64"/>
      <c r="AZJ80" s="64"/>
      <c r="AZK80" s="64"/>
      <c r="AZL80" s="64"/>
      <c r="AZM80" s="64"/>
      <c r="AZN80" s="64"/>
      <c r="AZO80" s="64"/>
      <c r="AZP80" s="64"/>
      <c r="AZQ80" s="64"/>
      <c r="AZR80" s="64"/>
      <c r="AZS80" s="64"/>
      <c r="AZT80" s="64"/>
      <c r="AZU80" s="64"/>
      <c r="AZV80" s="64"/>
      <c r="AZW80" s="64"/>
      <c r="AZX80" s="64"/>
      <c r="AZY80" s="64"/>
      <c r="AZZ80" s="64"/>
      <c r="BAA80" s="64"/>
      <c r="BAB80" s="64"/>
      <c r="BAC80" s="64"/>
      <c r="BAD80" s="64"/>
      <c r="BAE80" s="64"/>
      <c r="BAF80" s="64"/>
      <c r="BAG80" s="64"/>
      <c r="BAH80" s="64"/>
      <c r="BAI80" s="64"/>
      <c r="BAJ80" s="64"/>
      <c r="BAK80" s="64"/>
      <c r="BAL80" s="64"/>
      <c r="BAM80" s="64"/>
      <c r="BAN80" s="64"/>
      <c r="BAO80" s="64"/>
      <c r="BAP80" s="64"/>
      <c r="BAQ80" s="64"/>
      <c r="BAR80" s="64"/>
      <c r="BAS80" s="64"/>
      <c r="BAT80" s="64"/>
      <c r="BAU80" s="64"/>
      <c r="BAV80" s="64"/>
      <c r="BAW80" s="64"/>
      <c r="BAX80" s="64"/>
      <c r="BAY80" s="64"/>
      <c r="BAZ80" s="64"/>
      <c r="BBA80" s="64"/>
      <c r="BBB80" s="64"/>
      <c r="BBC80" s="64"/>
      <c r="BBD80" s="64"/>
      <c r="BBE80" s="64"/>
      <c r="BBF80" s="64"/>
      <c r="BBG80" s="64"/>
      <c r="BBH80" s="64"/>
      <c r="BBI80" s="64"/>
      <c r="BBJ80" s="64"/>
      <c r="BBK80" s="64"/>
      <c r="BBL80" s="64"/>
      <c r="BBM80" s="64"/>
      <c r="BBN80" s="64"/>
      <c r="BBO80" s="64"/>
      <c r="BBP80" s="64"/>
      <c r="BBQ80" s="64"/>
      <c r="BBR80" s="64"/>
      <c r="BBS80" s="64"/>
      <c r="BBT80" s="64"/>
      <c r="BBU80" s="64"/>
      <c r="BBV80" s="64"/>
      <c r="BBW80" s="64"/>
      <c r="BBX80" s="64"/>
      <c r="BBY80" s="64"/>
      <c r="BBZ80" s="64"/>
      <c r="BCA80" s="64"/>
      <c r="BCB80" s="64"/>
      <c r="BCC80" s="64"/>
      <c r="BCD80" s="64"/>
      <c r="BCE80" s="64"/>
      <c r="BCF80" s="64"/>
      <c r="BCG80" s="64"/>
      <c r="BCH80" s="64"/>
      <c r="BCI80" s="64"/>
      <c r="BCJ80" s="64"/>
      <c r="BCK80" s="64"/>
      <c r="BCL80" s="64"/>
      <c r="BCM80" s="64"/>
      <c r="BCN80" s="64"/>
      <c r="BCO80" s="64"/>
      <c r="BCP80" s="64"/>
      <c r="BCQ80" s="64"/>
      <c r="BCR80" s="64"/>
      <c r="BCS80" s="64"/>
      <c r="BCT80" s="64"/>
      <c r="BCU80" s="64"/>
      <c r="BCV80" s="64"/>
      <c r="BCW80" s="64"/>
      <c r="BCX80" s="64"/>
      <c r="BCY80" s="64"/>
      <c r="BCZ80" s="64"/>
      <c r="BDA80" s="64"/>
      <c r="BDB80" s="64"/>
      <c r="BDC80" s="64"/>
      <c r="BDD80" s="64"/>
      <c r="BDE80" s="64"/>
      <c r="BDF80" s="64"/>
      <c r="BDG80" s="64"/>
      <c r="BDH80" s="64"/>
      <c r="BDI80" s="64"/>
      <c r="BDJ80" s="64"/>
      <c r="BDK80" s="64"/>
      <c r="BDL80" s="64"/>
      <c r="BDM80" s="64"/>
      <c r="BDN80" s="64"/>
      <c r="BDO80" s="64"/>
      <c r="BDP80" s="64"/>
      <c r="BDQ80" s="64"/>
      <c r="BDR80" s="64"/>
      <c r="BDS80" s="64"/>
      <c r="BDT80" s="64"/>
      <c r="BDU80" s="64"/>
      <c r="BDV80" s="64"/>
      <c r="BDW80" s="64"/>
      <c r="BDX80" s="64"/>
      <c r="BDY80" s="64"/>
      <c r="BDZ80" s="64"/>
      <c r="BEA80" s="64"/>
      <c r="BEB80" s="64"/>
      <c r="BEC80" s="64"/>
      <c r="BED80" s="64"/>
      <c r="BEE80" s="64"/>
      <c r="BEF80" s="64"/>
      <c r="BEG80" s="64"/>
      <c r="BEH80" s="64"/>
      <c r="BEI80" s="64"/>
      <c r="BEJ80" s="64"/>
      <c r="BEK80" s="64"/>
      <c r="BEL80" s="64"/>
      <c r="BEM80" s="64"/>
      <c r="BEN80" s="64"/>
      <c r="BEO80" s="64"/>
      <c r="BEP80" s="64"/>
      <c r="BEQ80" s="64"/>
      <c r="BER80" s="64"/>
      <c r="BES80" s="64"/>
      <c r="BET80" s="64"/>
      <c r="BEU80" s="64"/>
      <c r="BEV80" s="64"/>
      <c r="BEW80" s="64"/>
      <c r="BEX80" s="64"/>
      <c r="BEY80" s="64"/>
      <c r="BEZ80" s="64"/>
      <c r="BFA80" s="64"/>
      <c r="BFB80" s="64"/>
      <c r="BFC80" s="64"/>
      <c r="BFD80" s="64"/>
      <c r="BFE80" s="64"/>
      <c r="BFF80" s="64"/>
      <c r="BFG80" s="64"/>
      <c r="BFH80" s="64"/>
      <c r="BFI80" s="64"/>
      <c r="BFJ80" s="64"/>
      <c r="BFK80" s="64"/>
      <c r="BFL80" s="64"/>
      <c r="BFM80" s="64"/>
      <c r="BFN80" s="64"/>
      <c r="BFO80" s="64"/>
      <c r="BFP80" s="64"/>
      <c r="BFQ80" s="64"/>
      <c r="BFR80" s="64"/>
      <c r="BFS80" s="64"/>
      <c r="BFT80" s="64"/>
      <c r="BFU80" s="64"/>
      <c r="BFV80" s="64"/>
      <c r="BFW80" s="64"/>
      <c r="BFX80" s="64"/>
      <c r="BFY80" s="64"/>
      <c r="BFZ80" s="64"/>
      <c r="BGA80" s="64"/>
      <c r="BGB80" s="64"/>
      <c r="BGC80" s="64"/>
      <c r="BGD80" s="64"/>
      <c r="BGE80" s="64"/>
      <c r="BGF80" s="64"/>
      <c r="BGG80" s="64"/>
      <c r="BGH80" s="64"/>
      <c r="BGI80" s="64"/>
      <c r="BGJ80" s="64"/>
      <c r="BGK80" s="64"/>
      <c r="BGL80" s="64"/>
      <c r="BGM80" s="64"/>
      <c r="BGN80" s="64"/>
      <c r="BGO80" s="64"/>
      <c r="BGP80" s="64"/>
      <c r="BGQ80" s="64"/>
      <c r="BGR80" s="64"/>
      <c r="BGS80" s="64"/>
      <c r="BGT80" s="64"/>
      <c r="BGU80" s="64"/>
      <c r="BGV80" s="64"/>
      <c r="BGW80" s="64"/>
      <c r="BGX80" s="64"/>
      <c r="BGY80" s="64"/>
      <c r="BGZ80" s="64"/>
      <c r="BHA80" s="64"/>
      <c r="BHB80" s="64"/>
      <c r="BHC80" s="64"/>
      <c r="BHD80" s="64"/>
      <c r="BHE80" s="64"/>
      <c r="BHF80" s="64"/>
      <c r="BHG80" s="64"/>
      <c r="BHH80" s="64"/>
      <c r="BHI80" s="64"/>
      <c r="BHJ80" s="64"/>
      <c r="BHK80" s="64"/>
      <c r="BHL80" s="64"/>
      <c r="BHM80" s="64"/>
      <c r="BHN80" s="64"/>
      <c r="BHO80" s="64"/>
      <c r="BHP80" s="64"/>
      <c r="BHQ80" s="64"/>
      <c r="BHR80" s="64"/>
      <c r="BHS80" s="64"/>
      <c r="BHT80" s="64"/>
      <c r="BHU80" s="64"/>
      <c r="BHV80" s="64"/>
      <c r="BHW80" s="64"/>
      <c r="BHX80" s="64"/>
      <c r="BHY80" s="64"/>
      <c r="BHZ80" s="64"/>
      <c r="BIA80" s="64"/>
      <c r="BIB80" s="64"/>
      <c r="BIC80" s="64"/>
      <c r="BID80" s="64"/>
      <c r="BIE80" s="64"/>
      <c r="BIF80" s="64"/>
      <c r="BIG80" s="64"/>
      <c r="BIH80" s="64"/>
      <c r="BII80" s="64"/>
      <c r="BIJ80" s="64"/>
      <c r="BIK80" s="64"/>
      <c r="BIL80" s="64"/>
      <c r="BIM80" s="64"/>
      <c r="BIN80" s="64"/>
      <c r="BIO80" s="64"/>
      <c r="BIP80" s="64"/>
      <c r="BIQ80" s="64"/>
      <c r="BIR80" s="64"/>
      <c r="BIS80" s="64"/>
      <c r="BIT80" s="64"/>
      <c r="BIU80" s="64"/>
      <c r="BIV80" s="64"/>
      <c r="BIW80" s="64"/>
      <c r="BIX80" s="64"/>
      <c r="BIY80" s="64"/>
      <c r="BIZ80" s="64"/>
      <c r="BJA80" s="64"/>
      <c r="BJB80" s="64"/>
      <c r="BJC80" s="64"/>
      <c r="BJD80" s="64"/>
      <c r="BJE80" s="64"/>
      <c r="BJF80" s="64"/>
      <c r="BJG80" s="64"/>
      <c r="BJH80" s="64"/>
      <c r="BJI80" s="64"/>
      <c r="BJJ80" s="64"/>
      <c r="BJK80" s="64"/>
      <c r="BJL80" s="64"/>
      <c r="BJM80" s="64"/>
      <c r="BJN80" s="64"/>
      <c r="BJO80" s="64"/>
      <c r="BJP80" s="64"/>
      <c r="BJQ80" s="64"/>
      <c r="BJR80" s="64"/>
      <c r="BJS80" s="64"/>
      <c r="BJT80" s="64"/>
      <c r="BJU80" s="64"/>
      <c r="BJV80" s="64"/>
      <c r="BJW80" s="64"/>
      <c r="BJX80" s="64"/>
      <c r="BJY80" s="64"/>
      <c r="BJZ80" s="64"/>
      <c r="BKA80" s="64"/>
      <c r="BKB80" s="64"/>
      <c r="BKC80" s="64"/>
      <c r="BKD80" s="64"/>
      <c r="BKE80" s="64"/>
      <c r="BKF80" s="64"/>
      <c r="BKG80" s="64"/>
      <c r="BKH80" s="64"/>
      <c r="BKI80" s="64"/>
      <c r="BKJ80" s="64"/>
      <c r="BKK80" s="64"/>
      <c r="BKL80" s="64"/>
      <c r="BKM80" s="64"/>
      <c r="BKN80" s="64"/>
      <c r="BKO80" s="64"/>
      <c r="BKP80" s="64"/>
      <c r="BKQ80" s="64"/>
      <c r="BKR80" s="64"/>
      <c r="BKS80" s="64"/>
      <c r="BKT80" s="64"/>
      <c r="BKU80" s="64"/>
      <c r="BKV80" s="64"/>
      <c r="BKW80" s="64"/>
      <c r="BKX80" s="64"/>
      <c r="BKY80" s="64"/>
      <c r="BKZ80" s="64"/>
      <c r="BLA80" s="64"/>
      <c r="BLB80" s="64"/>
      <c r="BLC80" s="64"/>
      <c r="BLD80" s="64"/>
      <c r="BLE80" s="64"/>
      <c r="BLF80" s="64"/>
      <c r="BLG80" s="64"/>
      <c r="BLH80" s="64"/>
      <c r="BLI80" s="64"/>
      <c r="BLJ80" s="64"/>
      <c r="BLK80" s="64"/>
      <c r="BLL80" s="64"/>
      <c r="BLM80" s="64"/>
      <c r="BLN80" s="64"/>
      <c r="BLO80" s="64"/>
      <c r="BLP80" s="64"/>
      <c r="BLQ80" s="64"/>
      <c r="BLR80" s="64"/>
      <c r="BLS80" s="64"/>
      <c r="BLT80" s="64"/>
      <c r="BLU80" s="64"/>
      <c r="BLV80" s="64"/>
      <c r="BLW80" s="64"/>
      <c r="BLX80" s="64"/>
      <c r="BLY80" s="64"/>
      <c r="BLZ80" s="64"/>
      <c r="BMA80" s="64"/>
      <c r="BMB80" s="64"/>
      <c r="BMC80" s="64"/>
      <c r="BMD80" s="64"/>
      <c r="BME80" s="64"/>
      <c r="BMF80" s="64"/>
      <c r="BMG80" s="64"/>
      <c r="BMH80" s="64"/>
      <c r="BMI80" s="64"/>
      <c r="BMJ80" s="64"/>
      <c r="BMK80" s="64"/>
      <c r="BML80" s="64"/>
      <c r="BMM80" s="64"/>
      <c r="BMN80" s="64"/>
      <c r="BMO80" s="64"/>
      <c r="BMP80" s="64"/>
      <c r="BMQ80" s="64"/>
      <c r="BMR80" s="64"/>
      <c r="BMS80" s="64"/>
      <c r="BMT80" s="64"/>
      <c r="BMU80" s="64"/>
      <c r="BMV80" s="64"/>
      <c r="BMW80" s="64"/>
      <c r="BMX80" s="64"/>
      <c r="BMY80" s="64"/>
      <c r="BMZ80" s="64"/>
      <c r="BNA80" s="64"/>
      <c r="BNB80" s="64"/>
      <c r="BNC80" s="64"/>
      <c r="BND80" s="64"/>
      <c r="BNE80" s="64"/>
      <c r="BNF80" s="64"/>
      <c r="BNG80" s="64"/>
      <c r="BNH80" s="64"/>
      <c r="BNI80" s="64"/>
      <c r="BNJ80" s="64"/>
      <c r="BNK80" s="64"/>
      <c r="BNL80" s="64"/>
      <c r="BNM80" s="64"/>
      <c r="BNN80" s="64"/>
      <c r="BNO80" s="64"/>
      <c r="BNP80" s="64"/>
      <c r="BNQ80" s="64"/>
      <c r="BNR80" s="64"/>
      <c r="BNS80" s="64"/>
      <c r="BNT80" s="64"/>
      <c r="BNU80" s="64"/>
      <c r="BNV80" s="64"/>
      <c r="BNW80" s="64"/>
      <c r="BNX80" s="64"/>
      <c r="BNY80" s="64"/>
      <c r="BNZ80" s="64"/>
      <c r="BOA80" s="64"/>
      <c r="BOB80" s="64"/>
      <c r="BOC80" s="64"/>
      <c r="BOD80" s="64"/>
      <c r="BOE80" s="64"/>
      <c r="BOF80" s="64"/>
      <c r="BOG80" s="64"/>
      <c r="BOH80" s="64"/>
      <c r="BOI80" s="64"/>
      <c r="BOJ80" s="64"/>
      <c r="BOK80" s="64"/>
      <c r="BOL80" s="64"/>
      <c r="BOM80" s="64"/>
      <c r="BON80" s="64"/>
      <c r="BOO80" s="64"/>
      <c r="BOP80" s="64"/>
      <c r="BOQ80" s="64"/>
      <c r="BOR80" s="64"/>
      <c r="BOS80" s="64"/>
      <c r="BOT80" s="64"/>
      <c r="BOU80" s="64"/>
      <c r="BOV80" s="64"/>
      <c r="BOW80" s="64"/>
      <c r="BOX80" s="64"/>
      <c r="BOY80" s="64"/>
      <c r="BOZ80" s="64"/>
      <c r="BPA80" s="64"/>
      <c r="BPB80" s="64"/>
      <c r="BPC80" s="64"/>
      <c r="BPD80" s="64"/>
      <c r="BPE80" s="64"/>
      <c r="BPF80" s="64"/>
      <c r="BPG80" s="64"/>
      <c r="BPH80" s="64"/>
      <c r="BPI80" s="64"/>
      <c r="BPJ80" s="64"/>
      <c r="BPK80" s="64"/>
      <c r="BPL80" s="64"/>
      <c r="BPM80" s="64"/>
      <c r="BPN80" s="64"/>
      <c r="BPO80" s="64"/>
      <c r="BPP80" s="64"/>
      <c r="BPQ80" s="64"/>
      <c r="BPR80" s="64"/>
      <c r="BPS80" s="64"/>
      <c r="BPT80" s="64"/>
      <c r="BPU80" s="64"/>
      <c r="BPV80" s="64"/>
      <c r="BPW80" s="64"/>
      <c r="BPX80" s="64"/>
      <c r="BPY80" s="64"/>
      <c r="BPZ80" s="64"/>
      <c r="BQA80" s="64"/>
      <c r="BQB80" s="64"/>
      <c r="BQC80" s="64"/>
      <c r="BQD80" s="64"/>
      <c r="BQE80" s="64"/>
      <c r="BQF80" s="64"/>
      <c r="BQG80" s="64"/>
      <c r="BQH80" s="64"/>
      <c r="BQI80" s="64"/>
      <c r="BQJ80" s="64"/>
      <c r="BQK80" s="64"/>
      <c r="BQL80" s="64"/>
      <c r="BQM80" s="64"/>
      <c r="BQN80" s="64"/>
      <c r="BQO80" s="64"/>
      <c r="BQP80" s="64"/>
      <c r="BQQ80" s="64"/>
      <c r="BQR80" s="64"/>
      <c r="BQS80" s="64"/>
      <c r="BQT80" s="64"/>
      <c r="BQU80" s="64"/>
      <c r="BQV80" s="64"/>
      <c r="BQW80" s="64"/>
      <c r="BQX80" s="64"/>
      <c r="BQY80" s="64"/>
      <c r="BQZ80" s="64"/>
      <c r="BRA80" s="64"/>
      <c r="BRB80" s="64"/>
      <c r="BRC80" s="64"/>
      <c r="BRD80" s="64"/>
      <c r="BRE80" s="64"/>
      <c r="BRF80" s="64"/>
      <c r="BRG80" s="64"/>
      <c r="BRH80" s="64"/>
      <c r="BRI80" s="64"/>
      <c r="BRJ80" s="64"/>
      <c r="BRK80" s="64"/>
      <c r="BRL80" s="64"/>
      <c r="BRM80" s="64"/>
      <c r="BRN80" s="64"/>
      <c r="BRO80" s="64"/>
      <c r="BRP80" s="64"/>
      <c r="BRQ80" s="64"/>
      <c r="BRR80" s="64"/>
      <c r="BRS80" s="64"/>
      <c r="BRT80" s="64"/>
      <c r="BRU80" s="64"/>
      <c r="BRV80" s="64"/>
      <c r="BRW80" s="64"/>
      <c r="BRX80" s="64"/>
      <c r="BRY80" s="64"/>
      <c r="BRZ80" s="64"/>
      <c r="BSA80" s="64"/>
      <c r="BSB80" s="64"/>
      <c r="BSC80" s="64"/>
      <c r="BSD80" s="64"/>
      <c r="BSE80" s="64"/>
      <c r="BSF80" s="64"/>
      <c r="BSG80" s="64"/>
      <c r="BSH80" s="64"/>
      <c r="BSI80" s="64"/>
      <c r="BSJ80" s="64"/>
      <c r="BSK80" s="64"/>
      <c r="BSL80" s="64"/>
      <c r="BSM80" s="64"/>
      <c r="BSN80" s="64"/>
      <c r="BSO80" s="64"/>
      <c r="BSP80" s="64"/>
      <c r="BSQ80" s="64"/>
      <c r="BSR80" s="64"/>
      <c r="BSS80" s="64"/>
      <c r="BST80" s="64"/>
      <c r="BSU80" s="64"/>
      <c r="BSV80" s="64"/>
      <c r="BSW80" s="64"/>
      <c r="BSX80" s="64"/>
      <c r="BSY80" s="64"/>
      <c r="BSZ80" s="64"/>
      <c r="BTA80" s="64"/>
      <c r="BTB80" s="64"/>
      <c r="BTC80" s="64"/>
      <c r="BTD80" s="64"/>
      <c r="BTE80" s="64"/>
      <c r="BTF80" s="64"/>
      <c r="BTG80" s="64"/>
      <c r="BTH80" s="64"/>
      <c r="BTI80" s="64"/>
    </row>
    <row r="81" spans="1:1881" ht="18.75" x14ac:dyDescent="0.3">
      <c r="A81" s="188"/>
      <c r="B81" s="140" t="s">
        <v>22</v>
      </c>
      <c r="C81" s="140"/>
      <c r="D81" s="143"/>
      <c r="E81" s="144"/>
      <c r="F81" s="727"/>
      <c r="G81" s="532"/>
      <c r="H81" s="14"/>
      <c r="I81" s="32"/>
      <c r="J81"/>
      <c r="L81" s="715" t="s">
        <v>1062</v>
      </c>
    </row>
    <row r="82" spans="1:1881" ht="22.5" customHeight="1" x14ac:dyDescent="0.3">
      <c r="A82" s="188"/>
      <c r="B82" s="140" t="s">
        <v>20</v>
      </c>
      <c r="C82" s="140"/>
      <c r="D82" s="143"/>
      <c r="E82" s="144"/>
      <c r="F82" s="727"/>
      <c r="G82" s="532"/>
      <c r="H82" s="52"/>
      <c r="I82" s="32"/>
      <c r="J82"/>
      <c r="L82" s="715" t="s">
        <v>1063</v>
      </c>
    </row>
    <row r="83" spans="1:1881" ht="66" customHeight="1" x14ac:dyDescent="0.3">
      <c r="A83" s="187">
        <v>596</v>
      </c>
      <c r="B83" s="149" t="s">
        <v>60</v>
      </c>
      <c r="C83" s="328"/>
      <c r="D83" s="313" t="s">
        <v>641</v>
      </c>
      <c r="E83" s="33" t="e">
        <f>HLOOKUP($D$2,'2019 Data(H)'!$C$1:$DC$310,254,FALSE)</f>
        <v>#N/A</v>
      </c>
      <c r="F83" s="587"/>
      <c r="G83" s="533"/>
      <c r="H83" s="52"/>
      <c r="I83" s="32"/>
      <c r="J83"/>
      <c r="L83" s="715" t="s">
        <v>1064</v>
      </c>
    </row>
    <row r="84" spans="1:1881" s="221" customFormat="1" ht="90" customHeight="1" x14ac:dyDescent="0.25">
      <c r="A84" s="187">
        <v>80</v>
      </c>
      <c r="B84" s="65" t="s">
        <v>63</v>
      </c>
      <c r="C84" s="158" t="s">
        <v>164</v>
      </c>
      <c r="D84" s="164" t="s">
        <v>159</v>
      </c>
      <c r="E84" s="33" t="e">
        <f>HLOOKUP($D$2,'2019 Data(H)'!$C$1:$DC$310,44,FALSE)</f>
        <v>#N/A</v>
      </c>
      <c r="F84" s="587"/>
      <c r="G84" s="563" t="e">
        <f>HLOOKUP($D$2,'2019 Data(H)'!C1:BS312,232,FALSE)</f>
        <v>#N/A</v>
      </c>
      <c r="H84" s="62"/>
      <c r="I84" s="32"/>
      <c r="J84"/>
      <c r="K84" s="382"/>
      <c r="L84" s="715" t="s">
        <v>1065</v>
      </c>
      <c r="M84" s="382"/>
      <c r="N84"/>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c r="AP84" s="382"/>
      <c r="AQ84" s="382"/>
      <c r="AR84" s="382"/>
      <c r="AS84" s="382"/>
      <c r="AT84" s="382"/>
      <c r="AU84" s="382"/>
      <c r="AV84" s="382"/>
      <c r="AW84" s="382"/>
      <c r="AX84" s="382"/>
      <c r="AY84" s="382"/>
      <c r="AZ84" s="382"/>
      <c r="BA84" s="382"/>
      <c r="BB84" s="382"/>
      <c r="BC84" s="382"/>
      <c r="BD84" s="382"/>
      <c r="BE84" s="382"/>
      <c r="BF84" s="382"/>
      <c r="BG84" s="382"/>
      <c r="BH84" s="382"/>
      <c r="BI84" s="382"/>
      <c r="BJ84" s="382"/>
      <c r="BK84" s="382"/>
      <c r="BL84" s="382"/>
      <c r="BM84" s="382"/>
      <c r="BN84" s="382"/>
      <c r="BO84" s="382"/>
      <c r="BP84" s="382"/>
      <c r="BQ84" s="382"/>
      <c r="BR84" s="382"/>
      <c r="BS84" s="382"/>
      <c r="BT84" s="382"/>
      <c r="BU84" s="382"/>
      <c r="BV84" s="382"/>
      <c r="BW84" s="382"/>
      <c r="BX84" s="382"/>
      <c r="BY84" s="382"/>
      <c r="BZ84" s="382"/>
      <c r="CA84" s="382"/>
      <c r="CB84" s="382"/>
      <c r="CC84" s="382"/>
      <c r="CD84" s="382"/>
      <c r="CE84" s="382"/>
      <c r="CF84" s="382"/>
      <c r="CG84" s="382"/>
      <c r="CH84" s="382"/>
      <c r="CI84" s="382"/>
      <c r="CJ84" s="382"/>
      <c r="CK84" s="382"/>
      <c r="CL84" s="382"/>
      <c r="CM84" s="382"/>
      <c r="CN84" s="382"/>
      <c r="CO84" s="382"/>
      <c r="CP84" s="382"/>
      <c r="CQ84" s="382"/>
      <c r="CR84" s="382"/>
      <c r="CS84" s="382"/>
      <c r="CT84" s="382"/>
      <c r="CU84" s="382"/>
      <c r="CV84" s="382"/>
      <c r="CW84" s="382"/>
      <c r="CX84" s="382"/>
      <c r="CY84" s="382"/>
      <c r="CZ84" s="382"/>
      <c r="DA84" s="382"/>
      <c r="DB84" s="382"/>
      <c r="DC84" s="382"/>
      <c r="DD84" s="382"/>
      <c r="DE84" s="382"/>
      <c r="DF84" s="382"/>
      <c r="DG84" s="382"/>
      <c r="DH84" s="382"/>
      <c r="DI84" s="382"/>
      <c r="DJ84" s="382"/>
      <c r="DK84" s="382"/>
      <c r="DL84" s="382"/>
      <c r="DM84" s="382"/>
      <c r="DN84" s="382"/>
      <c r="DO84" s="382"/>
      <c r="DP84" s="382"/>
      <c r="DQ84" s="382"/>
      <c r="DR84" s="382"/>
      <c r="DS84" s="382"/>
      <c r="DT84" s="382"/>
      <c r="DU84" s="382"/>
      <c r="DV84" s="382"/>
      <c r="DW84" s="382"/>
      <c r="DX84" s="382"/>
      <c r="DY84" s="382"/>
      <c r="DZ84" s="382"/>
      <c r="EA84" s="382"/>
      <c r="EB84" s="382"/>
      <c r="EC84" s="382"/>
      <c r="ED84" s="382"/>
      <c r="EE84" s="382"/>
      <c r="EF84" s="382"/>
      <c r="EG84" s="382"/>
      <c r="EH84" s="382"/>
      <c r="EI84" s="382"/>
      <c r="EJ84" s="382"/>
      <c r="EK84" s="382"/>
      <c r="EL84" s="382"/>
      <c r="EM84" s="382"/>
      <c r="EN84" s="382"/>
      <c r="EO84" s="382"/>
      <c r="EP84" s="382"/>
      <c r="EQ84" s="382"/>
      <c r="ER84" s="382"/>
      <c r="ES84" s="382"/>
      <c r="ET84" s="382"/>
      <c r="EU84" s="382"/>
      <c r="EV84" s="382"/>
      <c r="EW84" s="382"/>
      <c r="EX84" s="382"/>
      <c r="EY84" s="382"/>
      <c r="EZ84" s="382"/>
      <c r="FA84" s="382"/>
      <c r="FB84" s="382"/>
      <c r="FC84" s="382"/>
      <c r="FD84" s="382"/>
      <c r="FE84" s="382"/>
      <c r="FF84" s="382"/>
      <c r="FG84" s="382"/>
      <c r="FH84" s="382"/>
      <c r="FI84" s="382"/>
      <c r="FJ84" s="382"/>
      <c r="FK84" s="382"/>
      <c r="FL84" s="382"/>
      <c r="FM84" s="382"/>
      <c r="FN84" s="382"/>
      <c r="FO84" s="382"/>
      <c r="FP84" s="382"/>
      <c r="FQ84" s="382"/>
      <c r="FR84" s="382"/>
      <c r="FS84" s="382"/>
      <c r="FT84" s="382"/>
      <c r="FU84" s="382"/>
      <c r="FV84" s="382"/>
      <c r="FW84" s="382"/>
      <c r="FX84" s="382"/>
      <c r="FY84" s="382"/>
      <c r="FZ84" s="382"/>
      <c r="GA84" s="382"/>
      <c r="GB84" s="382"/>
      <c r="GC84" s="382"/>
      <c r="GD84" s="382"/>
      <c r="GE84" s="382"/>
      <c r="GF84" s="382"/>
      <c r="GG84" s="382"/>
      <c r="GH84" s="382"/>
      <c r="GI84" s="382"/>
      <c r="GJ84" s="382"/>
      <c r="GK84" s="382"/>
      <c r="GL84" s="382"/>
      <c r="GM84" s="382"/>
      <c r="GN84" s="382"/>
      <c r="GO84" s="382"/>
      <c r="GP84" s="382"/>
      <c r="GQ84" s="382"/>
      <c r="GR84" s="382"/>
      <c r="GS84" s="382"/>
      <c r="GT84" s="382"/>
      <c r="GU84" s="382"/>
      <c r="GV84" s="382"/>
      <c r="GW84" s="382"/>
      <c r="GX84" s="382"/>
      <c r="GY84" s="382"/>
      <c r="GZ84" s="382"/>
      <c r="HA84" s="382"/>
      <c r="HB84" s="382"/>
      <c r="HC84" s="382"/>
      <c r="HD84" s="382"/>
      <c r="HE84" s="382"/>
      <c r="HF84" s="382"/>
      <c r="HG84" s="382"/>
      <c r="HH84" s="382"/>
      <c r="HI84" s="382"/>
      <c r="HJ84" s="382"/>
      <c r="HK84" s="382"/>
      <c r="HL84" s="382"/>
      <c r="HM84" s="382"/>
      <c r="HN84" s="382"/>
      <c r="HO84" s="382"/>
      <c r="HP84" s="382"/>
      <c r="HQ84" s="382"/>
      <c r="HR84" s="382"/>
      <c r="HS84" s="382"/>
      <c r="HT84" s="382"/>
      <c r="HU84" s="382"/>
      <c r="HV84" s="382"/>
      <c r="HW84" s="382"/>
      <c r="HX84" s="382"/>
      <c r="HY84" s="382"/>
      <c r="HZ84" s="382"/>
      <c r="IA84" s="382"/>
      <c r="IB84" s="382"/>
      <c r="IC84" s="382"/>
      <c r="ID84" s="382"/>
      <c r="IE84" s="382"/>
      <c r="IF84" s="382"/>
      <c r="IG84" s="382"/>
      <c r="IH84" s="382"/>
      <c r="II84" s="382"/>
      <c r="IJ84" s="382"/>
      <c r="IK84" s="382"/>
      <c r="IL84" s="382"/>
      <c r="IM84" s="382"/>
      <c r="IN84" s="382"/>
      <c r="IO84" s="382"/>
      <c r="IP84" s="382"/>
      <c r="IQ84" s="382"/>
      <c r="IR84" s="382"/>
      <c r="IS84" s="382"/>
      <c r="IT84" s="382"/>
      <c r="IU84" s="382"/>
      <c r="IV84" s="382"/>
      <c r="IW84" s="382"/>
      <c r="IX84" s="382"/>
      <c r="IY84" s="382"/>
      <c r="IZ84" s="382"/>
      <c r="JA84" s="382"/>
      <c r="JB84" s="382"/>
      <c r="JC84" s="382"/>
      <c r="JD84" s="382"/>
      <c r="JE84" s="382"/>
      <c r="JF84" s="382"/>
      <c r="JG84" s="382"/>
      <c r="JH84" s="382"/>
      <c r="JI84" s="382"/>
      <c r="JJ84" s="382"/>
      <c r="JK84" s="382"/>
      <c r="JL84" s="382"/>
      <c r="JM84" s="382"/>
      <c r="JN84" s="382"/>
      <c r="JO84" s="382"/>
      <c r="JP84" s="382"/>
      <c r="JQ84" s="382"/>
      <c r="JR84" s="382"/>
      <c r="JS84" s="382"/>
      <c r="JT84" s="382"/>
      <c r="JU84" s="382"/>
      <c r="JV84" s="382"/>
      <c r="JW84" s="382"/>
      <c r="JX84" s="382"/>
      <c r="JY84" s="382"/>
      <c r="JZ84" s="382"/>
      <c r="KA84" s="382"/>
      <c r="KB84" s="382"/>
      <c r="KC84" s="382"/>
      <c r="KD84" s="382"/>
      <c r="KE84" s="382"/>
      <c r="KF84" s="382"/>
      <c r="KG84" s="382"/>
      <c r="KH84" s="382"/>
      <c r="KI84" s="382"/>
      <c r="KJ84" s="382"/>
      <c r="KK84" s="382"/>
      <c r="KL84" s="382"/>
      <c r="KM84" s="382"/>
      <c r="KN84" s="382"/>
      <c r="KO84" s="382"/>
      <c r="KP84" s="382"/>
      <c r="KQ84" s="382"/>
      <c r="KR84" s="382"/>
      <c r="KS84" s="382"/>
      <c r="KT84" s="382"/>
      <c r="KU84" s="382"/>
      <c r="KV84" s="382"/>
      <c r="KW84" s="382"/>
      <c r="KX84" s="382"/>
      <c r="KY84" s="382"/>
      <c r="KZ84" s="382"/>
      <c r="LA84" s="382"/>
      <c r="LB84" s="382"/>
      <c r="LC84" s="382"/>
      <c r="LD84" s="382"/>
      <c r="LE84" s="382"/>
      <c r="LF84" s="382"/>
      <c r="LG84" s="382"/>
      <c r="LH84" s="382"/>
      <c r="LI84" s="382"/>
      <c r="LJ84" s="382"/>
      <c r="LK84" s="382"/>
      <c r="LL84" s="382"/>
      <c r="LM84" s="382"/>
      <c r="LN84" s="382"/>
      <c r="LO84" s="382"/>
      <c r="LP84" s="382"/>
      <c r="LQ84" s="382"/>
      <c r="LR84" s="382"/>
      <c r="LS84" s="382"/>
      <c r="LT84" s="382"/>
      <c r="LU84" s="382"/>
      <c r="LV84" s="382"/>
      <c r="LW84" s="382"/>
      <c r="LX84" s="382"/>
      <c r="LY84" s="382"/>
      <c r="LZ84" s="382"/>
      <c r="MA84" s="382"/>
      <c r="MB84" s="382"/>
      <c r="MC84" s="382"/>
      <c r="MD84" s="382"/>
      <c r="ME84" s="382"/>
      <c r="MF84" s="382"/>
      <c r="MG84" s="382"/>
      <c r="MH84" s="382"/>
      <c r="MI84" s="382"/>
      <c r="MJ84" s="382"/>
      <c r="MK84" s="382"/>
      <c r="ML84" s="382"/>
      <c r="MM84" s="382"/>
      <c r="MN84" s="382"/>
      <c r="MO84" s="382"/>
      <c r="MP84" s="382"/>
      <c r="MQ84" s="382"/>
      <c r="MR84" s="382"/>
      <c r="MS84" s="382"/>
      <c r="MT84" s="382"/>
      <c r="MU84" s="382"/>
      <c r="MV84" s="382"/>
      <c r="MW84" s="382"/>
      <c r="MX84" s="382"/>
      <c r="MY84" s="382"/>
      <c r="MZ84" s="382"/>
      <c r="NA84" s="382"/>
      <c r="NB84" s="382"/>
      <c r="NC84" s="382"/>
      <c r="ND84" s="382"/>
      <c r="NE84" s="382"/>
      <c r="NF84" s="382"/>
      <c r="NG84" s="382"/>
      <c r="NH84" s="382"/>
      <c r="NI84" s="382"/>
      <c r="NJ84" s="382"/>
      <c r="NK84" s="382"/>
      <c r="NL84" s="382"/>
      <c r="NM84" s="382"/>
      <c r="NN84" s="382"/>
      <c r="NO84" s="382"/>
      <c r="NP84" s="382"/>
      <c r="NQ84" s="382"/>
      <c r="NR84" s="382"/>
      <c r="NS84" s="382"/>
      <c r="NT84" s="382"/>
      <c r="NU84" s="382"/>
      <c r="NV84" s="382"/>
      <c r="NW84" s="382"/>
      <c r="NX84" s="382"/>
      <c r="NY84" s="382"/>
      <c r="NZ84" s="382"/>
      <c r="OA84" s="382"/>
      <c r="OB84" s="382"/>
      <c r="OC84" s="382"/>
      <c r="OD84" s="382"/>
      <c r="OE84" s="382"/>
      <c r="OF84" s="382"/>
      <c r="OG84" s="382"/>
      <c r="OH84" s="382"/>
      <c r="OI84" s="382"/>
      <c r="OJ84" s="382"/>
      <c r="OK84" s="382"/>
      <c r="OL84" s="382"/>
      <c r="OM84" s="382"/>
      <c r="ON84" s="382"/>
      <c r="OO84" s="382"/>
      <c r="OP84" s="382"/>
      <c r="OQ84" s="382"/>
      <c r="OR84" s="382"/>
      <c r="OS84" s="382"/>
      <c r="OT84" s="382"/>
      <c r="OU84" s="382"/>
      <c r="OV84" s="382"/>
      <c r="OW84" s="382"/>
      <c r="OX84" s="382"/>
      <c r="OY84" s="382"/>
      <c r="OZ84" s="382"/>
      <c r="PA84" s="382"/>
      <c r="PB84" s="382"/>
      <c r="PC84" s="382"/>
      <c r="PD84" s="382"/>
      <c r="PE84" s="382"/>
      <c r="PF84" s="382"/>
      <c r="PG84" s="382"/>
      <c r="PH84" s="382"/>
      <c r="PI84" s="382"/>
      <c r="PJ84" s="382"/>
      <c r="PK84" s="382"/>
      <c r="PL84" s="382"/>
      <c r="PM84" s="382"/>
      <c r="PN84" s="382"/>
      <c r="PO84" s="382"/>
      <c r="PP84" s="382"/>
      <c r="PQ84" s="382"/>
      <c r="PR84" s="382"/>
      <c r="PS84" s="382"/>
      <c r="PT84" s="382"/>
      <c r="PU84" s="382"/>
      <c r="PV84" s="382"/>
      <c r="PW84" s="382"/>
      <c r="PX84" s="382"/>
      <c r="PY84" s="382"/>
      <c r="PZ84" s="382"/>
      <c r="QA84" s="382"/>
      <c r="QB84" s="382"/>
      <c r="QC84" s="382"/>
      <c r="QD84" s="382"/>
      <c r="QE84" s="382"/>
      <c r="QF84" s="382"/>
      <c r="QG84" s="382"/>
      <c r="QH84" s="382"/>
      <c r="QI84" s="382"/>
      <c r="QJ84" s="382"/>
      <c r="QK84" s="382"/>
      <c r="QL84" s="382"/>
      <c r="QM84" s="382"/>
      <c r="QN84" s="382"/>
      <c r="QO84" s="382"/>
      <c r="QP84" s="382"/>
      <c r="QQ84" s="382"/>
      <c r="QR84" s="382"/>
      <c r="QS84" s="382"/>
      <c r="QT84" s="382"/>
      <c r="QU84" s="382"/>
      <c r="QV84" s="382"/>
      <c r="QW84" s="382"/>
      <c r="QX84" s="382"/>
      <c r="QY84" s="382"/>
      <c r="QZ84" s="382"/>
      <c r="RA84" s="382"/>
      <c r="RB84" s="382"/>
      <c r="RC84" s="382"/>
      <c r="RD84" s="382"/>
      <c r="RE84" s="382"/>
      <c r="RF84" s="382"/>
      <c r="RG84" s="382"/>
      <c r="RH84" s="382"/>
      <c r="RI84" s="382"/>
      <c r="RJ84" s="382"/>
      <c r="RK84" s="382"/>
      <c r="RL84" s="382"/>
      <c r="RM84" s="382"/>
      <c r="RN84" s="382"/>
      <c r="RO84" s="382"/>
      <c r="RP84" s="382"/>
      <c r="RQ84" s="382"/>
      <c r="RR84" s="382"/>
      <c r="RS84" s="382"/>
      <c r="RT84" s="382"/>
      <c r="RU84" s="382"/>
      <c r="RV84" s="382"/>
      <c r="RW84" s="382"/>
      <c r="RX84" s="382"/>
      <c r="RY84" s="382"/>
      <c r="RZ84" s="382"/>
      <c r="SA84" s="382"/>
      <c r="SB84" s="382"/>
      <c r="SC84" s="382"/>
      <c r="SD84" s="382"/>
      <c r="SE84" s="382"/>
      <c r="SF84" s="382"/>
      <c r="SG84" s="382"/>
      <c r="SH84" s="382"/>
      <c r="SI84" s="382"/>
      <c r="SJ84" s="382"/>
      <c r="SK84" s="382"/>
      <c r="SL84" s="382"/>
      <c r="SM84" s="382"/>
      <c r="SN84" s="382"/>
      <c r="SO84" s="382"/>
      <c r="SP84" s="382"/>
      <c r="SQ84" s="382"/>
      <c r="SR84" s="382"/>
      <c r="SS84" s="382"/>
      <c r="ST84" s="382"/>
      <c r="SU84" s="382"/>
      <c r="SV84" s="382"/>
      <c r="SW84" s="382"/>
      <c r="SX84" s="382"/>
      <c r="SY84" s="382"/>
      <c r="SZ84" s="382"/>
      <c r="TA84" s="382"/>
      <c r="TB84" s="382"/>
      <c r="TC84" s="382"/>
      <c r="TD84" s="382"/>
      <c r="TE84" s="382"/>
      <c r="TF84" s="382"/>
      <c r="TG84" s="382"/>
      <c r="TH84" s="382"/>
      <c r="TI84" s="382"/>
      <c r="TJ84" s="382"/>
      <c r="TK84" s="382"/>
      <c r="TL84" s="382"/>
      <c r="TM84" s="382"/>
      <c r="TN84" s="382"/>
      <c r="TO84" s="382"/>
      <c r="TP84" s="382"/>
      <c r="TQ84" s="382"/>
      <c r="TR84" s="382"/>
      <c r="TS84" s="382"/>
      <c r="TT84" s="382"/>
      <c r="TU84" s="382"/>
      <c r="TV84" s="382"/>
      <c r="TW84" s="382"/>
      <c r="TX84" s="382"/>
      <c r="TY84" s="382"/>
      <c r="TZ84" s="382"/>
      <c r="UA84" s="382"/>
      <c r="UB84" s="382"/>
      <c r="UC84" s="382"/>
      <c r="UD84" s="382"/>
      <c r="UE84" s="382"/>
      <c r="UF84" s="382"/>
      <c r="UG84" s="382"/>
      <c r="UH84" s="382"/>
      <c r="UI84" s="382"/>
      <c r="UJ84" s="382"/>
      <c r="UK84" s="382"/>
      <c r="UL84" s="382"/>
      <c r="UM84" s="382"/>
      <c r="UN84" s="382"/>
      <c r="UO84" s="382"/>
      <c r="UP84" s="382"/>
      <c r="UQ84" s="382"/>
      <c r="UR84" s="382"/>
      <c r="US84" s="382"/>
      <c r="UT84" s="382"/>
      <c r="UU84" s="382"/>
      <c r="UV84" s="382"/>
      <c r="UW84" s="382"/>
      <c r="UX84" s="382"/>
      <c r="UY84" s="382"/>
      <c r="UZ84" s="382"/>
      <c r="VA84" s="382"/>
      <c r="VB84" s="382"/>
      <c r="VC84" s="382"/>
      <c r="VD84" s="382"/>
      <c r="VE84" s="382"/>
      <c r="VF84" s="382"/>
      <c r="VG84" s="382"/>
      <c r="VH84" s="382"/>
      <c r="VI84" s="382"/>
      <c r="VJ84" s="382"/>
      <c r="VK84" s="382"/>
      <c r="VL84" s="382"/>
      <c r="VM84" s="382"/>
      <c r="VN84" s="382"/>
      <c r="VO84" s="382"/>
      <c r="VP84" s="382"/>
      <c r="VQ84" s="382"/>
      <c r="VR84" s="382"/>
      <c r="VS84" s="382"/>
      <c r="VT84" s="382"/>
      <c r="VU84" s="382"/>
      <c r="VV84" s="382"/>
      <c r="VW84" s="382"/>
      <c r="VX84" s="382"/>
      <c r="VY84" s="382"/>
      <c r="VZ84" s="382"/>
      <c r="WA84" s="382"/>
      <c r="WB84" s="382"/>
      <c r="WC84" s="382"/>
      <c r="WD84" s="382"/>
      <c r="WE84" s="382"/>
      <c r="WF84" s="382"/>
      <c r="WG84" s="382"/>
      <c r="WH84" s="382"/>
      <c r="WI84" s="382"/>
      <c r="WJ84" s="382"/>
      <c r="WK84" s="382"/>
      <c r="WL84" s="382"/>
      <c r="WM84" s="382"/>
      <c r="WN84" s="382"/>
      <c r="WO84" s="382"/>
      <c r="WP84" s="382"/>
      <c r="WQ84" s="382"/>
      <c r="WR84" s="382"/>
      <c r="WS84" s="382"/>
      <c r="WT84" s="382"/>
      <c r="WU84" s="382"/>
      <c r="WV84" s="382"/>
      <c r="WW84" s="382"/>
      <c r="WX84" s="382"/>
      <c r="WY84" s="382"/>
      <c r="WZ84" s="382"/>
      <c r="XA84" s="382"/>
      <c r="XB84" s="382"/>
      <c r="XC84" s="382"/>
      <c r="XD84" s="382"/>
      <c r="XE84" s="382"/>
      <c r="XF84" s="382"/>
      <c r="XG84" s="382"/>
      <c r="XH84" s="382"/>
      <c r="XI84" s="382"/>
      <c r="XJ84" s="382"/>
      <c r="XK84" s="382"/>
      <c r="XL84" s="382"/>
      <c r="XM84" s="382"/>
      <c r="XN84" s="382"/>
      <c r="XO84" s="382"/>
      <c r="XP84" s="382"/>
      <c r="XQ84" s="382"/>
      <c r="XR84" s="382"/>
      <c r="XS84" s="382"/>
      <c r="XT84" s="382"/>
      <c r="XU84" s="382"/>
      <c r="XV84" s="382"/>
      <c r="XW84" s="382"/>
      <c r="XX84" s="382"/>
      <c r="XY84" s="382"/>
      <c r="XZ84" s="382"/>
      <c r="YA84" s="382"/>
      <c r="YB84" s="382"/>
      <c r="YC84" s="382"/>
      <c r="YD84" s="382"/>
      <c r="YE84" s="382"/>
      <c r="YF84" s="382"/>
      <c r="YG84" s="382"/>
      <c r="YH84" s="382"/>
      <c r="YI84" s="382"/>
      <c r="YJ84" s="382"/>
      <c r="YK84" s="382"/>
      <c r="YL84" s="382"/>
      <c r="YM84" s="382"/>
      <c r="YN84" s="382"/>
      <c r="YO84" s="382"/>
      <c r="YP84" s="382"/>
      <c r="YQ84" s="382"/>
      <c r="YR84" s="382"/>
      <c r="YS84" s="382"/>
      <c r="YT84" s="382"/>
      <c r="YU84" s="382"/>
      <c r="YV84" s="382"/>
      <c r="YW84" s="382"/>
      <c r="YX84" s="382"/>
      <c r="YY84" s="382"/>
      <c r="YZ84" s="382"/>
      <c r="ZA84" s="382"/>
      <c r="ZB84" s="382"/>
      <c r="ZC84" s="382"/>
      <c r="ZD84" s="382"/>
      <c r="ZE84" s="382"/>
      <c r="ZF84" s="382"/>
      <c r="ZG84" s="382"/>
      <c r="ZH84" s="382"/>
      <c r="ZI84" s="382"/>
      <c r="ZJ84" s="382"/>
      <c r="ZK84" s="382"/>
      <c r="ZL84" s="382"/>
      <c r="ZM84" s="382"/>
      <c r="ZN84" s="382"/>
      <c r="ZO84" s="382"/>
      <c r="ZP84" s="382"/>
      <c r="ZQ84" s="382"/>
      <c r="ZR84" s="382"/>
      <c r="ZS84" s="382"/>
      <c r="ZT84" s="382"/>
      <c r="ZU84" s="382"/>
      <c r="ZV84" s="382"/>
      <c r="ZW84" s="382"/>
      <c r="ZX84" s="382"/>
      <c r="ZY84" s="382"/>
      <c r="ZZ84" s="382"/>
      <c r="AAA84" s="382"/>
      <c r="AAB84" s="382"/>
      <c r="AAC84" s="382"/>
      <c r="AAD84" s="382"/>
      <c r="AAE84" s="382"/>
      <c r="AAF84" s="382"/>
      <c r="AAG84" s="382"/>
      <c r="AAH84" s="382"/>
      <c r="AAI84" s="382"/>
      <c r="AAJ84" s="382"/>
      <c r="AAK84" s="382"/>
      <c r="AAL84" s="382"/>
      <c r="AAM84" s="382"/>
      <c r="AAN84" s="382"/>
      <c r="AAO84" s="382"/>
      <c r="AAP84" s="382"/>
      <c r="AAQ84" s="382"/>
      <c r="AAR84" s="382"/>
      <c r="AAS84" s="382"/>
      <c r="AAT84" s="382"/>
      <c r="AAU84" s="382"/>
      <c r="AAV84" s="382"/>
      <c r="AAW84" s="382"/>
      <c r="AAX84" s="382"/>
      <c r="AAY84" s="382"/>
      <c r="AAZ84" s="382"/>
      <c r="ABA84" s="382"/>
      <c r="ABB84" s="382"/>
      <c r="ABC84" s="382"/>
      <c r="ABD84" s="382"/>
      <c r="ABE84" s="382"/>
      <c r="ABF84" s="382"/>
      <c r="ABG84" s="382"/>
      <c r="ABH84" s="382"/>
      <c r="ABI84" s="382"/>
      <c r="ABJ84" s="382"/>
      <c r="ABK84" s="382"/>
      <c r="ABL84" s="382"/>
      <c r="ABM84" s="382"/>
      <c r="ABN84" s="382"/>
      <c r="ABO84" s="382"/>
      <c r="ABP84" s="382"/>
      <c r="ABQ84" s="382"/>
      <c r="ABR84" s="382"/>
      <c r="ABS84" s="382"/>
      <c r="ABT84" s="382"/>
      <c r="ABU84" s="382"/>
      <c r="ABV84" s="382"/>
      <c r="ABW84" s="382"/>
      <c r="ABX84" s="382"/>
      <c r="ABY84" s="382"/>
      <c r="ABZ84" s="382"/>
      <c r="ACA84" s="382"/>
      <c r="ACB84" s="382"/>
      <c r="ACC84" s="382"/>
      <c r="ACD84" s="382"/>
      <c r="ACE84" s="382"/>
      <c r="ACF84" s="382"/>
      <c r="ACG84" s="382"/>
      <c r="ACH84" s="382"/>
      <c r="ACI84" s="382"/>
      <c r="ACJ84" s="382"/>
      <c r="ACK84" s="382"/>
      <c r="ACL84" s="382"/>
      <c r="ACM84" s="382"/>
      <c r="ACN84" s="382"/>
      <c r="ACO84" s="382"/>
      <c r="ACP84" s="382"/>
      <c r="ACQ84" s="382"/>
      <c r="ACR84" s="382"/>
      <c r="ACS84" s="382"/>
      <c r="ACT84" s="382"/>
      <c r="ACU84" s="382"/>
      <c r="ACV84" s="382"/>
      <c r="ACW84" s="382"/>
      <c r="ACX84" s="382"/>
      <c r="ACY84" s="382"/>
      <c r="ACZ84" s="382"/>
      <c r="ADA84" s="382"/>
      <c r="ADB84" s="382"/>
      <c r="ADC84" s="382"/>
      <c r="ADD84" s="382"/>
      <c r="ADE84" s="382"/>
      <c r="ADF84" s="382"/>
      <c r="ADG84" s="382"/>
      <c r="ADH84" s="382"/>
      <c r="ADI84" s="382"/>
      <c r="ADJ84" s="382"/>
      <c r="ADK84" s="382"/>
      <c r="ADL84" s="382"/>
      <c r="ADM84" s="382"/>
      <c r="ADN84" s="382"/>
      <c r="ADO84" s="382"/>
      <c r="ADP84" s="382"/>
      <c r="ADQ84" s="382"/>
      <c r="ADR84" s="382"/>
      <c r="ADS84" s="382"/>
      <c r="ADT84" s="382"/>
      <c r="ADU84" s="382"/>
      <c r="ADV84" s="382"/>
      <c r="ADW84" s="382"/>
      <c r="ADX84" s="382"/>
      <c r="ADY84" s="382"/>
      <c r="ADZ84" s="382"/>
      <c r="AEA84" s="382"/>
      <c r="AEB84" s="382"/>
      <c r="AEC84" s="382"/>
      <c r="AED84" s="382"/>
      <c r="AEE84" s="382"/>
      <c r="AEF84" s="382"/>
      <c r="AEG84" s="382"/>
      <c r="AEH84" s="382"/>
      <c r="AEI84" s="382"/>
      <c r="AEJ84" s="382"/>
      <c r="AEK84" s="382"/>
      <c r="AEL84" s="382"/>
      <c r="AEM84" s="382"/>
      <c r="AEN84" s="382"/>
      <c r="AEO84" s="382"/>
      <c r="AEP84" s="382"/>
      <c r="AEQ84" s="382"/>
      <c r="AER84" s="382"/>
      <c r="AES84" s="382"/>
      <c r="AET84" s="382"/>
      <c r="AEU84" s="382"/>
      <c r="AEV84" s="382"/>
      <c r="AEW84" s="382"/>
      <c r="AEX84" s="382"/>
      <c r="AEY84" s="382"/>
      <c r="AEZ84" s="382"/>
      <c r="AFA84" s="382"/>
      <c r="AFB84" s="382"/>
      <c r="AFC84" s="382"/>
      <c r="AFD84" s="382"/>
      <c r="AFE84" s="382"/>
      <c r="AFF84" s="382"/>
      <c r="AFG84" s="382"/>
      <c r="AFH84" s="382"/>
      <c r="AFI84" s="382"/>
      <c r="AFJ84" s="382"/>
      <c r="AFK84" s="382"/>
      <c r="AFL84" s="382"/>
      <c r="AFM84" s="382"/>
      <c r="AFN84" s="382"/>
      <c r="AFO84" s="382"/>
      <c r="AFP84" s="382"/>
      <c r="AFQ84" s="382"/>
      <c r="AFR84" s="382"/>
      <c r="AFS84" s="382"/>
      <c r="AFT84" s="382"/>
      <c r="AFU84" s="382"/>
      <c r="AFV84" s="382"/>
      <c r="AFW84" s="382"/>
      <c r="AFX84" s="382"/>
      <c r="AFY84" s="382"/>
      <c r="AFZ84" s="382"/>
      <c r="AGA84" s="382"/>
      <c r="AGB84" s="382"/>
      <c r="AGC84" s="382"/>
      <c r="AGD84" s="382"/>
      <c r="AGE84" s="382"/>
      <c r="AGF84" s="382"/>
      <c r="AGG84" s="382"/>
      <c r="AGH84" s="382"/>
      <c r="AGI84" s="382"/>
      <c r="AGJ84" s="382"/>
      <c r="AGK84" s="382"/>
      <c r="AGL84" s="382"/>
      <c r="AGM84" s="382"/>
      <c r="AGN84" s="382"/>
      <c r="AGO84" s="382"/>
      <c r="AGP84" s="382"/>
      <c r="AGQ84" s="382"/>
      <c r="AGR84" s="382"/>
      <c r="AGS84" s="382"/>
      <c r="AGT84" s="382"/>
      <c r="AGU84" s="382"/>
      <c r="AGV84" s="382"/>
      <c r="AGW84" s="382"/>
      <c r="AGX84" s="382"/>
      <c r="AGY84" s="382"/>
      <c r="AGZ84" s="382"/>
      <c r="AHA84" s="382"/>
      <c r="AHB84" s="382"/>
      <c r="AHC84" s="382"/>
      <c r="AHD84" s="382"/>
      <c r="AHE84" s="382"/>
      <c r="AHF84" s="382"/>
      <c r="AHG84" s="382"/>
      <c r="AHH84" s="382"/>
      <c r="AHI84" s="382"/>
      <c r="AHJ84" s="382"/>
      <c r="AHK84" s="382"/>
      <c r="AHL84" s="382"/>
      <c r="AHM84" s="382"/>
      <c r="AHN84" s="382"/>
      <c r="AHO84" s="382"/>
      <c r="AHP84" s="382"/>
      <c r="AHQ84" s="382"/>
      <c r="AHR84" s="382"/>
      <c r="AHS84" s="382"/>
      <c r="AHT84" s="382"/>
      <c r="AHU84" s="382"/>
      <c r="AHV84" s="382"/>
      <c r="AHW84" s="382"/>
      <c r="AHX84" s="382"/>
      <c r="AHY84" s="382"/>
      <c r="AHZ84" s="382"/>
      <c r="AIA84" s="382"/>
      <c r="AIB84" s="382"/>
      <c r="AIC84" s="382"/>
      <c r="AID84" s="382"/>
      <c r="AIE84" s="382"/>
      <c r="AIF84" s="382"/>
      <c r="AIG84" s="382"/>
      <c r="AIH84" s="382"/>
      <c r="AII84" s="382"/>
      <c r="AIJ84" s="382"/>
      <c r="AIK84" s="382"/>
      <c r="AIL84" s="382"/>
      <c r="AIM84" s="382"/>
      <c r="AIN84" s="382"/>
      <c r="AIO84" s="382"/>
      <c r="AIP84" s="382"/>
      <c r="AIQ84" s="382"/>
      <c r="AIR84" s="382"/>
      <c r="AIS84" s="382"/>
      <c r="AIT84" s="382"/>
      <c r="AIU84" s="382"/>
      <c r="AIV84" s="382"/>
      <c r="AIW84" s="382"/>
      <c r="AIX84" s="382"/>
      <c r="AIY84" s="382"/>
      <c r="AIZ84" s="382"/>
      <c r="AJA84" s="382"/>
      <c r="AJB84" s="382"/>
      <c r="AJC84" s="382"/>
      <c r="AJD84" s="382"/>
      <c r="AJE84" s="382"/>
      <c r="AJF84" s="382"/>
      <c r="AJG84" s="382"/>
      <c r="AJH84" s="382"/>
      <c r="AJI84" s="382"/>
      <c r="AJJ84" s="382"/>
      <c r="AJK84" s="382"/>
      <c r="AJL84" s="382"/>
      <c r="AJM84" s="382"/>
      <c r="AJN84" s="382"/>
      <c r="AJO84" s="382"/>
      <c r="AJP84" s="382"/>
      <c r="AJQ84" s="382"/>
      <c r="AJR84" s="382"/>
      <c r="AJS84" s="382"/>
      <c r="AJT84" s="382"/>
      <c r="AJU84" s="382"/>
      <c r="AJV84" s="382"/>
      <c r="AJW84" s="382"/>
      <c r="AJX84" s="382"/>
      <c r="AJY84" s="382"/>
      <c r="AJZ84" s="382"/>
      <c r="AKA84" s="382"/>
      <c r="AKB84" s="382"/>
      <c r="AKC84" s="382"/>
      <c r="AKD84" s="382"/>
      <c r="AKE84" s="382"/>
      <c r="AKF84" s="382"/>
      <c r="AKG84" s="382"/>
      <c r="AKH84" s="382"/>
      <c r="AKI84" s="382"/>
      <c r="AKJ84" s="382"/>
      <c r="AKK84" s="382"/>
      <c r="AKL84" s="382"/>
      <c r="AKM84" s="382"/>
      <c r="AKN84" s="382"/>
      <c r="AKO84" s="382"/>
      <c r="AKP84" s="382"/>
      <c r="AKQ84" s="382"/>
      <c r="AKR84" s="382"/>
      <c r="AKS84" s="382"/>
      <c r="AKT84" s="382"/>
      <c r="AKU84" s="382"/>
      <c r="AKV84" s="382"/>
      <c r="AKW84" s="382"/>
      <c r="AKX84" s="382"/>
      <c r="AKY84" s="382"/>
      <c r="AKZ84" s="382"/>
      <c r="ALA84" s="382"/>
      <c r="ALB84" s="382"/>
      <c r="ALC84" s="382"/>
      <c r="ALD84" s="382"/>
      <c r="ALE84" s="382"/>
      <c r="ALF84" s="382"/>
      <c r="ALG84" s="382"/>
      <c r="ALH84" s="382"/>
      <c r="ALI84" s="382"/>
      <c r="ALJ84" s="382"/>
      <c r="ALK84" s="382"/>
      <c r="ALL84" s="382"/>
      <c r="ALM84" s="382"/>
      <c r="ALN84" s="382"/>
      <c r="ALO84" s="382"/>
      <c r="ALP84" s="382"/>
      <c r="ALQ84" s="382"/>
      <c r="ALR84" s="382"/>
      <c r="ALS84" s="382"/>
      <c r="ALT84" s="382"/>
      <c r="ALU84" s="382"/>
      <c r="ALV84" s="382"/>
      <c r="ALW84" s="382"/>
      <c r="ALX84" s="382"/>
      <c r="ALY84" s="382"/>
      <c r="ALZ84" s="382"/>
      <c r="AMA84" s="382"/>
      <c r="AMB84" s="382"/>
      <c r="AMC84" s="382"/>
      <c r="AMD84" s="382"/>
      <c r="AME84" s="382"/>
      <c r="AMF84" s="382"/>
      <c r="AMG84" s="382"/>
      <c r="AMH84" s="382"/>
      <c r="AMI84" s="382"/>
      <c r="AMJ84" s="382"/>
      <c r="AMK84" s="382"/>
      <c r="AML84" s="382"/>
      <c r="AMM84" s="382"/>
      <c r="AMN84" s="382"/>
      <c r="AMO84" s="382"/>
      <c r="AMP84" s="382"/>
      <c r="AMQ84" s="382"/>
      <c r="AMR84" s="382"/>
      <c r="AMS84" s="382"/>
      <c r="AMT84" s="382"/>
      <c r="AMU84" s="382"/>
      <c r="AMV84" s="382"/>
      <c r="AMW84" s="382"/>
      <c r="AMX84" s="382"/>
      <c r="AMY84" s="382"/>
      <c r="AMZ84" s="382"/>
      <c r="ANA84" s="382"/>
      <c r="ANB84" s="382"/>
      <c r="ANC84" s="382"/>
      <c r="AND84" s="382"/>
      <c r="ANE84" s="382"/>
      <c r="ANF84" s="382"/>
      <c r="ANG84" s="382"/>
      <c r="ANH84" s="382"/>
      <c r="ANI84" s="382"/>
      <c r="ANJ84" s="382"/>
      <c r="ANK84" s="382"/>
      <c r="ANL84" s="382"/>
      <c r="ANM84" s="382"/>
      <c r="ANN84" s="382"/>
      <c r="ANO84" s="382"/>
      <c r="ANP84" s="382"/>
      <c r="ANQ84" s="382"/>
      <c r="ANR84" s="382"/>
      <c r="ANS84" s="382"/>
      <c r="ANT84" s="382"/>
      <c r="ANU84" s="382"/>
      <c r="ANV84" s="382"/>
      <c r="ANW84" s="382"/>
      <c r="ANX84" s="382"/>
      <c r="ANY84" s="382"/>
      <c r="ANZ84" s="382"/>
      <c r="AOA84" s="382"/>
      <c r="AOB84" s="382"/>
      <c r="AOC84" s="382"/>
      <c r="AOD84" s="382"/>
      <c r="AOE84" s="382"/>
      <c r="AOF84" s="382"/>
      <c r="AOG84" s="382"/>
      <c r="AOH84" s="382"/>
      <c r="AOI84" s="382"/>
      <c r="AOJ84" s="382"/>
      <c r="AOK84" s="382"/>
      <c r="AOL84" s="382"/>
      <c r="AOM84" s="382"/>
      <c r="AON84" s="382"/>
      <c r="AOO84" s="382"/>
      <c r="AOP84" s="382"/>
      <c r="AOQ84" s="382"/>
      <c r="AOR84" s="382"/>
      <c r="AOS84" s="382"/>
      <c r="AOT84" s="382"/>
      <c r="AOU84" s="382"/>
      <c r="AOV84" s="382"/>
      <c r="AOW84" s="382"/>
      <c r="AOX84" s="382"/>
      <c r="AOY84" s="382"/>
      <c r="AOZ84" s="382"/>
      <c r="APA84" s="382"/>
      <c r="APB84" s="382"/>
      <c r="APC84" s="382"/>
      <c r="APD84" s="382"/>
      <c r="APE84" s="382"/>
      <c r="APF84" s="382"/>
      <c r="APG84" s="382"/>
      <c r="APH84" s="382"/>
      <c r="API84" s="382"/>
      <c r="APJ84" s="382"/>
      <c r="APK84" s="382"/>
      <c r="APL84" s="382"/>
      <c r="APM84" s="382"/>
      <c r="APN84" s="382"/>
      <c r="APO84" s="382"/>
      <c r="APP84" s="382"/>
      <c r="APQ84" s="382"/>
      <c r="APR84" s="382"/>
      <c r="APS84" s="382"/>
      <c r="APT84" s="382"/>
      <c r="APU84" s="382"/>
      <c r="APV84" s="382"/>
      <c r="APW84" s="382"/>
      <c r="APX84" s="382"/>
      <c r="APY84" s="382"/>
      <c r="APZ84" s="382"/>
      <c r="AQA84" s="382"/>
      <c r="AQB84" s="382"/>
      <c r="AQC84" s="382"/>
      <c r="AQD84" s="382"/>
      <c r="AQE84" s="382"/>
      <c r="AQF84" s="382"/>
      <c r="AQG84" s="382"/>
      <c r="AQH84" s="382"/>
      <c r="AQI84" s="382"/>
      <c r="AQJ84" s="382"/>
      <c r="AQK84" s="382"/>
      <c r="AQL84" s="382"/>
      <c r="AQM84" s="382"/>
      <c r="AQN84" s="382"/>
      <c r="AQO84" s="382"/>
      <c r="AQP84" s="382"/>
      <c r="AQQ84" s="382"/>
      <c r="AQR84" s="382"/>
      <c r="AQS84" s="382"/>
      <c r="AQT84" s="382"/>
      <c r="AQU84" s="382"/>
      <c r="AQV84" s="382"/>
      <c r="AQW84" s="382"/>
      <c r="AQX84" s="382"/>
      <c r="AQY84" s="382"/>
      <c r="AQZ84" s="382"/>
      <c r="ARA84" s="382"/>
      <c r="ARB84" s="382"/>
      <c r="ARC84" s="382"/>
      <c r="ARD84" s="382"/>
      <c r="ARE84" s="382"/>
      <c r="ARF84" s="382"/>
      <c r="ARG84" s="382"/>
      <c r="ARH84" s="382"/>
      <c r="ARI84" s="382"/>
      <c r="ARJ84" s="382"/>
      <c r="ARK84" s="382"/>
      <c r="ARL84" s="382"/>
      <c r="ARM84" s="382"/>
      <c r="ARN84" s="382"/>
      <c r="ARO84" s="382"/>
      <c r="ARP84" s="382"/>
      <c r="ARQ84" s="382"/>
      <c r="ARR84" s="382"/>
      <c r="ARS84" s="382"/>
      <c r="ART84" s="382"/>
      <c r="ARU84" s="382"/>
      <c r="ARV84" s="382"/>
      <c r="ARW84" s="382"/>
      <c r="ARX84" s="382"/>
      <c r="ARY84" s="382"/>
      <c r="ARZ84" s="382"/>
      <c r="ASA84" s="382"/>
      <c r="ASB84" s="382"/>
      <c r="ASC84" s="382"/>
      <c r="ASD84" s="382"/>
      <c r="ASE84" s="382"/>
      <c r="ASF84" s="382"/>
      <c r="ASG84" s="382"/>
      <c r="ASH84" s="382"/>
      <c r="ASI84" s="382"/>
      <c r="ASJ84" s="382"/>
      <c r="ASK84" s="382"/>
      <c r="ASL84" s="382"/>
      <c r="ASM84" s="382"/>
      <c r="ASN84" s="382"/>
      <c r="ASO84" s="382"/>
      <c r="ASP84" s="382"/>
      <c r="ASQ84" s="382"/>
      <c r="ASR84" s="382"/>
      <c r="ASS84" s="382"/>
      <c r="AST84" s="382"/>
      <c r="ASU84" s="382"/>
      <c r="ASV84" s="382"/>
      <c r="ASW84" s="382"/>
      <c r="ASX84" s="382"/>
      <c r="ASY84" s="382"/>
      <c r="ASZ84" s="382"/>
      <c r="ATA84" s="382"/>
      <c r="ATB84" s="382"/>
      <c r="ATC84" s="382"/>
      <c r="ATD84" s="382"/>
      <c r="ATE84" s="382"/>
      <c r="ATF84" s="382"/>
      <c r="ATG84" s="382"/>
      <c r="ATH84" s="382"/>
      <c r="ATI84" s="382"/>
      <c r="ATJ84" s="382"/>
      <c r="ATK84" s="382"/>
      <c r="ATL84" s="382"/>
      <c r="ATM84" s="382"/>
      <c r="ATN84" s="382"/>
      <c r="ATO84" s="382"/>
      <c r="ATP84" s="382"/>
      <c r="ATQ84" s="382"/>
      <c r="ATR84" s="382"/>
      <c r="ATS84" s="382"/>
      <c r="ATT84" s="382"/>
      <c r="ATU84" s="382"/>
      <c r="ATV84" s="382"/>
      <c r="ATW84" s="382"/>
      <c r="ATX84" s="382"/>
      <c r="ATY84" s="382"/>
      <c r="ATZ84" s="382"/>
      <c r="AUA84" s="382"/>
      <c r="AUB84" s="382"/>
      <c r="AUC84" s="382"/>
      <c r="AUD84" s="382"/>
      <c r="AUE84" s="382"/>
      <c r="AUF84" s="382"/>
      <c r="AUG84" s="382"/>
      <c r="AUH84" s="382"/>
      <c r="AUI84" s="382"/>
      <c r="AUJ84" s="382"/>
      <c r="AUK84" s="382"/>
      <c r="AUL84" s="382"/>
      <c r="AUM84" s="382"/>
      <c r="AUN84" s="382"/>
      <c r="AUO84" s="382"/>
      <c r="AUP84" s="382"/>
      <c r="AUQ84" s="382"/>
      <c r="AUR84" s="382"/>
      <c r="AUS84" s="382"/>
      <c r="AUT84" s="382"/>
      <c r="AUU84" s="382"/>
      <c r="AUV84" s="382"/>
      <c r="AUW84" s="382"/>
      <c r="AUX84" s="382"/>
      <c r="AUY84" s="382"/>
      <c r="AUZ84" s="382"/>
      <c r="AVA84" s="382"/>
      <c r="AVB84" s="382"/>
      <c r="AVC84" s="382"/>
      <c r="AVD84" s="382"/>
      <c r="AVE84" s="382"/>
      <c r="AVF84" s="382"/>
      <c r="AVG84" s="382"/>
      <c r="AVH84" s="382"/>
      <c r="AVI84" s="382"/>
      <c r="AVJ84" s="382"/>
      <c r="AVK84" s="382"/>
      <c r="AVL84" s="382"/>
      <c r="AVM84" s="382"/>
      <c r="AVN84" s="382"/>
      <c r="AVO84" s="382"/>
      <c r="AVP84" s="382"/>
      <c r="AVQ84" s="382"/>
      <c r="AVR84" s="382"/>
      <c r="AVS84" s="382"/>
      <c r="AVT84" s="382"/>
      <c r="AVU84" s="382"/>
      <c r="AVV84" s="382"/>
      <c r="AVW84" s="382"/>
      <c r="AVX84" s="382"/>
      <c r="AVY84" s="382"/>
      <c r="AVZ84" s="382"/>
      <c r="AWA84" s="382"/>
      <c r="AWB84" s="382"/>
      <c r="AWC84" s="382"/>
      <c r="AWD84" s="382"/>
      <c r="AWE84" s="382"/>
      <c r="AWF84" s="382"/>
      <c r="AWG84" s="382"/>
      <c r="AWH84" s="382"/>
      <c r="AWI84" s="382"/>
      <c r="AWJ84" s="382"/>
      <c r="AWK84" s="382"/>
      <c r="AWL84" s="382"/>
      <c r="AWM84" s="382"/>
      <c r="AWN84" s="382"/>
      <c r="AWO84" s="382"/>
      <c r="AWP84" s="382"/>
      <c r="AWQ84" s="382"/>
      <c r="AWR84" s="382"/>
      <c r="AWS84" s="382"/>
      <c r="AWT84" s="382"/>
      <c r="AWU84" s="382"/>
      <c r="AWV84" s="382"/>
      <c r="AWW84" s="382"/>
      <c r="AWX84" s="382"/>
      <c r="AWY84" s="382"/>
      <c r="AWZ84" s="382"/>
      <c r="AXA84" s="382"/>
      <c r="AXB84" s="382"/>
      <c r="AXC84" s="382"/>
      <c r="AXD84" s="382"/>
      <c r="AXE84" s="382"/>
      <c r="AXF84" s="382"/>
      <c r="AXG84" s="382"/>
      <c r="AXH84" s="382"/>
      <c r="AXI84" s="382"/>
      <c r="AXJ84" s="382"/>
      <c r="AXK84" s="382"/>
      <c r="AXL84" s="382"/>
      <c r="AXM84" s="382"/>
      <c r="AXN84" s="382"/>
      <c r="AXO84" s="382"/>
      <c r="AXP84" s="382"/>
      <c r="AXQ84" s="382"/>
      <c r="AXR84" s="382"/>
      <c r="AXS84" s="382"/>
      <c r="AXT84" s="382"/>
      <c r="AXU84" s="382"/>
      <c r="AXV84" s="382"/>
      <c r="AXW84" s="382"/>
      <c r="AXX84" s="382"/>
      <c r="AXY84" s="382"/>
      <c r="AXZ84" s="382"/>
      <c r="AYA84" s="382"/>
      <c r="AYB84" s="382"/>
      <c r="AYC84" s="382"/>
      <c r="AYD84" s="382"/>
      <c r="AYE84" s="382"/>
      <c r="AYF84" s="382"/>
      <c r="AYG84" s="382"/>
      <c r="AYH84" s="382"/>
      <c r="AYI84" s="382"/>
      <c r="AYJ84" s="382"/>
      <c r="AYK84" s="382"/>
      <c r="AYL84" s="382"/>
      <c r="AYM84" s="382"/>
      <c r="AYN84" s="382"/>
      <c r="AYO84" s="382"/>
      <c r="AYP84" s="382"/>
      <c r="AYQ84" s="382"/>
      <c r="AYR84" s="382"/>
      <c r="AYS84" s="382"/>
      <c r="AYT84" s="382"/>
      <c r="AYU84" s="382"/>
      <c r="AYV84" s="382"/>
      <c r="AYW84" s="382"/>
      <c r="AYX84" s="382"/>
      <c r="AYY84" s="382"/>
      <c r="AYZ84" s="382"/>
      <c r="AZA84" s="382"/>
      <c r="AZB84" s="382"/>
      <c r="AZC84" s="382"/>
      <c r="AZD84" s="382"/>
      <c r="AZE84" s="382"/>
      <c r="AZF84" s="382"/>
      <c r="AZG84" s="382"/>
      <c r="AZH84" s="382"/>
      <c r="AZI84" s="382"/>
      <c r="AZJ84" s="382"/>
      <c r="AZK84" s="382"/>
      <c r="AZL84" s="382"/>
      <c r="AZM84" s="382"/>
      <c r="AZN84" s="382"/>
      <c r="AZO84" s="382"/>
      <c r="AZP84" s="382"/>
      <c r="AZQ84" s="382"/>
      <c r="AZR84" s="382"/>
      <c r="AZS84" s="382"/>
      <c r="AZT84" s="382"/>
      <c r="AZU84" s="382"/>
      <c r="AZV84" s="382"/>
      <c r="AZW84" s="382"/>
      <c r="AZX84" s="382"/>
      <c r="AZY84" s="382"/>
      <c r="AZZ84" s="382"/>
      <c r="BAA84" s="382"/>
      <c r="BAB84" s="382"/>
      <c r="BAC84" s="382"/>
      <c r="BAD84" s="382"/>
      <c r="BAE84" s="382"/>
      <c r="BAF84" s="382"/>
      <c r="BAG84" s="382"/>
      <c r="BAH84" s="382"/>
      <c r="BAI84" s="382"/>
      <c r="BAJ84" s="382"/>
      <c r="BAK84" s="382"/>
      <c r="BAL84" s="382"/>
      <c r="BAM84" s="382"/>
      <c r="BAN84" s="382"/>
      <c r="BAO84" s="382"/>
      <c r="BAP84" s="382"/>
      <c r="BAQ84" s="382"/>
      <c r="BAR84" s="382"/>
      <c r="BAS84" s="382"/>
      <c r="BAT84" s="382"/>
      <c r="BAU84" s="382"/>
      <c r="BAV84" s="382"/>
      <c r="BAW84" s="382"/>
      <c r="BAX84" s="382"/>
      <c r="BAY84" s="382"/>
      <c r="BAZ84" s="382"/>
      <c r="BBA84" s="382"/>
      <c r="BBB84" s="382"/>
      <c r="BBC84" s="382"/>
      <c r="BBD84" s="382"/>
      <c r="BBE84" s="382"/>
      <c r="BBF84" s="382"/>
      <c r="BBG84" s="382"/>
      <c r="BBH84" s="382"/>
      <c r="BBI84" s="382"/>
      <c r="BBJ84" s="382"/>
      <c r="BBK84" s="382"/>
      <c r="BBL84" s="382"/>
      <c r="BBM84" s="382"/>
      <c r="BBN84" s="382"/>
      <c r="BBO84" s="382"/>
      <c r="BBP84" s="382"/>
      <c r="BBQ84" s="382"/>
      <c r="BBR84" s="382"/>
      <c r="BBS84" s="382"/>
      <c r="BBT84" s="382"/>
      <c r="BBU84" s="382"/>
      <c r="BBV84" s="382"/>
      <c r="BBW84" s="382"/>
      <c r="BBX84" s="382"/>
      <c r="BBY84" s="382"/>
      <c r="BBZ84" s="382"/>
      <c r="BCA84" s="382"/>
      <c r="BCB84" s="382"/>
      <c r="BCC84" s="382"/>
      <c r="BCD84" s="382"/>
      <c r="BCE84" s="382"/>
      <c r="BCF84" s="382"/>
      <c r="BCG84" s="382"/>
      <c r="BCH84" s="382"/>
      <c r="BCI84" s="382"/>
      <c r="BCJ84" s="382"/>
      <c r="BCK84" s="382"/>
      <c r="BCL84" s="382"/>
      <c r="BCM84" s="382"/>
      <c r="BCN84" s="382"/>
      <c r="BCO84" s="382"/>
      <c r="BCP84" s="382"/>
      <c r="BCQ84" s="382"/>
      <c r="BCR84" s="382"/>
      <c r="BCS84" s="382"/>
      <c r="BCT84" s="382"/>
      <c r="BCU84" s="382"/>
      <c r="BCV84" s="382"/>
      <c r="BCW84" s="382"/>
      <c r="BCX84" s="382"/>
      <c r="BCY84" s="382"/>
      <c r="BCZ84" s="382"/>
      <c r="BDA84" s="382"/>
      <c r="BDB84" s="382"/>
      <c r="BDC84" s="382"/>
      <c r="BDD84" s="382"/>
      <c r="BDE84" s="382"/>
      <c r="BDF84" s="382"/>
      <c r="BDG84" s="382"/>
      <c r="BDH84" s="382"/>
      <c r="BDI84" s="382"/>
      <c r="BDJ84" s="382"/>
      <c r="BDK84" s="382"/>
      <c r="BDL84" s="382"/>
      <c r="BDM84" s="382"/>
      <c r="BDN84" s="382"/>
      <c r="BDO84" s="382"/>
      <c r="BDP84" s="382"/>
      <c r="BDQ84" s="382"/>
      <c r="BDR84" s="382"/>
      <c r="BDS84" s="382"/>
      <c r="BDT84" s="382"/>
      <c r="BDU84" s="382"/>
      <c r="BDV84" s="382"/>
      <c r="BDW84" s="382"/>
      <c r="BDX84" s="382"/>
      <c r="BDY84" s="382"/>
      <c r="BDZ84" s="382"/>
      <c r="BEA84" s="382"/>
      <c r="BEB84" s="382"/>
      <c r="BEC84" s="382"/>
      <c r="BED84" s="382"/>
      <c r="BEE84" s="382"/>
      <c r="BEF84" s="382"/>
      <c r="BEG84" s="382"/>
      <c r="BEH84" s="382"/>
      <c r="BEI84" s="382"/>
      <c r="BEJ84" s="382"/>
      <c r="BEK84" s="382"/>
      <c r="BEL84" s="382"/>
      <c r="BEM84" s="382"/>
      <c r="BEN84" s="382"/>
      <c r="BEO84" s="382"/>
      <c r="BEP84" s="382"/>
      <c r="BEQ84" s="382"/>
      <c r="BER84" s="382"/>
      <c r="BES84" s="382"/>
      <c r="BET84" s="382"/>
      <c r="BEU84" s="382"/>
      <c r="BEV84" s="382"/>
      <c r="BEW84" s="382"/>
      <c r="BEX84" s="382"/>
      <c r="BEY84" s="382"/>
      <c r="BEZ84" s="382"/>
      <c r="BFA84" s="382"/>
      <c r="BFB84" s="382"/>
      <c r="BFC84" s="382"/>
      <c r="BFD84" s="382"/>
      <c r="BFE84" s="382"/>
      <c r="BFF84" s="382"/>
      <c r="BFG84" s="382"/>
      <c r="BFH84" s="382"/>
      <c r="BFI84" s="382"/>
      <c r="BFJ84" s="382"/>
      <c r="BFK84" s="382"/>
      <c r="BFL84" s="382"/>
      <c r="BFM84" s="382"/>
      <c r="BFN84" s="382"/>
      <c r="BFO84" s="382"/>
      <c r="BFP84" s="382"/>
      <c r="BFQ84" s="382"/>
      <c r="BFR84" s="382"/>
      <c r="BFS84" s="382"/>
      <c r="BFT84" s="382"/>
      <c r="BFU84" s="382"/>
      <c r="BFV84" s="382"/>
      <c r="BFW84" s="382"/>
      <c r="BFX84" s="382"/>
      <c r="BFY84" s="382"/>
      <c r="BFZ84" s="382"/>
      <c r="BGA84" s="382"/>
      <c r="BGB84" s="382"/>
      <c r="BGC84" s="382"/>
      <c r="BGD84" s="382"/>
      <c r="BGE84" s="382"/>
      <c r="BGF84" s="382"/>
      <c r="BGG84" s="382"/>
      <c r="BGH84" s="382"/>
      <c r="BGI84" s="382"/>
      <c r="BGJ84" s="382"/>
      <c r="BGK84" s="382"/>
      <c r="BGL84" s="382"/>
      <c r="BGM84" s="382"/>
      <c r="BGN84" s="382"/>
      <c r="BGO84" s="382"/>
      <c r="BGP84" s="382"/>
      <c r="BGQ84" s="382"/>
      <c r="BGR84" s="382"/>
      <c r="BGS84" s="382"/>
      <c r="BGT84" s="382"/>
      <c r="BGU84" s="382"/>
      <c r="BGV84" s="382"/>
      <c r="BGW84" s="382"/>
      <c r="BGX84" s="382"/>
      <c r="BGY84" s="382"/>
      <c r="BGZ84" s="382"/>
      <c r="BHA84" s="382"/>
      <c r="BHB84" s="382"/>
      <c r="BHC84" s="382"/>
      <c r="BHD84" s="382"/>
      <c r="BHE84" s="382"/>
      <c r="BHF84" s="382"/>
      <c r="BHG84" s="382"/>
      <c r="BHH84" s="382"/>
      <c r="BHI84" s="382"/>
      <c r="BHJ84" s="382"/>
      <c r="BHK84" s="382"/>
      <c r="BHL84" s="382"/>
      <c r="BHM84" s="382"/>
      <c r="BHN84" s="382"/>
      <c r="BHO84" s="382"/>
      <c r="BHP84" s="382"/>
      <c r="BHQ84" s="382"/>
      <c r="BHR84" s="382"/>
      <c r="BHS84" s="382"/>
      <c r="BHT84" s="382"/>
      <c r="BHU84" s="382"/>
      <c r="BHV84" s="382"/>
      <c r="BHW84" s="382"/>
      <c r="BHX84" s="382"/>
      <c r="BHY84" s="382"/>
      <c r="BHZ84" s="382"/>
      <c r="BIA84" s="382"/>
      <c r="BIB84" s="382"/>
      <c r="BIC84" s="382"/>
      <c r="BID84" s="382"/>
      <c r="BIE84" s="382"/>
      <c r="BIF84" s="382"/>
      <c r="BIG84" s="382"/>
      <c r="BIH84" s="382"/>
      <c r="BII84" s="382"/>
      <c r="BIJ84" s="382"/>
      <c r="BIK84" s="382"/>
      <c r="BIL84" s="382"/>
      <c r="BIM84" s="382"/>
      <c r="BIN84" s="382"/>
      <c r="BIO84" s="382"/>
      <c r="BIP84" s="382"/>
      <c r="BIQ84" s="382"/>
      <c r="BIR84" s="382"/>
      <c r="BIS84" s="382"/>
      <c r="BIT84" s="382"/>
      <c r="BIU84" s="382"/>
      <c r="BIV84" s="382"/>
      <c r="BIW84" s="382"/>
      <c r="BIX84" s="382"/>
      <c r="BIY84" s="382"/>
      <c r="BIZ84" s="382"/>
      <c r="BJA84" s="382"/>
      <c r="BJB84" s="382"/>
      <c r="BJC84" s="382"/>
      <c r="BJD84" s="382"/>
      <c r="BJE84" s="382"/>
      <c r="BJF84" s="382"/>
      <c r="BJG84" s="382"/>
      <c r="BJH84" s="382"/>
      <c r="BJI84" s="382"/>
      <c r="BJJ84" s="382"/>
      <c r="BJK84" s="382"/>
      <c r="BJL84" s="382"/>
      <c r="BJM84" s="382"/>
      <c r="BJN84" s="382"/>
      <c r="BJO84" s="382"/>
      <c r="BJP84" s="382"/>
      <c r="BJQ84" s="382"/>
      <c r="BJR84" s="382"/>
      <c r="BJS84" s="382"/>
      <c r="BJT84" s="382"/>
      <c r="BJU84" s="382"/>
      <c r="BJV84" s="382"/>
      <c r="BJW84" s="382"/>
      <c r="BJX84" s="382"/>
      <c r="BJY84" s="382"/>
      <c r="BJZ84" s="382"/>
      <c r="BKA84" s="382"/>
      <c r="BKB84" s="382"/>
      <c r="BKC84" s="382"/>
      <c r="BKD84" s="382"/>
      <c r="BKE84" s="382"/>
      <c r="BKF84" s="382"/>
      <c r="BKG84" s="382"/>
      <c r="BKH84" s="382"/>
      <c r="BKI84" s="382"/>
      <c r="BKJ84" s="382"/>
      <c r="BKK84" s="382"/>
      <c r="BKL84" s="382"/>
      <c r="BKM84" s="382"/>
      <c r="BKN84" s="382"/>
      <c r="BKO84" s="382"/>
      <c r="BKP84" s="382"/>
      <c r="BKQ84" s="382"/>
      <c r="BKR84" s="382"/>
      <c r="BKS84" s="382"/>
      <c r="BKT84" s="382"/>
      <c r="BKU84" s="382"/>
      <c r="BKV84" s="382"/>
      <c r="BKW84" s="382"/>
      <c r="BKX84" s="382"/>
      <c r="BKY84" s="382"/>
      <c r="BKZ84" s="382"/>
      <c r="BLA84" s="382"/>
      <c r="BLB84" s="382"/>
      <c r="BLC84" s="382"/>
      <c r="BLD84" s="382"/>
      <c r="BLE84" s="382"/>
      <c r="BLF84" s="382"/>
      <c r="BLG84" s="382"/>
      <c r="BLH84" s="382"/>
      <c r="BLI84" s="382"/>
      <c r="BLJ84" s="382"/>
      <c r="BLK84" s="382"/>
      <c r="BLL84" s="382"/>
      <c r="BLM84" s="382"/>
      <c r="BLN84" s="382"/>
      <c r="BLO84" s="382"/>
      <c r="BLP84" s="382"/>
      <c r="BLQ84" s="382"/>
      <c r="BLR84" s="382"/>
      <c r="BLS84" s="382"/>
      <c r="BLT84" s="382"/>
      <c r="BLU84" s="382"/>
      <c r="BLV84" s="382"/>
      <c r="BLW84" s="382"/>
      <c r="BLX84" s="382"/>
      <c r="BLY84" s="382"/>
      <c r="BLZ84" s="382"/>
      <c r="BMA84" s="382"/>
      <c r="BMB84" s="382"/>
      <c r="BMC84" s="382"/>
      <c r="BMD84" s="382"/>
      <c r="BME84" s="382"/>
      <c r="BMF84" s="382"/>
      <c r="BMG84" s="382"/>
      <c r="BMH84" s="382"/>
      <c r="BMI84" s="382"/>
      <c r="BMJ84" s="382"/>
      <c r="BMK84" s="382"/>
      <c r="BML84" s="382"/>
      <c r="BMM84" s="382"/>
      <c r="BMN84" s="382"/>
      <c r="BMO84" s="382"/>
      <c r="BMP84" s="382"/>
      <c r="BMQ84" s="382"/>
      <c r="BMR84" s="382"/>
      <c r="BMS84" s="382"/>
      <c r="BMT84" s="382"/>
      <c r="BMU84" s="382"/>
      <c r="BMV84" s="382"/>
      <c r="BMW84" s="382"/>
      <c r="BMX84" s="382"/>
      <c r="BMY84" s="382"/>
      <c r="BMZ84" s="382"/>
      <c r="BNA84" s="382"/>
      <c r="BNB84" s="382"/>
      <c r="BNC84" s="382"/>
      <c r="BND84" s="382"/>
      <c r="BNE84" s="382"/>
      <c r="BNF84" s="382"/>
      <c r="BNG84" s="382"/>
      <c r="BNH84" s="382"/>
      <c r="BNI84" s="382"/>
      <c r="BNJ84" s="382"/>
      <c r="BNK84" s="382"/>
      <c r="BNL84" s="382"/>
      <c r="BNM84" s="382"/>
      <c r="BNN84" s="382"/>
      <c r="BNO84" s="382"/>
      <c r="BNP84" s="382"/>
      <c r="BNQ84" s="382"/>
      <c r="BNR84" s="382"/>
      <c r="BNS84" s="382"/>
      <c r="BNT84" s="382"/>
      <c r="BNU84" s="382"/>
      <c r="BNV84" s="382"/>
      <c r="BNW84" s="382"/>
      <c r="BNX84" s="382"/>
      <c r="BNY84" s="382"/>
      <c r="BNZ84" s="382"/>
      <c r="BOA84" s="382"/>
      <c r="BOB84" s="382"/>
      <c r="BOC84" s="382"/>
      <c r="BOD84" s="382"/>
      <c r="BOE84" s="382"/>
      <c r="BOF84" s="382"/>
      <c r="BOG84" s="382"/>
      <c r="BOH84" s="382"/>
      <c r="BOI84" s="382"/>
      <c r="BOJ84" s="382"/>
      <c r="BOK84" s="382"/>
      <c r="BOL84" s="382"/>
      <c r="BOM84" s="382"/>
      <c r="BON84" s="382"/>
      <c r="BOO84" s="382"/>
      <c r="BOP84" s="382"/>
      <c r="BOQ84" s="382"/>
      <c r="BOR84" s="382"/>
      <c r="BOS84" s="382"/>
      <c r="BOT84" s="382"/>
      <c r="BOU84" s="382"/>
      <c r="BOV84" s="382"/>
      <c r="BOW84" s="382"/>
      <c r="BOX84" s="382"/>
      <c r="BOY84" s="382"/>
      <c r="BOZ84" s="382"/>
      <c r="BPA84" s="382"/>
      <c r="BPB84" s="382"/>
      <c r="BPC84" s="382"/>
      <c r="BPD84" s="382"/>
      <c r="BPE84" s="382"/>
      <c r="BPF84" s="382"/>
      <c r="BPG84" s="382"/>
      <c r="BPH84" s="382"/>
      <c r="BPI84" s="382"/>
      <c r="BPJ84" s="382"/>
      <c r="BPK84" s="382"/>
      <c r="BPL84" s="382"/>
      <c r="BPM84" s="382"/>
      <c r="BPN84" s="382"/>
      <c r="BPO84" s="382"/>
      <c r="BPP84" s="382"/>
      <c r="BPQ84" s="382"/>
      <c r="BPR84" s="382"/>
      <c r="BPS84" s="382"/>
      <c r="BPT84" s="382"/>
      <c r="BPU84" s="382"/>
      <c r="BPV84" s="382"/>
      <c r="BPW84" s="382"/>
      <c r="BPX84" s="382"/>
      <c r="BPY84" s="382"/>
      <c r="BPZ84" s="382"/>
      <c r="BQA84" s="382"/>
      <c r="BQB84" s="382"/>
      <c r="BQC84" s="382"/>
      <c r="BQD84" s="382"/>
      <c r="BQE84" s="382"/>
      <c r="BQF84" s="382"/>
      <c r="BQG84" s="382"/>
      <c r="BQH84" s="382"/>
      <c r="BQI84" s="382"/>
      <c r="BQJ84" s="382"/>
      <c r="BQK84" s="382"/>
      <c r="BQL84" s="382"/>
      <c r="BQM84" s="382"/>
      <c r="BQN84" s="382"/>
      <c r="BQO84" s="382"/>
      <c r="BQP84" s="382"/>
      <c r="BQQ84" s="382"/>
      <c r="BQR84" s="382"/>
      <c r="BQS84" s="382"/>
      <c r="BQT84" s="382"/>
      <c r="BQU84" s="382"/>
      <c r="BQV84" s="382"/>
      <c r="BQW84" s="382"/>
      <c r="BQX84" s="382"/>
      <c r="BQY84" s="382"/>
      <c r="BQZ84" s="382"/>
      <c r="BRA84" s="382"/>
      <c r="BRB84" s="382"/>
      <c r="BRC84" s="382"/>
      <c r="BRD84" s="382"/>
      <c r="BRE84" s="382"/>
      <c r="BRF84" s="382"/>
      <c r="BRG84" s="382"/>
      <c r="BRH84" s="382"/>
      <c r="BRI84" s="382"/>
      <c r="BRJ84" s="382"/>
      <c r="BRK84" s="382"/>
      <c r="BRL84" s="382"/>
      <c r="BRM84" s="382"/>
      <c r="BRN84" s="382"/>
      <c r="BRO84" s="382"/>
      <c r="BRP84" s="382"/>
      <c r="BRQ84" s="382"/>
      <c r="BRR84" s="382"/>
      <c r="BRS84" s="382"/>
      <c r="BRT84" s="382"/>
      <c r="BRU84" s="382"/>
      <c r="BRV84" s="382"/>
      <c r="BRW84" s="382"/>
      <c r="BRX84" s="382"/>
      <c r="BRY84" s="382"/>
      <c r="BRZ84" s="382"/>
      <c r="BSA84" s="382"/>
      <c r="BSB84" s="382"/>
      <c r="BSC84" s="382"/>
      <c r="BSD84" s="382"/>
      <c r="BSE84" s="382"/>
      <c r="BSF84" s="382"/>
      <c r="BSG84" s="382"/>
      <c r="BSH84" s="382"/>
      <c r="BSI84" s="382"/>
      <c r="BSJ84" s="382"/>
      <c r="BSK84" s="382"/>
      <c r="BSL84" s="382"/>
      <c r="BSM84" s="382"/>
      <c r="BSN84" s="382"/>
      <c r="BSO84" s="382"/>
      <c r="BSP84" s="382"/>
      <c r="BSQ84" s="382"/>
      <c r="BSR84" s="382"/>
      <c r="BSS84" s="382"/>
      <c r="BST84" s="382"/>
      <c r="BSU84" s="382"/>
      <c r="BSV84" s="382"/>
      <c r="BSW84" s="382"/>
      <c r="BSX84" s="382"/>
      <c r="BSY84" s="382"/>
      <c r="BSZ84" s="382"/>
      <c r="BTA84" s="382"/>
      <c r="BTB84" s="382"/>
      <c r="BTC84" s="382"/>
      <c r="BTD84" s="382"/>
      <c r="BTE84" s="382"/>
      <c r="BTF84" s="382"/>
      <c r="BTG84" s="382"/>
      <c r="BTH84" s="382"/>
      <c r="BTI84" s="382"/>
    </row>
    <row r="85" spans="1:1881" ht="79.5" customHeight="1" x14ac:dyDescent="0.25">
      <c r="A85" s="187">
        <v>81</v>
      </c>
      <c r="B85" s="65" t="s">
        <v>64</v>
      </c>
      <c r="C85" s="158" t="s">
        <v>164</v>
      </c>
      <c r="D85" s="164" t="s">
        <v>160</v>
      </c>
      <c r="E85" s="33" t="e">
        <f>HLOOKUP($D$2,'2019 Data(H)'!$C$1:$DC$310,45,FALSE)</f>
        <v>#N/A</v>
      </c>
      <c r="F85" s="587"/>
      <c r="G85" s="306"/>
      <c r="H85" s="14"/>
      <c r="I85" s="32"/>
      <c r="J85"/>
      <c r="L85" s="715" t="s">
        <v>1066</v>
      </c>
    </row>
    <row r="86" spans="1:1881" ht="56.25" customHeight="1" x14ac:dyDescent="0.25">
      <c r="A86" s="187">
        <v>579</v>
      </c>
      <c r="B86" s="66" t="s">
        <v>590</v>
      </c>
      <c r="C86" s="181" t="s">
        <v>164</v>
      </c>
      <c r="D86" s="300" t="s">
        <v>593</v>
      </c>
      <c r="E86" s="33" t="e">
        <f>HLOOKUP($D$2,'2019 Data(H)'!$C$1:$DC$310,239,FALSE)</f>
        <v>#N/A</v>
      </c>
      <c r="F86" s="587"/>
      <c r="G86" s="383"/>
      <c r="H86" s="67"/>
      <c r="I86" s="148"/>
      <c r="J86"/>
      <c r="L86" s="715" t="s">
        <v>1067</v>
      </c>
    </row>
    <row r="87" spans="1:1881" s="221" customFormat="1" ht="72" customHeight="1" x14ac:dyDescent="0.25">
      <c r="A87" s="187">
        <v>510</v>
      </c>
      <c r="B87" s="65" t="s">
        <v>38</v>
      </c>
      <c r="C87" s="158" t="s">
        <v>164</v>
      </c>
      <c r="D87" s="174" t="s">
        <v>555</v>
      </c>
      <c r="E87" s="33" t="e">
        <f>HLOOKUP($D$2,'2019 Data(H)'!$C$1:$DC$310,160,FALSE)</f>
        <v>#N/A</v>
      </c>
      <c r="F87" s="587"/>
      <c r="G87" s="306"/>
      <c r="H87" s="14"/>
      <c r="I87" s="32"/>
      <c r="J87"/>
      <c r="K87" s="382"/>
      <c r="L87" s="715" t="s">
        <v>1068</v>
      </c>
      <c r="M87" s="382"/>
      <c r="N87"/>
      <c r="O87" s="382"/>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382"/>
      <c r="BJ87" s="382"/>
      <c r="BK87" s="382"/>
      <c r="BL87" s="382"/>
      <c r="BM87" s="382"/>
      <c r="BN87" s="382"/>
      <c r="BO87" s="382"/>
      <c r="BP87" s="382"/>
      <c r="BQ87" s="382"/>
      <c r="BR87" s="382"/>
      <c r="BS87" s="382"/>
      <c r="BT87" s="382"/>
      <c r="BU87" s="382"/>
      <c r="BV87" s="382"/>
      <c r="BW87" s="382"/>
      <c r="BX87" s="382"/>
      <c r="BY87" s="382"/>
      <c r="BZ87" s="382"/>
      <c r="CA87" s="382"/>
      <c r="CB87" s="382"/>
      <c r="CC87" s="382"/>
      <c r="CD87" s="382"/>
      <c r="CE87" s="382"/>
      <c r="CF87" s="382"/>
      <c r="CG87" s="382"/>
      <c r="CH87" s="382"/>
      <c r="CI87" s="382"/>
      <c r="CJ87" s="382"/>
      <c r="CK87" s="382"/>
      <c r="CL87" s="382"/>
      <c r="CM87" s="382"/>
      <c r="CN87" s="382"/>
      <c r="CO87" s="382"/>
      <c r="CP87" s="382"/>
      <c r="CQ87" s="382"/>
      <c r="CR87" s="382"/>
      <c r="CS87" s="382"/>
      <c r="CT87" s="382"/>
      <c r="CU87" s="382"/>
      <c r="CV87" s="382"/>
      <c r="CW87" s="382"/>
      <c r="CX87" s="382"/>
      <c r="CY87" s="382"/>
      <c r="CZ87" s="382"/>
      <c r="DA87" s="382"/>
      <c r="DB87" s="382"/>
      <c r="DC87" s="382"/>
      <c r="DD87" s="382"/>
      <c r="DE87" s="382"/>
      <c r="DF87" s="382"/>
      <c r="DG87" s="382"/>
      <c r="DH87" s="382"/>
      <c r="DI87" s="382"/>
      <c r="DJ87" s="382"/>
      <c r="DK87" s="382"/>
      <c r="DL87" s="382"/>
      <c r="DM87" s="382"/>
      <c r="DN87" s="382"/>
      <c r="DO87" s="382"/>
      <c r="DP87" s="382"/>
      <c r="DQ87" s="382"/>
      <c r="DR87" s="382"/>
      <c r="DS87" s="382"/>
      <c r="DT87" s="382"/>
      <c r="DU87" s="382"/>
      <c r="DV87" s="382"/>
      <c r="DW87" s="382"/>
      <c r="DX87" s="382"/>
      <c r="DY87" s="382"/>
      <c r="DZ87" s="382"/>
      <c r="EA87" s="382"/>
      <c r="EB87" s="382"/>
      <c r="EC87" s="382"/>
      <c r="ED87" s="382"/>
      <c r="EE87" s="382"/>
      <c r="EF87" s="382"/>
      <c r="EG87" s="382"/>
      <c r="EH87" s="382"/>
      <c r="EI87" s="382"/>
      <c r="EJ87" s="382"/>
      <c r="EK87" s="382"/>
      <c r="EL87" s="382"/>
      <c r="EM87" s="382"/>
      <c r="EN87" s="382"/>
      <c r="EO87" s="382"/>
      <c r="EP87" s="382"/>
      <c r="EQ87" s="382"/>
      <c r="ER87" s="382"/>
      <c r="ES87" s="382"/>
      <c r="ET87" s="382"/>
      <c r="EU87" s="382"/>
      <c r="EV87" s="382"/>
      <c r="EW87" s="382"/>
      <c r="EX87" s="382"/>
      <c r="EY87" s="382"/>
      <c r="EZ87" s="382"/>
      <c r="FA87" s="382"/>
      <c r="FB87" s="382"/>
      <c r="FC87" s="382"/>
      <c r="FD87" s="382"/>
      <c r="FE87" s="382"/>
      <c r="FF87" s="382"/>
      <c r="FG87" s="382"/>
      <c r="FH87" s="382"/>
      <c r="FI87" s="382"/>
      <c r="FJ87" s="382"/>
      <c r="FK87" s="382"/>
      <c r="FL87" s="382"/>
      <c r="FM87" s="382"/>
      <c r="FN87" s="382"/>
      <c r="FO87" s="382"/>
      <c r="FP87" s="382"/>
      <c r="FQ87" s="382"/>
      <c r="FR87" s="382"/>
      <c r="FS87" s="382"/>
      <c r="FT87" s="382"/>
      <c r="FU87" s="382"/>
      <c r="FV87" s="382"/>
      <c r="FW87" s="382"/>
      <c r="FX87" s="382"/>
      <c r="FY87" s="382"/>
      <c r="FZ87" s="382"/>
      <c r="GA87" s="382"/>
      <c r="GB87" s="382"/>
      <c r="GC87" s="382"/>
      <c r="GD87" s="382"/>
      <c r="GE87" s="382"/>
      <c r="GF87" s="382"/>
      <c r="GG87" s="382"/>
      <c r="GH87" s="382"/>
      <c r="GI87" s="382"/>
      <c r="GJ87" s="382"/>
      <c r="GK87" s="382"/>
      <c r="GL87" s="382"/>
      <c r="GM87" s="382"/>
      <c r="GN87" s="382"/>
      <c r="GO87" s="382"/>
      <c r="GP87" s="382"/>
      <c r="GQ87" s="382"/>
      <c r="GR87" s="382"/>
      <c r="GS87" s="382"/>
      <c r="GT87" s="382"/>
      <c r="GU87" s="382"/>
      <c r="GV87" s="382"/>
      <c r="GW87" s="382"/>
      <c r="GX87" s="382"/>
      <c r="GY87" s="382"/>
      <c r="GZ87" s="382"/>
      <c r="HA87" s="382"/>
      <c r="HB87" s="382"/>
      <c r="HC87" s="382"/>
      <c r="HD87" s="382"/>
      <c r="HE87" s="382"/>
      <c r="HF87" s="382"/>
      <c r="HG87" s="382"/>
      <c r="HH87" s="382"/>
      <c r="HI87" s="382"/>
      <c r="HJ87" s="382"/>
      <c r="HK87" s="382"/>
      <c r="HL87" s="382"/>
      <c r="HM87" s="382"/>
      <c r="HN87" s="382"/>
      <c r="HO87" s="382"/>
      <c r="HP87" s="382"/>
      <c r="HQ87" s="382"/>
      <c r="HR87" s="382"/>
      <c r="HS87" s="382"/>
      <c r="HT87" s="382"/>
      <c r="HU87" s="382"/>
      <c r="HV87" s="382"/>
      <c r="HW87" s="382"/>
      <c r="HX87" s="382"/>
      <c r="HY87" s="382"/>
      <c r="HZ87" s="382"/>
      <c r="IA87" s="382"/>
      <c r="IB87" s="382"/>
      <c r="IC87" s="382"/>
      <c r="ID87" s="382"/>
      <c r="IE87" s="382"/>
      <c r="IF87" s="382"/>
      <c r="IG87" s="382"/>
      <c r="IH87" s="382"/>
      <c r="II87" s="382"/>
      <c r="IJ87" s="382"/>
      <c r="IK87" s="382"/>
      <c r="IL87" s="382"/>
      <c r="IM87" s="382"/>
      <c r="IN87" s="382"/>
      <c r="IO87" s="382"/>
      <c r="IP87" s="382"/>
      <c r="IQ87" s="382"/>
      <c r="IR87" s="382"/>
      <c r="IS87" s="382"/>
      <c r="IT87" s="382"/>
      <c r="IU87" s="382"/>
      <c r="IV87" s="382"/>
      <c r="IW87" s="382"/>
      <c r="IX87" s="382"/>
      <c r="IY87" s="382"/>
      <c r="IZ87" s="382"/>
      <c r="JA87" s="382"/>
      <c r="JB87" s="382"/>
      <c r="JC87" s="382"/>
      <c r="JD87" s="382"/>
      <c r="JE87" s="382"/>
      <c r="JF87" s="382"/>
      <c r="JG87" s="382"/>
      <c r="JH87" s="382"/>
      <c r="JI87" s="382"/>
      <c r="JJ87" s="382"/>
      <c r="JK87" s="382"/>
      <c r="JL87" s="382"/>
      <c r="JM87" s="382"/>
      <c r="JN87" s="382"/>
      <c r="JO87" s="382"/>
      <c r="JP87" s="382"/>
      <c r="JQ87" s="382"/>
      <c r="JR87" s="382"/>
      <c r="JS87" s="382"/>
      <c r="JT87" s="382"/>
      <c r="JU87" s="382"/>
      <c r="JV87" s="382"/>
      <c r="JW87" s="382"/>
      <c r="JX87" s="382"/>
      <c r="JY87" s="382"/>
      <c r="JZ87" s="382"/>
      <c r="KA87" s="382"/>
      <c r="KB87" s="382"/>
      <c r="KC87" s="382"/>
      <c r="KD87" s="382"/>
      <c r="KE87" s="382"/>
      <c r="KF87" s="382"/>
      <c r="KG87" s="382"/>
      <c r="KH87" s="382"/>
      <c r="KI87" s="382"/>
      <c r="KJ87" s="382"/>
      <c r="KK87" s="382"/>
      <c r="KL87" s="382"/>
      <c r="KM87" s="382"/>
      <c r="KN87" s="382"/>
      <c r="KO87" s="382"/>
      <c r="KP87" s="382"/>
      <c r="KQ87" s="382"/>
      <c r="KR87" s="382"/>
      <c r="KS87" s="382"/>
      <c r="KT87" s="382"/>
      <c r="KU87" s="382"/>
      <c r="KV87" s="382"/>
      <c r="KW87" s="382"/>
      <c r="KX87" s="382"/>
      <c r="KY87" s="382"/>
      <c r="KZ87" s="382"/>
      <c r="LA87" s="382"/>
      <c r="LB87" s="382"/>
      <c r="LC87" s="382"/>
      <c r="LD87" s="382"/>
      <c r="LE87" s="382"/>
      <c r="LF87" s="382"/>
      <c r="LG87" s="382"/>
      <c r="LH87" s="382"/>
      <c r="LI87" s="382"/>
      <c r="LJ87" s="382"/>
      <c r="LK87" s="382"/>
      <c r="LL87" s="382"/>
      <c r="LM87" s="382"/>
      <c r="LN87" s="382"/>
      <c r="LO87" s="382"/>
      <c r="LP87" s="382"/>
      <c r="LQ87" s="382"/>
      <c r="LR87" s="382"/>
      <c r="LS87" s="382"/>
      <c r="LT87" s="382"/>
      <c r="LU87" s="382"/>
      <c r="LV87" s="382"/>
      <c r="LW87" s="382"/>
      <c r="LX87" s="382"/>
      <c r="LY87" s="382"/>
      <c r="LZ87" s="382"/>
      <c r="MA87" s="382"/>
      <c r="MB87" s="382"/>
      <c r="MC87" s="382"/>
      <c r="MD87" s="382"/>
      <c r="ME87" s="382"/>
      <c r="MF87" s="382"/>
      <c r="MG87" s="382"/>
      <c r="MH87" s="382"/>
      <c r="MI87" s="382"/>
      <c r="MJ87" s="382"/>
      <c r="MK87" s="382"/>
      <c r="ML87" s="382"/>
      <c r="MM87" s="382"/>
      <c r="MN87" s="382"/>
      <c r="MO87" s="382"/>
      <c r="MP87" s="382"/>
      <c r="MQ87" s="382"/>
      <c r="MR87" s="382"/>
      <c r="MS87" s="382"/>
      <c r="MT87" s="382"/>
      <c r="MU87" s="382"/>
      <c r="MV87" s="382"/>
      <c r="MW87" s="382"/>
      <c r="MX87" s="382"/>
      <c r="MY87" s="382"/>
      <c r="MZ87" s="382"/>
      <c r="NA87" s="382"/>
      <c r="NB87" s="382"/>
      <c r="NC87" s="382"/>
      <c r="ND87" s="382"/>
      <c r="NE87" s="382"/>
      <c r="NF87" s="382"/>
      <c r="NG87" s="382"/>
      <c r="NH87" s="382"/>
      <c r="NI87" s="382"/>
      <c r="NJ87" s="382"/>
      <c r="NK87" s="382"/>
      <c r="NL87" s="382"/>
      <c r="NM87" s="382"/>
      <c r="NN87" s="382"/>
      <c r="NO87" s="382"/>
      <c r="NP87" s="382"/>
      <c r="NQ87" s="382"/>
      <c r="NR87" s="382"/>
      <c r="NS87" s="382"/>
      <c r="NT87" s="382"/>
      <c r="NU87" s="382"/>
      <c r="NV87" s="382"/>
      <c r="NW87" s="382"/>
      <c r="NX87" s="382"/>
      <c r="NY87" s="382"/>
      <c r="NZ87" s="382"/>
      <c r="OA87" s="382"/>
      <c r="OB87" s="382"/>
      <c r="OC87" s="382"/>
      <c r="OD87" s="382"/>
      <c r="OE87" s="382"/>
      <c r="OF87" s="382"/>
      <c r="OG87" s="382"/>
      <c r="OH87" s="382"/>
      <c r="OI87" s="382"/>
      <c r="OJ87" s="382"/>
      <c r="OK87" s="382"/>
      <c r="OL87" s="382"/>
      <c r="OM87" s="382"/>
      <c r="ON87" s="382"/>
      <c r="OO87" s="382"/>
      <c r="OP87" s="382"/>
      <c r="OQ87" s="382"/>
      <c r="OR87" s="382"/>
      <c r="OS87" s="382"/>
      <c r="OT87" s="382"/>
      <c r="OU87" s="382"/>
      <c r="OV87" s="382"/>
      <c r="OW87" s="382"/>
      <c r="OX87" s="382"/>
      <c r="OY87" s="382"/>
      <c r="OZ87" s="382"/>
      <c r="PA87" s="382"/>
      <c r="PB87" s="382"/>
      <c r="PC87" s="382"/>
      <c r="PD87" s="382"/>
      <c r="PE87" s="382"/>
      <c r="PF87" s="382"/>
      <c r="PG87" s="382"/>
      <c r="PH87" s="382"/>
      <c r="PI87" s="382"/>
      <c r="PJ87" s="382"/>
      <c r="PK87" s="382"/>
      <c r="PL87" s="382"/>
      <c r="PM87" s="382"/>
      <c r="PN87" s="382"/>
      <c r="PO87" s="382"/>
      <c r="PP87" s="382"/>
      <c r="PQ87" s="382"/>
      <c r="PR87" s="382"/>
      <c r="PS87" s="382"/>
      <c r="PT87" s="382"/>
      <c r="PU87" s="382"/>
      <c r="PV87" s="382"/>
      <c r="PW87" s="382"/>
      <c r="PX87" s="382"/>
      <c r="PY87" s="382"/>
      <c r="PZ87" s="382"/>
      <c r="QA87" s="382"/>
      <c r="QB87" s="382"/>
      <c r="QC87" s="382"/>
      <c r="QD87" s="382"/>
      <c r="QE87" s="382"/>
      <c r="QF87" s="382"/>
      <c r="QG87" s="382"/>
      <c r="QH87" s="382"/>
      <c r="QI87" s="382"/>
      <c r="QJ87" s="382"/>
      <c r="QK87" s="382"/>
      <c r="QL87" s="382"/>
      <c r="QM87" s="382"/>
      <c r="QN87" s="382"/>
      <c r="QO87" s="382"/>
      <c r="QP87" s="382"/>
      <c r="QQ87" s="382"/>
      <c r="QR87" s="382"/>
      <c r="QS87" s="382"/>
      <c r="QT87" s="382"/>
      <c r="QU87" s="382"/>
      <c r="QV87" s="382"/>
      <c r="QW87" s="382"/>
      <c r="QX87" s="382"/>
      <c r="QY87" s="382"/>
      <c r="QZ87" s="382"/>
      <c r="RA87" s="382"/>
      <c r="RB87" s="382"/>
      <c r="RC87" s="382"/>
      <c r="RD87" s="382"/>
      <c r="RE87" s="382"/>
      <c r="RF87" s="382"/>
      <c r="RG87" s="382"/>
      <c r="RH87" s="382"/>
      <c r="RI87" s="382"/>
      <c r="RJ87" s="382"/>
      <c r="RK87" s="382"/>
      <c r="RL87" s="382"/>
      <c r="RM87" s="382"/>
      <c r="RN87" s="382"/>
      <c r="RO87" s="382"/>
      <c r="RP87" s="382"/>
      <c r="RQ87" s="382"/>
      <c r="RR87" s="382"/>
      <c r="RS87" s="382"/>
      <c r="RT87" s="382"/>
      <c r="RU87" s="382"/>
      <c r="RV87" s="382"/>
      <c r="RW87" s="382"/>
      <c r="RX87" s="382"/>
      <c r="RY87" s="382"/>
      <c r="RZ87" s="382"/>
      <c r="SA87" s="382"/>
      <c r="SB87" s="382"/>
      <c r="SC87" s="382"/>
      <c r="SD87" s="382"/>
      <c r="SE87" s="382"/>
      <c r="SF87" s="382"/>
      <c r="SG87" s="382"/>
      <c r="SH87" s="382"/>
      <c r="SI87" s="382"/>
      <c r="SJ87" s="382"/>
      <c r="SK87" s="382"/>
      <c r="SL87" s="382"/>
      <c r="SM87" s="382"/>
      <c r="SN87" s="382"/>
      <c r="SO87" s="382"/>
      <c r="SP87" s="382"/>
      <c r="SQ87" s="382"/>
      <c r="SR87" s="382"/>
      <c r="SS87" s="382"/>
      <c r="ST87" s="382"/>
      <c r="SU87" s="382"/>
      <c r="SV87" s="382"/>
      <c r="SW87" s="382"/>
      <c r="SX87" s="382"/>
      <c r="SY87" s="382"/>
      <c r="SZ87" s="382"/>
      <c r="TA87" s="382"/>
      <c r="TB87" s="382"/>
      <c r="TC87" s="382"/>
      <c r="TD87" s="382"/>
      <c r="TE87" s="382"/>
      <c r="TF87" s="382"/>
      <c r="TG87" s="382"/>
      <c r="TH87" s="382"/>
      <c r="TI87" s="382"/>
      <c r="TJ87" s="382"/>
      <c r="TK87" s="382"/>
      <c r="TL87" s="382"/>
      <c r="TM87" s="382"/>
      <c r="TN87" s="382"/>
      <c r="TO87" s="382"/>
      <c r="TP87" s="382"/>
      <c r="TQ87" s="382"/>
      <c r="TR87" s="382"/>
      <c r="TS87" s="382"/>
      <c r="TT87" s="382"/>
      <c r="TU87" s="382"/>
      <c r="TV87" s="382"/>
      <c r="TW87" s="382"/>
      <c r="TX87" s="382"/>
      <c r="TY87" s="382"/>
      <c r="TZ87" s="382"/>
      <c r="UA87" s="382"/>
      <c r="UB87" s="382"/>
      <c r="UC87" s="382"/>
      <c r="UD87" s="382"/>
      <c r="UE87" s="382"/>
      <c r="UF87" s="382"/>
      <c r="UG87" s="382"/>
      <c r="UH87" s="382"/>
      <c r="UI87" s="382"/>
      <c r="UJ87" s="382"/>
      <c r="UK87" s="382"/>
      <c r="UL87" s="382"/>
      <c r="UM87" s="382"/>
      <c r="UN87" s="382"/>
      <c r="UO87" s="382"/>
      <c r="UP87" s="382"/>
      <c r="UQ87" s="382"/>
      <c r="UR87" s="382"/>
      <c r="US87" s="382"/>
      <c r="UT87" s="382"/>
      <c r="UU87" s="382"/>
      <c r="UV87" s="382"/>
      <c r="UW87" s="382"/>
      <c r="UX87" s="382"/>
      <c r="UY87" s="382"/>
      <c r="UZ87" s="382"/>
      <c r="VA87" s="382"/>
      <c r="VB87" s="382"/>
      <c r="VC87" s="382"/>
      <c r="VD87" s="382"/>
      <c r="VE87" s="382"/>
      <c r="VF87" s="382"/>
      <c r="VG87" s="382"/>
      <c r="VH87" s="382"/>
      <c r="VI87" s="382"/>
      <c r="VJ87" s="382"/>
      <c r="VK87" s="382"/>
      <c r="VL87" s="382"/>
      <c r="VM87" s="382"/>
      <c r="VN87" s="382"/>
      <c r="VO87" s="382"/>
      <c r="VP87" s="382"/>
      <c r="VQ87" s="382"/>
      <c r="VR87" s="382"/>
      <c r="VS87" s="382"/>
      <c r="VT87" s="382"/>
      <c r="VU87" s="382"/>
      <c r="VV87" s="382"/>
      <c r="VW87" s="382"/>
      <c r="VX87" s="382"/>
      <c r="VY87" s="382"/>
      <c r="VZ87" s="382"/>
      <c r="WA87" s="382"/>
      <c r="WB87" s="382"/>
      <c r="WC87" s="382"/>
      <c r="WD87" s="382"/>
      <c r="WE87" s="382"/>
      <c r="WF87" s="382"/>
      <c r="WG87" s="382"/>
      <c r="WH87" s="382"/>
      <c r="WI87" s="382"/>
      <c r="WJ87" s="382"/>
      <c r="WK87" s="382"/>
      <c r="WL87" s="382"/>
      <c r="WM87" s="382"/>
      <c r="WN87" s="382"/>
      <c r="WO87" s="382"/>
      <c r="WP87" s="382"/>
      <c r="WQ87" s="382"/>
      <c r="WR87" s="382"/>
      <c r="WS87" s="382"/>
      <c r="WT87" s="382"/>
      <c r="WU87" s="382"/>
      <c r="WV87" s="382"/>
      <c r="WW87" s="382"/>
      <c r="WX87" s="382"/>
      <c r="WY87" s="382"/>
      <c r="WZ87" s="382"/>
      <c r="XA87" s="382"/>
      <c r="XB87" s="382"/>
      <c r="XC87" s="382"/>
      <c r="XD87" s="382"/>
      <c r="XE87" s="382"/>
      <c r="XF87" s="382"/>
      <c r="XG87" s="382"/>
      <c r="XH87" s="382"/>
      <c r="XI87" s="382"/>
      <c r="XJ87" s="382"/>
      <c r="XK87" s="382"/>
      <c r="XL87" s="382"/>
      <c r="XM87" s="382"/>
      <c r="XN87" s="382"/>
      <c r="XO87" s="382"/>
      <c r="XP87" s="382"/>
      <c r="XQ87" s="382"/>
      <c r="XR87" s="382"/>
      <c r="XS87" s="382"/>
      <c r="XT87" s="382"/>
      <c r="XU87" s="382"/>
      <c r="XV87" s="382"/>
      <c r="XW87" s="382"/>
      <c r="XX87" s="382"/>
      <c r="XY87" s="382"/>
      <c r="XZ87" s="382"/>
      <c r="YA87" s="382"/>
      <c r="YB87" s="382"/>
      <c r="YC87" s="382"/>
      <c r="YD87" s="382"/>
      <c r="YE87" s="382"/>
      <c r="YF87" s="382"/>
      <c r="YG87" s="382"/>
      <c r="YH87" s="382"/>
      <c r="YI87" s="382"/>
      <c r="YJ87" s="382"/>
      <c r="YK87" s="382"/>
      <c r="YL87" s="382"/>
      <c r="YM87" s="382"/>
      <c r="YN87" s="382"/>
      <c r="YO87" s="382"/>
      <c r="YP87" s="382"/>
      <c r="YQ87" s="382"/>
      <c r="YR87" s="382"/>
      <c r="YS87" s="382"/>
      <c r="YT87" s="382"/>
      <c r="YU87" s="382"/>
      <c r="YV87" s="382"/>
      <c r="YW87" s="382"/>
      <c r="YX87" s="382"/>
      <c r="YY87" s="382"/>
      <c r="YZ87" s="382"/>
      <c r="ZA87" s="382"/>
      <c r="ZB87" s="382"/>
      <c r="ZC87" s="382"/>
      <c r="ZD87" s="382"/>
      <c r="ZE87" s="382"/>
      <c r="ZF87" s="382"/>
      <c r="ZG87" s="382"/>
      <c r="ZH87" s="382"/>
      <c r="ZI87" s="382"/>
      <c r="ZJ87" s="382"/>
      <c r="ZK87" s="382"/>
      <c r="ZL87" s="382"/>
      <c r="ZM87" s="382"/>
      <c r="ZN87" s="382"/>
      <c r="ZO87" s="382"/>
      <c r="ZP87" s="382"/>
      <c r="ZQ87" s="382"/>
      <c r="ZR87" s="382"/>
      <c r="ZS87" s="382"/>
      <c r="ZT87" s="382"/>
      <c r="ZU87" s="382"/>
      <c r="ZV87" s="382"/>
      <c r="ZW87" s="382"/>
      <c r="ZX87" s="382"/>
      <c r="ZY87" s="382"/>
      <c r="ZZ87" s="382"/>
      <c r="AAA87" s="382"/>
      <c r="AAB87" s="382"/>
      <c r="AAC87" s="382"/>
      <c r="AAD87" s="382"/>
      <c r="AAE87" s="382"/>
      <c r="AAF87" s="382"/>
      <c r="AAG87" s="382"/>
      <c r="AAH87" s="382"/>
      <c r="AAI87" s="382"/>
      <c r="AAJ87" s="382"/>
      <c r="AAK87" s="382"/>
      <c r="AAL87" s="382"/>
      <c r="AAM87" s="382"/>
      <c r="AAN87" s="382"/>
      <c r="AAO87" s="382"/>
      <c r="AAP87" s="382"/>
      <c r="AAQ87" s="382"/>
      <c r="AAR87" s="382"/>
      <c r="AAS87" s="382"/>
      <c r="AAT87" s="382"/>
      <c r="AAU87" s="382"/>
      <c r="AAV87" s="382"/>
      <c r="AAW87" s="382"/>
      <c r="AAX87" s="382"/>
      <c r="AAY87" s="382"/>
      <c r="AAZ87" s="382"/>
      <c r="ABA87" s="382"/>
      <c r="ABB87" s="382"/>
      <c r="ABC87" s="382"/>
      <c r="ABD87" s="382"/>
      <c r="ABE87" s="382"/>
      <c r="ABF87" s="382"/>
      <c r="ABG87" s="382"/>
      <c r="ABH87" s="382"/>
      <c r="ABI87" s="382"/>
      <c r="ABJ87" s="382"/>
      <c r="ABK87" s="382"/>
      <c r="ABL87" s="382"/>
      <c r="ABM87" s="382"/>
      <c r="ABN87" s="382"/>
      <c r="ABO87" s="382"/>
      <c r="ABP87" s="382"/>
      <c r="ABQ87" s="382"/>
      <c r="ABR87" s="382"/>
      <c r="ABS87" s="382"/>
      <c r="ABT87" s="382"/>
      <c r="ABU87" s="382"/>
      <c r="ABV87" s="382"/>
      <c r="ABW87" s="382"/>
      <c r="ABX87" s="382"/>
      <c r="ABY87" s="382"/>
      <c r="ABZ87" s="382"/>
      <c r="ACA87" s="382"/>
      <c r="ACB87" s="382"/>
      <c r="ACC87" s="382"/>
      <c r="ACD87" s="382"/>
      <c r="ACE87" s="382"/>
      <c r="ACF87" s="382"/>
      <c r="ACG87" s="382"/>
      <c r="ACH87" s="382"/>
      <c r="ACI87" s="382"/>
      <c r="ACJ87" s="382"/>
      <c r="ACK87" s="382"/>
      <c r="ACL87" s="382"/>
      <c r="ACM87" s="382"/>
      <c r="ACN87" s="382"/>
      <c r="ACO87" s="382"/>
      <c r="ACP87" s="382"/>
      <c r="ACQ87" s="382"/>
      <c r="ACR87" s="382"/>
      <c r="ACS87" s="382"/>
      <c r="ACT87" s="382"/>
      <c r="ACU87" s="382"/>
      <c r="ACV87" s="382"/>
      <c r="ACW87" s="382"/>
      <c r="ACX87" s="382"/>
      <c r="ACY87" s="382"/>
      <c r="ACZ87" s="382"/>
      <c r="ADA87" s="382"/>
      <c r="ADB87" s="382"/>
      <c r="ADC87" s="382"/>
      <c r="ADD87" s="382"/>
      <c r="ADE87" s="382"/>
      <c r="ADF87" s="382"/>
      <c r="ADG87" s="382"/>
      <c r="ADH87" s="382"/>
      <c r="ADI87" s="382"/>
      <c r="ADJ87" s="382"/>
      <c r="ADK87" s="382"/>
      <c r="ADL87" s="382"/>
      <c r="ADM87" s="382"/>
      <c r="ADN87" s="382"/>
      <c r="ADO87" s="382"/>
      <c r="ADP87" s="382"/>
      <c r="ADQ87" s="382"/>
      <c r="ADR87" s="382"/>
      <c r="ADS87" s="382"/>
      <c r="ADT87" s="382"/>
      <c r="ADU87" s="382"/>
      <c r="ADV87" s="382"/>
      <c r="ADW87" s="382"/>
      <c r="ADX87" s="382"/>
      <c r="ADY87" s="382"/>
      <c r="ADZ87" s="382"/>
      <c r="AEA87" s="382"/>
      <c r="AEB87" s="382"/>
      <c r="AEC87" s="382"/>
      <c r="AED87" s="382"/>
      <c r="AEE87" s="382"/>
      <c r="AEF87" s="382"/>
      <c r="AEG87" s="382"/>
      <c r="AEH87" s="382"/>
      <c r="AEI87" s="382"/>
      <c r="AEJ87" s="382"/>
      <c r="AEK87" s="382"/>
      <c r="AEL87" s="382"/>
      <c r="AEM87" s="382"/>
      <c r="AEN87" s="382"/>
      <c r="AEO87" s="382"/>
      <c r="AEP87" s="382"/>
      <c r="AEQ87" s="382"/>
      <c r="AER87" s="382"/>
      <c r="AES87" s="382"/>
      <c r="AET87" s="382"/>
      <c r="AEU87" s="382"/>
      <c r="AEV87" s="382"/>
      <c r="AEW87" s="382"/>
      <c r="AEX87" s="382"/>
      <c r="AEY87" s="382"/>
      <c r="AEZ87" s="382"/>
      <c r="AFA87" s="382"/>
      <c r="AFB87" s="382"/>
      <c r="AFC87" s="382"/>
      <c r="AFD87" s="382"/>
      <c r="AFE87" s="382"/>
      <c r="AFF87" s="382"/>
      <c r="AFG87" s="382"/>
      <c r="AFH87" s="382"/>
      <c r="AFI87" s="382"/>
      <c r="AFJ87" s="382"/>
      <c r="AFK87" s="382"/>
      <c r="AFL87" s="382"/>
      <c r="AFM87" s="382"/>
      <c r="AFN87" s="382"/>
      <c r="AFO87" s="382"/>
      <c r="AFP87" s="382"/>
      <c r="AFQ87" s="382"/>
      <c r="AFR87" s="382"/>
      <c r="AFS87" s="382"/>
      <c r="AFT87" s="382"/>
      <c r="AFU87" s="382"/>
      <c r="AFV87" s="382"/>
      <c r="AFW87" s="382"/>
      <c r="AFX87" s="382"/>
      <c r="AFY87" s="382"/>
      <c r="AFZ87" s="382"/>
      <c r="AGA87" s="382"/>
      <c r="AGB87" s="382"/>
      <c r="AGC87" s="382"/>
      <c r="AGD87" s="382"/>
      <c r="AGE87" s="382"/>
      <c r="AGF87" s="382"/>
      <c r="AGG87" s="382"/>
      <c r="AGH87" s="382"/>
      <c r="AGI87" s="382"/>
      <c r="AGJ87" s="382"/>
      <c r="AGK87" s="382"/>
      <c r="AGL87" s="382"/>
      <c r="AGM87" s="382"/>
      <c r="AGN87" s="382"/>
      <c r="AGO87" s="382"/>
      <c r="AGP87" s="382"/>
      <c r="AGQ87" s="382"/>
      <c r="AGR87" s="382"/>
      <c r="AGS87" s="382"/>
      <c r="AGT87" s="382"/>
      <c r="AGU87" s="382"/>
      <c r="AGV87" s="382"/>
      <c r="AGW87" s="382"/>
      <c r="AGX87" s="382"/>
      <c r="AGY87" s="382"/>
      <c r="AGZ87" s="382"/>
      <c r="AHA87" s="382"/>
      <c r="AHB87" s="382"/>
      <c r="AHC87" s="382"/>
      <c r="AHD87" s="382"/>
      <c r="AHE87" s="382"/>
      <c r="AHF87" s="382"/>
      <c r="AHG87" s="382"/>
      <c r="AHH87" s="382"/>
      <c r="AHI87" s="382"/>
      <c r="AHJ87" s="382"/>
      <c r="AHK87" s="382"/>
      <c r="AHL87" s="382"/>
      <c r="AHM87" s="382"/>
      <c r="AHN87" s="382"/>
      <c r="AHO87" s="382"/>
      <c r="AHP87" s="382"/>
      <c r="AHQ87" s="382"/>
      <c r="AHR87" s="382"/>
      <c r="AHS87" s="382"/>
      <c r="AHT87" s="382"/>
      <c r="AHU87" s="382"/>
      <c r="AHV87" s="382"/>
      <c r="AHW87" s="382"/>
      <c r="AHX87" s="382"/>
      <c r="AHY87" s="382"/>
      <c r="AHZ87" s="382"/>
      <c r="AIA87" s="382"/>
      <c r="AIB87" s="382"/>
      <c r="AIC87" s="382"/>
      <c r="AID87" s="382"/>
      <c r="AIE87" s="382"/>
      <c r="AIF87" s="382"/>
      <c r="AIG87" s="382"/>
      <c r="AIH87" s="382"/>
      <c r="AII87" s="382"/>
      <c r="AIJ87" s="382"/>
      <c r="AIK87" s="382"/>
      <c r="AIL87" s="382"/>
      <c r="AIM87" s="382"/>
      <c r="AIN87" s="382"/>
      <c r="AIO87" s="382"/>
      <c r="AIP87" s="382"/>
      <c r="AIQ87" s="382"/>
      <c r="AIR87" s="382"/>
      <c r="AIS87" s="382"/>
      <c r="AIT87" s="382"/>
      <c r="AIU87" s="382"/>
      <c r="AIV87" s="382"/>
      <c r="AIW87" s="382"/>
      <c r="AIX87" s="382"/>
      <c r="AIY87" s="382"/>
      <c r="AIZ87" s="382"/>
      <c r="AJA87" s="382"/>
      <c r="AJB87" s="382"/>
      <c r="AJC87" s="382"/>
      <c r="AJD87" s="382"/>
      <c r="AJE87" s="382"/>
      <c r="AJF87" s="382"/>
      <c r="AJG87" s="382"/>
      <c r="AJH87" s="382"/>
      <c r="AJI87" s="382"/>
      <c r="AJJ87" s="382"/>
      <c r="AJK87" s="382"/>
      <c r="AJL87" s="382"/>
      <c r="AJM87" s="382"/>
      <c r="AJN87" s="382"/>
      <c r="AJO87" s="382"/>
      <c r="AJP87" s="382"/>
      <c r="AJQ87" s="382"/>
      <c r="AJR87" s="382"/>
      <c r="AJS87" s="382"/>
      <c r="AJT87" s="382"/>
      <c r="AJU87" s="382"/>
      <c r="AJV87" s="382"/>
      <c r="AJW87" s="382"/>
      <c r="AJX87" s="382"/>
      <c r="AJY87" s="382"/>
      <c r="AJZ87" s="382"/>
      <c r="AKA87" s="382"/>
      <c r="AKB87" s="382"/>
      <c r="AKC87" s="382"/>
      <c r="AKD87" s="382"/>
      <c r="AKE87" s="382"/>
      <c r="AKF87" s="382"/>
      <c r="AKG87" s="382"/>
      <c r="AKH87" s="382"/>
      <c r="AKI87" s="382"/>
      <c r="AKJ87" s="382"/>
      <c r="AKK87" s="382"/>
      <c r="AKL87" s="382"/>
      <c r="AKM87" s="382"/>
      <c r="AKN87" s="382"/>
      <c r="AKO87" s="382"/>
      <c r="AKP87" s="382"/>
      <c r="AKQ87" s="382"/>
      <c r="AKR87" s="382"/>
      <c r="AKS87" s="382"/>
      <c r="AKT87" s="382"/>
      <c r="AKU87" s="382"/>
      <c r="AKV87" s="382"/>
      <c r="AKW87" s="382"/>
      <c r="AKX87" s="382"/>
      <c r="AKY87" s="382"/>
      <c r="AKZ87" s="382"/>
      <c r="ALA87" s="382"/>
      <c r="ALB87" s="382"/>
      <c r="ALC87" s="382"/>
      <c r="ALD87" s="382"/>
      <c r="ALE87" s="382"/>
      <c r="ALF87" s="382"/>
      <c r="ALG87" s="382"/>
      <c r="ALH87" s="382"/>
      <c r="ALI87" s="382"/>
      <c r="ALJ87" s="382"/>
      <c r="ALK87" s="382"/>
      <c r="ALL87" s="382"/>
      <c r="ALM87" s="382"/>
      <c r="ALN87" s="382"/>
      <c r="ALO87" s="382"/>
      <c r="ALP87" s="382"/>
      <c r="ALQ87" s="382"/>
      <c r="ALR87" s="382"/>
      <c r="ALS87" s="382"/>
      <c r="ALT87" s="382"/>
      <c r="ALU87" s="382"/>
      <c r="ALV87" s="382"/>
      <c r="ALW87" s="382"/>
      <c r="ALX87" s="382"/>
      <c r="ALY87" s="382"/>
      <c r="ALZ87" s="382"/>
      <c r="AMA87" s="382"/>
      <c r="AMB87" s="382"/>
      <c r="AMC87" s="382"/>
      <c r="AMD87" s="382"/>
      <c r="AME87" s="382"/>
      <c r="AMF87" s="382"/>
      <c r="AMG87" s="382"/>
      <c r="AMH87" s="382"/>
      <c r="AMI87" s="382"/>
      <c r="AMJ87" s="382"/>
      <c r="AMK87" s="382"/>
      <c r="AML87" s="382"/>
      <c r="AMM87" s="382"/>
      <c r="AMN87" s="382"/>
      <c r="AMO87" s="382"/>
      <c r="AMP87" s="382"/>
      <c r="AMQ87" s="382"/>
      <c r="AMR87" s="382"/>
      <c r="AMS87" s="382"/>
      <c r="AMT87" s="382"/>
      <c r="AMU87" s="382"/>
      <c r="AMV87" s="382"/>
      <c r="AMW87" s="382"/>
      <c r="AMX87" s="382"/>
      <c r="AMY87" s="382"/>
      <c r="AMZ87" s="382"/>
      <c r="ANA87" s="382"/>
      <c r="ANB87" s="382"/>
      <c r="ANC87" s="382"/>
      <c r="AND87" s="382"/>
      <c r="ANE87" s="382"/>
      <c r="ANF87" s="382"/>
      <c r="ANG87" s="382"/>
      <c r="ANH87" s="382"/>
      <c r="ANI87" s="382"/>
      <c r="ANJ87" s="382"/>
      <c r="ANK87" s="382"/>
      <c r="ANL87" s="382"/>
      <c r="ANM87" s="382"/>
      <c r="ANN87" s="382"/>
      <c r="ANO87" s="382"/>
      <c r="ANP87" s="382"/>
      <c r="ANQ87" s="382"/>
      <c r="ANR87" s="382"/>
      <c r="ANS87" s="382"/>
      <c r="ANT87" s="382"/>
      <c r="ANU87" s="382"/>
      <c r="ANV87" s="382"/>
      <c r="ANW87" s="382"/>
      <c r="ANX87" s="382"/>
      <c r="ANY87" s="382"/>
      <c r="ANZ87" s="382"/>
      <c r="AOA87" s="382"/>
      <c r="AOB87" s="382"/>
      <c r="AOC87" s="382"/>
      <c r="AOD87" s="382"/>
      <c r="AOE87" s="382"/>
      <c r="AOF87" s="382"/>
      <c r="AOG87" s="382"/>
      <c r="AOH87" s="382"/>
      <c r="AOI87" s="382"/>
      <c r="AOJ87" s="382"/>
      <c r="AOK87" s="382"/>
      <c r="AOL87" s="382"/>
      <c r="AOM87" s="382"/>
      <c r="AON87" s="382"/>
      <c r="AOO87" s="382"/>
      <c r="AOP87" s="382"/>
      <c r="AOQ87" s="382"/>
      <c r="AOR87" s="382"/>
      <c r="AOS87" s="382"/>
      <c r="AOT87" s="382"/>
      <c r="AOU87" s="382"/>
      <c r="AOV87" s="382"/>
      <c r="AOW87" s="382"/>
      <c r="AOX87" s="382"/>
      <c r="AOY87" s="382"/>
      <c r="AOZ87" s="382"/>
      <c r="APA87" s="382"/>
      <c r="APB87" s="382"/>
      <c r="APC87" s="382"/>
      <c r="APD87" s="382"/>
      <c r="APE87" s="382"/>
      <c r="APF87" s="382"/>
      <c r="APG87" s="382"/>
      <c r="APH87" s="382"/>
      <c r="API87" s="382"/>
      <c r="APJ87" s="382"/>
      <c r="APK87" s="382"/>
      <c r="APL87" s="382"/>
      <c r="APM87" s="382"/>
      <c r="APN87" s="382"/>
      <c r="APO87" s="382"/>
      <c r="APP87" s="382"/>
      <c r="APQ87" s="382"/>
      <c r="APR87" s="382"/>
      <c r="APS87" s="382"/>
      <c r="APT87" s="382"/>
      <c r="APU87" s="382"/>
      <c r="APV87" s="382"/>
      <c r="APW87" s="382"/>
      <c r="APX87" s="382"/>
      <c r="APY87" s="382"/>
      <c r="APZ87" s="382"/>
      <c r="AQA87" s="382"/>
      <c r="AQB87" s="382"/>
      <c r="AQC87" s="382"/>
      <c r="AQD87" s="382"/>
      <c r="AQE87" s="382"/>
      <c r="AQF87" s="382"/>
      <c r="AQG87" s="382"/>
      <c r="AQH87" s="382"/>
      <c r="AQI87" s="382"/>
      <c r="AQJ87" s="382"/>
      <c r="AQK87" s="382"/>
      <c r="AQL87" s="382"/>
      <c r="AQM87" s="382"/>
      <c r="AQN87" s="382"/>
      <c r="AQO87" s="382"/>
      <c r="AQP87" s="382"/>
      <c r="AQQ87" s="382"/>
      <c r="AQR87" s="382"/>
      <c r="AQS87" s="382"/>
      <c r="AQT87" s="382"/>
      <c r="AQU87" s="382"/>
      <c r="AQV87" s="382"/>
      <c r="AQW87" s="382"/>
      <c r="AQX87" s="382"/>
      <c r="AQY87" s="382"/>
      <c r="AQZ87" s="382"/>
      <c r="ARA87" s="382"/>
      <c r="ARB87" s="382"/>
      <c r="ARC87" s="382"/>
      <c r="ARD87" s="382"/>
      <c r="ARE87" s="382"/>
      <c r="ARF87" s="382"/>
      <c r="ARG87" s="382"/>
      <c r="ARH87" s="382"/>
      <c r="ARI87" s="382"/>
      <c r="ARJ87" s="382"/>
      <c r="ARK87" s="382"/>
      <c r="ARL87" s="382"/>
      <c r="ARM87" s="382"/>
      <c r="ARN87" s="382"/>
      <c r="ARO87" s="382"/>
      <c r="ARP87" s="382"/>
      <c r="ARQ87" s="382"/>
      <c r="ARR87" s="382"/>
      <c r="ARS87" s="382"/>
      <c r="ART87" s="382"/>
      <c r="ARU87" s="382"/>
      <c r="ARV87" s="382"/>
      <c r="ARW87" s="382"/>
      <c r="ARX87" s="382"/>
      <c r="ARY87" s="382"/>
      <c r="ARZ87" s="382"/>
      <c r="ASA87" s="382"/>
      <c r="ASB87" s="382"/>
      <c r="ASC87" s="382"/>
      <c r="ASD87" s="382"/>
      <c r="ASE87" s="382"/>
      <c r="ASF87" s="382"/>
      <c r="ASG87" s="382"/>
      <c r="ASH87" s="382"/>
      <c r="ASI87" s="382"/>
      <c r="ASJ87" s="382"/>
      <c r="ASK87" s="382"/>
      <c r="ASL87" s="382"/>
      <c r="ASM87" s="382"/>
      <c r="ASN87" s="382"/>
      <c r="ASO87" s="382"/>
      <c r="ASP87" s="382"/>
      <c r="ASQ87" s="382"/>
      <c r="ASR87" s="382"/>
      <c r="ASS87" s="382"/>
      <c r="AST87" s="382"/>
      <c r="ASU87" s="382"/>
      <c r="ASV87" s="382"/>
      <c r="ASW87" s="382"/>
      <c r="ASX87" s="382"/>
      <c r="ASY87" s="382"/>
      <c r="ASZ87" s="382"/>
      <c r="ATA87" s="382"/>
      <c r="ATB87" s="382"/>
      <c r="ATC87" s="382"/>
      <c r="ATD87" s="382"/>
      <c r="ATE87" s="382"/>
      <c r="ATF87" s="382"/>
      <c r="ATG87" s="382"/>
      <c r="ATH87" s="382"/>
      <c r="ATI87" s="382"/>
      <c r="ATJ87" s="382"/>
      <c r="ATK87" s="382"/>
      <c r="ATL87" s="382"/>
      <c r="ATM87" s="382"/>
      <c r="ATN87" s="382"/>
      <c r="ATO87" s="382"/>
      <c r="ATP87" s="382"/>
      <c r="ATQ87" s="382"/>
      <c r="ATR87" s="382"/>
      <c r="ATS87" s="382"/>
      <c r="ATT87" s="382"/>
      <c r="ATU87" s="382"/>
      <c r="ATV87" s="382"/>
      <c r="ATW87" s="382"/>
      <c r="ATX87" s="382"/>
      <c r="ATY87" s="382"/>
      <c r="ATZ87" s="382"/>
      <c r="AUA87" s="382"/>
      <c r="AUB87" s="382"/>
      <c r="AUC87" s="382"/>
      <c r="AUD87" s="382"/>
      <c r="AUE87" s="382"/>
      <c r="AUF87" s="382"/>
      <c r="AUG87" s="382"/>
      <c r="AUH87" s="382"/>
      <c r="AUI87" s="382"/>
      <c r="AUJ87" s="382"/>
      <c r="AUK87" s="382"/>
      <c r="AUL87" s="382"/>
      <c r="AUM87" s="382"/>
      <c r="AUN87" s="382"/>
      <c r="AUO87" s="382"/>
      <c r="AUP87" s="382"/>
      <c r="AUQ87" s="382"/>
      <c r="AUR87" s="382"/>
      <c r="AUS87" s="382"/>
      <c r="AUT87" s="382"/>
      <c r="AUU87" s="382"/>
      <c r="AUV87" s="382"/>
      <c r="AUW87" s="382"/>
      <c r="AUX87" s="382"/>
      <c r="AUY87" s="382"/>
      <c r="AUZ87" s="382"/>
      <c r="AVA87" s="382"/>
      <c r="AVB87" s="382"/>
      <c r="AVC87" s="382"/>
      <c r="AVD87" s="382"/>
      <c r="AVE87" s="382"/>
      <c r="AVF87" s="382"/>
      <c r="AVG87" s="382"/>
      <c r="AVH87" s="382"/>
      <c r="AVI87" s="382"/>
      <c r="AVJ87" s="382"/>
      <c r="AVK87" s="382"/>
      <c r="AVL87" s="382"/>
      <c r="AVM87" s="382"/>
      <c r="AVN87" s="382"/>
      <c r="AVO87" s="382"/>
      <c r="AVP87" s="382"/>
      <c r="AVQ87" s="382"/>
      <c r="AVR87" s="382"/>
      <c r="AVS87" s="382"/>
      <c r="AVT87" s="382"/>
      <c r="AVU87" s="382"/>
      <c r="AVV87" s="382"/>
      <c r="AVW87" s="382"/>
      <c r="AVX87" s="382"/>
      <c r="AVY87" s="382"/>
      <c r="AVZ87" s="382"/>
      <c r="AWA87" s="382"/>
      <c r="AWB87" s="382"/>
      <c r="AWC87" s="382"/>
      <c r="AWD87" s="382"/>
      <c r="AWE87" s="382"/>
      <c r="AWF87" s="382"/>
      <c r="AWG87" s="382"/>
      <c r="AWH87" s="382"/>
      <c r="AWI87" s="382"/>
      <c r="AWJ87" s="382"/>
      <c r="AWK87" s="382"/>
      <c r="AWL87" s="382"/>
      <c r="AWM87" s="382"/>
      <c r="AWN87" s="382"/>
      <c r="AWO87" s="382"/>
      <c r="AWP87" s="382"/>
      <c r="AWQ87" s="382"/>
      <c r="AWR87" s="382"/>
      <c r="AWS87" s="382"/>
      <c r="AWT87" s="382"/>
      <c r="AWU87" s="382"/>
      <c r="AWV87" s="382"/>
      <c r="AWW87" s="382"/>
      <c r="AWX87" s="382"/>
      <c r="AWY87" s="382"/>
      <c r="AWZ87" s="382"/>
      <c r="AXA87" s="382"/>
      <c r="AXB87" s="382"/>
      <c r="AXC87" s="382"/>
      <c r="AXD87" s="382"/>
      <c r="AXE87" s="382"/>
      <c r="AXF87" s="382"/>
      <c r="AXG87" s="382"/>
      <c r="AXH87" s="382"/>
      <c r="AXI87" s="382"/>
      <c r="AXJ87" s="382"/>
      <c r="AXK87" s="382"/>
      <c r="AXL87" s="382"/>
      <c r="AXM87" s="382"/>
      <c r="AXN87" s="382"/>
      <c r="AXO87" s="382"/>
      <c r="AXP87" s="382"/>
      <c r="AXQ87" s="382"/>
      <c r="AXR87" s="382"/>
      <c r="AXS87" s="382"/>
      <c r="AXT87" s="382"/>
      <c r="AXU87" s="382"/>
      <c r="AXV87" s="382"/>
      <c r="AXW87" s="382"/>
      <c r="AXX87" s="382"/>
      <c r="AXY87" s="382"/>
      <c r="AXZ87" s="382"/>
      <c r="AYA87" s="382"/>
      <c r="AYB87" s="382"/>
      <c r="AYC87" s="382"/>
      <c r="AYD87" s="382"/>
      <c r="AYE87" s="382"/>
      <c r="AYF87" s="382"/>
      <c r="AYG87" s="382"/>
      <c r="AYH87" s="382"/>
      <c r="AYI87" s="382"/>
      <c r="AYJ87" s="382"/>
      <c r="AYK87" s="382"/>
      <c r="AYL87" s="382"/>
      <c r="AYM87" s="382"/>
      <c r="AYN87" s="382"/>
      <c r="AYO87" s="382"/>
      <c r="AYP87" s="382"/>
      <c r="AYQ87" s="382"/>
      <c r="AYR87" s="382"/>
      <c r="AYS87" s="382"/>
      <c r="AYT87" s="382"/>
      <c r="AYU87" s="382"/>
      <c r="AYV87" s="382"/>
      <c r="AYW87" s="382"/>
      <c r="AYX87" s="382"/>
      <c r="AYY87" s="382"/>
      <c r="AYZ87" s="382"/>
      <c r="AZA87" s="382"/>
      <c r="AZB87" s="382"/>
      <c r="AZC87" s="382"/>
      <c r="AZD87" s="382"/>
      <c r="AZE87" s="382"/>
      <c r="AZF87" s="382"/>
      <c r="AZG87" s="382"/>
      <c r="AZH87" s="382"/>
      <c r="AZI87" s="382"/>
      <c r="AZJ87" s="382"/>
      <c r="AZK87" s="382"/>
      <c r="AZL87" s="382"/>
      <c r="AZM87" s="382"/>
      <c r="AZN87" s="382"/>
      <c r="AZO87" s="382"/>
      <c r="AZP87" s="382"/>
      <c r="AZQ87" s="382"/>
      <c r="AZR87" s="382"/>
      <c r="AZS87" s="382"/>
      <c r="AZT87" s="382"/>
      <c r="AZU87" s="382"/>
      <c r="AZV87" s="382"/>
      <c r="AZW87" s="382"/>
      <c r="AZX87" s="382"/>
      <c r="AZY87" s="382"/>
      <c r="AZZ87" s="382"/>
      <c r="BAA87" s="382"/>
      <c r="BAB87" s="382"/>
      <c r="BAC87" s="382"/>
      <c r="BAD87" s="382"/>
      <c r="BAE87" s="382"/>
      <c r="BAF87" s="382"/>
      <c r="BAG87" s="382"/>
      <c r="BAH87" s="382"/>
      <c r="BAI87" s="382"/>
      <c r="BAJ87" s="382"/>
      <c r="BAK87" s="382"/>
      <c r="BAL87" s="382"/>
      <c r="BAM87" s="382"/>
      <c r="BAN87" s="382"/>
      <c r="BAO87" s="382"/>
      <c r="BAP87" s="382"/>
      <c r="BAQ87" s="382"/>
      <c r="BAR87" s="382"/>
      <c r="BAS87" s="382"/>
      <c r="BAT87" s="382"/>
      <c r="BAU87" s="382"/>
      <c r="BAV87" s="382"/>
      <c r="BAW87" s="382"/>
      <c r="BAX87" s="382"/>
      <c r="BAY87" s="382"/>
      <c r="BAZ87" s="382"/>
      <c r="BBA87" s="382"/>
      <c r="BBB87" s="382"/>
      <c r="BBC87" s="382"/>
      <c r="BBD87" s="382"/>
      <c r="BBE87" s="382"/>
      <c r="BBF87" s="382"/>
      <c r="BBG87" s="382"/>
      <c r="BBH87" s="382"/>
      <c r="BBI87" s="382"/>
      <c r="BBJ87" s="382"/>
      <c r="BBK87" s="382"/>
      <c r="BBL87" s="382"/>
      <c r="BBM87" s="382"/>
      <c r="BBN87" s="382"/>
      <c r="BBO87" s="382"/>
      <c r="BBP87" s="382"/>
      <c r="BBQ87" s="382"/>
      <c r="BBR87" s="382"/>
      <c r="BBS87" s="382"/>
      <c r="BBT87" s="382"/>
      <c r="BBU87" s="382"/>
      <c r="BBV87" s="382"/>
      <c r="BBW87" s="382"/>
      <c r="BBX87" s="382"/>
      <c r="BBY87" s="382"/>
      <c r="BBZ87" s="382"/>
      <c r="BCA87" s="382"/>
      <c r="BCB87" s="382"/>
      <c r="BCC87" s="382"/>
      <c r="BCD87" s="382"/>
      <c r="BCE87" s="382"/>
      <c r="BCF87" s="382"/>
      <c r="BCG87" s="382"/>
      <c r="BCH87" s="382"/>
      <c r="BCI87" s="382"/>
      <c r="BCJ87" s="382"/>
      <c r="BCK87" s="382"/>
      <c r="BCL87" s="382"/>
      <c r="BCM87" s="382"/>
      <c r="BCN87" s="382"/>
      <c r="BCO87" s="382"/>
      <c r="BCP87" s="382"/>
      <c r="BCQ87" s="382"/>
      <c r="BCR87" s="382"/>
      <c r="BCS87" s="382"/>
      <c r="BCT87" s="382"/>
      <c r="BCU87" s="382"/>
      <c r="BCV87" s="382"/>
      <c r="BCW87" s="382"/>
      <c r="BCX87" s="382"/>
      <c r="BCY87" s="382"/>
      <c r="BCZ87" s="382"/>
      <c r="BDA87" s="382"/>
      <c r="BDB87" s="382"/>
      <c r="BDC87" s="382"/>
      <c r="BDD87" s="382"/>
      <c r="BDE87" s="382"/>
      <c r="BDF87" s="382"/>
      <c r="BDG87" s="382"/>
      <c r="BDH87" s="382"/>
      <c r="BDI87" s="382"/>
      <c r="BDJ87" s="382"/>
      <c r="BDK87" s="382"/>
      <c r="BDL87" s="382"/>
      <c r="BDM87" s="382"/>
      <c r="BDN87" s="382"/>
      <c r="BDO87" s="382"/>
      <c r="BDP87" s="382"/>
      <c r="BDQ87" s="382"/>
      <c r="BDR87" s="382"/>
      <c r="BDS87" s="382"/>
      <c r="BDT87" s="382"/>
      <c r="BDU87" s="382"/>
      <c r="BDV87" s="382"/>
      <c r="BDW87" s="382"/>
      <c r="BDX87" s="382"/>
      <c r="BDY87" s="382"/>
      <c r="BDZ87" s="382"/>
      <c r="BEA87" s="382"/>
      <c r="BEB87" s="382"/>
      <c r="BEC87" s="382"/>
      <c r="BED87" s="382"/>
      <c r="BEE87" s="382"/>
      <c r="BEF87" s="382"/>
      <c r="BEG87" s="382"/>
      <c r="BEH87" s="382"/>
      <c r="BEI87" s="382"/>
      <c r="BEJ87" s="382"/>
      <c r="BEK87" s="382"/>
      <c r="BEL87" s="382"/>
      <c r="BEM87" s="382"/>
      <c r="BEN87" s="382"/>
      <c r="BEO87" s="382"/>
      <c r="BEP87" s="382"/>
      <c r="BEQ87" s="382"/>
      <c r="BER87" s="382"/>
      <c r="BES87" s="382"/>
      <c r="BET87" s="382"/>
      <c r="BEU87" s="382"/>
      <c r="BEV87" s="382"/>
      <c r="BEW87" s="382"/>
      <c r="BEX87" s="382"/>
      <c r="BEY87" s="382"/>
      <c r="BEZ87" s="382"/>
      <c r="BFA87" s="382"/>
      <c r="BFB87" s="382"/>
      <c r="BFC87" s="382"/>
      <c r="BFD87" s="382"/>
      <c r="BFE87" s="382"/>
      <c r="BFF87" s="382"/>
      <c r="BFG87" s="382"/>
      <c r="BFH87" s="382"/>
      <c r="BFI87" s="382"/>
      <c r="BFJ87" s="382"/>
      <c r="BFK87" s="382"/>
      <c r="BFL87" s="382"/>
      <c r="BFM87" s="382"/>
      <c r="BFN87" s="382"/>
      <c r="BFO87" s="382"/>
      <c r="BFP87" s="382"/>
      <c r="BFQ87" s="382"/>
      <c r="BFR87" s="382"/>
      <c r="BFS87" s="382"/>
      <c r="BFT87" s="382"/>
      <c r="BFU87" s="382"/>
      <c r="BFV87" s="382"/>
      <c r="BFW87" s="382"/>
      <c r="BFX87" s="382"/>
      <c r="BFY87" s="382"/>
      <c r="BFZ87" s="382"/>
      <c r="BGA87" s="382"/>
      <c r="BGB87" s="382"/>
      <c r="BGC87" s="382"/>
      <c r="BGD87" s="382"/>
      <c r="BGE87" s="382"/>
      <c r="BGF87" s="382"/>
      <c r="BGG87" s="382"/>
      <c r="BGH87" s="382"/>
      <c r="BGI87" s="382"/>
      <c r="BGJ87" s="382"/>
      <c r="BGK87" s="382"/>
      <c r="BGL87" s="382"/>
      <c r="BGM87" s="382"/>
      <c r="BGN87" s="382"/>
      <c r="BGO87" s="382"/>
      <c r="BGP87" s="382"/>
      <c r="BGQ87" s="382"/>
      <c r="BGR87" s="382"/>
      <c r="BGS87" s="382"/>
      <c r="BGT87" s="382"/>
      <c r="BGU87" s="382"/>
      <c r="BGV87" s="382"/>
      <c r="BGW87" s="382"/>
      <c r="BGX87" s="382"/>
      <c r="BGY87" s="382"/>
      <c r="BGZ87" s="382"/>
      <c r="BHA87" s="382"/>
      <c r="BHB87" s="382"/>
      <c r="BHC87" s="382"/>
      <c r="BHD87" s="382"/>
      <c r="BHE87" s="382"/>
      <c r="BHF87" s="382"/>
      <c r="BHG87" s="382"/>
      <c r="BHH87" s="382"/>
      <c r="BHI87" s="382"/>
      <c r="BHJ87" s="382"/>
      <c r="BHK87" s="382"/>
      <c r="BHL87" s="382"/>
      <c r="BHM87" s="382"/>
      <c r="BHN87" s="382"/>
      <c r="BHO87" s="382"/>
      <c r="BHP87" s="382"/>
      <c r="BHQ87" s="382"/>
      <c r="BHR87" s="382"/>
      <c r="BHS87" s="382"/>
      <c r="BHT87" s="382"/>
      <c r="BHU87" s="382"/>
      <c r="BHV87" s="382"/>
      <c r="BHW87" s="382"/>
      <c r="BHX87" s="382"/>
      <c r="BHY87" s="382"/>
      <c r="BHZ87" s="382"/>
      <c r="BIA87" s="382"/>
      <c r="BIB87" s="382"/>
      <c r="BIC87" s="382"/>
      <c r="BID87" s="382"/>
      <c r="BIE87" s="382"/>
      <c r="BIF87" s="382"/>
      <c r="BIG87" s="382"/>
      <c r="BIH87" s="382"/>
      <c r="BII87" s="382"/>
      <c r="BIJ87" s="382"/>
      <c r="BIK87" s="382"/>
      <c r="BIL87" s="382"/>
      <c r="BIM87" s="382"/>
      <c r="BIN87" s="382"/>
      <c r="BIO87" s="382"/>
      <c r="BIP87" s="382"/>
      <c r="BIQ87" s="382"/>
      <c r="BIR87" s="382"/>
      <c r="BIS87" s="382"/>
      <c r="BIT87" s="382"/>
      <c r="BIU87" s="382"/>
      <c r="BIV87" s="382"/>
      <c r="BIW87" s="382"/>
      <c r="BIX87" s="382"/>
      <c r="BIY87" s="382"/>
      <c r="BIZ87" s="382"/>
      <c r="BJA87" s="382"/>
      <c r="BJB87" s="382"/>
      <c r="BJC87" s="382"/>
      <c r="BJD87" s="382"/>
      <c r="BJE87" s="382"/>
      <c r="BJF87" s="382"/>
      <c r="BJG87" s="382"/>
      <c r="BJH87" s="382"/>
      <c r="BJI87" s="382"/>
      <c r="BJJ87" s="382"/>
      <c r="BJK87" s="382"/>
      <c r="BJL87" s="382"/>
      <c r="BJM87" s="382"/>
      <c r="BJN87" s="382"/>
      <c r="BJO87" s="382"/>
      <c r="BJP87" s="382"/>
      <c r="BJQ87" s="382"/>
      <c r="BJR87" s="382"/>
      <c r="BJS87" s="382"/>
      <c r="BJT87" s="382"/>
      <c r="BJU87" s="382"/>
      <c r="BJV87" s="382"/>
      <c r="BJW87" s="382"/>
      <c r="BJX87" s="382"/>
      <c r="BJY87" s="382"/>
      <c r="BJZ87" s="382"/>
      <c r="BKA87" s="382"/>
      <c r="BKB87" s="382"/>
      <c r="BKC87" s="382"/>
      <c r="BKD87" s="382"/>
      <c r="BKE87" s="382"/>
      <c r="BKF87" s="382"/>
      <c r="BKG87" s="382"/>
      <c r="BKH87" s="382"/>
      <c r="BKI87" s="382"/>
      <c r="BKJ87" s="382"/>
      <c r="BKK87" s="382"/>
      <c r="BKL87" s="382"/>
      <c r="BKM87" s="382"/>
      <c r="BKN87" s="382"/>
      <c r="BKO87" s="382"/>
      <c r="BKP87" s="382"/>
      <c r="BKQ87" s="382"/>
      <c r="BKR87" s="382"/>
      <c r="BKS87" s="382"/>
      <c r="BKT87" s="382"/>
      <c r="BKU87" s="382"/>
      <c r="BKV87" s="382"/>
      <c r="BKW87" s="382"/>
      <c r="BKX87" s="382"/>
      <c r="BKY87" s="382"/>
      <c r="BKZ87" s="382"/>
      <c r="BLA87" s="382"/>
      <c r="BLB87" s="382"/>
      <c r="BLC87" s="382"/>
      <c r="BLD87" s="382"/>
      <c r="BLE87" s="382"/>
      <c r="BLF87" s="382"/>
      <c r="BLG87" s="382"/>
      <c r="BLH87" s="382"/>
      <c r="BLI87" s="382"/>
      <c r="BLJ87" s="382"/>
      <c r="BLK87" s="382"/>
      <c r="BLL87" s="382"/>
      <c r="BLM87" s="382"/>
      <c r="BLN87" s="382"/>
      <c r="BLO87" s="382"/>
      <c r="BLP87" s="382"/>
      <c r="BLQ87" s="382"/>
      <c r="BLR87" s="382"/>
      <c r="BLS87" s="382"/>
      <c r="BLT87" s="382"/>
      <c r="BLU87" s="382"/>
      <c r="BLV87" s="382"/>
      <c r="BLW87" s="382"/>
      <c r="BLX87" s="382"/>
      <c r="BLY87" s="382"/>
      <c r="BLZ87" s="382"/>
      <c r="BMA87" s="382"/>
      <c r="BMB87" s="382"/>
      <c r="BMC87" s="382"/>
      <c r="BMD87" s="382"/>
      <c r="BME87" s="382"/>
      <c r="BMF87" s="382"/>
      <c r="BMG87" s="382"/>
      <c r="BMH87" s="382"/>
      <c r="BMI87" s="382"/>
      <c r="BMJ87" s="382"/>
      <c r="BMK87" s="382"/>
      <c r="BML87" s="382"/>
      <c r="BMM87" s="382"/>
      <c r="BMN87" s="382"/>
      <c r="BMO87" s="382"/>
      <c r="BMP87" s="382"/>
      <c r="BMQ87" s="382"/>
      <c r="BMR87" s="382"/>
      <c r="BMS87" s="382"/>
      <c r="BMT87" s="382"/>
      <c r="BMU87" s="382"/>
      <c r="BMV87" s="382"/>
      <c r="BMW87" s="382"/>
      <c r="BMX87" s="382"/>
      <c r="BMY87" s="382"/>
      <c r="BMZ87" s="382"/>
      <c r="BNA87" s="382"/>
      <c r="BNB87" s="382"/>
      <c r="BNC87" s="382"/>
      <c r="BND87" s="382"/>
      <c r="BNE87" s="382"/>
      <c r="BNF87" s="382"/>
      <c r="BNG87" s="382"/>
      <c r="BNH87" s="382"/>
      <c r="BNI87" s="382"/>
      <c r="BNJ87" s="382"/>
      <c r="BNK87" s="382"/>
      <c r="BNL87" s="382"/>
      <c r="BNM87" s="382"/>
      <c r="BNN87" s="382"/>
      <c r="BNO87" s="382"/>
      <c r="BNP87" s="382"/>
      <c r="BNQ87" s="382"/>
      <c r="BNR87" s="382"/>
      <c r="BNS87" s="382"/>
      <c r="BNT87" s="382"/>
      <c r="BNU87" s="382"/>
      <c r="BNV87" s="382"/>
      <c r="BNW87" s="382"/>
      <c r="BNX87" s="382"/>
      <c r="BNY87" s="382"/>
      <c r="BNZ87" s="382"/>
      <c r="BOA87" s="382"/>
      <c r="BOB87" s="382"/>
      <c r="BOC87" s="382"/>
      <c r="BOD87" s="382"/>
      <c r="BOE87" s="382"/>
      <c r="BOF87" s="382"/>
      <c r="BOG87" s="382"/>
      <c r="BOH87" s="382"/>
      <c r="BOI87" s="382"/>
      <c r="BOJ87" s="382"/>
      <c r="BOK87" s="382"/>
      <c r="BOL87" s="382"/>
      <c r="BOM87" s="382"/>
      <c r="BON87" s="382"/>
      <c r="BOO87" s="382"/>
      <c r="BOP87" s="382"/>
      <c r="BOQ87" s="382"/>
      <c r="BOR87" s="382"/>
      <c r="BOS87" s="382"/>
      <c r="BOT87" s="382"/>
      <c r="BOU87" s="382"/>
      <c r="BOV87" s="382"/>
      <c r="BOW87" s="382"/>
      <c r="BOX87" s="382"/>
      <c r="BOY87" s="382"/>
      <c r="BOZ87" s="382"/>
      <c r="BPA87" s="382"/>
      <c r="BPB87" s="382"/>
      <c r="BPC87" s="382"/>
      <c r="BPD87" s="382"/>
      <c r="BPE87" s="382"/>
      <c r="BPF87" s="382"/>
      <c r="BPG87" s="382"/>
      <c r="BPH87" s="382"/>
      <c r="BPI87" s="382"/>
      <c r="BPJ87" s="382"/>
      <c r="BPK87" s="382"/>
      <c r="BPL87" s="382"/>
      <c r="BPM87" s="382"/>
      <c r="BPN87" s="382"/>
      <c r="BPO87" s="382"/>
      <c r="BPP87" s="382"/>
      <c r="BPQ87" s="382"/>
      <c r="BPR87" s="382"/>
      <c r="BPS87" s="382"/>
      <c r="BPT87" s="382"/>
      <c r="BPU87" s="382"/>
      <c r="BPV87" s="382"/>
      <c r="BPW87" s="382"/>
      <c r="BPX87" s="382"/>
      <c r="BPY87" s="382"/>
      <c r="BPZ87" s="382"/>
      <c r="BQA87" s="382"/>
      <c r="BQB87" s="382"/>
      <c r="BQC87" s="382"/>
      <c r="BQD87" s="382"/>
      <c r="BQE87" s="382"/>
      <c r="BQF87" s="382"/>
      <c r="BQG87" s="382"/>
      <c r="BQH87" s="382"/>
      <c r="BQI87" s="382"/>
      <c r="BQJ87" s="382"/>
      <c r="BQK87" s="382"/>
      <c r="BQL87" s="382"/>
      <c r="BQM87" s="382"/>
      <c r="BQN87" s="382"/>
      <c r="BQO87" s="382"/>
      <c r="BQP87" s="382"/>
      <c r="BQQ87" s="382"/>
      <c r="BQR87" s="382"/>
      <c r="BQS87" s="382"/>
      <c r="BQT87" s="382"/>
      <c r="BQU87" s="382"/>
      <c r="BQV87" s="382"/>
      <c r="BQW87" s="382"/>
      <c r="BQX87" s="382"/>
      <c r="BQY87" s="382"/>
      <c r="BQZ87" s="382"/>
      <c r="BRA87" s="382"/>
      <c r="BRB87" s="382"/>
      <c r="BRC87" s="382"/>
      <c r="BRD87" s="382"/>
      <c r="BRE87" s="382"/>
      <c r="BRF87" s="382"/>
      <c r="BRG87" s="382"/>
      <c r="BRH87" s="382"/>
      <c r="BRI87" s="382"/>
      <c r="BRJ87" s="382"/>
      <c r="BRK87" s="382"/>
      <c r="BRL87" s="382"/>
      <c r="BRM87" s="382"/>
      <c r="BRN87" s="382"/>
      <c r="BRO87" s="382"/>
      <c r="BRP87" s="382"/>
      <c r="BRQ87" s="382"/>
      <c r="BRR87" s="382"/>
      <c r="BRS87" s="382"/>
      <c r="BRT87" s="382"/>
      <c r="BRU87" s="382"/>
      <c r="BRV87" s="382"/>
      <c r="BRW87" s="382"/>
      <c r="BRX87" s="382"/>
      <c r="BRY87" s="382"/>
      <c r="BRZ87" s="382"/>
      <c r="BSA87" s="382"/>
      <c r="BSB87" s="382"/>
      <c r="BSC87" s="382"/>
      <c r="BSD87" s="382"/>
      <c r="BSE87" s="382"/>
      <c r="BSF87" s="382"/>
      <c r="BSG87" s="382"/>
      <c r="BSH87" s="382"/>
      <c r="BSI87" s="382"/>
      <c r="BSJ87" s="382"/>
      <c r="BSK87" s="382"/>
      <c r="BSL87" s="382"/>
      <c r="BSM87" s="382"/>
      <c r="BSN87" s="382"/>
      <c r="BSO87" s="382"/>
      <c r="BSP87" s="382"/>
      <c r="BSQ87" s="382"/>
      <c r="BSR87" s="382"/>
      <c r="BSS87" s="382"/>
      <c r="BST87" s="382"/>
      <c r="BSU87" s="382"/>
      <c r="BSV87" s="382"/>
      <c r="BSW87" s="382"/>
      <c r="BSX87" s="382"/>
      <c r="BSY87" s="382"/>
      <c r="BSZ87" s="382"/>
      <c r="BTA87" s="382"/>
      <c r="BTB87" s="382"/>
      <c r="BTC87" s="382"/>
      <c r="BTD87" s="382"/>
      <c r="BTE87" s="382"/>
      <c r="BTF87" s="382"/>
      <c r="BTG87" s="382"/>
      <c r="BTH87" s="382"/>
      <c r="BTI87" s="382"/>
    </row>
    <row r="88" spans="1:1881" ht="62.25" customHeight="1" x14ac:dyDescent="0.25">
      <c r="A88" s="772">
        <v>654</v>
      </c>
      <c r="B88" s="779" t="s">
        <v>38</v>
      </c>
      <c r="C88" s="780" t="s">
        <v>164</v>
      </c>
      <c r="D88" s="781" t="s">
        <v>864</v>
      </c>
      <c r="E88" s="778" t="s">
        <v>865</v>
      </c>
      <c r="F88" s="587"/>
      <c r="G88" s="383">
        <f>IF((F84+F85+F87)&gt;F88,"Error: Please review components of current assets above.  Account numbers (80+81+510)&gt;654",)</f>
        <v>0</v>
      </c>
      <c r="H88" s="14"/>
      <c r="I88" s="32"/>
      <c r="J88"/>
      <c r="L88" s="715" t="s">
        <v>1069</v>
      </c>
    </row>
    <row r="89" spans="1:1881" ht="74.25" customHeight="1" x14ac:dyDescent="0.25">
      <c r="A89" s="772">
        <v>655</v>
      </c>
      <c r="B89" s="779" t="s">
        <v>38</v>
      </c>
      <c r="C89" s="780" t="s">
        <v>164</v>
      </c>
      <c r="D89" s="782" t="s">
        <v>1237</v>
      </c>
      <c r="E89" s="778" t="s">
        <v>865</v>
      </c>
      <c r="F89" s="587"/>
      <c r="G89" s="581"/>
      <c r="H89" s="582"/>
      <c r="I89" s="583"/>
      <c r="J89"/>
      <c r="L89" s="715" t="s">
        <v>1070</v>
      </c>
    </row>
    <row r="90" spans="1:1881" s="579" customFormat="1" ht="69.75" customHeight="1" x14ac:dyDescent="0.25">
      <c r="A90" s="187">
        <v>381</v>
      </c>
      <c r="B90" s="65" t="s">
        <v>38</v>
      </c>
      <c r="C90" s="158" t="s">
        <v>164</v>
      </c>
      <c r="D90" s="131" t="s">
        <v>125</v>
      </c>
      <c r="E90" s="33" t="e">
        <f>HLOOKUP($D$2,'2019 Data(H)'!$C$1:$DC$310,140,FALSE)</f>
        <v>#N/A</v>
      </c>
      <c r="F90" s="587"/>
      <c r="G90" s="383">
        <f>IF(F88&gt;F90,"Error: Please review components of current assets above. Account numbers 654&gt;381",)</f>
        <v>0</v>
      </c>
      <c r="H90" s="14"/>
      <c r="I90" s="32"/>
      <c r="J90"/>
      <c r="K90" s="580"/>
      <c r="L90" s="715" t="s">
        <v>1071</v>
      </c>
      <c r="M90" s="580"/>
      <c r="N90"/>
      <c r="O90" s="580"/>
      <c r="P90" s="580"/>
      <c r="Q90" s="580"/>
      <c r="R90" s="580"/>
      <c r="S90" s="580"/>
      <c r="T90" s="580"/>
      <c r="U90" s="580"/>
      <c r="V90" s="580"/>
      <c r="W90" s="580"/>
      <c r="X90" s="580"/>
      <c r="Y90" s="580"/>
      <c r="Z90" s="580"/>
      <c r="AA90" s="580"/>
      <c r="AB90" s="580"/>
      <c r="AC90" s="580"/>
      <c r="AD90" s="580"/>
      <c r="AE90" s="580"/>
      <c r="AF90" s="580"/>
      <c r="AG90" s="580"/>
      <c r="AH90" s="580"/>
      <c r="AI90" s="580"/>
      <c r="AJ90" s="580"/>
      <c r="AK90" s="580"/>
      <c r="AL90" s="580"/>
      <c r="AM90" s="580"/>
      <c r="AN90" s="580"/>
      <c r="AO90" s="580"/>
      <c r="AP90" s="580"/>
      <c r="AQ90" s="580"/>
      <c r="AR90" s="580"/>
      <c r="AS90" s="580"/>
      <c r="AT90" s="580"/>
      <c r="AU90" s="580"/>
      <c r="AV90" s="580"/>
      <c r="AW90" s="580"/>
      <c r="AX90" s="580"/>
      <c r="AY90" s="580"/>
      <c r="AZ90" s="580"/>
      <c r="BA90" s="580"/>
      <c r="BB90" s="580"/>
      <c r="BC90" s="580"/>
      <c r="BD90" s="580"/>
      <c r="BE90" s="580"/>
      <c r="BF90" s="580"/>
      <c r="BG90" s="580"/>
      <c r="BH90" s="580"/>
      <c r="BI90" s="580"/>
      <c r="BJ90" s="580"/>
      <c r="BK90" s="580"/>
      <c r="BL90" s="580"/>
      <c r="BM90" s="580"/>
      <c r="BN90" s="580"/>
      <c r="BO90" s="580"/>
      <c r="BP90" s="580"/>
      <c r="BQ90" s="580"/>
      <c r="BR90" s="580"/>
      <c r="BS90" s="580"/>
      <c r="BT90" s="580"/>
      <c r="BU90" s="580"/>
      <c r="BV90" s="580"/>
      <c r="BW90" s="580"/>
      <c r="BX90" s="580"/>
      <c r="BY90" s="580"/>
      <c r="BZ90" s="580"/>
      <c r="CA90" s="580"/>
      <c r="CB90" s="580"/>
      <c r="CC90" s="580"/>
      <c r="CD90" s="580"/>
      <c r="CE90" s="580"/>
      <c r="CF90" s="580"/>
      <c r="CG90" s="580"/>
      <c r="CH90" s="580"/>
      <c r="CI90" s="580"/>
      <c r="CJ90" s="580"/>
      <c r="CK90" s="580"/>
      <c r="CL90" s="580"/>
      <c r="CM90" s="580"/>
      <c r="CN90" s="580"/>
      <c r="CO90" s="580"/>
      <c r="CP90" s="580"/>
      <c r="CQ90" s="580"/>
      <c r="CR90" s="580"/>
      <c r="CS90" s="580"/>
      <c r="CT90" s="580"/>
      <c r="CU90" s="580"/>
      <c r="CV90" s="580"/>
      <c r="CW90" s="580"/>
      <c r="CX90" s="580"/>
      <c r="CY90" s="580"/>
      <c r="CZ90" s="580"/>
      <c r="DA90" s="580"/>
      <c r="DB90" s="580"/>
      <c r="DC90" s="580"/>
      <c r="DD90" s="580"/>
      <c r="DE90" s="580"/>
      <c r="DF90" s="580"/>
      <c r="DG90" s="580"/>
      <c r="DH90" s="580"/>
      <c r="DI90" s="580"/>
      <c r="DJ90" s="580"/>
      <c r="DK90" s="580"/>
      <c r="DL90" s="580"/>
      <c r="DM90" s="580"/>
      <c r="DN90" s="580"/>
      <c r="DO90" s="580"/>
      <c r="DP90" s="580"/>
      <c r="DQ90" s="580"/>
      <c r="DR90" s="580"/>
      <c r="DS90" s="580"/>
      <c r="DT90" s="580"/>
      <c r="DU90" s="580"/>
      <c r="DV90" s="580"/>
      <c r="DW90" s="580"/>
      <c r="DX90" s="580"/>
      <c r="DY90" s="580"/>
      <c r="DZ90" s="580"/>
      <c r="EA90" s="580"/>
      <c r="EB90" s="580"/>
      <c r="EC90" s="580"/>
      <c r="ED90" s="580"/>
      <c r="EE90" s="580"/>
      <c r="EF90" s="580"/>
      <c r="EG90" s="580"/>
      <c r="EH90" s="580"/>
      <c r="EI90" s="580"/>
      <c r="EJ90" s="580"/>
      <c r="EK90" s="580"/>
      <c r="EL90" s="580"/>
      <c r="EM90" s="580"/>
      <c r="EN90" s="580"/>
      <c r="EO90" s="580"/>
      <c r="EP90" s="580"/>
      <c r="EQ90" s="580"/>
      <c r="ER90" s="580"/>
      <c r="ES90" s="580"/>
      <c r="ET90" s="580"/>
      <c r="EU90" s="580"/>
      <c r="EV90" s="580"/>
      <c r="EW90" s="580"/>
      <c r="EX90" s="580"/>
      <c r="EY90" s="580"/>
      <c r="EZ90" s="580"/>
      <c r="FA90" s="580"/>
      <c r="FB90" s="580"/>
      <c r="FC90" s="580"/>
      <c r="FD90" s="580"/>
      <c r="FE90" s="580"/>
      <c r="FF90" s="580"/>
      <c r="FG90" s="580"/>
      <c r="FH90" s="580"/>
      <c r="FI90" s="580"/>
      <c r="FJ90" s="580"/>
      <c r="FK90" s="580"/>
      <c r="FL90" s="580"/>
      <c r="FM90" s="580"/>
      <c r="FN90" s="580"/>
      <c r="FO90" s="580"/>
      <c r="FP90" s="580"/>
      <c r="FQ90" s="580"/>
      <c r="FR90" s="580"/>
      <c r="FS90" s="580"/>
      <c r="FT90" s="580"/>
      <c r="FU90" s="580"/>
      <c r="FV90" s="580"/>
      <c r="FW90" s="580"/>
      <c r="FX90" s="580"/>
      <c r="FY90" s="580"/>
      <c r="FZ90" s="580"/>
      <c r="GA90" s="580"/>
      <c r="GB90" s="580"/>
      <c r="GC90" s="580"/>
      <c r="GD90" s="580"/>
      <c r="GE90" s="580"/>
      <c r="GF90" s="580"/>
      <c r="GG90" s="580"/>
      <c r="GH90" s="580"/>
      <c r="GI90" s="580"/>
      <c r="GJ90" s="580"/>
      <c r="GK90" s="580"/>
      <c r="GL90" s="580"/>
      <c r="GM90" s="580"/>
      <c r="GN90" s="580"/>
      <c r="GO90" s="580"/>
      <c r="GP90" s="580"/>
      <c r="GQ90" s="580"/>
      <c r="GR90" s="580"/>
      <c r="GS90" s="580"/>
      <c r="GT90" s="580"/>
      <c r="GU90" s="580"/>
      <c r="GV90" s="580"/>
      <c r="GW90" s="580"/>
      <c r="GX90" s="580"/>
      <c r="GY90" s="580"/>
      <c r="GZ90" s="580"/>
      <c r="HA90" s="580"/>
      <c r="HB90" s="580"/>
      <c r="HC90" s="580"/>
      <c r="HD90" s="580"/>
      <c r="HE90" s="580"/>
      <c r="HF90" s="580"/>
      <c r="HG90" s="580"/>
      <c r="HH90" s="580"/>
      <c r="HI90" s="580"/>
      <c r="HJ90" s="580"/>
      <c r="HK90" s="580"/>
      <c r="HL90" s="580"/>
      <c r="HM90" s="580"/>
      <c r="HN90" s="580"/>
      <c r="HO90" s="580"/>
      <c r="HP90" s="580"/>
      <c r="HQ90" s="580"/>
      <c r="HR90" s="580"/>
      <c r="HS90" s="580"/>
      <c r="HT90" s="580"/>
      <c r="HU90" s="580"/>
      <c r="HV90" s="580"/>
      <c r="HW90" s="580"/>
      <c r="HX90" s="580"/>
      <c r="HY90" s="580"/>
      <c r="HZ90" s="580"/>
      <c r="IA90" s="580"/>
      <c r="IB90" s="580"/>
      <c r="IC90" s="580"/>
      <c r="ID90" s="580"/>
      <c r="IE90" s="580"/>
      <c r="IF90" s="580"/>
      <c r="IG90" s="580"/>
      <c r="IH90" s="580"/>
      <c r="II90" s="580"/>
      <c r="IJ90" s="580"/>
      <c r="IK90" s="580"/>
      <c r="IL90" s="580"/>
      <c r="IM90" s="580"/>
      <c r="IN90" s="580"/>
      <c r="IO90" s="580"/>
      <c r="IP90" s="580"/>
      <c r="IQ90" s="580"/>
      <c r="IR90" s="580"/>
      <c r="IS90" s="580"/>
      <c r="IT90" s="580"/>
      <c r="IU90" s="580"/>
      <c r="IV90" s="580"/>
      <c r="IW90" s="580"/>
      <c r="IX90" s="580"/>
      <c r="IY90" s="580"/>
      <c r="IZ90" s="580"/>
      <c r="JA90" s="580"/>
      <c r="JB90" s="580"/>
      <c r="JC90" s="580"/>
      <c r="JD90" s="580"/>
      <c r="JE90" s="580"/>
      <c r="JF90" s="580"/>
      <c r="JG90" s="580"/>
      <c r="JH90" s="580"/>
      <c r="JI90" s="580"/>
      <c r="JJ90" s="580"/>
      <c r="JK90" s="580"/>
      <c r="JL90" s="580"/>
      <c r="JM90" s="580"/>
      <c r="JN90" s="580"/>
      <c r="JO90" s="580"/>
      <c r="JP90" s="580"/>
      <c r="JQ90" s="580"/>
      <c r="JR90" s="580"/>
      <c r="JS90" s="580"/>
      <c r="JT90" s="580"/>
      <c r="JU90" s="580"/>
      <c r="JV90" s="580"/>
      <c r="JW90" s="580"/>
      <c r="JX90" s="580"/>
      <c r="JY90" s="580"/>
      <c r="JZ90" s="580"/>
      <c r="KA90" s="580"/>
      <c r="KB90" s="580"/>
      <c r="KC90" s="580"/>
      <c r="KD90" s="580"/>
      <c r="KE90" s="580"/>
      <c r="KF90" s="580"/>
      <c r="KG90" s="580"/>
      <c r="KH90" s="580"/>
      <c r="KI90" s="580"/>
      <c r="KJ90" s="580"/>
      <c r="KK90" s="580"/>
      <c r="KL90" s="580"/>
      <c r="KM90" s="580"/>
      <c r="KN90" s="580"/>
      <c r="KO90" s="580"/>
      <c r="KP90" s="580"/>
      <c r="KQ90" s="580"/>
      <c r="KR90" s="580"/>
      <c r="KS90" s="580"/>
      <c r="KT90" s="580"/>
      <c r="KU90" s="580"/>
      <c r="KV90" s="580"/>
      <c r="KW90" s="580"/>
      <c r="KX90" s="580"/>
      <c r="KY90" s="580"/>
      <c r="KZ90" s="580"/>
      <c r="LA90" s="580"/>
      <c r="LB90" s="580"/>
      <c r="LC90" s="580"/>
      <c r="LD90" s="580"/>
      <c r="LE90" s="580"/>
      <c r="LF90" s="580"/>
      <c r="LG90" s="580"/>
      <c r="LH90" s="580"/>
      <c r="LI90" s="580"/>
      <c r="LJ90" s="580"/>
      <c r="LK90" s="580"/>
      <c r="LL90" s="580"/>
      <c r="LM90" s="580"/>
      <c r="LN90" s="580"/>
      <c r="LO90" s="580"/>
      <c r="LP90" s="580"/>
      <c r="LQ90" s="580"/>
      <c r="LR90" s="580"/>
      <c r="LS90" s="580"/>
      <c r="LT90" s="580"/>
      <c r="LU90" s="580"/>
      <c r="LV90" s="580"/>
      <c r="LW90" s="580"/>
      <c r="LX90" s="580"/>
      <c r="LY90" s="580"/>
      <c r="LZ90" s="580"/>
      <c r="MA90" s="580"/>
      <c r="MB90" s="580"/>
      <c r="MC90" s="580"/>
      <c r="MD90" s="580"/>
      <c r="ME90" s="580"/>
      <c r="MF90" s="580"/>
      <c r="MG90" s="580"/>
      <c r="MH90" s="580"/>
      <c r="MI90" s="580"/>
      <c r="MJ90" s="580"/>
      <c r="MK90" s="580"/>
      <c r="ML90" s="580"/>
      <c r="MM90" s="580"/>
      <c r="MN90" s="580"/>
      <c r="MO90" s="580"/>
      <c r="MP90" s="580"/>
      <c r="MQ90" s="580"/>
      <c r="MR90" s="580"/>
      <c r="MS90" s="580"/>
      <c r="MT90" s="580"/>
      <c r="MU90" s="580"/>
      <c r="MV90" s="580"/>
      <c r="MW90" s="580"/>
      <c r="MX90" s="580"/>
      <c r="MY90" s="580"/>
      <c r="MZ90" s="580"/>
      <c r="NA90" s="580"/>
      <c r="NB90" s="580"/>
      <c r="NC90" s="580"/>
      <c r="ND90" s="580"/>
      <c r="NE90" s="580"/>
      <c r="NF90" s="580"/>
      <c r="NG90" s="580"/>
      <c r="NH90" s="580"/>
      <c r="NI90" s="580"/>
      <c r="NJ90" s="580"/>
      <c r="NK90" s="580"/>
      <c r="NL90" s="580"/>
      <c r="NM90" s="580"/>
      <c r="NN90" s="580"/>
      <c r="NO90" s="580"/>
      <c r="NP90" s="580"/>
      <c r="NQ90" s="580"/>
      <c r="NR90" s="580"/>
      <c r="NS90" s="580"/>
      <c r="NT90" s="580"/>
      <c r="NU90" s="580"/>
      <c r="NV90" s="580"/>
      <c r="NW90" s="580"/>
      <c r="NX90" s="580"/>
      <c r="NY90" s="580"/>
      <c r="NZ90" s="580"/>
      <c r="OA90" s="580"/>
      <c r="OB90" s="580"/>
      <c r="OC90" s="580"/>
      <c r="OD90" s="580"/>
      <c r="OE90" s="580"/>
      <c r="OF90" s="580"/>
      <c r="OG90" s="580"/>
      <c r="OH90" s="580"/>
      <c r="OI90" s="580"/>
      <c r="OJ90" s="580"/>
      <c r="OK90" s="580"/>
      <c r="OL90" s="580"/>
      <c r="OM90" s="580"/>
      <c r="ON90" s="580"/>
      <c r="OO90" s="580"/>
      <c r="OP90" s="580"/>
      <c r="OQ90" s="580"/>
      <c r="OR90" s="580"/>
      <c r="OS90" s="580"/>
      <c r="OT90" s="580"/>
      <c r="OU90" s="580"/>
      <c r="OV90" s="580"/>
      <c r="OW90" s="580"/>
      <c r="OX90" s="580"/>
      <c r="OY90" s="580"/>
      <c r="OZ90" s="580"/>
      <c r="PA90" s="580"/>
      <c r="PB90" s="580"/>
      <c r="PC90" s="580"/>
      <c r="PD90" s="580"/>
      <c r="PE90" s="580"/>
      <c r="PF90" s="580"/>
      <c r="PG90" s="580"/>
      <c r="PH90" s="580"/>
      <c r="PI90" s="580"/>
      <c r="PJ90" s="580"/>
      <c r="PK90" s="580"/>
      <c r="PL90" s="580"/>
      <c r="PM90" s="580"/>
      <c r="PN90" s="580"/>
      <c r="PO90" s="580"/>
      <c r="PP90" s="580"/>
      <c r="PQ90" s="580"/>
      <c r="PR90" s="580"/>
      <c r="PS90" s="580"/>
      <c r="PT90" s="580"/>
      <c r="PU90" s="580"/>
      <c r="PV90" s="580"/>
      <c r="PW90" s="580"/>
      <c r="PX90" s="580"/>
      <c r="PY90" s="580"/>
      <c r="PZ90" s="580"/>
      <c r="QA90" s="580"/>
      <c r="QB90" s="580"/>
      <c r="QC90" s="580"/>
      <c r="QD90" s="580"/>
      <c r="QE90" s="580"/>
      <c r="QF90" s="580"/>
      <c r="QG90" s="580"/>
      <c r="QH90" s="580"/>
      <c r="QI90" s="580"/>
      <c r="QJ90" s="580"/>
      <c r="QK90" s="580"/>
      <c r="QL90" s="580"/>
      <c r="QM90" s="580"/>
      <c r="QN90" s="580"/>
      <c r="QO90" s="580"/>
      <c r="QP90" s="580"/>
      <c r="QQ90" s="580"/>
      <c r="QR90" s="580"/>
      <c r="QS90" s="580"/>
      <c r="QT90" s="580"/>
      <c r="QU90" s="580"/>
      <c r="QV90" s="580"/>
      <c r="QW90" s="580"/>
      <c r="QX90" s="580"/>
      <c r="QY90" s="580"/>
      <c r="QZ90" s="580"/>
      <c r="RA90" s="580"/>
      <c r="RB90" s="580"/>
      <c r="RC90" s="580"/>
      <c r="RD90" s="580"/>
      <c r="RE90" s="580"/>
      <c r="RF90" s="580"/>
      <c r="RG90" s="580"/>
      <c r="RH90" s="580"/>
      <c r="RI90" s="580"/>
      <c r="RJ90" s="580"/>
      <c r="RK90" s="580"/>
      <c r="RL90" s="580"/>
      <c r="RM90" s="580"/>
      <c r="RN90" s="580"/>
      <c r="RO90" s="580"/>
      <c r="RP90" s="580"/>
      <c r="RQ90" s="580"/>
      <c r="RR90" s="580"/>
      <c r="RS90" s="580"/>
      <c r="RT90" s="580"/>
      <c r="RU90" s="580"/>
      <c r="RV90" s="580"/>
      <c r="RW90" s="580"/>
      <c r="RX90" s="580"/>
      <c r="RY90" s="580"/>
      <c r="RZ90" s="580"/>
      <c r="SA90" s="580"/>
      <c r="SB90" s="580"/>
      <c r="SC90" s="580"/>
      <c r="SD90" s="580"/>
      <c r="SE90" s="580"/>
      <c r="SF90" s="580"/>
      <c r="SG90" s="580"/>
      <c r="SH90" s="580"/>
      <c r="SI90" s="580"/>
      <c r="SJ90" s="580"/>
      <c r="SK90" s="580"/>
      <c r="SL90" s="580"/>
      <c r="SM90" s="580"/>
      <c r="SN90" s="580"/>
      <c r="SO90" s="580"/>
      <c r="SP90" s="580"/>
      <c r="SQ90" s="580"/>
      <c r="SR90" s="580"/>
      <c r="SS90" s="580"/>
      <c r="ST90" s="580"/>
      <c r="SU90" s="580"/>
      <c r="SV90" s="580"/>
      <c r="SW90" s="580"/>
      <c r="SX90" s="580"/>
      <c r="SY90" s="580"/>
      <c r="SZ90" s="580"/>
      <c r="TA90" s="580"/>
      <c r="TB90" s="580"/>
      <c r="TC90" s="580"/>
      <c r="TD90" s="580"/>
      <c r="TE90" s="580"/>
      <c r="TF90" s="580"/>
      <c r="TG90" s="580"/>
      <c r="TH90" s="580"/>
      <c r="TI90" s="580"/>
      <c r="TJ90" s="580"/>
      <c r="TK90" s="580"/>
      <c r="TL90" s="580"/>
      <c r="TM90" s="580"/>
      <c r="TN90" s="580"/>
      <c r="TO90" s="580"/>
      <c r="TP90" s="580"/>
      <c r="TQ90" s="580"/>
      <c r="TR90" s="580"/>
      <c r="TS90" s="580"/>
      <c r="TT90" s="580"/>
      <c r="TU90" s="580"/>
      <c r="TV90" s="580"/>
      <c r="TW90" s="580"/>
      <c r="TX90" s="580"/>
      <c r="TY90" s="580"/>
      <c r="TZ90" s="580"/>
      <c r="UA90" s="580"/>
      <c r="UB90" s="580"/>
      <c r="UC90" s="580"/>
      <c r="UD90" s="580"/>
      <c r="UE90" s="580"/>
      <c r="UF90" s="580"/>
      <c r="UG90" s="580"/>
      <c r="UH90" s="580"/>
      <c r="UI90" s="580"/>
      <c r="UJ90" s="580"/>
      <c r="UK90" s="580"/>
      <c r="UL90" s="580"/>
      <c r="UM90" s="580"/>
      <c r="UN90" s="580"/>
      <c r="UO90" s="580"/>
      <c r="UP90" s="580"/>
      <c r="UQ90" s="580"/>
      <c r="UR90" s="580"/>
      <c r="US90" s="580"/>
      <c r="UT90" s="580"/>
      <c r="UU90" s="580"/>
      <c r="UV90" s="580"/>
      <c r="UW90" s="580"/>
      <c r="UX90" s="580"/>
      <c r="UY90" s="580"/>
      <c r="UZ90" s="580"/>
      <c r="VA90" s="580"/>
      <c r="VB90" s="580"/>
      <c r="VC90" s="580"/>
      <c r="VD90" s="580"/>
      <c r="VE90" s="580"/>
      <c r="VF90" s="580"/>
      <c r="VG90" s="580"/>
      <c r="VH90" s="580"/>
      <c r="VI90" s="580"/>
      <c r="VJ90" s="580"/>
      <c r="VK90" s="580"/>
      <c r="VL90" s="580"/>
      <c r="VM90" s="580"/>
      <c r="VN90" s="580"/>
      <c r="VO90" s="580"/>
      <c r="VP90" s="580"/>
      <c r="VQ90" s="580"/>
      <c r="VR90" s="580"/>
      <c r="VS90" s="580"/>
      <c r="VT90" s="580"/>
      <c r="VU90" s="580"/>
      <c r="VV90" s="580"/>
      <c r="VW90" s="580"/>
      <c r="VX90" s="580"/>
      <c r="VY90" s="580"/>
      <c r="VZ90" s="580"/>
      <c r="WA90" s="580"/>
      <c r="WB90" s="580"/>
      <c r="WC90" s="580"/>
      <c r="WD90" s="580"/>
      <c r="WE90" s="580"/>
      <c r="WF90" s="580"/>
      <c r="WG90" s="580"/>
      <c r="WH90" s="580"/>
      <c r="WI90" s="580"/>
      <c r="WJ90" s="580"/>
      <c r="WK90" s="580"/>
      <c r="WL90" s="580"/>
      <c r="WM90" s="580"/>
      <c r="WN90" s="580"/>
      <c r="WO90" s="580"/>
      <c r="WP90" s="580"/>
      <c r="WQ90" s="580"/>
      <c r="WR90" s="580"/>
      <c r="WS90" s="580"/>
      <c r="WT90" s="580"/>
      <c r="WU90" s="580"/>
      <c r="WV90" s="580"/>
      <c r="WW90" s="580"/>
      <c r="WX90" s="580"/>
      <c r="WY90" s="580"/>
      <c r="WZ90" s="580"/>
      <c r="XA90" s="580"/>
      <c r="XB90" s="580"/>
      <c r="XC90" s="580"/>
      <c r="XD90" s="580"/>
      <c r="XE90" s="580"/>
      <c r="XF90" s="580"/>
      <c r="XG90" s="580"/>
      <c r="XH90" s="580"/>
      <c r="XI90" s="580"/>
      <c r="XJ90" s="580"/>
      <c r="XK90" s="580"/>
      <c r="XL90" s="580"/>
      <c r="XM90" s="580"/>
      <c r="XN90" s="580"/>
      <c r="XO90" s="580"/>
      <c r="XP90" s="580"/>
      <c r="XQ90" s="580"/>
      <c r="XR90" s="580"/>
      <c r="XS90" s="580"/>
      <c r="XT90" s="580"/>
      <c r="XU90" s="580"/>
      <c r="XV90" s="580"/>
      <c r="XW90" s="580"/>
      <c r="XX90" s="580"/>
      <c r="XY90" s="580"/>
      <c r="XZ90" s="580"/>
      <c r="YA90" s="580"/>
      <c r="YB90" s="580"/>
      <c r="YC90" s="580"/>
      <c r="YD90" s="580"/>
      <c r="YE90" s="580"/>
      <c r="YF90" s="580"/>
      <c r="YG90" s="580"/>
      <c r="YH90" s="580"/>
      <c r="YI90" s="580"/>
      <c r="YJ90" s="580"/>
      <c r="YK90" s="580"/>
      <c r="YL90" s="580"/>
      <c r="YM90" s="580"/>
      <c r="YN90" s="580"/>
      <c r="YO90" s="580"/>
      <c r="YP90" s="580"/>
      <c r="YQ90" s="580"/>
      <c r="YR90" s="580"/>
      <c r="YS90" s="580"/>
      <c r="YT90" s="580"/>
      <c r="YU90" s="580"/>
      <c r="YV90" s="580"/>
      <c r="YW90" s="580"/>
      <c r="YX90" s="580"/>
      <c r="YY90" s="580"/>
      <c r="YZ90" s="580"/>
      <c r="ZA90" s="580"/>
      <c r="ZB90" s="580"/>
      <c r="ZC90" s="580"/>
      <c r="ZD90" s="580"/>
      <c r="ZE90" s="580"/>
      <c r="ZF90" s="580"/>
      <c r="ZG90" s="580"/>
      <c r="ZH90" s="580"/>
      <c r="ZI90" s="580"/>
      <c r="ZJ90" s="580"/>
      <c r="ZK90" s="580"/>
      <c r="ZL90" s="580"/>
      <c r="ZM90" s="580"/>
      <c r="ZN90" s="580"/>
      <c r="ZO90" s="580"/>
      <c r="ZP90" s="580"/>
      <c r="ZQ90" s="580"/>
      <c r="ZR90" s="580"/>
      <c r="ZS90" s="580"/>
      <c r="ZT90" s="580"/>
      <c r="ZU90" s="580"/>
      <c r="ZV90" s="580"/>
      <c r="ZW90" s="580"/>
      <c r="ZX90" s="580"/>
      <c r="ZY90" s="580"/>
      <c r="ZZ90" s="580"/>
      <c r="AAA90" s="580"/>
      <c r="AAB90" s="580"/>
      <c r="AAC90" s="580"/>
      <c r="AAD90" s="580"/>
      <c r="AAE90" s="580"/>
      <c r="AAF90" s="580"/>
      <c r="AAG90" s="580"/>
      <c r="AAH90" s="580"/>
      <c r="AAI90" s="580"/>
      <c r="AAJ90" s="580"/>
      <c r="AAK90" s="580"/>
      <c r="AAL90" s="580"/>
      <c r="AAM90" s="580"/>
      <c r="AAN90" s="580"/>
      <c r="AAO90" s="580"/>
      <c r="AAP90" s="580"/>
      <c r="AAQ90" s="580"/>
      <c r="AAR90" s="580"/>
      <c r="AAS90" s="580"/>
      <c r="AAT90" s="580"/>
      <c r="AAU90" s="580"/>
      <c r="AAV90" s="580"/>
      <c r="AAW90" s="580"/>
      <c r="AAX90" s="580"/>
      <c r="AAY90" s="580"/>
      <c r="AAZ90" s="580"/>
      <c r="ABA90" s="580"/>
      <c r="ABB90" s="580"/>
      <c r="ABC90" s="580"/>
      <c r="ABD90" s="580"/>
      <c r="ABE90" s="580"/>
      <c r="ABF90" s="580"/>
      <c r="ABG90" s="580"/>
      <c r="ABH90" s="580"/>
      <c r="ABI90" s="580"/>
      <c r="ABJ90" s="580"/>
      <c r="ABK90" s="580"/>
      <c r="ABL90" s="580"/>
      <c r="ABM90" s="580"/>
      <c r="ABN90" s="580"/>
      <c r="ABO90" s="580"/>
      <c r="ABP90" s="580"/>
      <c r="ABQ90" s="580"/>
      <c r="ABR90" s="580"/>
      <c r="ABS90" s="580"/>
      <c r="ABT90" s="580"/>
      <c r="ABU90" s="580"/>
      <c r="ABV90" s="580"/>
      <c r="ABW90" s="580"/>
      <c r="ABX90" s="580"/>
      <c r="ABY90" s="580"/>
      <c r="ABZ90" s="580"/>
      <c r="ACA90" s="580"/>
      <c r="ACB90" s="580"/>
      <c r="ACC90" s="580"/>
      <c r="ACD90" s="580"/>
      <c r="ACE90" s="580"/>
      <c r="ACF90" s="580"/>
      <c r="ACG90" s="580"/>
      <c r="ACH90" s="580"/>
      <c r="ACI90" s="580"/>
      <c r="ACJ90" s="580"/>
      <c r="ACK90" s="580"/>
      <c r="ACL90" s="580"/>
      <c r="ACM90" s="580"/>
      <c r="ACN90" s="580"/>
      <c r="ACO90" s="580"/>
      <c r="ACP90" s="580"/>
      <c r="ACQ90" s="580"/>
      <c r="ACR90" s="580"/>
      <c r="ACS90" s="580"/>
      <c r="ACT90" s="580"/>
      <c r="ACU90" s="580"/>
      <c r="ACV90" s="580"/>
      <c r="ACW90" s="580"/>
      <c r="ACX90" s="580"/>
      <c r="ACY90" s="580"/>
      <c r="ACZ90" s="580"/>
      <c r="ADA90" s="580"/>
      <c r="ADB90" s="580"/>
      <c r="ADC90" s="580"/>
      <c r="ADD90" s="580"/>
      <c r="ADE90" s="580"/>
      <c r="ADF90" s="580"/>
      <c r="ADG90" s="580"/>
      <c r="ADH90" s="580"/>
      <c r="ADI90" s="580"/>
      <c r="ADJ90" s="580"/>
      <c r="ADK90" s="580"/>
      <c r="ADL90" s="580"/>
      <c r="ADM90" s="580"/>
      <c r="ADN90" s="580"/>
      <c r="ADO90" s="580"/>
      <c r="ADP90" s="580"/>
      <c r="ADQ90" s="580"/>
      <c r="ADR90" s="580"/>
      <c r="ADS90" s="580"/>
      <c r="ADT90" s="580"/>
      <c r="ADU90" s="580"/>
      <c r="ADV90" s="580"/>
      <c r="ADW90" s="580"/>
      <c r="ADX90" s="580"/>
      <c r="ADY90" s="580"/>
      <c r="ADZ90" s="580"/>
      <c r="AEA90" s="580"/>
      <c r="AEB90" s="580"/>
      <c r="AEC90" s="580"/>
      <c r="AED90" s="580"/>
      <c r="AEE90" s="580"/>
      <c r="AEF90" s="580"/>
      <c r="AEG90" s="580"/>
      <c r="AEH90" s="580"/>
      <c r="AEI90" s="580"/>
      <c r="AEJ90" s="580"/>
      <c r="AEK90" s="580"/>
      <c r="AEL90" s="580"/>
      <c r="AEM90" s="580"/>
      <c r="AEN90" s="580"/>
      <c r="AEO90" s="580"/>
      <c r="AEP90" s="580"/>
      <c r="AEQ90" s="580"/>
      <c r="AER90" s="580"/>
      <c r="AES90" s="580"/>
      <c r="AET90" s="580"/>
      <c r="AEU90" s="580"/>
      <c r="AEV90" s="580"/>
      <c r="AEW90" s="580"/>
      <c r="AEX90" s="580"/>
      <c r="AEY90" s="580"/>
      <c r="AEZ90" s="580"/>
      <c r="AFA90" s="580"/>
      <c r="AFB90" s="580"/>
      <c r="AFC90" s="580"/>
      <c r="AFD90" s="580"/>
      <c r="AFE90" s="580"/>
      <c r="AFF90" s="580"/>
      <c r="AFG90" s="580"/>
      <c r="AFH90" s="580"/>
      <c r="AFI90" s="580"/>
      <c r="AFJ90" s="580"/>
      <c r="AFK90" s="580"/>
      <c r="AFL90" s="580"/>
      <c r="AFM90" s="580"/>
      <c r="AFN90" s="580"/>
      <c r="AFO90" s="580"/>
      <c r="AFP90" s="580"/>
      <c r="AFQ90" s="580"/>
      <c r="AFR90" s="580"/>
      <c r="AFS90" s="580"/>
      <c r="AFT90" s="580"/>
      <c r="AFU90" s="580"/>
      <c r="AFV90" s="580"/>
      <c r="AFW90" s="580"/>
      <c r="AFX90" s="580"/>
      <c r="AFY90" s="580"/>
      <c r="AFZ90" s="580"/>
      <c r="AGA90" s="580"/>
      <c r="AGB90" s="580"/>
      <c r="AGC90" s="580"/>
      <c r="AGD90" s="580"/>
      <c r="AGE90" s="580"/>
      <c r="AGF90" s="580"/>
      <c r="AGG90" s="580"/>
      <c r="AGH90" s="580"/>
      <c r="AGI90" s="580"/>
      <c r="AGJ90" s="580"/>
      <c r="AGK90" s="580"/>
      <c r="AGL90" s="580"/>
      <c r="AGM90" s="580"/>
      <c r="AGN90" s="580"/>
      <c r="AGO90" s="580"/>
      <c r="AGP90" s="580"/>
      <c r="AGQ90" s="580"/>
      <c r="AGR90" s="580"/>
      <c r="AGS90" s="580"/>
      <c r="AGT90" s="580"/>
      <c r="AGU90" s="580"/>
      <c r="AGV90" s="580"/>
      <c r="AGW90" s="580"/>
      <c r="AGX90" s="580"/>
      <c r="AGY90" s="580"/>
      <c r="AGZ90" s="580"/>
      <c r="AHA90" s="580"/>
      <c r="AHB90" s="580"/>
      <c r="AHC90" s="580"/>
      <c r="AHD90" s="580"/>
      <c r="AHE90" s="580"/>
      <c r="AHF90" s="580"/>
      <c r="AHG90" s="580"/>
      <c r="AHH90" s="580"/>
      <c r="AHI90" s="580"/>
      <c r="AHJ90" s="580"/>
      <c r="AHK90" s="580"/>
      <c r="AHL90" s="580"/>
      <c r="AHM90" s="580"/>
      <c r="AHN90" s="580"/>
      <c r="AHO90" s="580"/>
      <c r="AHP90" s="580"/>
      <c r="AHQ90" s="580"/>
      <c r="AHR90" s="580"/>
      <c r="AHS90" s="580"/>
      <c r="AHT90" s="580"/>
      <c r="AHU90" s="580"/>
      <c r="AHV90" s="580"/>
      <c r="AHW90" s="580"/>
      <c r="AHX90" s="580"/>
      <c r="AHY90" s="580"/>
      <c r="AHZ90" s="580"/>
      <c r="AIA90" s="580"/>
      <c r="AIB90" s="580"/>
      <c r="AIC90" s="580"/>
      <c r="AID90" s="580"/>
      <c r="AIE90" s="580"/>
      <c r="AIF90" s="580"/>
      <c r="AIG90" s="580"/>
      <c r="AIH90" s="580"/>
      <c r="AII90" s="580"/>
      <c r="AIJ90" s="580"/>
      <c r="AIK90" s="580"/>
      <c r="AIL90" s="580"/>
      <c r="AIM90" s="580"/>
      <c r="AIN90" s="580"/>
      <c r="AIO90" s="580"/>
      <c r="AIP90" s="580"/>
      <c r="AIQ90" s="580"/>
      <c r="AIR90" s="580"/>
      <c r="AIS90" s="580"/>
      <c r="AIT90" s="580"/>
      <c r="AIU90" s="580"/>
      <c r="AIV90" s="580"/>
      <c r="AIW90" s="580"/>
      <c r="AIX90" s="580"/>
      <c r="AIY90" s="580"/>
      <c r="AIZ90" s="580"/>
      <c r="AJA90" s="580"/>
      <c r="AJB90" s="580"/>
      <c r="AJC90" s="580"/>
      <c r="AJD90" s="580"/>
      <c r="AJE90" s="580"/>
      <c r="AJF90" s="580"/>
      <c r="AJG90" s="580"/>
      <c r="AJH90" s="580"/>
      <c r="AJI90" s="580"/>
      <c r="AJJ90" s="580"/>
      <c r="AJK90" s="580"/>
      <c r="AJL90" s="580"/>
      <c r="AJM90" s="580"/>
      <c r="AJN90" s="580"/>
      <c r="AJO90" s="580"/>
      <c r="AJP90" s="580"/>
      <c r="AJQ90" s="580"/>
      <c r="AJR90" s="580"/>
      <c r="AJS90" s="580"/>
      <c r="AJT90" s="580"/>
      <c r="AJU90" s="580"/>
      <c r="AJV90" s="580"/>
      <c r="AJW90" s="580"/>
      <c r="AJX90" s="580"/>
      <c r="AJY90" s="580"/>
      <c r="AJZ90" s="580"/>
      <c r="AKA90" s="580"/>
      <c r="AKB90" s="580"/>
      <c r="AKC90" s="580"/>
      <c r="AKD90" s="580"/>
      <c r="AKE90" s="580"/>
      <c r="AKF90" s="580"/>
      <c r="AKG90" s="580"/>
      <c r="AKH90" s="580"/>
      <c r="AKI90" s="580"/>
      <c r="AKJ90" s="580"/>
      <c r="AKK90" s="580"/>
      <c r="AKL90" s="580"/>
      <c r="AKM90" s="580"/>
      <c r="AKN90" s="580"/>
      <c r="AKO90" s="580"/>
      <c r="AKP90" s="580"/>
      <c r="AKQ90" s="580"/>
      <c r="AKR90" s="580"/>
      <c r="AKS90" s="580"/>
      <c r="AKT90" s="580"/>
      <c r="AKU90" s="580"/>
      <c r="AKV90" s="580"/>
      <c r="AKW90" s="580"/>
      <c r="AKX90" s="580"/>
      <c r="AKY90" s="580"/>
      <c r="AKZ90" s="580"/>
      <c r="ALA90" s="580"/>
      <c r="ALB90" s="580"/>
      <c r="ALC90" s="580"/>
      <c r="ALD90" s="580"/>
      <c r="ALE90" s="580"/>
      <c r="ALF90" s="580"/>
      <c r="ALG90" s="580"/>
      <c r="ALH90" s="580"/>
      <c r="ALI90" s="580"/>
      <c r="ALJ90" s="580"/>
      <c r="ALK90" s="580"/>
      <c r="ALL90" s="580"/>
      <c r="ALM90" s="580"/>
      <c r="ALN90" s="580"/>
      <c r="ALO90" s="580"/>
      <c r="ALP90" s="580"/>
      <c r="ALQ90" s="580"/>
      <c r="ALR90" s="580"/>
      <c r="ALS90" s="580"/>
      <c r="ALT90" s="580"/>
      <c r="ALU90" s="580"/>
      <c r="ALV90" s="580"/>
      <c r="ALW90" s="580"/>
      <c r="ALX90" s="580"/>
      <c r="ALY90" s="580"/>
      <c r="ALZ90" s="580"/>
      <c r="AMA90" s="580"/>
      <c r="AMB90" s="580"/>
      <c r="AMC90" s="580"/>
      <c r="AMD90" s="580"/>
      <c r="AME90" s="580"/>
      <c r="AMF90" s="580"/>
      <c r="AMG90" s="580"/>
      <c r="AMH90" s="580"/>
      <c r="AMI90" s="580"/>
      <c r="AMJ90" s="580"/>
      <c r="AMK90" s="580"/>
      <c r="AML90" s="580"/>
      <c r="AMM90" s="580"/>
      <c r="AMN90" s="580"/>
      <c r="AMO90" s="580"/>
      <c r="AMP90" s="580"/>
      <c r="AMQ90" s="580"/>
      <c r="AMR90" s="580"/>
      <c r="AMS90" s="580"/>
      <c r="AMT90" s="580"/>
      <c r="AMU90" s="580"/>
      <c r="AMV90" s="580"/>
      <c r="AMW90" s="580"/>
      <c r="AMX90" s="580"/>
      <c r="AMY90" s="580"/>
      <c r="AMZ90" s="580"/>
      <c r="ANA90" s="580"/>
      <c r="ANB90" s="580"/>
      <c r="ANC90" s="580"/>
      <c r="AND90" s="580"/>
      <c r="ANE90" s="580"/>
      <c r="ANF90" s="580"/>
      <c r="ANG90" s="580"/>
      <c r="ANH90" s="580"/>
      <c r="ANI90" s="580"/>
      <c r="ANJ90" s="580"/>
      <c r="ANK90" s="580"/>
      <c r="ANL90" s="580"/>
      <c r="ANM90" s="580"/>
      <c r="ANN90" s="580"/>
      <c r="ANO90" s="580"/>
      <c r="ANP90" s="580"/>
      <c r="ANQ90" s="580"/>
      <c r="ANR90" s="580"/>
      <c r="ANS90" s="580"/>
      <c r="ANT90" s="580"/>
      <c r="ANU90" s="580"/>
      <c r="ANV90" s="580"/>
      <c r="ANW90" s="580"/>
      <c r="ANX90" s="580"/>
      <c r="ANY90" s="580"/>
      <c r="ANZ90" s="580"/>
      <c r="AOA90" s="580"/>
      <c r="AOB90" s="580"/>
      <c r="AOC90" s="580"/>
      <c r="AOD90" s="580"/>
      <c r="AOE90" s="580"/>
      <c r="AOF90" s="580"/>
      <c r="AOG90" s="580"/>
      <c r="AOH90" s="580"/>
      <c r="AOI90" s="580"/>
      <c r="AOJ90" s="580"/>
      <c r="AOK90" s="580"/>
      <c r="AOL90" s="580"/>
      <c r="AOM90" s="580"/>
      <c r="AON90" s="580"/>
      <c r="AOO90" s="580"/>
      <c r="AOP90" s="580"/>
      <c r="AOQ90" s="580"/>
      <c r="AOR90" s="580"/>
      <c r="AOS90" s="580"/>
      <c r="AOT90" s="580"/>
      <c r="AOU90" s="580"/>
      <c r="AOV90" s="580"/>
      <c r="AOW90" s="580"/>
      <c r="AOX90" s="580"/>
      <c r="AOY90" s="580"/>
      <c r="AOZ90" s="580"/>
      <c r="APA90" s="580"/>
      <c r="APB90" s="580"/>
      <c r="APC90" s="580"/>
      <c r="APD90" s="580"/>
      <c r="APE90" s="580"/>
      <c r="APF90" s="580"/>
      <c r="APG90" s="580"/>
      <c r="APH90" s="580"/>
      <c r="API90" s="580"/>
      <c r="APJ90" s="580"/>
      <c r="APK90" s="580"/>
      <c r="APL90" s="580"/>
      <c r="APM90" s="580"/>
      <c r="APN90" s="580"/>
      <c r="APO90" s="580"/>
      <c r="APP90" s="580"/>
      <c r="APQ90" s="580"/>
      <c r="APR90" s="580"/>
      <c r="APS90" s="580"/>
      <c r="APT90" s="580"/>
      <c r="APU90" s="580"/>
      <c r="APV90" s="580"/>
      <c r="APW90" s="580"/>
      <c r="APX90" s="580"/>
      <c r="APY90" s="580"/>
      <c r="APZ90" s="580"/>
      <c r="AQA90" s="580"/>
      <c r="AQB90" s="580"/>
      <c r="AQC90" s="580"/>
      <c r="AQD90" s="580"/>
      <c r="AQE90" s="580"/>
      <c r="AQF90" s="580"/>
      <c r="AQG90" s="580"/>
      <c r="AQH90" s="580"/>
      <c r="AQI90" s="580"/>
      <c r="AQJ90" s="580"/>
      <c r="AQK90" s="580"/>
      <c r="AQL90" s="580"/>
      <c r="AQM90" s="580"/>
      <c r="AQN90" s="580"/>
      <c r="AQO90" s="580"/>
      <c r="AQP90" s="580"/>
      <c r="AQQ90" s="580"/>
      <c r="AQR90" s="580"/>
      <c r="AQS90" s="580"/>
      <c r="AQT90" s="580"/>
      <c r="AQU90" s="580"/>
      <c r="AQV90" s="580"/>
      <c r="AQW90" s="580"/>
      <c r="AQX90" s="580"/>
      <c r="AQY90" s="580"/>
      <c r="AQZ90" s="580"/>
      <c r="ARA90" s="580"/>
      <c r="ARB90" s="580"/>
      <c r="ARC90" s="580"/>
      <c r="ARD90" s="580"/>
      <c r="ARE90" s="580"/>
      <c r="ARF90" s="580"/>
      <c r="ARG90" s="580"/>
      <c r="ARH90" s="580"/>
      <c r="ARI90" s="580"/>
      <c r="ARJ90" s="580"/>
      <c r="ARK90" s="580"/>
      <c r="ARL90" s="580"/>
      <c r="ARM90" s="580"/>
      <c r="ARN90" s="580"/>
      <c r="ARO90" s="580"/>
      <c r="ARP90" s="580"/>
      <c r="ARQ90" s="580"/>
      <c r="ARR90" s="580"/>
      <c r="ARS90" s="580"/>
      <c r="ART90" s="580"/>
      <c r="ARU90" s="580"/>
      <c r="ARV90" s="580"/>
      <c r="ARW90" s="580"/>
      <c r="ARX90" s="580"/>
      <c r="ARY90" s="580"/>
      <c r="ARZ90" s="580"/>
      <c r="ASA90" s="580"/>
      <c r="ASB90" s="580"/>
      <c r="ASC90" s="580"/>
      <c r="ASD90" s="580"/>
      <c r="ASE90" s="580"/>
      <c r="ASF90" s="580"/>
      <c r="ASG90" s="580"/>
      <c r="ASH90" s="580"/>
      <c r="ASI90" s="580"/>
      <c r="ASJ90" s="580"/>
      <c r="ASK90" s="580"/>
      <c r="ASL90" s="580"/>
      <c r="ASM90" s="580"/>
      <c r="ASN90" s="580"/>
      <c r="ASO90" s="580"/>
      <c r="ASP90" s="580"/>
      <c r="ASQ90" s="580"/>
      <c r="ASR90" s="580"/>
      <c r="ASS90" s="580"/>
      <c r="AST90" s="580"/>
      <c r="ASU90" s="580"/>
      <c r="ASV90" s="580"/>
      <c r="ASW90" s="580"/>
      <c r="ASX90" s="580"/>
      <c r="ASY90" s="580"/>
      <c r="ASZ90" s="580"/>
      <c r="ATA90" s="580"/>
      <c r="ATB90" s="580"/>
      <c r="ATC90" s="580"/>
      <c r="ATD90" s="580"/>
      <c r="ATE90" s="580"/>
      <c r="ATF90" s="580"/>
      <c r="ATG90" s="580"/>
      <c r="ATH90" s="580"/>
      <c r="ATI90" s="580"/>
      <c r="ATJ90" s="580"/>
      <c r="ATK90" s="580"/>
      <c r="ATL90" s="580"/>
      <c r="ATM90" s="580"/>
      <c r="ATN90" s="580"/>
      <c r="ATO90" s="580"/>
      <c r="ATP90" s="580"/>
      <c r="ATQ90" s="580"/>
      <c r="ATR90" s="580"/>
      <c r="ATS90" s="580"/>
      <c r="ATT90" s="580"/>
      <c r="ATU90" s="580"/>
      <c r="ATV90" s="580"/>
      <c r="ATW90" s="580"/>
      <c r="ATX90" s="580"/>
      <c r="ATY90" s="580"/>
      <c r="ATZ90" s="580"/>
      <c r="AUA90" s="580"/>
      <c r="AUB90" s="580"/>
      <c r="AUC90" s="580"/>
      <c r="AUD90" s="580"/>
      <c r="AUE90" s="580"/>
      <c r="AUF90" s="580"/>
      <c r="AUG90" s="580"/>
      <c r="AUH90" s="580"/>
      <c r="AUI90" s="580"/>
      <c r="AUJ90" s="580"/>
      <c r="AUK90" s="580"/>
      <c r="AUL90" s="580"/>
      <c r="AUM90" s="580"/>
      <c r="AUN90" s="580"/>
      <c r="AUO90" s="580"/>
      <c r="AUP90" s="580"/>
      <c r="AUQ90" s="580"/>
      <c r="AUR90" s="580"/>
      <c r="AUS90" s="580"/>
      <c r="AUT90" s="580"/>
      <c r="AUU90" s="580"/>
      <c r="AUV90" s="580"/>
      <c r="AUW90" s="580"/>
      <c r="AUX90" s="580"/>
      <c r="AUY90" s="580"/>
      <c r="AUZ90" s="580"/>
      <c r="AVA90" s="580"/>
      <c r="AVB90" s="580"/>
      <c r="AVC90" s="580"/>
      <c r="AVD90" s="580"/>
      <c r="AVE90" s="580"/>
      <c r="AVF90" s="580"/>
      <c r="AVG90" s="580"/>
      <c r="AVH90" s="580"/>
      <c r="AVI90" s="580"/>
      <c r="AVJ90" s="580"/>
      <c r="AVK90" s="580"/>
      <c r="AVL90" s="580"/>
      <c r="AVM90" s="580"/>
      <c r="AVN90" s="580"/>
      <c r="AVO90" s="580"/>
      <c r="AVP90" s="580"/>
      <c r="AVQ90" s="580"/>
      <c r="AVR90" s="580"/>
      <c r="AVS90" s="580"/>
      <c r="AVT90" s="580"/>
      <c r="AVU90" s="580"/>
      <c r="AVV90" s="580"/>
      <c r="AVW90" s="580"/>
      <c r="AVX90" s="580"/>
      <c r="AVY90" s="580"/>
      <c r="AVZ90" s="580"/>
      <c r="AWA90" s="580"/>
      <c r="AWB90" s="580"/>
      <c r="AWC90" s="580"/>
      <c r="AWD90" s="580"/>
      <c r="AWE90" s="580"/>
      <c r="AWF90" s="580"/>
      <c r="AWG90" s="580"/>
      <c r="AWH90" s="580"/>
      <c r="AWI90" s="580"/>
      <c r="AWJ90" s="580"/>
      <c r="AWK90" s="580"/>
      <c r="AWL90" s="580"/>
      <c r="AWM90" s="580"/>
      <c r="AWN90" s="580"/>
      <c r="AWO90" s="580"/>
      <c r="AWP90" s="580"/>
      <c r="AWQ90" s="580"/>
      <c r="AWR90" s="580"/>
      <c r="AWS90" s="580"/>
      <c r="AWT90" s="580"/>
      <c r="AWU90" s="580"/>
      <c r="AWV90" s="580"/>
      <c r="AWW90" s="580"/>
      <c r="AWX90" s="580"/>
      <c r="AWY90" s="580"/>
      <c r="AWZ90" s="580"/>
      <c r="AXA90" s="580"/>
      <c r="AXB90" s="580"/>
      <c r="AXC90" s="580"/>
      <c r="AXD90" s="580"/>
      <c r="AXE90" s="580"/>
      <c r="AXF90" s="580"/>
      <c r="AXG90" s="580"/>
      <c r="AXH90" s="580"/>
      <c r="AXI90" s="580"/>
      <c r="AXJ90" s="580"/>
      <c r="AXK90" s="580"/>
      <c r="AXL90" s="580"/>
      <c r="AXM90" s="580"/>
      <c r="AXN90" s="580"/>
      <c r="AXO90" s="580"/>
      <c r="AXP90" s="580"/>
      <c r="AXQ90" s="580"/>
      <c r="AXR90" s="580"/>
      <c r="AXS90" s="580"/>
      <c r="AXT90" s="580"/>
      <c r="AXU90" s="580"/>
      <c r="AXV90" s="580"/>
      <c r="AXW90" s="580"/>
      <c r="AXX90" s="580"/>
      <c r="AXY90" s="580"/>
      <c r="AXZ90" s="580"/>
      <c r="AYA90" s="580"/>
      <c r="AYB90" s="580"/>
      <c r="AYC90" s="580"/>
      <c r="AYD90" s="580"/>
      <c r="AYE90" s="580"/>
      <c r="AYF90" s="580"/>
      <c r="AYG90" s="580"/>
      <c r="AYH90" s="580"/>
      <c r="AYI90" s="580"/>
      <c r="AYJ90" s="580"/>
      <c r="AYK90" s="580"/>
      <c r="AYL90" s="580"/>
      <c r="AYM90" s="580"/>
      <c r="AYN90" s="580"/>
      <c r="AYO90" s="580"/>
      <c r="AYP90" s="580"/>
      <c r="AYQ90" s="580"/>
      <c r="AYR90" s="580"/>
      <c r="AYS90" s="580"/>
      <c r="AYT90" s="580"/>
      <c r="AYU90" s="580"/>
      <c r="AYV90" s="580"/>
      <c r="AYW90" s="580"/>
      <c r="AYX90" s="580"/>
      <c r="AYY90" s="580"/>
      <c r="AYZ90" s="580"/>
      <c r="AZA90" s="580"/>
      <c r="AZB90" s="580"/>
      <c r="AZC90" s="580"/>
      <c r="AZD90" s="580"/>
      <c r="AZE90" s="580"/>
      <c r="AZF90" s="580"/>
      <c r="AZG90" s="580"/>
      <c r="AZH90" s="580"/>
      <c r="AZI90" s="580"/>
      <c r="AZJ90" s="580"/>
      <c r="AZK90" s="580"/>
      <c r="AZL90" s="580"/>
      <c r="AZM90" s="580"/>
      <c r="AZN90" s="580"/>
      <c r="AZO90" s="580"/>
      <c r="AZP90" s="580"/>
      <c r="AZQ90" s="580"/>
      <c r="AZR90" s="580"/>
      <c r="AZS90" s="580"/>
      <c r="AZT90" s="580"/>
      <c r="AZU90" s="580"/>
      <c r="AZV90" s="580"/>
      <c r="AZW90" s="580"/>
      <c r="AZX90" s="580"/>
      <c r="AZY90" s="580"/>
      <c r="AZZ90" s="580"/>
      <c r="BAA90" s="580"/>
      <c r="BAB90" s="580"/>
      <c r="BAC90" s="580"/>
      <c r="BAD90" s="580"/>
      <c r="BAE90" s="580"/>
      <c r="BAF90" s="580"/>
      <c r="BAG90" s="580"/>
      <c r="BAH90" s="580"/>
      <c r="BAI90" s="580"/>
      <c r="BAJ90" s="580"/>
      <c r="BAK90" s="580"/>
      <c r="BAL90" s="580"/>
      <c r="BAM90" s="580"/>
      <c r="BAN90" s="580"/>
      <c r="BAO90" s="580"/>
      <c r="BAP90" s="580"/>
      <c r="BAQ90" s="580"/>
      <c r="BAR90" s="580"/>
      <c r="BAS90" s="580"/>
      <c r="BAT90" s="580"/>
      <c r="BAU90" s="580"/>
      <c r="BAV90" s="580"/>
      <c r="BAW90" s="580"/>
      <c r="BAX90" s="580"/>
      <c r="BAY90" s="580"/>
      <c r="BAZ90" s="580"/>
      <c r="BBA90" s="580"/>
      <c r="BBB90" s="580"/>
      <c r="BBC90" s="580"/>
      <c r="BBD90" s="580"/>
      <c r="BBE90" s="580"/>
      <c r="BBF90" s="580"/>
      <c r="BBG90" s="580"/>
      <c r="BBH90" s="580"/>
      <c r="BBI90" s="580"/>
      <c r="BBJ90" s="580"/>
      <c r="BBK90" s="580"/>
      <c r="BBL90" s="580"/>
      <c r="BBM90" s="580"/>
      <c r="BBN90" s="580"/>
      <c r="BBO90" s="580"/>
      <c r="BBP90" s="580"/>
      <c r="BBQ90" s="580"/>
      <c r="BBR90" s="580"/>
      <c r="BBS90" s="580"/>
      <c r="BBT90" s="580"/>
      <c r="BBU90" s="580"/>
      <c r="BBV90" s="580"/>
      <c r="BBW90" s="580"/>
      <c r="BBX90" s="580"/>
      <c r="BBY90" s="580"/>
      <c r="BBZ90" s="580"/>
      <c r="BCA90" s="580"/>
      <c r="BCB90" s="580"/>
      <c r="BCC90" s="580"/>
      <c r="BCD90" s="580"/>
      <c r="BCE90" s="580"/>
      <c r="BCF90" s="580"/>
      <c r="BCG90" s="580"/>
      <c r="BCH90" s="580"/>
      <c r="BCI90" s="580"/>
      <c r="BCJ90" s="580"/>
      <c r="BCK90" s="580"/>
      <c r="BCL90" s="580"/>
      <c r="BCM90" s="580"/>
      <c r="BCN90" s="580"/>
      <c r="BCO90" s="580"/>
      <c r="BCP90" s="580"/>
      <c r="BCQ90" s="580"/>
      <c r="BCR90" s="580"/>
      <c r="BCS90" s="580"/>
      <c r="BCT90" s="580"/>
      <c r="BCU90" s="580"/>
      <c r="BCV90" s="580"/>
      <c r="BCW90" s="580"/>
      <c r="BCX90" s="580"/>
      <c r="BCY90" s="580"/>
      <c r="BCZ90" s="580"/>
      <c r="BDA90" s="580"/>
      <c r="BDB90" s="580"/>
      <c r="BDC90" s="580"/>
      <c r="BDD90" s="580"/>
      <c r="BDE90" s="580"/>
      <c r="BDF90" s="580"/>
      <c r="BDG90" s="580"/>
      <c r="BDH90" s="580"/>
      <c r="BDI90" s="580"/>
      <c r="BDJ90" s="580"/>
      <c r="BDK90" s="580"/>
      <c r="BDL90" s="580"/>
      <c r="BDM90" s="580"/>
      <c r="BDN90" s="580"/>
      <c r="BDO90" s="580"/>
      <c r="BDP90" s="580"/>
      <c r="BDQ90" s="580"/>
      <c r="BDR90" s="580"/>
      <c r="BDS90" s="580"/>
      <c r="BDT90" s="580"/>
      <c r="BDU90" s="580"/>
      <c r="BDV90" s="580"/>
      <c r="BDW90" s="580"/>
      <c r="BDX90" s="580"/>
      <c r="BDY90" s="580"/>
      <c r="BDZ90" s="580"/>
      <c r="BEA90" s="580"/>
      <c r="BEB90" s="580"/>
      <c r="BEC90" s="580"/>
      <c r="BED90" s="580"/>
      <c r="BEE90" s="580"/>
      <c r="BEF90" s="580"/>
      <c r="BEG90" s="580"/>
      <c r="BEH90" s="580"/>
      <c r="BEI90" s="580"/>
      <c r="BEJ90" s="580"/>
      <c r="BEK90" s="580"/>
      <c r="BEL90" s="580"/>
      <c r="BEM90" s="580"/>
      <c r="BEN90" s="580"/>
      <c r="BEO90" s="580"/>
      <c r="BEP90" s="580"/>
      <c r="BEQ90" s="580"/>
      <c r="BER90" s="580"/>
      <c r="BES90" s="580"/>
      <c r="BET90" s="580"/>
      <c r="BEU90" s="580"/>
      <c r="BEV90" s="580"/>
      <c r="BEW90" s="580"/>
      <c r="BEX90" s="580"/>
      <c r="BEY90" s="580"/>
      <c r="BEZ90" s="580"/>
      <c r="BFA90" s="580"/>
      <c r="BFB90" s="580"/>
      <c r="BFC90" s="580"/>
      <c r="BFD90" s="580"/>
      <c r="BFE90" s="580"/>
      <c r="BFF90" s="580"/>
      <c r="BFG90" s="580"/>
      <c r="BFH90" s="580"/>
      <c r="BFI90" s="580"/>
      <c r="BFJ90" s="580"/>
      <c r="BFK90" s="580"/>
      <c r="BFL90" s="580"/>
      <c r="BFM90" s="580"/>
      <c r="BFN90" s="580"/>
      <c r="BFO90" s="580"/>
      <c r="BFP90" s="580"/>
      <c r="BFQ90" s="580"/>
      <c r="BFR90" s="580"/>
      <c r="BFS90" s="580"/>
      <c r="BFT90" s="580"/>
      <c r="BFU90" s="580"/>
      <c r="BFV90" s="580"/>
      <c r="BFW90" s="580"/>
      <c r="BFX90" s="580"/>
      <c r="BFY90" s="580"/>
      <c r="BFZ90" s="580"/>
      <c r="BGA90" s="580"/>
      <c r="BGB90" s="580"/>
      <c r="BGC90" s="580"/>
      <c r="BGD90" s="580"/>
      <c r="BGE90" s="580"/>
      <c r="BGF90" s="580"/>
      <c r="BGG90" s="580"/>
      <c r="BGH90" s="580"/>
      <c r="BGI90" s="580"/>
      <c r="BGJ90" s="580"/>
      <c r="BGK90" s="580"/>
      <c r="BGL90" s="580"/>
      <c r="BGM90" s="580"/>
      <c r="BGN90" s="580"/>
      <c r="BGO90" s="580"/>
      <c r="BGP90" s="580"/>
      <c r="BGQ90" s="580"/>
      <c r="BGR90" s="580"/>
      <c r="BGS90" s="580"/>
      <c r="BGT90" s="580"/>
      <c r="BGU90" s="580"/>
      <c r="BGV90" s="580"/>
      <c r="BGW90" s="580"/>
      <c r="BGX90" s="580"/>
      <c r="BGY90" s="580"/>
      <c r="BGZ90" s="580"/>
      <c r="BHA90" s="580"/>
      <c r="BHB90" s="580"/>
      <c r="BHC90" s="580"/>
      <c r="BHD90" s="580"/>
      <c r="BHE90" s="580"/>
      <c r="BHF90" s="580"/>
      <c r="BHG90" s="580"/>
      <c r="BHH90" s="580"/>
      <c r="BHI90" s="580"/>
      <c r="BHJ90" s="580"/>
      <c r="BHK90" s="580"/>
      <c r="BHL90" s="580"/>
      <c r="BHM90" s="580"/>
      <c r="BHN90" s="580"/>
      <c r="BHO90" s="580"/>
      <c r="BHP90" s="580"/>
      <c r="BHQ90" s="580"/>
      <c r="BHR90" s="580"/>
      <c r="BHS90" s="580"/>
      <c r="BHT90" s="580"/>
      <c r="BHU90" s="580"/>
      <c r="BHV90" s="580"/>
      <c r="BHW90" s="580"/>
      <c r="BHX90" s="580"/>
      <c r="BHY90" s="580"/>
      <c r="BHZ90" s="580"/>
      <c r="BIA90" s="580"/>
      <c r="BIB90" s="580"/>
      <c r="BIC90" s="580"/>
      <c r="BID90" s="580"/>
      <c r="BIE90" s="580"/>
      <c r="BIF90" s="580"/>
      <c r="BIG90" s="580"/>
      <c r="BIH90" s="580"/>
      <c r="BII90" s="580"/>
      <c r="BIJ90" s="580"/>
      <c r="BIK90" s="580"/>
      <c r="BIL90" s="580"/>
      <c r="BIM90" s="580"/>
      <c r="BIN90" s="580"/>
      <c r="BIO90" s="580"/>
      <c r="BIP90" s="580"/>
      <c r="BIQ90" s="580"/>
      <c r="BIR90" s="580"/>
      <c r="BIS90" s="580"/>
      <c r="BIT90" s="580"/>
      <c r="BIU90" s="580"/>
      <c r="BIV90" s="580"/>
      <c r="BIW90" s="580"/>
      <c r="BIX90" s="580"/>
      <c r="BIY90" s="580"/>
      <c r="BIZ90" s="580"/>
      <c r="BJA90" s="580"/>
      <c r="BJB90" s="580"/>
      <c r="BJC90" s="580"/>
      <c r="BJD90" s="580"/>
      <c r="BJE90" s="580"/>
      <c r="BJF90" s="580"/>
      <c r="BJG90" s="580"/>
      <c r="BJH90" s="580"/>
      <c r="BJI90" s="580"/>
      <c r="BJJ90" s="580"/>
      <c r="BJK90" s="580"/>
      <c r="BJL90" s="580"/>
      <c r="BJM90" s="580"/>
      <c r="BJN90" s="580"/>
      <c r="BJO90" s="580"/>
      <c r="BJP90" s="580"/>
      <c r="BJQ90" s="580"/>
      <c r="BJR90" s="580"/>
      <c r="BJS90" s="580"/>
      <c r="BJT90" s="580"/>
      <c r="BJU90" s="580"/>
      <c r="BJV90" s="580"/>
      <c r="BJW90" s="580"/>
      <c r="BJX90" s="580"/>
      <c r="BJY90" s="580"/>
      <c r="BJZ90" s="580"/>
      <c r="BKA90" s="580"/>
      <c r="BKB90" s="580"/>
      <c r="BKC90" s="580"/>
      <c r="BKD90" s="580"/>
      <c r="BKE90" s="580"/>
      <c r="BKF90" s="580"/>
      <c r="BKG90" s="580"/>
      <c r="BKH90" s="580"/>
      <c r="BKI90" s="580"/>
      <c r="BKJ90" s="580"/>
      <c r="BKK90" s="580"/>
      <c r="BKL90" s="580"/>
      <c r="BKM90" s="580"/>
      <c r="BKN90" s="580"/>
      <c r="BKO90" s="580"/>
      <c r="BKP90" s="580"/>
      <c r="BKQ90" s="580"/>
      <c r="BKR90" s="580"/>
      <c r="BKS90" s="580"/>
      <c r="BKT90" s="580"/>
      <c r="BKU90" s="580"/>
      <c r="BKV90" s="580"/>
      <c r="BKW90" s="580"/>
      <c r="BKX90" s="580"/>
      <c r="BKY90" s="580"/>
      <c r="BKZ90" s="580"/>
      <c r="BLA90" s="580"/>
      <c r="BLB90" s="580"/>
      <c r="BLC90" s="580"/>
      <c r="BLD90" s="580"/>
      <c r="BLE90" s="580"/>
      <c r="BLF90" s="580"/>
      <c r="BLG90" s="580"/>
      <c r="BLH90" s="580"/>
      <c r="BLI90" s="580"/>
      <c r="BLJ90" s="580"/>
      <c r="BLK90" s="580"/>
      <c r="BLL90" s="580"/>
      <c r="BLM90" s="580"/>
      <c r="BLN90" s="580"/>
      <c r="BLO90" s="580"/>
      <c r="BLP90" s="580"/>
      <c r="BLQ90" s="580"/>
      <c r="BLR90" s="580"/>
      <c r="BLS90" s="580"/>
      <c r="BLT90" s="580"/>
      <c r="BLU90" s="580"/>
      <c r="BLV90" s="580"/>
      <c r="BLW90" s="580"/>
      <c r="BLX90" s="580"/>
      <c r="BLY90" s="580"/>
      <c r="BLZ90" s="580"/>
      <c r="BMA90" s="580"/>
      <c r="BMB90" s="580"/>
      <c r="BMC90" s="580"/>
      <c r="BMD90" s="580"/>
      <c r="BME90" s="580"/>
      <c r="BMF90" s="580"/>
      <c r="BMG90" s="580"/>
      <c r="BMH90" s="580"/>
      <c r="BMI90" s="580"/>
      <c r="BMJ90" s="580"/>
      <c r="BMK90" s="580"/>
      <c r="BML90" s="580"/>
      <c r="BMM90" s="580"/>
      <c r="BMN90" s="580"/>
      <c r="BMO90" s="580"/>
      <c r="BMP90" s="580"/>
      <c r="BMQ90" s="580"/>
      <c r="BMR90" s="580"/>
      <c r="BMS90" s="580"/>
      <c r="BMT90" s="580"/>
      <c r="BMU90" s="580"/>
      <c r="BMV90" s="580"/>
      <c r="BMW90" s="580"/>
      <c r="BMX90" s="580"/>
      <c r="BMY90" s="580"/>
      <c r="BMZ90" s="580"/>
      <c r="BNA90" s="580"/>
      <c r="BNB90" s="580"/>
      <c r="BNC90" s="580"/>
      <c r="BND90" s="580"/>
      <c r="BNE90" s="580"/>
      <c r="BNF90" s="580"/>
      <c r="BNG90" s="580"/>
      <c r="BNH90" s="580"/>
      <c r="BNI90" s="580"/>
      <c r="BNJ90" s="580"/>
      <c r="BNK90" s="580"/>
      <c r="BNL90" s="580"/>
      <c r="BNM90" s="580"/>
      <c r="BNN90" s="580"/>
      <c r="BNO90" s="580"/>
      <c r="BNP90" s="580"/>
      <c r="BNQ90" s="580"/>
      <c r="BNR90" s="580"/>
      <c r="BNS90" s="580"/>
      <c r="BNT90" s="580"/>
      <c r="BNU90" s="580"/>
      <c r="BNV90" s="580"/>
      <c r="BNW90" s="580"/>
      <c r="BNX90" s="580"/>
      <c r="BNY90" s="580"/>
      <c r="BNZ90" s="580"/>
      <c r="BOA90" s="580"/>
      <c r="BOB90" s="580"/>
      <c r="BOC90" s="580"/>
      <c r="BOD90" s="580"/>
      <c r="BOE90" s="580"/>
      <c r="BOF90" s="580"/>
      <c r="BOG90" s="580"/>
      <c r="BOH90" s="580"/>
      <c r="BOI90" s="580"/>
      <c r="BOJ90" s="580"/>
      <c r="BOK90" s="580"/>
      <c r="BOL90" s="580"/>
      <c r="BOM90" s="580"/>
      <c r="BON90" s="580"/>
      <c r="BOO90" s="580"/>
      <c r="BOP90" s="580"/>
      <c r="BOQ90" s="580"/>
      <c r="BOR90" s="580"/>
      <c r="BOS90" s="580"/>
      <c r="BOT90" s="580"/>
      <c r="BOU90" s="580"/>
      <c r="BOV90" s="580"/>
      <c r="BOW90" s="580"/>
      <c r="BOX90" s="580"/>
      <c r="BOY90" s="580"/>
      <c r="BOZ90" s="580"/>
      <c r="BPA90" s="580"/>
      <c r="BPB90" s="580"/>
      <c r="BPC90" s="580"/>
      <c r="BPD90" s="580"/>
      <c r="BPE90" s="580"/>
      <c r="BPF90" s="580"/>
      <c r="BPG90" s="580"/>
      <c r="BPH90" s="580"/>
      <c r="BPI90" s="580"/>
      <c r="BPJ90" s="580"/>
      <c r="BPK90" s="580"/>
      <c r="BPL90" s="580"/>
      <c r="BPM90" s="580"/>
      <c r="BPN90" s="580"/>
      <c r="BPO90" s="580"/>
      <c r="BPP90" s="580"/>
      <c r="BPQ90" s="580"/>
      <c r="BPR90" s="580"/>
      <c r="BPS90" s="580"/>
      <c r="BPT90" s="580"/>
      <c r="BPU90" s="580"/>
      <c r="BPV90" s="580"/>
      <c r="BPW90" s="580"/>
      <c r="BPX90" s="580"/>
      <c r="BPY90" s="580"/>
      <c r="BPZ90" s="580"/>
      <c r="BQA90" s="580"/>
      <c r="BQB90" s="580"/>
      <c r="BQC90" s="580"/>
      <c r="BQD90" s="580"/>
      <c r="BQE90" s="580"/>
      <c r="BQF90" s="580"/>
      <c r="BQG90" s="580"/>
      <c r="BQH90" s="580"/>
      <c r="BQI90" s="580"/>
      <c r="BQJ90" s="580"/>
      <c r="BQK90" s="580"/>
      <c r="BQL90" s="580"/>
      <c r="BQM90" s="580"/>
      <c r="BQN90" s="580"/>
      <c r="BQO90" s="580"/>
      <c r="BQP90" s="580"/>
      <c r="BQQ90" s="580"/>
      <c r="BQR90" s="580"/>
      <c r="BQS90" s="580"/>
      <c r="BQT90" s="580"/>
      <c r="BQU90" s="580"/>
      <c r="BQV90" s="580"/>
      <c r="BQW90" s="580"/>
      <c r="BQX90" s="580"/>
      <c r="BQY90" s="580"/>
      <c r="BQZ90" s="580"/>
      <c r="BRA90" s="580"/>
      <c r="BRB90" s="580"/>
      <c r="BRC90" s="580"/>
      <c r="BRD90" s="580"/>
      <c r="BRE90" s="580"/>
      <c r="BRF90" s="580"/>
      <c r="BRG90" s="580"/>
      <c r="BRH90" s="580"/>
      <c r="BRI90" s="580"/>
      <c r="BRJ90" s="580"/>
      <c r="BRK90" s="580"/>
      <c r="BRL90" s="580"/>
      <c r="BRM90" s="580"/>
      <c r="BRN90" s="580"/>
      <c r="BRO90" s="580"/>
      <c r="BRP90" s="580"/>
      <c r="BRQ90" s="580"/>
      <c r="BRR90" s="580"/>
      <c r="BRS90" s="580"/>
      <c r="BRT90" s="580"/>
      <c r="BRU90" s="580"/>
      <c r="BRV90" s="580"/>
      <c r="BRW90" s="580"/>
      <c r="BRX90" s="580"/>
      <c r="BRY90" s="580"/>
      <c r="BRZ90" s="580"/>
      <c r="BSA90" s="580"/>
      <c r="BSB90" s="580"/>
      <c r="BSC90" s="580"/>
      <c r="BSD90" s="580"/>
      <c r="BSE90" s="580"/>
      <c r="BSF90" s="580"/>
      <c r="BSG90" s="580"/>
      <c r="BSH90" s="580"/>
      <c r="BSI90" s="580"/>
      <c r="BSJ90" s="580"/>
      <c r="BSK90" s="580"/>
      <c r="BSL90" s="580"/>
      <c r="BSM90" s="580"/>
      <c r="BSN90" s="580"/>
      <c r="BSO90" s="580"/>
      <c r="BSP90" s="580"/>
      <c r="BSQ90" s="580"/>
      <c r="BSR90" s="580"/>
      <c r="BSS90" s="580"/>
      <c r="BST90" s="580"/>
      <c r="BSU90" s="580"/>
      <c r="BSV90" s="580"/>
      <c r="BSW90" s="580"/>
      <c r="BSX90" s="580"/>
      <c r="BSY90" s="580"/>
      <c r="BSZ90" s="580"/>
      <c r="BTA90" s="580"/>
      <c r="BTB90" s="580"/>
      <c r="BTC90" s="580"/>
      <c r="BTD90" s="580"/>
      <c r="BTE90" s="580"/>
      <c r="BTF90" s="580"/>
      <c r="BTG90" s="580"/>
      <c r="BTH90" s="580"/>
      <c r="BTI90" s="580"/>
    </row>
    <row r="91" spans="1:1881" ht="76.5" customHeight="1" x14ac:dyDescent="0.25">
      <c r="A91" s="187">
        <v>578</v>
      </c>
      <c r="B91" s="149" t="s">
        <v>61</v>
      </c>
      <c r="C91" s="181" t="s">
        <v>164</v>
      </c>
      <c r="D91" s="300" t="s">
        <v>594</v>
      </c>
      <c r="E91" s="33" t="e">
        <f>HLOOKUP($D$2,'2019 Data(H)'!$C$1:$DC$310,228,FALSE)</f>
        <v>#N/A</v>
      </c>
      <c r="F91" s="587"/>
      <c r="G91" s="383"/>
      <c r="H91" s="148"/>
      <c r="I91" s="287"/>
      <c r="J91"/>
      <c r="L91" s="715" t="s">
        <v>1072</v>
      </c>
    </row>
    <row r="92" spans="1:1881" s="221" customFormat="1" ht="93.75" customHeight="1" x14ac:dyDescent="0.25">
      <c r="A92" s="430">
        <v>633</v>
      </c>
      <c r="B92" s="431" t="s">
        <v>1236</v>
      </c>
      <c r="C92" s="432" t="s">
        <v>742</v>
      </c>
      <c r="D92" s="433" t="s">
        <v>1251</v>
      </c>
      <c r="E92" s="434" t="s">
        <v>739</v>
      </c>
      <c r="F92" s="587"/>
      <c r="G92" s="418">
        <f>IF(F92&lt;0,"Error: Enter as positive.",)</f>
        <v>0</v>
      </c>
      <c r="H92" s="419"/>
      <c r="I92" s="420"/>
      <c r="J92"/>
      <c r="K92" s="382"/>
      <c r="L92" s="715" t="s">
        <v>1073</v>
      </c>
      <c r="M92" s="382"/>
      <c r="N92"/>
      <c r="O92" s="382"/>
      <c r="P92" s="382"/>
      <c r="Q92" s="382"/>
      <c r="R92" s="382"/>
      <c r="S92" s="382"/>
      <c r="T92" s="382"/>
      <c r="U92" s="382"/>
      <c r="V92" s="382"/>
      <c r="W92" s="382"/>
      <c r="X92" s="382"/>
      <c r="Y92" s="382"/>
      <c r="Z92" s="382"/>
      <c r="AA92" s="382"/>
      <c r="AB92" s="382"/>
      <c r="AC92" s="382"/>
      <c r="AD92" s="382"/>
      <c r="AE92" s="382"/>
      <c r="AF92" s="382"/>
      <c r="AG92" s="382"/>
      <c r="AH92" s="382"/>
      <c r="AI92" s="382"/>
      <c r="AJ92" s="382"/>
      <c r="AK92" s="382"/>
      <c r="AL92" s="382"/>
      <c r="AM92" s="382"/>
      <c r="AN92" s="382"/>
      <c r="AO92" s="382"/>
      <c r="AP92" s="382"/>
      <c r="AQ92" s="382"/>
      <c r="AR92" s="382"/>
      <c r="AS92" s="382"/>
      <c r="AT92" s="382"/>
      <c r="AU92" s="382"/>
      <c r="AV92" s="382"/>
      <c r="AW92" s="382"/>
      <c r="AX92" s="382"/>
      <c r="AY92" s="382"/>
      <c r="AZ92" s="382"/>
      <c r="BA92" s="382"/>
      <c r="BB92" s="382"/>
      <c r="BC92" s="382"/>
      <c r="BD92" s="382"/>
      <c r="BE92" s="382"/>
      <c r="BF92" s="382"/>
      <c r="BG92" s="382"/>
      <c r="BH92" s="382"/>
      <c r="BI92" s="382"/>
      <c r="BJ92" s="382"/>
      <c r="BK92" s="382"/>
      <c r="BL92" s="382"/>
      <c r="BM92" s="382"/>
      <c r="BN92" s="382"/>
      <c r="BO92" s="382"/>
      <c r="BP92" s="382"/>
      <c r="BQ92" s="382"/>
      <c r="BR92" s="382"/>
      <c r="BS92" s="382"/>
      <c r="BT92" s="382"/>
      <c r="BU92" s="382"/>
      <c r="BV92" s="382"/>
      <c r="BW92" s="382"/>
      <c r="BX92" s="382"/>
      <c r="BY92" s="382"/>
      <c r="BZ92" s="382"/>
      <c r="CA92" s="382"/>
      <c r="CB92" s="382"/>
      <c r="CC92" s="382"/>
      <c r="CD92" s="382"/>
      <c r="CE92" s="382"/>
      <c r="CF92" s="382"/>
      <c r="CG92" s="382"/>
      <c r="CH92" s="382"/>
      <c r="CI92" s="382"/>
      <c r="CJ92" s="382"/>
      <c r="CK92" s="382"/>
      <c r="CL92" s="382"/>
      <c r="CM92" s="382"/>
      <c r="CN92" s="382"/>
      <c r="CO92" s="382"/>
      <c r="CP92" s="382"/>
      <c r="CQ92" s="382"/>
      <c r="CR92" s="382"/>
      <c r="CS92" s="382"/>
      <c r="CT92" s="382"/>
      <c r="CU92" s="382"/>
      <c r="CV92" s="382"/>
      <c r="CW92" s="382"/>
      <c r="CX92" s="382"/>
      <c r="CY92" s="382"/>
      <c r="CZ92" s="382"/>
      <c r="DA92" s="382"/>
      <c r="DB92" s="382"/>
      <c r="DC92" s="382"/>
      <c r="DD92" s="382"/>
      <c r="DE92" s="382"/>
      <c r="DF92" s="382"/>
      <c r="DG92" s="382"/>
      <c r="DH92" s="382"/>
      <c r="DI92" s="382"/>
      <c r="DJ92" s="382"/>
      <c r="DK92" s="382"/>
      <c r="DL92" s="382"/>
      <c r="DM92" s="382"/>
      <c r="DN92" s="382"/>
      <c r="DO92" s="382"/>
      <c r="DP92" s="382"/>
      <c r="DQ92" s="382"/>
      <c r="DR92" s="382"/>
      <c r="DS92" s="382"/>
      <c r="DT92" s="382"/>
      <c r="DU92" s="382"/>
      <c r="DV92" s="382"/>
      <c r="DW92" s="382"/>
      <c r="DX92" s="382"/>
      <c r="DY92" s="382"/>
      <c r="DZ92" s="382"/>
      <c r="EA92" s="382"/>
      <c r="EB92" s="382"/>
      <c r="EC92" s="382"/>
      <c r="ED92" s="382"/>
      <c r="EE92" s="382"/>
      <c r="EF92" s="382"/>
      <c r="EG92" s="382"/>
      <c r="EH92" s="382"/>
      <c r="EI92" s="382"/>
      <c r="EJ92" s="382"/>
      <c r="EK92" s="382"/>
      <c r="EL92" s="382"/>
      <c r="EM92" s="382"/>
      <c r="EN92" s="382"/>
      <c r="EO92" s="382"/>
      <c r="EP92" s="382"/>
      <c r="EQ92" s="382"/>
      <c r="ER92" s="382"/>
      <c r="ES92" s="382"/>
      <c r="ET92" s="382"/>
      <c r="EU92" s="382"/>
      <c r="EV92" s="382"/>
      <c r="EW92" s="382"/>
      <c r="EX92" s="382"/>
      <c r="EY92" s="382"/>
      <c r="EZ92" s="382"/>
      <c r="FA92" s="382"/>
      <c r="FB92" s="382"/>
      <c r="FC92" s="382"/>
      <c r="FD92" s="382"/>
      <c r="FE92" s="382"/>
      <c r="FF92" s="382"/>
      <c r="FG92" s="382"/>
      <c r="FH92" s="382"/>
      <c r="FI92" s="382"/>
      <c r="FJ92" s="382"/>
      <c r="FK92" s="382"/>
      <c r="FL92" s="382"/>
      <c r="FM92" s="382"/>
      <c r="FN92" s="382"/>
      <c r="FO92" s="382"/>
      <c r="FP92" s="382"/>
      <c r="FQ92" s="382"/>
      <c r="FR92" s="382"/>
      <c r="FS92" s="382"/>
      <c r="FT92" s="382"/>
      <c r="FU92" s="382"/>
      <c r="FV92" s="382"/>
      <c r="FW92" s="382"/>
      <c r="FX92" s="382"/>
      <c r="FY92" s="382"/>
      <c r="FZ92" s="382"/>
      <c r="GA92" s="382"/>
      <c r="GB92" s="382"/>
      <c r="GC92" s="382"/>
      <c r="GD92" s="382"/>
      <c r="GE92" s="382"/>
      <c r="GF92" s="382"/>
      <c r="GG92" s="382"/>
      <c r="GH92" s="382"/>
      <c r="GI92" s="382"/>
      <c r="GJ92" s="382"/>
      <c r="GK92" s="382"/>
      <c r="GL92" s="382"/>
      <c r="GM92" s="382"/>
      <c r="GN92" s="382"/>
      <c r="GO92" s="382"/>
      <c r="GP92" s="382"/>
      <c r="GQ92" s="382"/>
      <c r="GR92" s="382"/>
      <c r="GS92" s="382"/>
      <c r="GT92" s="382"/>
      <c r="GU92" s="382"/>
      <c r="GV92" s="382"/>
      <c r="GW92" s="382"/>
      <c r="GX92" s="382"/>
      <c r="GY92" s="382"/>
      <c r="GZ92" s="382"/>
      <c r="HA92" s="382"/>
      <c r="HB92" s="382"/>
      <c r="HC92" s="382"/>
      <c r="HD92" s="382"/>
      <c r="HE92" s="382"/>
      <c r="HF92" s="382"/>
      <c r="HG92" s="382"/>
      <c r="HH92" s="382"/>
      <c r="HI92" s="382"/>
      <c r="HJ92" s="382"/>
      <c r="HK92" s="382"/>
      <c r="HL92" s="382"/>
      <c r="HM92" s="382"/>
      <c r="HN92" s="382"/>
      <c r="HO92" s="382"/>
      <c r="HP92" s="382"/>
      <c r="HQ92" s="382"/>
      <c r="HR92" s="382"/>
      <c r="HS92" s="382"/>
      <c r="HT92" s="382"/>
      <c r="HU92" s="382"/>
      <c r="HV92" s="382"/>
      <c r="HW92" s="382"/>
      <c r="HX92" s="382"/>
      <c r="HY92" s="382"/>
      <c r="HZ92" s="382"/>
      <c r="IA92" s="382"/>
      <c r="IB92" s="382"/>
      <c r="IC92" s="382"/>
      <c r="ID92" s="382"/>
      <c r="IE92" s="382"/>
      <c r="IF92" s="382"/>
      <c r="IG92" s="382"/>
      <c r="IH92" s="382"/>
      <c r="II92" s="382"/>
      <c r="IJ92" s="382"/>
      <c r="IK92" s="382"/>
      <c r="IL92" s="382"/>
      <c r="IM92" s="382"/>
      <c r="IN92" s="382"/>
      <c r="IO92" s="382"/>
      <c r="IP92" s="382"/>
      <c r="IQ92" s="382"/>
      <c r="IR92" s="382"/>
      <c r="IS92" s="382"/>
      <c r="IT92" s="382"/>
      <c r="IU92" s="382"/>
      <c r="IV92" s="382"/>
      <c r="IW92" s="382"/>
      <c r="IX92" s="382"/>
      <c r="IY92" s="382"/>
      <c r="IZ92" s="382"/>
      <c r="JA92" s="382"/>
      <c r="JB92" s="382"/>
      <c r="JC92" s="382"/>
      <c r="JD92" s="382"/>
      <c r="JE92" s="382"/>
      <c r="JF92" s="382"/>
      <c r="JG92" s="382"/>
      <c r="JH92" s="382"/>
      <c r="JI92" s="382"/>
      <c r="JJ92" s="382"/>
      <c r="JK92" s="382"/>
      <c r="JL92" s="382"/>
      <c r="JM92" s="382"/>
      <c r="JN92" s="382"/>
      <c r="JO92" s="382"/>
      <c r="JP92" s="382"/>
      <c r="JQ92" s="382"/>
      <c r="JR92" s="382"/>
      <c r="JS92" s="382"/>
      <c r="JT92" s="382"/>
      <c r="JU92" s="382"/>
      <c r="JV92" s="382"/>
      <c r="JW92" s="382"/>
      <c r="JX92" s="382"/>
      <c r="JY92" s="382"/>
      <c r="JZ92" s="382"/>
      <c r="KA92" s="382"/>
      <c r="KB92" s="382"/>
      <c r="KC92" s="382"/>
      <c r="KD92" s="382"/>
      <c r="KE92" s="382"/>
      <c r="KF92" s="382"/>
      <c r="KG92" s="382"/>
      <c r="KH92" s="382"/>
      <c r="KI92" s="382"/>
      <c r="KJ92" s="382"/>
      <c r="KK92" s="382"/>
      <c r="KL92" s="382"/>
      <c r="KM92" s="382"/>
      <c r="KN92" s="382"/>
      <c r="KO92" s="382"/>
      <c r="KP92" s="382"/>
      <c r="KQ92" s="382"/>
      <c r="KR92" s="382"/>
      <c r="KS92" s="382"/>
      <c r="KT92" s="382"/>
      <c r="KU92" s="382"/>
      <c r="KV92" s="382"/>
      <c r="KW92" s="382"/>
      <c r="KX92" s="382"/>
      <c r="KY92" s="382"/>
      <c r="KZ92" s="382"/>
      <c r="LA92" s="382"/>
      <c r="LB92" s="382"/>
      <c r="LC92" s="382"/>
      <c r="LD92" s="382"/>
      <c r="LE92" s="382"/>
      <c r="LF92" s="382"/>
      <c r="LG92" s="382"/>
      <c r="LH92" s="382"/>
      <c r="LI92" s="382"/>
      <c r="LJ92" s="382"/>
      <c r="LK92" s="382"/>
      <c r="LL92" s="382"/>
      <c r="LM92" s="382"/>
      <c r="LN92" s="382"/>
      <c r="LO92" s="382"/>
      <c r="LP92" s="382"/>
      <c r="LQ92" s="382"/>
      <c r="LR92" s="382"/>
      <c r="LS92" s="382"/>
      <c r="LT92" s="382"/>
      <c r="LU92" s="382"/>
      <c r="LV92" s="382"/>
      <c r="LW92" s="382"/>
      <c r="LX92" s="382"/>
      <c r="LY92" s="382"/>
      <c r="LZ92" s="382"/>
      <c r="MA92" s="382"/>
      <c r="MB92" s="382"/>
      <c r="MC92" s="382"/>
      <c r="MD92" s="382"/>
      <c r="ME92" s="382"/>
      <c r="MF92" s="382"/>
      <c r="MG92" s="382"/>
      <c r="MH92" s="382"/>
      <c r="MI92" s="382"/>
      <c r="MJ92" s="382"/>
      <c r="MK92" s="382"/>
      <c r="ML92" s="382"/>
      <c r="MM92" s="382"/>
      <c r="MN92" s="382"/>
      <c r="MO92" s="382"/>
      <c r="MP92" s="382"/>
      <c r="MQ92" s="382"/>
      <c r="MR92" s="382"/>
      <c r="MS92" s="382"/>
      <c r="MT92" s="382"/>
      <c r="MU92" s="382"/>
      <c r="MV92" s="382"/>
      <c r="MW92" s="382"/>
      <c r="MX92" s="382"/>
      <c r="MY92" s="382"/>
      <c r="MZ92" s="382"/>
      <c r="NA92" s="382"/>
      <c r="NB92" s="382"/>
      <c r="NC92" s="382"/>
      <c r="ND92" s="382"/>
      <c r="NE92" s="382"/>
      <c r="NF92" s="382"/>
      <c r="NG92" s="382"/>
      <c r="NH92" s="382"/>
      <c r="NI92" s="382"/>
      <c r="NJ92" s="382"/>
      <c r="NK92" s="382"/>
      <c r="NL92" s="382"/>
      <c r="NM92" s="382"/>
      <c r="NN92" s="382"/>
      <c r="NO92" s="382"/>
      <c r="NP92" s="382"/>
      <c r="NQ92" s="382"/>
      <c r="NR92" s="382"/>
      <c r="NS92" s="382"/>
      <c r="NT92" s="382"/>
      <c r="NU92" s="382"/>
      <c r="NV92" s="382"/>
      <c r="NW92" s="382"/>
      <c r="NX92" s="382"/>
      <c r="NY92" s="382"/>
      <c r="NZ92" s="382"/>
      <c r="OA92" s="382"/>
      <c r="OB92" s="382"/>
      <c r="OC92" s="382"/>
      <c r="OD92" s="382"/>
      <c r="OE92" s="382"/>
      <c r="OF92" s="382"/>
      <c r="OG92" s="382"/>
      <c r="OH92" s="382"/>
      <c r="OI92" s="382"/>
      <c r="OJ92" s="382"/>
      <c r="OK92" s="382"/>
      <c r="OL92" s="382"/>
      <c r="OM92" s="382"/>
      <c r="ON92" s="382"/>
      <c r="OO92" s="382"/>
      <c r="OP92" s="382"/>
      <c r="OQ92" s="382"/>
      <c r="OR92" s="382"/>
      <c r="OS92" s="382"/>
      <c r="OT92" s="382"/>
      <c r="OU92" s="382"/>
      <c r="OV92" s="382"/>
      <c r="OW92" s="382"/>
      <c r="OX92" s="382"/>
      <c r="OY92" s="382"/>
      <c r="OZ92" s="382"/>
      <c r="PA92" s="382"/>
      <c r="PB92" s="382"/>
      <c r="PC92" s="382"/>
      <c r="PD92" s="382"/>
      <c r="PE92" s="382"/>
      <c r="PF92" s="382"/>
      <c r="PG92" s="382"/>
      <c r="PH92" s="382"/>
      <c r="PI92" s="382"/>
      <c r="PJ92" s="382"/>
      <c r="PK92" s="382"/>
      <c r="PL92" s="382"/>
      <c r="PM92" s="382"/>
      <c r="PN92" s="382"/>
      <c r="PO92" s="382"/>
      <c r="PP92" s="382"/>
      <c r="PQ92" s="382"/>
      <c r="PR92" s="382"/>
      <c r="PS92" s="382"/>
      <c r="PT92" s="382"/>
      <c r="PU92" s="382"/>
      <c r="PV92" s="382"/>
      <c r="PW92" s="382"/>
      <c r="PX92" s="382"/>
      <c r="PY92" s="382"/>
      <c r="PZ92" s="382"/>
      <c r="QA92" s="382"/>
      <c r="QB92" s="382"/>
      <c r="QC92" s="382"/>
      <c r="QD92" s="382"/>
      <c r="QE92" s="382"/>
      <c r="QF92" s="382"/>
      <c r="QG92" s="382"/>
      <c r="QH92" s="382"/>
      <c r="QI92" s="382"/>
      <c r="QJ92" s="382"/>
      <c r="QK92" s="382"/>
      <c r="QL92" s="382"/>
      <c r="QM92" s="382"/>
      <c r="QN92" s="382"/>
      <c r="QO92" s="382"/>
      <c r="QP92" s="382"/>
      <c r="QQ92" s="382"/>
      <c r="QR92" s="382"/>
      <c r="QS92" s="382"/>
      <c r="QT92" s="382"/>
      <c r="QU92" s="382"/>
      <c r="QV92" s="382"/>
      <c r="QW92" s="382"/>
      <c r="QX92" s="382"/>
      <c r="QY92" s="382"/>
      <c r="QZ92" s="382"/>
      <c r="RA92" s="382"/>
      <c r="RB92" s="382"/>
      <c r="RC92" s="382"/>
      <c r="RD92" s="382"/>
      <c r="RE92" s="382"/>
      <c r="RF92" s="382"/>
      <c r="RG92" s="382"/>
      <c r="RH92" s="382"/>
      <c r="RI92" s="382"/>
      <c r="RJ92" s="382"/>
      <c r="RK92" s="382"/>
      <c r="RL92" s="382"/>
      <c r="RM92" s="382"/>
      <c r="RN92" s="382"/>
      <c r="RO92" s="382"/>
      <c r="RP92" s="382"/>
      <c r="RQ92" s="382"/>
      <c r="RR92" s="382"/>
      <c r="RS92" s="382"/>
      <c r="RT92" s="382"/>
      <c r="RU92" s="382"/>
      <c r="RV92" s="382"/>
      <c r="RW92" s="382"/>
      <c r="RX92" s="382"/>
      <c r="RY92" s="382"/>
      <c r="RZ92" s="382"/>
      <c r="SA92" s="382"/>
      <c r="SB92" s="382"/>
      <c r="SC92" s="382"/>
      <c r="SD92" s="382"/>
      <c r="SE92" s="382"/>
      <c r="SF92" s="382"/>
      <c r="SG92" s="382"/>
      <c r="SH92" s="382"/>
      <c r="SI92" s="382"/>
      <c r="SJ92" s="382"/>
      <c r="SK92" s="382"/>
      <c r="SL92" s="382"/>
      <c r="SM92" s="382"/>
      <c r="SN92" s="382"/>
      <c r="SO92" s="382"/>
      <c r="SP92" s="382"/>
      <c r="SQ92" s="382"/>
      <c r="SR92" s="382"/>
      <c r="SS92" s="382"/>
      <c r="ST92" s="382"/>
      <c r="SU92" s="382"/>
      <c r="SV92" s="382"/>
      <c r="SW92" s="382"/>
      <c r="SX92" s="382"/>
      <c r="SY92" s="382"/>
      <c r="SZ92" s="382"/>
      <c r="TA92" s="382"/>
      <c r="TB92" s="382"/>
      <c r="TC92" s="382"/>
      <c r="TD92" s="382"/>
      <c r="TE92" s="382"/>
      <c r="TF92" s="382"/>
      <c r="TG92" s="382"/>
      <c r="TH92" s="382"/>
      <c r="TI92" s="382"/>
      <c r="TJ92" s="382"/>
      <c r="TK92" s="382"/>
      <c r="TL92" s="382"/>
      <c r="TM92" s="382"/>
      <c r="TN92" s="382"/>
      <c r="TO92" s="382"/>
      <c r="TP92" s="382"/>
      <c r="TQ92" s="382"/>
      <c r="TR92" s="382"/>
      <c r="TS92" s="382"/>
      <c r="TT92" s="382"/>
      <c r="TU92" s="382"/>
      <c r="TV92" s="382"/>
      <c r="TW92" s="382"/>
      <c r="TX92" s="382"/>
      <c r="TY92" s="382"/>
      <c r="TZ92" s="382"/>
      <c r="UA92" s="382"/>
      <c r="UB92" s="382"/>
      <c r="UC92" s="382"/>
      <c r="UD92" s="382"/>
      <c r="UE92" s="382"/>
      <c r="UF92" s="382"/>
      <c r="UG92" s="382"/>
      <c r="UH92" s="382"/>
      <c r="UI92" s="382"/>
      <c r="UJ92" s="382"/>
      <c r="UK92" s="382"/>
      <c r="UL92" s="382"/>
      <c r="UM92" s="382"/>
      <c r="UN92" s="382"/>
      <c r="UO92" s="382"/>
      <c r="UP92" s="382"/>
      <c r="UQ92" s="382"/>
      <c r="UR92" s="382"/>
      <c r="US92" s="382"/>
      <c r="UT92" s="382"/>
      <c r="UU92" s="382"/>
      <c r="UV92" s="382"/>
      <c r="UW92" s="382"/>
      <c r="UX92" s="382"/>
      <c r="UY92" s="382"/>
      <c r="UZ92" s="382"/>
      <c r="VA92" s="382"/>
      <c r="VB92" s="382"/>
      <c r="VC92" s="382"/>
      <c r="VD92" s="382"/>
      <c r="VE92" s="382"/>
      <c r="VF92" s="382"/>
      <c r="VG92" s="382"/>
      <c r="VH92" s="382"/>
      <c r="VI92" s="382"/>
      <c r="VJ92" s="382"/>
      <c r="VK92" s="382"/>
      <c r="VL92" s="382"/>
      <c r="VM92" s="382"/>
      <c r="VN92" s="382"/>
      <c r="VO92" s="382"/>
      <c r="VP92" s="382"/>
      <c r="VQ92" s="382"/>
      <c r="VR92" s="382"/>
      <c r="VS92" s="382"/>
      <c r="VT92" s="382"/>
      <c r="VU92" s="382"/>
      <c r="VV92" s="382"/>
      <c r="VW92" s="382"/>
      <c r="VX92" s="382"/>
      <c r="VY92" s="382"/>
      <c r="VZ92" s="382"/>
      <c r="WA92" s="382"/>
      <c r="WB92" s="382"/>
      <c r="WC92" s="382"/>
      <c r="WD92" s="382"/>
      <c r="WE92" s="382"/>
      <c r="WF92" s="382"/>
      <c r="WG92" s="382"/>
      <c r="WH92" s="382"/>
      <c r="WI92" s="382"/>
      <c r="WJ92" s="382"/>
      <c r="WK92" s="382"/>
      <c r="WL92" s="382"/>
      <c r="WM92" s="382"/>
      <c r="WN92" s="382"/>
      <c r="WO92" s="382"/>
      <c r="WP92" s="382"/>
      <c r="WQ92" s="382"/>
      <c r="WR92" s="382"/>
      <c r="WS92" s="382"/>
      <c r="WT92" s="382"/>
      <c r="WU92" s="382"/>
      <c r="WV92" s="382"/>
      <c r="WW92" s="382"/>
      <c r="WX92" s="382"/>
      <c r="WY92" s="382"/>
      <c r="WZ92" s="382"/>
      <c r="XA92" s="382"/>
      <c r="XB92" s="382"/>
      <c r="XC92" s="382"/>
      <c r="XD92" s="382"/>
      <c r="XE92" s="382"/>
      <c r="XF92" s="382"/>
      <c r="XG92" s="382"/>
      <c r="XH92" s="382"/>
      <c r="XI92" s="382"/>
      <c r="XJ92" s="382"/>
      <c r="XK92" s="382"/>
      <c r="XL92" s="382"/>
      <c r="XM92" s="382"/>
      <c r="XN92" s="382"/>
      <c r="XO92" s="382"/>
      <c r="XP92" s="382"/>
      <c r="XQ92" s="382"/>
      <c r="XR92" s="382"/>
      <c r="XS92" s="382"/>
      <c r="XT92" s="382"/>
      <c r="XU92" s="382"/>
      <c r="XV92" s="382"/>
      <c r="XW92" s="382"/>
      <c r="XX92" s="382"/>
      <c r="XY92" s="382"/>
      <c r="XZ92" s="382"/>
      <c r="YA92" s="382"/>
      <c r="YB92" s="382"/>
      <c r="YC92" s="382"/>
      <c r="YD92" s="382"/>
      <c r="YE92" s="382"/>
      <c r="YF92" s="382"/>
      <c r="YG92" s="382"/>
      <c r="YH92" s="382"/>
      <c r="YI92" s="382"/>
      <c r="YJ92" s="382"/>
      <c r="YK92" s="382"/>
      <c r="YL92" s="382"/>
      <c r="YM92" s="382"/>
      <c r="YN92" s="382"/>
      <c r="YO92" s="382"/>
      <c r="YP92" s="382"/>
      <c r="YQ92" s="382"/>
      <c r="YR92" s="382"/>
      <c r="YS92" s="382"/>
      <c r="YT92" s="382"/>
      <c r="YU92" s="382"/>
      <c r="YV92" s="382"/>
      <c r="YW92" s="382"/>
      <c r="YX92" s="382"/>
      <c r="YY92" s="382"/>
      <c r="YZ92" s="382"/>
      <c r="ZA92" s="382"/>
      <c r="ZB92" s="382"/>
      <c r="ZC92" s="382"/>
      <c r="ZD92" s="382"/>
      <c r="ZE92" s="382"/>
      <c r="ZF92" s="382"/>
      <c r="ZG92" s="382"/>
      <c r="ZH92" s="382"/>
      <c r="ZI92" s="382"/>
      <c r="ZJ92" s="382"/>
      <c r="ZK92" s="382"/>
      <c r="ZL92" s="382"/>
      <c r="ZM92" s="382"/>
      <c r="ZN92" s="382"/>
      <c r="ZO92" s="382"/>
      <c r="ZP92" s="382"/>
      <c r="ZQ92" s="382"/>
      <c r="ZR92" s="382"/>
      <c r="ZS92" s="382"/>
      <c r="ZT92" s="382"/>
      <c r="ZU92" s="382"/>
      <c r="ZV92" s="382"/>
      <c r="ZW92" s="382"/>
      <c r="ZX92" s="382"/>
      <c r="ZY92" s="382"/>
      <c r="ZZ92" s="382"/>
      <c r="AAA92" s="382"/>
      <c r="AAB92" s="382"/>
      <c r="AAC92" s="382"/>
      <c r="AAD92" s="382"/>
      <c r="AAE92" s="382"/>
      <c r="AAF92" s="382"/>
      <c r="AAG92" s="382"/>
      <c r="AAH92" s="382"/>
      <c r="AAI92" s="382"/>
      <c r="AAJ92" s="382"/>
      <c r="AAK92" s="382"/>
      <c r="AAL92" s="382"/>
      <c r="AAM92" s="382"/>
      <c r="AAN92" s="382"/>
      <c r="AAO92" s="382"/>
      <c r="AAP92" s="382"/>
      <c r="AAQ92" s="382"/>
      <c r="AAR92" s="382"/>
      <c r="AAS92" s="382"/>
      <c r="AAT92" s="382"/>
      <c r="AAU92" s="382"/>
      <c r="AAV92" s="382"/>
      <c r="AAW92" s="382"/>
      <c r="AAX92" s="382"/>
      <c r="AAY92" s="382"/>
      <c r="AAZ92" s="382"/>
      <c r="ABA92" s="382"/>
      <c r="ABB92" s="382"/>
      <c r="ABC92" s="382"/>
      <c r="ABD92" s="382"/>
      <c r="ABE92" s="382"/>
      <c r="ABF92" s="382"/>
      <c r="ABG92" s="382"/>
      <c r="ABH92" s="382"/>
      <c r="ABI92" s="382"/>
      <c r="ABJ92" s="382"/>
      <c r="ABK92" s="382"/>
      <c r="ABL92" s="382"/>
      <c r="ABM92" s="382"/>
      <c r="ABN92" s="382"/>
      <c r="ABO92" s="382"/>
      <c r="ABP92" s="382"/>
      <c r="ABQ92" s="382"/>
      <c r="ABR92" s="382"/>
      <c r="ABS92" s="382"/>
      <c r="ABT92" s="382"/>
      <c r="ABU92" s="382"/>
      <c r="ABV92" s="382"/>
      <c r="ABW92" s="382"/>
      <c r="ABX92" s="382"/>
      <c r="ABY92" s="382"/>
      <c r="ABZ92" s="382"/>
      <c r="ACA92" s="382"/>
      <c r="ACB92" s="382"/>
      <c r="ACC92" s="382"/>
      <c r="ACD92" s="382"/>
      <c r="ACE92" s="382"/>
      <c r="ACF92" s="382"/>
      <c r="ACG92" s="382"/>
      <c r="ACH92" s="382"/>
      <c r="ACI92" s="382"/>
      <c r="ACJ92" s="382"/>
      <c r="ACK92" s="382"/>
      <c r="ACL92" s="382"/>
      <c r="ACM92" s="382"/>
      <c r="ACN92" s="382"/>
      <c r="ACO92" s="382"/>
      <c r="ACP92" s="382"/>
      <c r="ACQ92" s="382"/>
      <c r="ACR92" s="382"/>
      <c r="ACS92" s="382"/>
      <c r="ACT92" s="382"/>
      <c r="ACU92" s="382"/>
      <c r="ACV92" s="382"/>
      <c r="ACW92" s="382"/>
      <c r="ACX92" s="382"/>
      <c r="ACY92" s="382"/>
      <c r="ACZ92" s="382"/>
      <c r="ADA92" s="382"/>
      <c r="ADB92" s="382"/>
      <c r="ADC92" s="382"/>
      <c r="ADD92" s="382"/>
      <c r="ADE92" s="382"/>
      <c r="ADF92" s="382"/>
      <c r="ADG92" s="382"/>
      <c r="ADH92" s="382"/>
      <c r="ADI92" s="382"/>
      <c r="ADJ92" s="382"/>
      <c r="ADK92" s="382"/>
      <c r="ADL92" s="382"/>
      <c r="ADM92" s="382"/>
      <c r="ADN92" s="382"/>
      <c r="ADO92" s="382"/>
      <c r="ADP92" s="382"/>
      <c r="ADQ92" s="382"/>
      <c r="ADR92" s="382"/>
      <c r="ADS92" s="382"/>
      <c r="ADT92" s="382"/>
      <c r="ADU92" s="382"/>
      <c r="ADV92" s="382"/>
      <c r="ADW92" s="382"/>
      <c r="ADX92" s="382"/>
      <c r="ADY92" s="382"/>
      <c r="ADZ92" s="382"/>
      <c r="AEA92" s="382"/>
      <c r="AEB92" s="382"/>
      <c r="AEC92" s="382"/>
      <c r="AED92" s="382"/>
      <c r="AEE92" s="382"/>
      <c r="AEF92" s="382"/>
      <c r="AEG92" s="382"/>
      <c r="AEH92" s="382"/>
      <c r="AEI92" s="382"/>
      <c r="AEJ92" s="382"/>
      <c r="AEK92" s="382"/>
      <c r="AEL92" s="382"/>
      <c r="AEM92" s="382"/>
      <c r="AEN92" s="382"/>
      <c r="AEO92" s="382"/>
      <c r="AEP92" s="382"/>
      <c r="AEQ92" s="382"/>
      <c r="AER92" s="382"/>
      <c r="AES92" s="382"/>
      <c r="AET92" s="382"/>
      <c r="AEU92" s="382"/>
      <c r="AEV92" s="382"/>
      <c r="AEW92" s="382"/>
      <c r="AEX92" s="382"/>
      <c r="AEY92" s="382"/>
      <c r="AEZ92" s="382"/>
      <c r="AFA92" s="382"/>
      <c r="AFB92" s="382"/>
      <c r="AFC92" s="382"/>
      <c r="AFD92" s="382"/>
      <c r="AFE92" s="382"/>
      <c r="AFF92" s="382"/>
      <c r="AFG92" s="382"/>
      <c r="AFH92" s="382"/>
      <c r="AFI92" s="382"/>
      <c r="AFJ92" s="382"/>
      <c r="AFK92" s="382"/>
      <c r="AFL92" s="382"/>
      <c r="AFM92" s="382"/>
      <c r="AFN92" s="382"/>
      <c r="AFO92" s="382"/>
      <c r="AFP92" s="382"/>
      <c r="AFQ92" s="382"/>
      <c r="AFR92" s="382"/>
      <c r="AFS92" s="382"/>
      <c r="AFT92" s="382"/>
      <c r="AFU92" s="382"/>
      <c r="AFV92" s="382"/>
      <c r="AFW92" s="382"/>
      <c r="AFX92" s="382"/>
      <c r="AFY92" s="382"/>
      <c r="AFZ92" s="382"/>
      <c r="AGA92" s="382"/>
      <c r="AGB92" s="382"/>
      <c r="AGC92" s="382"/>
      <c r="AGD92" s="382"/>
      <c r="AGE92" s="382"/>
      <c r="AGF92" s="382"/>
      <c r="AGG92" s="382"/>
      <c r="AGH92" s="382"/>
      <c r="AGI92" s="382"/>
      <c r="AGJ92" s="382"/>
      <c r="AGK92" s="382"/>
      <c r="AGL92" s="382"/>
      <c r="AGM92" s="382"/>
      <c r="AGN92" s="382"/>
      <c r="AGO92" s="382"/>
      <c r="AGP92" s="382"/>
      <c r="AGQ92" s="382"/>
      <c r="AGR92" s="382"/>
      <c r="AGS92" s="382"/>
      <c r="AGT92" s="382"/>
      <c r="AGU92" s="382"/>
      <c r="AGV92" s="382"/>
      <c r="AGW92" s="382"/>
      <c r="AGX92" s="382"/>
      <c r="AGY92" s="382"/>
      <c r="AGZ92" s="382"/>
      <c r="AHA92" s="382"/>
      <c r="AHB92" s="382"/>
      <c r="AHC92" s="382"/>
      <c r="AHD92" s="382"/>
      <c r="AHE92" s="382"/>
      <c r="AHF92" s="382"/>
      <c r="AHG92" s="382"/>
      <c r="AHH92" s="382"/>
      <c r="AHI92" s="382"/>
      <c r="AHJ92" s="382"/>
      <c r="AHK92" s="382"/>
      <c r="AHL92" s="382"/>
      <c r="AHM92" s="382"/>
      <c r="AHN92" s="382"/>
      <c r="AHO92" s="382"/>
      <c r="AHP92" s="382"/>
      <c r="AHQ92" s="382"/>
      <c r="AHR92" s="382"/>
      <c r="AHS92" s="382"/>
      <c r="AHT92" s="382"/>
      <c r="AHU92" s="382"/>
      <c r="AHV92" s="382"/>
      <c r="AHW92" s="382"/>
      <c r="AHX92" s="382"/>
      <c r="AHY92" s="382"/>
      <c r="AHZ92" s="382"/>
      <c r="AIA92" s="382"/>
      <c r="AIB92" s="382"/>
      <c r="AIC92" s="382"/>
      <c r="AID92" s="382"/>
      <c r="AIE92" s="382"/>
      <c r="AIF92" s="382"/>
      <c r="AIG92" s="382"/>
      <c r="AIH92" s="382"/>
      <c r="AII92" s="382"/>
      <c r="AIJ92" s="382"/>
      <c r="AIK92" s="382"/>
      <c r="AIL92" s="382"/>
      <c r="AIM92" s="382"/>
      <c r="AIN92" s="382"/>
      <c r="AIO92" s="382"/>
      <c r="AIP92" s="382"/>
      <c r="AIQ92" s="382"/>
      <c r="AIR92" s="382"/>
      <c r="AIS92" s="382"/>
      <c r="AIT92" s="382"/>
      <c r="AIU92" s="382"/>
      <c r="AIV92" s="382"/>
      <c r="AIW92" s="382"/>
      <c r="AIX92" s="382"/>
      <c r="AIY92" s="382"/>
      <c r="AIZ92" s="382"/>
      <c r="AJA92" s="382"/>
      <c r="AJB92" s="382"/>
      <c r="AJC92" s="382"/>
      <c r="AJD92" s="382"/>
      <c r="AJE92" s="382"/>
      <c r="AJF92" s="382"/>
      <c r="AJG92" s="382"/>
      <c r="AJH92" s="382"/>
      <c r="AJI92" s="382"/>
      <c r="AJJ92" s="382"/>
      <c r="AJK92" s="382"/>
      <c r="AJL92" s="382"/>
      <c r="AJM92" s="382"/>
      <c r="AJN92" s="382"/>
      <c r="AJO92" s="382"/>
      <c r="AJP92" s="382"/>
      <c r="AJQ92" s="382"/>
      <c r="AJR92" s="382"/>
      <c r="AJS92" s="382"/>
      <c r="AJT92" s="382"/>
      <c r="AJU92" s="382"/>
      <c r="AJV92" s="382"/>
      <c r="AJW92" s="382"/>
      <c r="AJX92" s="382"/>
      <c r="AJY92" s="382"/>
      <c r="AJZ92" s="382"/>
      <c r="AKA92" s="382"/>
      <c r="AKB92" s="382"/>
      <c r="AKC92" s="382"/>
      <c r="AKD92" s="382"/>
      <c r="AKE92" s="382"/>
      <c r="AKF92" s="382"/>
      <c r="AKG92" s="382"/>
      <c r="AKH92" s="382"/>
      <c r="AKI92" s="382"/>
      <c r="AKJ92" s="382"/>
      <c r="AKK92" s="382"/>
      <c r="AKL92" s="382"/>
      <c r="AKM92" s="382"/>
      <c r="AKN92" s="382"/>
      <c r="AKO92" s="382"/>
      <c r="AKP92" s="382"/>
      <c r="AKQ92" s="382"/>
      <c r="AKR92" s="382"/>
      <c r="AKS92" s="382"/>
      <c r="AKT92" s="382"/>
      <c r="AKU92" s="382"/>
      <c r="AKV92" s="382"/>
      <c r="AKW92" s="382"/>
      <c r="AKX92" s="382"/>
      <c r="AKY92" s="382"/>
      <c r="AKZ92" s="382"/>
      <c r="ALA92" s="382"/>
      <c r="ALB92" s="382"/>
      <c r="ALC92" s="382"/>
      <c r="ALD92" s="382"/>
      <c r="ALE92" s="382"/>
      <c r="ALF92" s="382"/>
      <c r="ALG92" s="382"/>
      <c r="ALH92" s="382"/>
      <c r="ALI92" s="382"/>
      <c r="ALJ92" s="382"/>
      <c r="ALK92" s="382"/>
      <c r="ALL92" s="382"/>
      <c r="ALM92" s="382"/>
      <c r="ALN92" s="382"/>
      <c r="ALO92" s="382"/>
      <c r="ALP92" s="382"/>
      <c r="ALQ92" s="382"/>
      <c r="ALR92" s="382"/>
      <c r="ALS92" s="382"/>
      <c r="ALT92" s="382"/>
      <c r="ALU92" s="382"/>
      <c r="ALV92" s="382"/>
      <c r="ALW92" s="382"/>
      <c r="ALX92" s="382"/>
      <c r="ALY92" s="382"/>
      <c r="ALZ92" s="382"/>
      <c r="AMA92" s="382"/>
      <c r="AMB92" s="382"/>
      <c r="AMC92" s="382"/>
      <c r="AMD92" s="382"/>
      <c r="AME92" s="382"/>
      <c r="AMF92" s="382"/>
      <c r="AMG92" s="382"/>
      <c r="AMH92" s="382"/>
      <c r="AMI92" s="382"/>
      <c r="AMJ92" s="382"/>
      <c r="AMK92" s="382"/>
      <c r="AML92" s="382"/>
      <c r="AMM92" s="382"/>
      <c r="AMN92" s="382"/>
      <c r="AMO92" s="382"/>
      <c r="AMP92" s="382"/>
      <c r="AMQ92" s="382"/>
      <c r="AMR92" s="382"/>
      <c r="AMS92" s="382"/>
      <c r="AMT92" s="382"/>
      <c r="AMU92" s="382"/>
      <c r="AMV92" s="382"/>
      <c r="AMW92" s="382"/>
      <c r="AMX92" s="382"/>
      <c r="AMY92" s="382"/>
      <c r="AMZ92" s="382"/>
      <c r="ANA92" s="382"/>
      <c r="ANB92" s="382"/>
      <c r="ANC92" s="382"/>
      <c r="AND92" s="382"/>
      <c r="ANE92" s="382"/>
      <c r="ANF92" s="382"/>
      <c r="ANG92" s="382"/>
      <c r="ANH92" s="382"/>
      <c r="ANI92" s="382"/>
      <c r="ANJ92" s="382"/>
      <c r="ANK92" s="382"/>
      <c r="ANL92" s="382"/>
      <c r="ANM92" s="382"/>
      <c r="ANN92" s="382"/>
      <c r="ANO92" s="382"/>
      <c r="ANP92" s="382"/>
      <c r="ANQ92" s="382"/>
      <c r="ANR92" s="382"/>
      <c r="ANS92" s="382"/>
      <c r="ANT92" s="382"/>
      <c r="ANU92" s="382"/>
      <c r="ANV92" s="382"/>
      <c r="ANW92" s="382"/>
      <c r="ANX92" s="382"/>
      <c r="ANY92" s="382"/>
      <c r="ANZ92" s="382"/>
      <c r="AOA92" s="382"/>
      <c r="AOB92" s="382"/>
      <c r="AOC92" s="382"/>
      <c r="AOD92" s="382"/>
      <c r="AOE92" s="382"/>
      <c r="AOF92" s="382"/>
      <c r="AOG92" s="382"/>
      <c r="AOH92" s="382"/>
      <c r="AOI92" s="382"/>
      <c r="AOJ92" s="382"/>
      <c r="AOK92" s="382"/>
      <c r="AOL92" s="382"/>
      <c r="AOM92" s="382"/>
      <c r="AON92" s="382"/>
      <c r="AOO92" s="382"/>
      <c r="AOP92" s="382"/>
      <c r="AOQ92" s="382"/>
      <c r="AOR92" s="382"/>
      <c r="AOS92" s="382"/>
      <c r="AOT92" s="382"/>
      <c r="AOU92" s="382"/>
      <c r="AOV92" s="382"/>
      <c r="AOW92" s="382"/>
      <c r="AOX92" s="382"/>
      <c r="AOY92" s="382"/>
      <c r="AOZ92" s="382"/>
      <c r="APA92" s="382"/>
      <c r="APB92" s="382"/>
      <c r="APC92" s="382"/>
      <c r="APD92" s="382"/>
      <c r="APE92" s="382"/>
      <c r="APF92" s="382"/>
      <c r="APG92" s="382"/>
      <c r="APH92" s="382"/>
      <c r="API92" s="382"/>
      <c r="APJ92" s="382"/>
      <c r="APK92" s="382"/>
      <c r="APL92" s="382"/>
      <c r="APM92" s="382"/>
      <c r="APN92" s="382"/>
      <c r="APO92" s="382"/>
      <c r="APP92" s="382"/>
      <c r="APQ92" s="382"/>
      <c r="APR92" s="382"/>
      <c r="APS92" s="382"/>
      <c r="APT92" s="382"/>
      <c r="APU92" s="382"/>
      <c r="APV92" s="382"/>
      <c r="APW92" s="382"/>
      <c r="APX92" s="382"/>
      <c r="APY92" s="382"/>
      <c r="APZ92" s="382"/>
      <c r="AQA92" s="382"/>
      <c r="AQB92" s="382"/>
      <c r="AQC92" s="382"/>
      <c r="AQD92" s="382"/>
      <c r="AQE92" s="382"/>
      <c r="AQF92" s="382"/>
      <c r="AQG92" s="382"/>
      <c r="AQH92" s="382"/>
      <c r="AQI92" s="382"/>
      <c r="AQJ92" s="382"/>
      <c r="AQK92" s="382"/>
      <c r="AQL92" s="382"/>
      <c r="AQM92" s="382"/>
      <c r="AQN92" s="382"/>
      <c r="AQO92" s="382"/>
      <c r="AQP92" s="382"/>
      <c r="AQQ92" s="382"/>
      <c r="AQR92" s="382"/>
      <c r="AQS92" s="382"/>
      <c r="AQT92" s="382"/>
      <c r="AQU92" s="382"/>
      <c r="AQV92" s="382"/>
      <c r="AQW92" s="382"/>
      <c r="AQX92" s="382"/>
      <c r="AQY92" s="382"/>
      <c r="AQZ92" s="382"/>
      <c r="ARA92" s="382"/>
      <c r="ARB92" s="382"/>
      <c r="ARC92" s="382"/>
      <c r="ARD92" s="382"/>
      <c r="ARE92" s="382"/>
      <c r="ARF92" s="382"/>
      <c r="ARG92" s="382"/>
      <c r="ARH92" s="382"/>
      <c r="ARI92" s="382"/>
      <c r="ARJ92" s="382"/>
      <c r="ARK92" s="382"/>
      <c r="ARL92" s="382"/>
      <c r="ARM92" s="382"/>
      <c r="ARN92" s="382"/>
      <c r="ARO92" s="382"/>
      <c r="ARP92" s="382"/>
      <c r="ARQ92" s="382"/>
      <c r="ARR92" s="382"/>
      <c r="ARS92" s="382"/>
      <c r="ART92" s="382"/>
      <c r="ARU92" s="382"/>
      <c r="ARV92" s="382"/>
      <c r="ARW92" s="382"/>
      <c r="ARX92" s="382"/>
      <c r="ARY92" s="382"/>
      <c r="ARZ92" s="382"/>
      <c r="ASA92" s="382"/>
      <c r="ASB92" s="382"/>
      <c r="ASC92" s="382"/>
      <c r="ASD92" s="382"/>
      <c r="ASE92" s="382"/>
      <c r="ASF92" s="382"/>
      <c r="ASG92" s="382"/>
      <c r="ASH92" s="382"/>
      <c r="ASI92" s="382"/>
      <c r="ASJ92" s="382"/>
      <c r="ASK92" s="382"/>
      <c r="ASL92" s="382"/>
      <c r="ASM92" s="382"/>
      <c r="ASN92" s="382"/>
      <c r="ASO92" s="382"/>
      <c r="ASP92" s="382"/>
      <c r="ASQ92" s="382"/>
      <c r="ASR92" s="382"/>
      <c r="ASS92" s="382"/>
      <c r="AST92" s="382"/>
      <c r="ASU92" s="382"/>
      <c r="ASV92" s="382"/>
      <c r="ASW92" s="382"/>
      <c r="ASX92" s="382"/>
      <c r="ASY92" s="382"/>
      <c r="ASZ92" s="382"/>
      <c r="ATA92" s="382"/>
      <c r="ATB92" s="382"/>
      <c r="ATC92" s="382"/>
      <c r="ATD92" s="382"/>
      <c r="ATE92" s="382"/>
      <c r="ATF92" s="382"/>
      <c r="ATG92" s="382"/>
      <c r="ATH92" s="382"/>
      <c r="ATI92" s="382"/>
      <c r="ATJ92" s="382"/>
      <c r="ATK92" s="382"/>
      <c r="ATL92" s="382"/>
      <c r="ATM92" s="382"/>
      <c r="ATN92" s="382"/>
      <c r="ATO92" s="382"/>
      <c r="ATP92" s="382"/>
      <c r="ATQ92" s="382"/>
      <c r="ATR92" s="382"/>
      <c r="ATS92" s="382"/>
      <c r="ATT92" s="382"/>
      <c r="ATU92" s="382"/>
      <c r="ATV92" s="382"/>
      <c r="ATW92" s="382"/>
      <c r="ATX92" s="382"/>
      <c r="ATY92" s="382"/>
      <c r="ATZ92" s="382"/>
      <c r="AUA92" s="382"/>
      <c r="AUB92" s="382"/>
      <c r="AUC92" s="382"/>
      <c r="AUD92" s="382"/>
      <c r="AUE92" s="382"/>
      <c r="AUF92" s="382"/>
      <c r="AUG92" s="382"/>
      <c r="AUH92" s="382"/>
      <c r="AUI92" s="382"/>
      <c r="AUJ92" s="382"/>
      <c r="AUK92" s="382"/>
      <c r="AUL92" s="382"/>
      <c r="AUM92" s="382"/>
      <c r="AUN92" s="382"/>
      <c r="AUO92" s="382"/>
      <c r="AUP92" s="382"/>
      <c r="AUQ92" s="382"/>
      <c r="AUR92" s="382"/>
      <c r="AUS92" s="382"/>
      <c r="AUT92" s="382"/>
      <c r="AUU92" s="382"/>
      <c r="AUV92" s="382"/>
      <c r="AUW92" s="382"/>
      <c r="AUX92" s="382"/>
      <c r="AUY92" s="382"/>
      <c r="AUZ92" s="382"/>
      <c r="AVA92" s="382"/>
      <c r="AVB92" s="382"/>
      <c r="AVC92" s="382"/>
      <c r="AVD92" s="382"/>
      <c r="AVE92" s="382"/>
      <c r="AVF92" s="382"/>
      <c r="AVG92" s="382"/>
      <c r="AVH92" s="382"/>
      <c r="AVI92" s="382"/>
      <c r="AVJ92" s="382"/>
      <c r="AVK92" s="382"/>
      <c r="AVL92" s="382"/>
      <c r="AVM92" s="382"/>
      <c r="AVN92" s="382"/>
      <c r="AVO92" s="382"/>
      <c r="AVP92" s="382"/>
      <c r="AVQ92" s="382"/>
      <c r="AVR92" s="382"/>
      <c r="AVS92" s="382"/>
      <c r="AVT92" s="382"/>
      <c r="AVU92" s="382"/>
      <c r="AVV92" s="382"/>
      <c r="AVW92" s="382"/>
      <c r="AVX92" s="382"/>
      <c r="AVY92" s="382"/>
      <c r="AVZ92" s="382"/>
      <c r="AWA92" s="382"/>
      <c r="AWB92" s="382"/>
      <c r="AWC92" s="382"/>
      <c r="AWD92" s="382"/>
      <c r="AWE92" s="382"/>
      <c r="AWF92" s="382"/>
      <c r="AWG92" s="382"/>
      <c r="AWH92" s="382"/>
      <c r="AWI92" s="382"/>
      <c r="AWJ92" s="382"/>
      <c r="AWK92" s="382"/>
      <c r="AWL92" s="382"/>
      <c r="AWM92" s="382"/>
      <c r="AWN92" s="382"/>
      <c r="AWO92" s="382"/>
      <c r="AWP92" s="382"/>
      <c r="AWQ92" s="382"/>
      <c r="AWR92" s="382"/>
      <c r="AWS92" s="382"/>
      <c r="AWT92" s="382"/>
      <c r="AWU92" s="382"/>
      <c r="AWV92" s="382"/>
      <c r="AWW92" s="382"/>
      <c r="AWX92" s="382"/>
      <c r="AWY92" s="382"/>
      <c r="AWZ92" s="382"/>
      <c r="AXA92" s="382"/>
      <c r="AXB92" s="382"/>
      <c r="AXC92" s="382"/>
      <c r="AXD92" s="382"/>
      <c r="AXE92" s="382"/>
      <c r="AXF92" s="382"/>
      <c r="AXG92" s="382"/>
      <c r="AXH92" s="382"/>
      <c r="AXI92" s="382"/>
      <c r="AXJ92" s="382"/>
      <c r="AXK92" s="382"/>
      <c r="AXL92" s="382"/>
      <c r="AXM92" s="382"/>
      <c r="AXN92" s="382"/>
      <c r="AXO92" s="382"/>
      <c r="AXP92" s="382"/>
      <c r="AXQ92" s="382"/>
      <c r="AXR92" s="382"/>
      <c r="AXS92" s="382"/>
      <c r="AXT92" s="382"/>
      <c r="AXU92" s="382"/>
      <c r="AXV92" s="382"/>
      <c r="AXW92" s="382"/>
      <c r="AXX92" s="382"/>
      <c r="AXY92" s="382"/>
      <c r="AXZ92" s="382"/>
      <c r="AYA92" s="382"/>
      <c r="AYB92" s="382"/>
      <c r="AYC92" s="382"/>
      <c r="AYD92" s="382"/>
      <c r="AYE92" s="382"/>
      <c r="AYF92" s="382"/>
      <c r="AYG92" s="382"/>
      <c r="AYH92" s="382"/>
      <c r="AYI92" s="382"/>
      <c r="AYJ92" s="382"/>
      <c r="AYK92" s="382"/>
      <c r="AYL92" s="382"/>
      <c r="AYM92" s="382"/>
      <c r="AYN92" s="382"/>
      <c r="AYO92" s="382"/>
      <c r="AYP92" s="382"/>
      <c r="AYQ92" s="382"/>
      <c r="AYR92" s="382"/>
      <c r="AYS92" s="382"/>
      <c r="AYT92" s="382"/>
      <c r="AYU92" s="382"/>
      <c r="AYV92" s="382"/>
      <c r="AYW92" s="382"/>
      <c r="AYX92" s="382"/>
      <c r="AYY92" s="382"/>
      <c r="AYZ92" s="382"/>
      <c r="AZA92" s="382"/>
      <c r="AZB92" s="382"/>
      <c r="AZC92" s="382"/>
      <c r="AZD92" s="382"/>
      <c r="AZE92" s="382"/>
      <c r="AZF92" s="382"/>
      <c r="AZG92" s="382"/>
      <c r="AZH92" s="382"/>
      <c r="AZI92" s="382"/>
      <c r="AZJ92" s="382"/>
      <c r="AZK92" s="382"/>
      <c r="AZL92" s="382"/>
      <c r="AZM92" s="382"/>
      <c r="AZN92" s="382"/>
      <c r="AZO92" s="382"/>
      <c r="AZP92" s="382"/>
      <c r="AZQ92" s="382"/>
      <c r="AZR92" s="382"/>
      <c r="AZS92" s="382"/>
      <c r="AZT92" s="382"/>
      <c r="AZU92" s="382"/>
      <c r="AZV92" s="382"/>
      <c r="AZW92" s="382"/>
      <c r="AZX92" s="382"/>
      <c r="AZY92" s="382"/>
      <c r="AZZ92" s="382"/>
      <c r="BAA92" s="382"/>
      <c r="BAB92" s="382"/>
      <c r="BAC92" s="382"/>
      <c r="BAD92" s="382"/>
      <c r="BAE92" s="382"/>
      <c r="BAF92" s="382"/>
      <c r="BAG92" s="382"/>
      <c r="BAH92" s="382"/>
      <c r="BAI92" s="382"/>
      <c r="BAJ92" s="382"/>
      <c r="BAK92" s="382"/>
      <c r="BAL92" s="382"/>
      <c r="BAM92" s="382"/>
      <c r="BAN92" s="382"/>
      <c r="BAO92" s="382"/>
      <c r="BAP92" s="382"/>
      <c r="BAQ92" s="382"/>
      <c r="BAR92" s="382"/>
      <c r="BAS92" s="382"/>
      <c r="BAT92" s="382"/>
      <c r="BAU92" s="382"/>
      <c r="BAV92" s="382"/>
      <c r="BAW92" s="382"/>
      <c r="BAX92" s="382"/>
      <c r="BAY92" s="382"/>
      <c r="BAZ92" s="382"/>
      <c r="BBA92" s="382"/>
      <c r="BBB92" s="382"/>
      <c r="BBC92" s="382"/>
      <c r="BBD92" s="382"/>
      <c r="BBE92" s="382"/>
      <c r="BBF92" s="382"/>
      <c r="BBG92" s="382"/>
      <c r="BBH92" s="382"/>
      <c r="BBI92" s="382"/>
      <c r="BBJ92" s="382"/>
      <c r="BBK92" s="382"/>
      <c r="BBL92" s="382"/>
      <c r="BBM92" s="382"/>
      <c r="BBN92" s="382"/>
      <c r="BBO92" s="382"/>
      <c r="BBP92" s="382"/>
      <c r="BBQ92" s="382"/>
      <c r="BBR92" s="382"/>
      <c r="BBS92" s="382"/>
      <c r="BBT92" s="382"/>
      <c r="BBU92" s="382"/>
      <c r="BBV92" s="382"/>
      <c r="BBW92" s="382"/>
      <c r="BBX92" s="382"/>
      <c r="BBY92" s="382"/>
      <c r="BBZ92" s="382"/>
      <c r="BCA92" s="382"/>
      <c r="BCB92" s="382"/>
      <c r="BCC92" s="382"/>
      <c r="BCD92" s="382"/>
      <c r="BCE92" s="382"/>
      <c r="BCF92" s="382"/>
      <c r="BCG92" s="382"/>
      <c r="BCH92" s="382"/>
      <c r="BCI92" s="382"/>
      <c r="BCJ92" s="382"/>
      <c r="BCK92" s="382"/>
      <c r="BCL92" s="382"/>
      <c r="BCM92" s="382"/>
      <c r="BCN92" s="382"/>
      <c r="BCO92" s="382"/>
      <c r="BCP92" s="382"/>
      <c r="BCQ92" s="382"/>
      <c r="BCR92" s="382"/>
      <c r="BCS92" s="382"/>
      <c r="BCT92" s="382"/>
      <c r="BCU92" s="382"/>
      <c r="BCV92" s="382"/>
      <c r="BCW92" s="382"/>
      <c r="BCX92" s="382"/>
      <c r="BCY92" s="382"/>
      <c r="BCZ92" s="382"/>
      <c r="BDA92" s="382"/>
      <c r="BDB92" s="382"/>
      <c r="BDC92" s="382"/>
      <c r="BDD92" s="382"/>
      <c r="BDE92" s="382"/>
      <c r="BDF92" s="382"/>
      <c r="BDG92" s="382"/>
      <c r="BDH92" s="382"/>
      <c r="BDI92" s="382"/>
      <c r="BDJ92" s="382"/>
      <c r="BDK92" s="382"/>
      <c r="BDL92" s="382"/>
      <c r="BDM92" s="382"/>
      <c r="BDN92" s="382"/>
      <c r="BDO92" s="382"/>
      <c r="BDP92" s="382"/>
      <c r="BDQ92" s="382"/>
      <c r="BDR92" s="382"/>
      <c r="BDS92" s="382"/>
      <c r="BDT92" s="382"/>
      <c r="BDU92" s="382"/>
      <c r="BDV92" s="382"/>
      <c r="BDW92" s="382"/>
      <c r="BDX92" s="382"/>
      <c r="BDY92" s="382"/>
      <c r="BDZ92" s="382"/>
      <c r="BEA92" s="382"/>
      <c r="BEB92" s="382"/>
      <c r="BEC92" s="382"/>
      <c r="BED92" s="382"/>
      <c r="BEE92" s="382"/>
      <c r="BEF92" s="382"/>
      <c r="BEG92" s="382"/>
      <c r="BEH92" s="382"/>
      <c r="BEI92" s="382"/>
      <c r="BEJ92" s="382"/>
      <c r="BEK92" s="382"/>
      <c r="BEL92" s="382"/>
      <c r="BEM92" s="382"/>
      <c r="BEN92" s="382"/>
      <c r="BEO92" s="382"/>
      <c r="BEP92" s="382"/>
      <c r="BEQ92" s="382"/>
      <c r="BER92" s="382"/>
      <c r="BES92" s="382"/>
      <c r="BET92" s="382"/>
      <c r="BEU92" s="382"/>
      <c r="BEV92" s="382"/>
      <c r="BEW92" s="382"/>
      <c r="BEX92" s="382"/>
      <c r="BEY92" s="382"/>
      <c r="BEZ92" s="382"/>
      <c r="BFA92" s="382"/>
      <c r="BFB92" s="382"/>
      <c r="BFC92" s="382"/>
      <c r="BFD92" s="382"/>
      <c r="BFE92" s="382"/>
      <c r="BFF92" s="382"/>
      <c r="BFG92" s="382"/>
      <c r="BFH92" s="382"/>
      <c r="BFI92" s="382"/>
      <c r="BFJ92" s="382"/>
      <c r="BFK92" s="382"/>
      <c r="BFL92" s="382"/>
      <c r="BFM92" s="382"/>
      <c r="BFN92" s="382"/>
      <c r="BFO92" s="382"/>
      <c r="BFP92" s="382"/>
      <c r="BFQ92" s="382"/>
      <c r="BFR92" s="382"/>
      <c r="BFS92" s="382"/>
      <c r="BFT92" s="382"/>
      <c r="BFU92" s="382"/>
      <c r="BFV92" s="382"/>
      <c r="BFW92" s="382"/>
      <c r="BFX92" s="382"/>
      <c r="BFY92" s="382"/>
      <c r="BFZ92" s="382"/>
      <c r="BGA92" s="382"/>
      <c r="BGB92" s="382"/>
      <c r="BGC92" s="382"/>
      <c r="BGD92" s="382"/>
      <c r="BGE92" s="382"/>
      <c r="BGF92" s="382"/>
      <c r="BGG92" s="382"/>
      <c r="BGH92" s="382"/>
      <c r="BGI92" s="382"/>
      <c r="BGJ92" s="382"/>
      <c r="BGK92" s="382"/>
      <c r="BGL92" s="382"/>
      <c r="BGM92" s="382"/>
      <c r="BGN92" s="382"/>
      <c r="BGO92" s="382"/>
      <c r="BGP92" s="382"/>
      <c r="BGQ92" s="382"/>
      <c r="BGR92" s="382"/>
      <c r="BGS92" s="382"/>
      <c r="BGT92" s="382"/>
      <c r="BGU92" s="382"/>
      <c r="BGV92" s="382"/>
      <c r="BGW92" s="382"/>
      <c r="BGX92" s="382"/>
      <c r="BGY92" s="382"/>
      <c r="BGZ92" s="382"/>
      <c r="BHA92" s="382"/>
      <c r="BHB92" s="382"/>
      <c r="BHC92" s="382"/>
      <c r="BHD92" s="382"/>
      <c r="BHE92" s="382"/>
      <c r="BHF92" s="382"/>
      <c r="BHG92" s="382"/>
      <c r="BHH92" s="382"/>
      <c r="BHI92" s="382"/>
      <c r="BHJ92" s="382"/>
      <c r="BHK92" s="382"/>
      <c r="BHL92" s="382"/>
      <c r="BHM92" s="382"/>
      <c r="BHN92" s="382"/>
      <c r="BHO92" s="382"/>
      <c r="BHP92" s="382"/>
      <c r="BHQ92" s="382"/>
      <c r="BHR92" s="382"/>
      <c r="BHS92" s="382"/>
      <c r="BHT92" s="382"/>
      <c r="BHU92" s="382"/>
      <c r="BHV92" s="382"/>
      <c r="BHW92" s="382"/>
      <c r="BHX92" s="382"/>
      <c r="BHY92" s="382"/>
      <c r="BHZ92" s="382"/>
      <c r="BIA92" s="382"/>
      <c r="BIB92" s="382"/>
      <c r="BIC92" s="382"/>
      <c r="BID92" s="382"/>
      <c r="BIE92" s="382"/>
      <c r="BIF92" s="382"/>
      <c r="BIG92" s="382"/>
      <c r="BIH92" s="382"/>
      <c r="BII92" s="382"/>
      <c r="BIJ92" s="382"/>
      <c r="BIK92" s="382"/>
      <c r="BIL92" s="382"/>
      <c r="BIM92" s="382"/>
      <c r="BIN92" s="382"/>
      <c r="BIO92" s="382"/>
      <c r="BIP92" s="382"/>
      <c r="BIQ92" s="382"/>
      <c r="BIR92" s="382"/>
      <c r="BIS92" s="382"/>
      <c r="BIT92" s="382"/>
      <c r="BIU92" s="382"/>
      <c r="BIV92" s="382"/>
      <c r="BIW92" s="382"/>
      <c r="BIX92" s="382"/>
      <c r="BIY92" s="382"/>
      <c r="BIZ92" s="382"/>
      <c r="BJA92" s="382"/>
      <c r="BJB92" s="382"/>
      <c r="BJC92" s="382"/>
      <c r="BJD92" s="382"/>
      <c r="BJE92" s="382"/>
      <c r="BJF92" s="382"/>
      <c r="BJG92" s="382"/>
      <c r="BJH92" s="382"/>
      <c r="BJI92" s="382"/>
      <c r="BJJ92" s="382"/>
      <c r="BJK92" s="382"/>
      <c r="BJL92" s="382"/>
      <c r="BJM92" s="382"/>
      <c r="BJN92" s="382"/>
      <c r="BJO92" s="382"/>
      <c r="BJP92" s="382"/>
      <c r="BJQ92" s="382"/>
      <c r="BJR92" s="382"/>
      <c r="BJS92" s="382"/>
      <c r="BJT92" s="382"/>
      <c r="BJU92" s="382"/>
      <c r="BJV92" s="382"/>
      <c r="BJW92" s="382"/>
      <c r="BJX92" s="382"/>
      <c r="BJY92" s="382"/>
      <c r="BJZ92" s="382"/>
      <c r="BKA92" s="382"/>
      <c r="BKB92" s="382"/>
      <c r="BKC92" s="382"/>
      <c r="BKD92" s="382"/>
      <c r="BKE92" s="382"/>
      <c r="BKF92" s="382"/>
      <c r="BKG92" s="382"/>
      <c r="BKH92" s="382"/>
      <c r="BKI92" s="382"/>
      <c r="BKJ92" s="382"/>
      <c r="BKK92" s="382"/>
      <c r="BKL92" s="382"/>
      <c r="BKM92" s="382"/>
      <c r="BKN92" s="382"/>
      <c r="BKO92" s="382"/>
      <c r="BKP92" s="382"/>
      <c r="BKQ92" s="382"/>
      <c r="BKR92" s="382"/>
      <c r="BKS92" s="382"/>
      <c r="BKT92" s="382"/>
      <c r="BKU92" s="382"/>
      <c r="BKV92" s="382"/>
      <c r="BKW92" s="382"/>
      <c r="BKX92" s="382"/>
      <c r="BKY92" s="382"/>
      <c r="BKZ92" s="382"/>
      <c r="BLA92" s="382"/>
      <c r="BLB92" s="382"/>
      <c r="BLC92" s="382"/>
      <c r="BLD92" s="382"/>
      <c r="BLE92" s="382"/>
      <c r="BLF92" s="382"/>
      <c r="BLG92" s="382"/>
      <c r="BLH92" s="382"/>
      <c r="BLI92" s="382"/>
      <c r="BLJ92" s="382"/>
      <c r="BLK92" s="382"/>
      <c r="BLL92" s="382"/>
      <c r="BLM92" s="382"/>
      <c r="BLN92" s="382"/>
      <c r="BLO92" s="382"/>
      <c r="BLP92" s="382"/>
      <c r="BLQ92" s="382"/>
      <c r="BLR92" s="382"/>
      <c r="BLS92" s="382"/>
      <c r="BLT92" s="382"/>
      <c r="BLU92" s="382"/>
      <c r="BLV92" s="382"/>
      <c r="BLW92" s="382"/>
      <c r="BLX92" s="382"/>
      <c r="BLY92" s="382"/>
      <c r="BLZ92" s="382"/>
      <c r="BMA92" s="382"/>
      <c r="BMB92" s="382"/>
      <c r="BMC92" s="382"/>
      <c r="BMD92" s="382"/>
      <c r="BME92" s="382"/>
      <c r="BMF92" s="382"/>
      <c r="BMG92" s="382"/>
      <c r="BMH92" s="382"/>
      <c r="BMI92" s="382"/>
      <c r="BMJ92" s="382"/>
      <c r="BMK92" s="382"/>
      <c r="BML92" s="382"/>
      <c r="BMM92" s="382"/>
      <c r="BMN92" s="382"/>
      <c r="BMO92" s="382"/>
      <c r="BMP92" s="382"/>
      <c r="BMQ92" s="382"/>
      <c r="BMR92" s="382"/>
      <c r="BMS92" s="382"/>
      <c r="BMT92" s="382"/>
      <c r="BMU92" s="382"/>
      <c r="BMV92" s="382"/>
      <c r="BMW92" s="382"/>
      <c r="BMX92" s="382"/>
      <c r="BMY92" s="382"/>
      <c r="BMZ92" s="382"/>
      <c r="BNA92" s="382"/>
      <c r="BNB92" s="382"/>
      <c r="BNC92" s="382"/>
      <c r="BND92" s="382"/>
      <c r="BNE92" s="382"/>
      <c r="BNF92" s="382"/>
      <c r="BNG92" s="382"/>
      <c r="BNH92" s="382"/>
      <c r="BNI92" s="382"/>
      <c r="BNJ92" s="382"/>
      <c r="BNK92" s="382"/>
      <c r="BNL92" s="382"/>
      <c r="BNM92" s="382"/>
      <c r="BNN92" s="382"/>
      <c r="BNO92" s="382"/>
      <c r="BNP92" s="382"/>
      <c r="BNQ92" s="382"/>
      <c r="BNR92" s="382"/>
      <c r="BNS92" s="382"/>
      <c r="BNT92" s="382"/>
      <c r="BNU92" s="382"/>
      <c r="BNV92" s="382"/>
      <c r="BNW92" s="382"/>
      <c r="BNX92" s="382"/>
      <c r="BNY92" s="382"/>
      <c r="BNZ92" s="382"/>
      <c r="BOA92" s="382"/>
      <c r="BOB92" s="382"/>
      <c r="BOC92" s="382"/>
      <c r="BOD92" s="382"/>
      <c r="BOE92" s="382"/>
      <c r="BOF92" s="382"/>
      <c r="BOG92" s="382"/>
      <c r="BOH92" s="382"/>
      <c r="BOI92" s="382"/>
      <c r="BOJ92" s="382"/>
      <c r="BOK92" s="382"/>
      <c r="BOL92" s="382"/>
      <c r="BOM92" s="382"/>
      <c r="BON92" s="382"/>
      <c r="BOO92" s="382"/>
      <c r="BOP92" s="382"/>
      <c r="BOQ92" s="382"/>
      <c r="BOR92" s="382"/>
      <c r="BOS92" s="382"/>
      <c r="BOT92" s="382"/>
      <c r="BOU92" s="382"/>
      <c r="BOV92" s="382"/>
      <c r="BOW92" s="382"/>
      <c r="BOX92" s="382"/>
      <c r="BOY92" s="382"/>
      <c r="BOZ92" s="382"/>
      <c r="BPA92" s="382"/>
      <c r="BPB92" s="382"/>
      <c r="BPC92" s="382"/>
      <c r="BPD92" s="382"/>
      <c r="BPE92" s="382"/>
      <c r="BPF92" s="382"/>
      <c r="BPG92" s="382"/>
      <c r="BPH92" s="382"/>
      <c r="BPI92" s="382"/>
      <c r="BPJ92" s="382"/>
      <c r="BPK92" s="382"/>
      <c r="BPL92" s="382"/>
      <c r="BPM92" s="382"/>
      <c r="BPN92" s="382"/>
      <c r="BPO92" s="382"/>
      <c r="BPP92" s="382"/>
      <c r="BPQ92" s="382"/>
      <c r="BPR92" s="382"/>
      <c r="BPS92" s="382"/>
      <c r="BPT92" s="382"/>
      <c r="BPU92" s="382"/>
      <c r="BPV92" s="382"/>
      <c r="BPW92" s="382"/>
      <c r="BPX92" s="382"/>
      <c r="BPY92" s="382"/>
      <c r="BPZ92" s="382"/>
      <c r="BQA92" s="382"/>
      <c r="BQB92" s="382"/>
      <c r="BQC92" s="382"/>
      <c r="BQD92" s="382"/>
      <c r="BQE92" s="382"/>
      <c r="BQF92" s="382"/>
      <c r="BQG92" s="382"/>
      <c r="BQH92" s="382"/>
      <c r="BQI92" s="382"/>
      <c r="BQJ92" s="382"/>
      <c r="BQK92" s="382"/>
      <c r="BQL92" s="382"/>
      <c r="BQM92" s="382"/>
      <c r="BQN92" s="382"/>
      <c r="BQO92" s="382"/>
      <c r="BQP92" s="382"/>
      <c r="BQQ92" s="382"/>
      <c r="BQR92" s="382"/>
      <c r="BQS92" s="382"/>
      <c r="BQT92" s="382"/>
      <c r="BQU92" s="382"/>
      <c r="BQV92" s="382"/>
      <c r="BQW92" s="382"/>
      <c r="BQX92" s="382"/>
      <c r="BQY92" s="382"/>
      <c r="BQZ92" s="382"/>
      <c r="BRA92" s="382"/>
      <c r="BRB92" s="382"/>
      <c r="BRC92" s="382"/>
      <c r="BRD92" s="382"/>
      <c r="BRE92" s="382"/>
      <c r="BRF92" s="382"/>
      <c r="BRG92" s="382"/>
      <c r="BRH92" s="382"/>
      <c r="BRI92" s="382"/>
      <c r="BRJ92" s="382"/>
      <c r="BRK92" s="382"/>
      <c r="BRL92" s="382"/>
      <c r="BRM92" s="382"/>
      <c r="BRN92" s="382"/>
      <c r="BRO92" s="382"/>
      <c r="BRP92" s="382"/>
      <c r="BRQ92" s="382"/>
      <c r="BRR92" s="382"/>
      <c r="BRS92" s="382"/>
      <c r="BRT92" s="382"/>
      <c r="BRU92" s="382"/>
      <c r="BRV92" s="382"/>
      <c r="BRW92" s="382"/>
      <c r="BRX92" s="382"/>
      <c r="BRY92" s="382"/>
      <c r="BRZ92" s="382"/>
      <c r="BSA92" s="382"/>
      <c r="BSB92" s="382"/>
      <c r="BSC92" s="382"/>
      <c r="BSD92" s="382"/>
      <c r="BSE92" s="382"/>
      <c r="BSF92" s="382"/>
      <c r="BSG92" s="382"/>
      <c r="BSH92" s="382"/>
      <c r="BSI92" s="382"/>
      <c r="BSJ92" s="382"/>
      <c r="BSK92" s="382"/>
      <c r="BSL92" s="382"/>
      <c r="BSM92" s="382"/>
      <c r="BSN92" s="382"/>
      <c r="BSO92" s="382"/>
      <c r="BSP92" s="382"/>
      <c r="BSQ92" s="382"/>
      <c r="BSR92" s="382"/>
      <c r="BSS92" s="382"/>
      <c r="BST92" s="382"/>
      <c r="BSU92" s="382"/>
      <c r="BSV92" s="382"/>
      <c r="BSW92" s="382"/>
      <c r="BSX92" s="382"/>
      <c r="BSY92" s="382"/>
      <c r="BSZ92" s="382"/>
      <c r="BTA92" s="382"/>
      <c r="BTB92" s="382"/>
      <c r="BTC92" s="382"/>
      <c r="BTD92" s="382"/>
      <c r="BTE92" s="382"/>
      <c r="BTF92" s="382"/>
      <c r="BTG92" s="382"/>
      <c r="BTH92" s="382"/>
      <c r="BTI92" s="382"/>
    </row>
    <row r="93" spans="1:1881" ht="101.25" customHeight="1" x14ac:dyDescent="0.25">
      <c r="A93" s="435">
        <v>634</v>
      </c>
      <c r="B93" s="436" t="s">
        <v>737</v>
      </c>
      <c r="C93" s="432" t="s">
        <v>742</v>
      </c>
      <c r="D93" s="433" t="s">
        <v>966</v>
      </c>
      <c r="E93" s="434" t="s">
        <v>739</v>
      </c>
      <c r="F93" s="587"/>
      <c r="G93" s="418">
        <f>IF(F93&gt;F92,"Please review account numbers 634&gt;633",)</f>
        <v>0</v>
      </c>
      <c r="H93" s="419"/>
      <c r="I93" s="420"/>
      <c r="J93"/>
      <c r="L93" s="715" t="s">
        <v>1074</v>
      </c>
    </row>
    <row r="94" spans="1:1881" ht="88.5" customHeight="1" x14ac:dyDescent="0.25">
      <c r="A94" s="435">
        <v>635</v>
      </c>
      <c r="B94" s="436" t="s">
        <v>737</v>
      </c>
      <c r="C94" s="432" t="s">
        <v>742</v>
      </c>
      <c r="D94" s="433" t="s">
        <v>967</v>
      </c>
      <c r="E94" s="434" t="s">
        <v>739</v>
      </c>
      <c r="F94" s="587"/>
      <c r="G94" s="418">
        <f>IF(F94&gt;F92,"Please review account numbers 635&gt;633",)</f>
        <v>0</v>
      </c>
      <c r="H94" s="419"/>
      <c r="I94" s="420"/>
      <c r="J94"/>
      <c r="L94" s="715" t="s">
        <v>1075</v>
      </c>
    </row>
    <row r="95" spans="1:1881" ht="96.75" customHeight="1" x14ac:dyDescent="0.25">
      <c r="A95" s="435">
        <v>636</v>
      </c>
      <c r="B95" s="436" t="s">
        <v>737</v>
      </c>
      <c r="C95" s="432" t="s">
        <v>742</v>
      </c>
      <c r="D95" s="433" t="s">
        <v>968</v>
      </c>
      <c r="E95" s="434" t="s">
        <v>739</v>
      </c>
      <c r="F95" s="587"/>
      <c r="G95" s="418">
        <f>IF(F95&gt;F92,"Please review account numbers 636&gt;633",)</f>
        <v>0</v>
      </c>
      <c r="H95" s="419"/>
      <c r="I95" s="420"/>
      <c r="J95"/>
      <c r="L95" s="715" t="s">
        <v>1076</v>
      </c>
    </row>
    <row r="96" spans="1:1881" ht="74.25" customHeight="1" x14ac:dyDescent="0.25">
      <c r="A96" s="435">
        <v>637</v>
      </c>
      <c r="B96" s="436" t="s">
        <v>737</v>
      </c>
      <c r="C96" s="432" t="s">
        <v>742</v>
      </c>
      <c r="D96" s="433" t="s">
        <v>970</v>
      </c>
      <c r="E96" s="434" t="s">
        <v>739</v>
      </c>
      <c r="F96" s="587"/>
      <c r="G96" s="418">
        <f>IF(F96&gt;F92,"Please review account numbers 637&gt;633",)</f>
        <v>0</v>
      </c>
      <c r="H96" s="419"/>
      <c r="I96" s="420"/>
      <c r="J96"/>
      <c r="L96" s="715" t="s">
        <v>1077</v>
      </c>
    </row>
    <row r="97" spans="1:1881" ht="80.25" customHeight="1" x14ac:dyDescent="0.25">
      <c r="A97" s="435">
        <v>638</v>
      </c>
      <c r="B97" s="436" t="s">
        <v>737</v>
      </c>
      <c r="C97" s="432" t="s">
        <v>742</v>
      </c>
      <c r="D97" s="433" t="s">
        <v>969</v>
      </c>
      <c r="E97" s="434" t="s">
        <v>739</v>
      </c>
      <c r="F97" s="587"/>
      <c r="G97" s="418">
        <f>IF(F97&gt;F92,"Please review account numbers 638&gt;633",)</f>
        <v>0</v>
      </c>
      <c r="H97" s="419"/>
      <c r="I97" s="420"/>
      <c r="J97"/>
      <c r="L97" s="715" t="s">
        <v>1078</v>
      </c>
    </row>
    <row r="98" spans="1:1881" ht="75.75" customHeight="1" x14ac:dyDescent="0.25">
      <c r="A98" s="187">
        <v>383</v>
      </c>
      <c r="B98" s="65" t="s">
        <v>64</v>
      </c>
      <c r="C98" s="158" t="s">
        <v>164</v>
      </c>
      <c r="D98" s="174" t="s">
        <v>971</v>
      </c>
      <c r="E98" s="33" t="e">
        <f>HLOOKUP($D$2,'2019 Data(H)'!$C$1:$DC$310,142,FALSE)</f>
        <v>#N/A</v>
      </c>
      <c r="F98" s="587"/>
      <c r="G98" s="754">
        <f>IF(F98&gt;F92,"Error: Please review components of current liabilities above. Account number 383&gt;633",)</f>
        <v>0</v>
      </c>
      <c r="H98" s="553"/>
      <c r="I98" s="32"/>
      <c r="J98"/>
      <c r="L98" s="715" t="s">
        <v>1079</v>
      </c>
    </row>
    <row r="99" spans="1:1881" s="221" customFormat="1" ht="71.25" customHeight="1" x14ac:dyDescent="0.25">
      <c r="A99" s="187">
        <v>349</v>
      </c>
      <c r="B99" s="65" t="s">
        <v>64</v>
      </c>
      <c r="C99" s="158" t="s">
        <v>164</v>
      </c>
      <c r="D99" s="173" t="s">
        <v>161</v>
      </c>
      <c r="E99" s="33" t="e">
        <f>HLOOKUP($D$2,'2019 Data(H)'!$C$1:$DC$310,113,FALSE)</f>
        <v>#N/A</v>
      </c>
      <c r="F99" s="587"/>
      <c r="G99" s="581" t="str">
        <f>IF(F92&gt;F99,"Error: Please review accts 633&gt;349","")</f>
        <v/>
      </c>
      <c r="H99" s="14"/>
      <c r="I99" s="32"/>
      <c r="J99"/>
      <c r="K99" s="382"/>
      <c r="L99" s="715" t="s">
        <v>1080</v>
      </c>
      <c r="M99" s="382"/>
      <c r="N99"/>
      <c r="O99" s="382"/>
      <c r="P99" s="382"/>
      <c r="Q99" s="382"/>
      <c r="R99" s="382"/>
      <c r="S99" s="382"/>
      <c r="T99" s="382"/>
      <c r="U99" s="382"/>
      <c r="V99" s="382"/>
      <c r="W99" s="382"/>
      <c r="X99" s="382"/>
      <c r="Y99" s="382"/>
      <c r="Z99" s="382"/>
      <c r="AA99" s="382"/>
      <c r="AB99" s="382"/>
      <c r="AC99" s="382"/>
      <c r="AD99" s="382"/>
      <c r="AE99" s="382"/>
      <c r="AF99" s="382"/>
      <c r="AG99" s="382"/>
      <c r="AH99" s="382"/>
      <c r="AI99" s="382"/>
      <c r="AJ99" s="382"/>
      <c r="AK99" s="382"/>
      <c r="AL99" s="382"/>
      <c r="AM99" s="382"/>
      <c r="AN99" s="382"/>
      <c r="AO99" s="382"/>
      <c r="AP99" s="382"/>
      <c r="AQ99" s="382"/>
      <c r="AR99" s="382"/>
      <c r="AS99" s="382"/>
      <c r="AT99" s="382"/>
      <c r="AU99" s="382"/>
      <c r="AV99" s="382"/>
      <c r="AW99" s="382"/>
      <c r="AX99" s="382"/>
      <c r="AY99" s="382"/>
      <c r="AZ99" s="382"/>
      <c r="BA99" s="382"/>
      <c r="BB99" s="382"/>
      <c r="BC99" s="382"/>
      <c r="BD99" s="382"/>
      <c r="BE99" s="382"/>
      <c r="BF99" s="382"/>
      <c r="BG99" s="382"/>
      <c r="BH99" s="382"/>
      <c r="BI99" s="382"/>
      <c r="BJ99" s="382"/>
      <c r="BK99" s="382"/>
      <c r="BL99" s="382"/>
      <c r="BM99" s="382"/>
      <c r="BN99" s="382"/>
      <c r="BO99" s="382"/>
      <c r="BP99" s="382"/>
      <c r="BQ99" s="382"/>
      <c r="BR99" s="382"/>
      <c r="BS99" s="382"/>
      <c r="BT99" s="382"/>
      <c r="BU99" s="382"/>
      <c r="BV99" s="382"/>
      <c r="BW99" s="382"/>
      <c r="BX99" s="382"/>
      <c r="BY99" s="382"/>
      <c r="BZ99" s="382"/>
      <c r="CA99" s="382"/>
      <c r="CB99" s="382"/>
      <c r="CC99" s="382"/>
      <c r="CD99" s="382"/>
      <c r="CE99" s="382"/>
      <c r="CF99" s="382"/>
      <c r="CG99" s="382"/>
      <c r="CH99" s="382"/>
      <c r="CI99" s="382"/>
      <c r="CJ99" s="382"/>
      <c r="CK99" s="382"/>
      <c r="CL99" s="382"/>
      <c r="CM99" s="382"/>
      <c r="CN99" s="382"/>
      <c r="CO99" s="382"/>
      <c r="CP99" s="382"/>
      <c r="CQ99" s="382"/>
      <c r="CR99" s="382"/>
      <c r="CS99" s="382"/>
      <c r="CT99" s="382"/>
      <c r="CU99" s="382"/>
      <c r="CV99" s="382"/>
      <c r="CW99" s="382"/>
      <c r="CX99" s="382"/>
      <c r="CY99" s="382"/>
      <c r="CZ99" s="382"/>
      <c r="DA99" s="382"/>
      <c r="DB99" s="382"/>
      <c r="DC99" s="382"/>
      <c r="DD99" s="382"/>
      <c r="DE99" s="382"/>
      <c r="DF99" s="382"/>
      <c r="DG99" s="382"/>
      <c r="DH99" s="382"/>
      <c r="DI99" s="382"/>
      <c r="DJ99" s="382"/>
      <c r="DK99" s="382"/>
      <c r="DL99" s="382"/>
      <c r="DM99" s="382"/>
      <c r="DN99" s="382"/>
      <c r="DO99" s="382"/>
      <c r="DP99" s="382"/>
      <c r="DQ99" s="382"/>
      <c r="DR99" s="382"/>
      <c r="DS99" s="382"/>
      <c r="DT99" s="382"/>
      <c r="DU99" s="382"/>
      <c r="DV99" s="382"/>
      <c r="DW99" s="382"/>
      <c r="DX99" s="382"/>
      <c r="DY99" s="382"/>
      <c r="DZ99" s="382"/>
      <c r="EA99" s="382"/>
      <c r="EB99" s="382"/>
      <c r="EC99" s="382"/>
      <c r="ED99" s="382"/>
      <c r="EE99" s="382"/>
      <c r="EF99" s="382"/>
      <c r="EG99" s="382"/>
      <c r="EH99" s="382"/>
      <c r="EI99" s="382"/>
      <c r="EJ99" s="382"/>
      <c r="EK99" s="382"/>
      <c r="EL99" s="382"/>
      <c r="EM99" s="382"/>
      <c r="EN99" s="382"/>
      <c r="EO99" s="382"/>
      <c r="EP99" s="382"/>
      <c r="EQ99" s="382"/>
      <c r="ER99" s="382"/>
      <c r="ES99" s="382"/>
      <c r="ET99" s="382"/>
      <c r="EU99" s="382"/>
      <c r="EV99" s="382"/>
      <c r="EW99" s="382"/>
      <c r="EX99" s="382"/>
      <c r="EY99" s="382"/>
      <c r="EZ99" s="382"/>
      <c r="FA99" s="382"/>
      <c r="FB99" s="382"/>
      <c r="FC99" s="382"/>
      <c r="FD99" s="382"/>
      <c r="FE99" s="382"/>
      <c r="FF99" s="382"/>
      <c r="FG99" s="382"/>
      <c r="FH99" s="382"/>
      <c r="FI99" s="382"/>
      <c r="FJ99" s="382"/>
      <c r="FK99" s="382"/>
      <c r="FL99" s="382"/>
      <c r="FM99" s="382"/>
      <c r="FN99" s="382"/>
      <c r="FO99" s="382"/>
      <c r="FP99" s="382"/>
      <c r="FQ99" s="382"/>
      <c r="FR99" s="382"/>
      <c r="FS99" s="382"/>
      <c r="FT99" s="382"/>
      <c r="FU99" s="382"/>
      <c r="FV99" s="382"/>
      <c r="FW99" s="382"/>
      <c r="FX99" s="382"/>
      <c r="FY99" s="382"/>
      <c r="FZ99" s="382"/>
      <c r="GA99" s="382"/>
      <c r="GB99" s="382"/>
      <c r="GC99" s="382"/>
      <c r="GD99" s="382"/>
      <c r="GE99" s="382"/>
      <c r="GF99" s="382"/>
      <c r="GG99" s="382"/>
      <c r="GH99" s="382"/>
      <c r="GI99" s="382"/>
      <c r="GJ99" s="382"/>
      <c r="GK99" s="382"/>
      <c r="GL99" s="382"/>
      <c r="GM99" s="382"/>
      <c r="GN99" s="382"/>
      <c r="GO99" s="382"/>
      <c r="GP99" s="382"/>
      <c r="GQ99" s="382"/>
      <c r="GR99" s="382"/>
      <c r="GS99" s="382"/>
      <c r="GT99" s="382"/>
      <c r="GU99" s="382"/>
      <c r="GV99" s="382"/>
      <c r="GW99" s="382"/>
      <c r="GX99" s="382"/>
      <c r="GY99" s="382"/>
      <c r="GZ99" s="382"/>
      <c r="HA99" s="382"/>
      <c r="HB99" s="382"/>
      <c r="HC99" s="382"/>
      <c r="HD99" s="382"/>
      <c r="HE99" s="382"/>
      <c r="HF99" s="382"/>
      <c r="HG99" s="382"/>
      <c r="HH99" s="382"/>
      <c r="HI99" s="382"/>
      <c r="HJ99" s="382"/>
      <c r="HK99" s="382"/>
      <c r="HL99" s="382"/>
      <c r="HM99" s="382"/>
      <c r="HN99" s="382"/>
      <c r="HO99" s="382"/>
      <c r="HP99" s="382"/>
      <c r="HQ99" s="382"/>
      <c r="HR99" s="382"/>
      <c r="HS99" s="382"/>
      <c r="HT99" s="382"/>
      <c r="HU99" s="382"/>
      <c r="HV99" s="382"/>
      <c r="HW99" s="382"/>
      <c r="HX99" s="382"/>
      <c r="HY99" s="382"/>
      <c r="HZ99" s="382"/>
      <c r="IA99" s="382"/>
      <c r="IB99" s="382"/>
      <c r="IC99" s="382"/>
      <c r="ID99" s="382"/>
      <c r="IE99" s="382"/>
      <c r="IF99" s="382"/>
      <c r="IG99" s="382"/>
      <c r="IH99" s="382"/>
      <c r="II99" s="382"/>
      <c r="IJ99" s="382"/>
      <c r="IK99" s="382"/>
      <c r="IL99" s="382"/>
      <c r="IM99" s="382"/>
      <c r="IN99" s="382"/>
      <c r="IO99" s="382"/>
      <c r="IP99" s="382"/>
      <c r="IQ99" s="382"/>
      <c r="IR99" s="382"/>
      <c r="IS99" s="382"/>
      <c r="IT99" s="382"/>
      <c r="IU99" s="382"/>
      <c r="IV99" s="382"/>
      <c r="IW99" s="382"/>
      <c r="IX99" s="382"/>
      <c r="IY99" s="382"/>
      <c r="IZ99" s="382"/>
      <c r="JA99" s="382"/>
      <c r="JB99" s="382"/>
      <c r="JC99" s="382"/>
      <c r="JD99" s="382"/>
      <c r="JE99" s="382"/>
      <c r="JF99" s="382"/>
      <c r="JG99" s="382"/>
      <c r="JH99" s="382"/>
      <c r="JI99" s="382"/>
      <c r="JJ99" s="382"/>
      <c r="JK99" s="382"/>
      <c r="JL99" s="382"/>
      <c r="JM99" s="382"/>
      <c r="JN99" s="382"/>
      <c r="JO99" s="382"/>
      <c r="JP99" s="382"/>
      <c r="JQ99" s="382"/>
      <c r="JR99" s="382"/>
      <c r="JS99" s="382"/>
      <c r="JT99" s="382"/>
      <c r="JU99" s="382"/>
      <c r="JV99" s="382"/>
      <c r="JW99" s="382"/>
      <c r="JX99" s="382"/>
      <c r="JY99" s="382"/>
      <c r="JZ99" s="382"/>
      <c r="KA99" s="382"/>
      <c r="KB99" s="382"/>
      <c r="KC99" s="382"/>
      <c r="KD99" s="382"/>
      <c r="KE99" s="382"/>
      <c r="KF99" s="382"/>
      <c r="KG99" s="382"/>
      <c r="KH99" s="382"/>
      <c r="KI99" s="382"/>
      <c r="KJ99" s="382"/>
      <c r="KK99" s="382"/>
      <c r="KL99" s="382"/>
      <c r="KM99" s="382"/>
      <c r="KN99" s="382"/>
      <c r="KO99" s="382"/>
      <c r="KP99" s="382"/>
      <c r="KQ99" s="382"/>
      <c r="KR99" s="382"/>
      <c r="KS99" s="382"/>
      <c r="KT99" s="382"/>
      <c r="KU99" s="382"/>
      <c r="KV99" s="382"/>
      <c r="KW99" s="382"/>
      <c r="KX99" s="382"/>
      <c r="KY99" s="382"/>
      <c r="KZ99" s="382"/>
      <c r="LA99" s="382"/>
      <c r="LB99" s="382"/>
      <c r="LC99" s="382"/>
      <c r="LD99" s="382"/>
      <c r="LE99" s="382"/>
      <c r="LF99" s="382"/>
      <c r="LG99" s="382"/>
      <c r="LH99" s="382"/>
      <c r="LI99" s="382"/>
      <c r="LJ99" s="382"/>
      <c r="LK99" s="382"/>
      <c r="LL99" s="382"/>
      <c r="LM99" s="382"/>
      <c r="LN99" s="382"/>
      <c r="LO99" s="382"/>
      <c r="LP99" s="382"/>
      <c r="LQ99" s="382"/>
      <c r="LR99" s="382"/>
      <c r="LS99" s="382"/>
      <c r="LT99" s="382"/>
      <c r="LU99" s="382"/>
      <c r="LV99" s="382"/>
      <c r="LW99" s="382"/>
      <c r="LX99" s="382"/>
      <c r="LY99" s="382"/>
      <c r="LZ99" s="382"/>
      <c r="MA99" s="382"/>
      <c r="MB99" s="382"/>
      <c r="MC99" s="382"/>
      <c r="MD99" s="382"/>
      <c r="ME99" s="382"/>
      <c r="MF99" s="382"/>
      <c r="MG99" s="382"/>
      <c r="MH99" s="382"/>
      <c r="MI99" s="382"/>
      <c r="MJ99" s="382"/>
      <c r="MK99" s="382"/>
      <c r="ML99" s="382"/>
      <c r="MM99" s="382"/>
      <c r="MN99" s="382"/>
      <c r="MO99" s="382"/>
      <c r="MP99" s="382"/>
      <c r="MQ99" s="382"/>
      <c r="MR99" s="382"/>
      <c r="MS99" s="382"/>
      <c r="MT99" s="382"/>
      <c r="MU99" s="382"/>
      <c r="MV99" s="382"/>
      <c r="MW99" s="382"/>
      <c r="MX99" s="382"/>
      <c r="MY99" s="382"/>
      <c r="MZ99" s="382"/>
      <c r="NA99" s="382"/>
      <c r="NB99" s="382"/>
      <c r="NC99" s="382"/>
      <c r="ND99" s="382"/>
      <c r="NE99" s="382"/>
      <c r="NF99" s="382"/>
      <c r="NG99" s="382"/>
      <c r="NH99" s="382"/>
      <c r="NI99" s="382"/>
      <c r="NJ99" s="382"/>
      <c r="NK99" s="382"/>
      <c r="NL99" s="382"/>
      <c r="NM99" s="382"/>
      <c r="NN99" s="382"/>
      <c r="NO99" s="382"/>
      <c r="NP99" s="382"/>
      <c r="NQ99" s="382"/>
      <c r="NR99" s="382"/>
      <c r="NS99" s="382"/>
      <c r="NT99" s="382"/>
      <c r="NU99" s="382"/>
      <c r="NV99" s="382"/>
      <c r="NW99" s="382"/>
      <c r="NX99" s="382"/>
      <c r="NY99" s="382"/>
      <c r="NZ99" s="382"/>
      <c r="OA99" s="382"/>
      <c r="OB99" s="382"/>
      <c r="OC99" s="382"/>
      <c r="OD99" s="382"/>
      <c r="OE99" s="382"/>
      <c r="OF99" s="382"/>
      <c r="OG99" s="382"/>
      <c r="OH99" s="382"/>
      <c r="OI99" s="382"/>
      <c r="OJ99" s="382"/>
      <c r="OK99" s="382"/>
      <c r="OL99" s="382"/>
      <c r="OM99" s="382"/>
      <c r="ON99" s="382"/>
      <c r="OO99" s="382"/>
      <c r="OP99" s="382"/>
      <c r="OQ99" s="382"/>
      <c r="OR99" s="382"/>
      <c r="OS99" s="382"/>
      <c r="OT99" s="382"/>
      <c r="OU99" s="382"/>
      <c r="OV99" s="382"/>
      <c r="OW99" s="382"/>
      <c r="OX99" s="382"/>
      <c r="OY99" s="382"/>
      <c r="OZ99" s="382"/>
      <c r="PA99" s="382"/>
      <c r="PB99" s="382"/>
      <c r="PC99" s="382"/>
      <c r="PD99" s="382"/>
      <c r="PE99" s="382"/>
      <c r="PF99" s="382"/>
      <c r="PG99" s="382"/>
      <c r="PH99" s="382"/>
      <c r="PI99" s="382"/>
      <c r="PJ99" s="382"/>
      <c r="PK99" s="382"/>
      <c r="PL99" s="382"/>
      <c r="PM99" s="382"/>
      <c r="PN99" s="382"/>
      <c r="PO99" s="382"/>
      <c r="PP99" s="382"/>
      <c r="PQ99" s="382"/>
      <c r="PR99" s="382"/>
      <c r="PS99" s="382"/>
      <c r="PT99" s="382"/>
      <c r="PU99" s="382"/>
      <c r="PV99" s="382"/>
      <c r="PW99" s="382"/>
      <c r="PX99" s="382"/>
      <c r="PY99" s="382"/>
      <c r="PZ99" s="382"/>
      <c r="QA99" s="382"/>
      <c r="QB99" s="382"/>
      <c r="QC99" s="382"/>
      <c r="QD99" s="382"/>
      <c r="QE99" s="382"/>
      <c r="QF99" s="382"/>
      <c r="QG99" s="382"/>
      <c r="QH99" s="382"/>
      <c r="QI99" s="382"/>
      <c r="QJ99" s="382"/>
      <c r="QK99" s="382"/>
      <c r="QL99" s="382"/>
      <c r="QM99" s="382"/>
      <c r="QN99" s="382"/>
      <c r="QO99" s="382"/>
      <c r="QP99" s="382"/>
      <c r="QQ99" s="382"/>
      <c r="QR99" s="382"/>
      <c r="QS99" s="382"/>
      <c r="QT99" s="382"/>
      <c r="QU99" s="382"/>
      <c r="QV99" s="382"/>
      <c r="QW99" s="382"/>
      <c r="QX99" s="382"/>
      <c r="QY99" s="382"/>
      <c r="QZ99" s="382"/>
      <c r="RA99" s="382"/>
      <c r="RB99" s="382"/>
      <c r="RC99" s="382"/>
      <c r="RD99" s="382"/>
      <c r="RE99" s="382"/>
      <c r="RF99" s="382"/>
      <c r="RG99" s="382"/>
      <c r="RH99" s="382"/>
      <c r="RI99" s="382"/>
      <c r="RJ99" s="382"/>
      <c r="RK99" s="382"/>
      <c r="RL99" s="382"/>
      <c r="RM99" s="382"/>
      <c r="RN99" s="382"/>
      <c r="RO99" s="382"/>
      <c r="RP99" s="382"/>
      <c r="RQ99" s="382"/>
      <c r="RR99" s="382"/>
      <c r="RS99" s="382"/>
      <c r="RT99" s="382"/>
      <c r="RU99" s="382"/>
      <c r="RV99" s="382"/>
      <c r="RW99" s="382"/>
      <c r="RX99" s="382"/>
      <c r="RY99" s="382"/>
      <c r="RZ99" s="382"/>
      <c r="SA99" s="382"/>
      <c r="SB99" s="382"/>
      <c r="SC99" s="382"/>
      <c r="SD99" s="382"/>
      <c r="SE99" s="382"/>
      <c r="SF99" s="382"/>
      <c r="SG99" s="382"/>
      <c r="SH99" s="382"/>
      <c r="SI99" s="382"/>
      <c r="SJ99" s="382"/>
      <c r="SK99" s="382"/>
      <c r="SL99" s="382"/>
      <c r="SM99" s="382"/>
      <c r="SN99" s="382"/>
      <c r="SO99" s="382"/>
      <c r="SP99" s="382"/>
      <c r="SQ99" s="382"/>
      <c r="SR99" s="382"/>
      <c r="SS99" s="382"/>
      <c r="ST99" s="382"/>
      <c r="SU99" s="382"/>
      <c r="SV99" s="382"/>
      <c r="SW99" s="382"/>
      <c r="SX99" s="382"/>
      <c r="SY99" s="382"/>
      <c r="SZ99" s="382"/>
      <c r="TA99" s="382"/>
      <c r="TB99" s="382"/>
      <c r="TC99" s="382"/>
      <c r="TD99" s="382"/>
      <c r="TE99" s="382"/>
      <c r="TF99" s="382"/>
      <c r="TG99" s="382"/>
      <c r="TH99" s="382"/>
      <c r="TI99" s="382"/>
      <c r="TJ99" s="382"/>
      <c r="TK99" s="382"/>
      <c r="TL99" s="382"/>
      <c r="TM99" s="382"/>
      <c r="TN99" s="382"/>
      <c r="TO99" s="382"/>
      <c r="TP99" s="382"/>
      <c r="TQ99" s="382"/>
      <c r="TR99" s="382"/>
      <c r="TS99" s="382"/>
      <c r="TT99" s="382"/>
      <c r="TU99" s="382"/>
      <c r="TV99" s="382"/>
      <c r="TW99" s="382"/>
      <c r="TX99" s="382"/>
      <c r="TY99" s="382"/>
      <c r="TZ99" s="382"/>
      <c r="UA99" s="382"/>
      <c r="UB99" s="382"/>
      <c r="UC99" s="382"/>
      <c r="UD99" s="382"/>
      <c r="UE99" s="382"/>
      <c r="UF99" s="382"/>
      <c r="UG99" s="382"/>
      <c r="UH99" s="382"/>
      <c r="UI99" s="382"/>
      <c r="UJ99" s="382"/>
      <c r="UK99" s="382"/>
      <c r="UL99" s="382"/>
      <c r="UM99" s="382"/>
      <c r="UN99" s="382"/>
      <c r="UO99" s="382"/>
      <c r="UP99" s="382"/>
      <c r="UQ99" s="382"/>
      <c r="UR99" s="382"/>
      <c r="US99" s="382"/>
      <c r="UT99" s="382"/>
      <c r="UU99" s="382"/>
      <c r="UV99" s="382"/>
      <c r="UW99" s="382"/>
      <c r="UX99" s="382"/>
      <c r="UY99" s="382"/>
      <c r="UZ99" s="382"/>
      <c r="VA99" s="382"/>
      <c r="VB99" s="382"/>
      <c r="VC99" s="382"/>
      <c r="VD99" s="382"/>
      <c r="VE99" s="382"/>
      <c r="VF99" s="382"/>
      <c r="VG99" s="382"/>
      <c r="VH99" s="382"/>
      <c r="VI99" s="382"/>
      <c r="VJ99" s="382"/>
      <c r="VK99" s="382"/>
      <c r="VL99" s="382"/>
      <c r="VM99" s="382"/>
      <c r="VN99" s="382"/>
      <c r="VO99" s="382"/>
      <c r="VP99" s="382"/>
      <c r="VQ99" s="382"/>
      <c r="VR99" s="382"/>
      <c r="VS99" s="382"/>
      <c r="VT99" s="382"/>
      <c r="VU99" s="382"/>
      <c r="VV99" s="382"/>
      <c r="VW99" s="382"/>
      <c r="VX99" s="382"/>
      <c r="VY99" s="382"/>
      <c r="VZ99" s="382"/>
      <c r="WA99" s="382"/>
      <c r="WB99" s="382"/>
      <c r="WC99" s="382"/>
      <c r="WD99" s="382"/>
      <c r="WE99" s="382"/>
      <c r="WF99" s="382"/>
      <c r="WG99" s="382"/>
      <c r="WH99" s="382"/>
      <c r="WI99" s="382"/>
      <c r="WJ99" s="382"/>
      <c r="WK99" s="382"/>
      <c r="WL99" s="382"/>
      <c r="WM99" s="382"/>
      <c r="WN99" s="382"/>
      <c r="WO99" s="382"/>
      <c r="WP99" s="382"/>
      <c r="WQ99" s="382"/>
      <c r="WR99" s="382"/>
      <c r="WS99" s="382"/>
      <c r="WT99" s="382"/>
      <c r="WU99" s="382"/>
      <c r="WV99" s="382"/>
      <c r="WW99" s="382"/>
      <c r="WX99" s="382"/>
      <c r="WY99" s="382"/>
      <c r="WZ99" s="382"/>
      <c r="XA99" s="382"/>
      <c r="XB99" s="382"/>
      <c r="XC99" s="382"/>
      <c r="XD99" s="382"/>
      <c r="XE99" s="382"/>
      <c r="XF99" s="382"/>
      <c r="XG99" s="382"/>
      <c r="XH99" s="382"/>
      <c r="XI99" s="382"/>
      <c r="XJ99" s="382"/>
      <c r="XK99" s="382"/>
      <c r="XL99" s="382"/>
      <c r="XM99" s="382"/>
      <c r="XN99" s="382"/>
      <c r="XO99" s="382"/>
      <c r="XP99" s="382"/>
      <c r="XQ99" s="382"/>
      <c r="XR99" s="382"/>
      <c r="XS99" s="382"/>
      <c r="XT99" s="382"/>
      <c r="XU99" s="382"/>
      <c r="XV99" s="382"/>
      <c r="XW99" s="382"/>
      <c r="XX99" s="382"/>
      <c r="XY99" s="382"/>
      <c r="XZ99" s="382"/>
      <c r="YA99" s="382"/>
      <c r="YB99" s="382"/>
      <c r="YC99" s="382"/>
      <c r="YD99" s="382"/>
      <c r="YE99" s="382"/>
      <c r="YF99" s="382"/>
      <c r="YG99" s="382"/>
      <c r="YH99" s="382"/>
      <c r="YI99" s="382"/>
      <c r="YJ99" s="382"/>
      <c r="YK99" s="382"/>
      <c r="YL99" s="382"/>
      <c r="YM99" s="382"/>
      <c r="YN99" s="382"/>
      <c r="YO99" s="382"/>
      <c r="YP99" s="382"/>
      <c r="YQ99" s="382"/>
      <c r="YR99" s="382"/>
      <c r="YS99" s="382"/>
      <c r="YT99" s="382"/>
      <c r="YU99" s="382"/>
      <c r="YV99" s="382"/>
      <c r="YW99" s="382"/>
      <c r="YX99" s="382"/>
      <c r="YY99" s="382"/>
      <c r="YZ99" s="382"/>
      <c r="ZA99" s="382"/>
      <c r="ZB99" s="382"/>
      <c r="ZC99" s="382"/>
      <c r="ZD99" s="382"/>
      <c r="ZE99" s="382"/>
      <c r="ZF99" s="382"/>
      <c r="ZG99" s="382"/>
      <c r="ZH99" s="382"/>
      <c r="ZI99" s="382"/>
      <c r="ZJ99" s="382"/>
      <c r="ZK99" s="382"/>
      <c r="ZL99" s="382"/>
      <c r="ZM99" s="382"/>
      <c r="ZN99" s="382"/>
      <c r="ZO99" s="382"/>
      <c r="ZP99" s="382"/>
      <c r="ZQ99" s="382"/>
      <c r="ZR99" s="382"/>
      <c r="ZS99" s="382"/>
      <c r="ZT99" s="382"/>
      <c r="ZU99" s="382"/>
      <c r="ZV99" s="382"/>
      <c r="ZW99" s="382"/>
      <c r="ZX99" s="382"/>
      <c r="ZY99" s="382"/>
      <c r="ZZ99" s="382"/>
      <c r="AAA99" s="382"/>
      <c r="AAB99" s="382"/>
      <c r="AAC99" s="382"/>
      <c r="AAD99" s="382"/>
      <c r="AAE99" s="382"/>
      <c r="AAF99" s="382"/>
      <c r="AAG99" s="382"/>
      <c r="AAH99" s="382"/>
      <c r="AAI99" s="382"/>
      <c r="AAJ99" s="382"/>
      <c r="AAK99" s="382"/>
      <c r="AAL99" s="382"/>
      <c r="AAM99" s="382"/>
      <c r="AAN99" s="382"/>
      <c r="AAO99" s="382"/>
      <c r="AAP99" s="382"/>
      <c r="AAQ99" s="382"/>
      <c r="AAR99" s="382"/>
      <c r="AAS99" s="382"/>
      <c r="AAT99" s="382"/>
      <c r="AAU99" s="382"/>
      <c r="AAV99" s="382"/>
      <c r="AAW99" s="382"/>
      <c r="AAX99" s="382"/>
      <c r="AAY99" s="382"/>
      <c r="AAZ99" s="382"/>
      <c r="ABA99" s="382"/>
      <c r="ABB99" s="382"/>
      <c r="ABC99" s="382"/>
      <c r="ABD99" s="382"/>
      <c r="ABE99" s="382"/>
      <c r="ABF99" s="382"/>
      <c r="ABG99" s="382"/>
      <c r="ABH99" s="382"/>
      <c r="ABI99" s="382"/>
      <c r="ABJ99" s="382"/>
      <c r="ABK99" s="382"/>
      <c r="ABL99" s="382"/>
      <c r="ABM99" s="382"/>
      <c r="ABN99" s="382"/>
      <c r="ABO99" s="382"/>
      <c r="ABP99" s="382"/>
      <c r="ABQ99" s="382"/>
      <c r="ABR99" s="382"/>
      <c r="ABS99" s="382"/>
      <c r="ABT99" s="382"/>
      <c r="ABU99" s="382"/>
      <c r="ABV99" s="382"/>
      <c r="ABW99" s="382"/>
      <c r="ABX99" s="382"/>
      <c r="ABY99" s="382"/>
      <c r="ABZ99" s="382"/>
      <c r="ACA99" s="382"/>
      <c r="ACB99" s="382"/>
      <c r="ACC99" s="382"/>
      <c r="ACD99" s="382"/>
      <c r="ACE99" s="382"/>
      <c r="ACF99" s="382"/>
      <c r="ACG99" s="382"/>
      <c r="ACH99" s="382"/>
      <c r="ACI99" s="382"/>
      <c r="ACJ99" s="382"/>
      <c r="ACK99" s="382"/>
      <c r="ACL99" s="382"/>
      <c r="ACM99" s="382"/>
      <c r="ACN99" s="382"/>
      <c r="ACO99" s="382"/>
      <c r="ACP99" s="382"/>
      <c r="ACQ99" s="382"/>
      <c r="ACR99" s="382"/>
      <c r="ACS99" s="382"/>
      <c r="ACT99" s="382"/>
      <c r="ACU99" s="382"/>
      <c r="ACV99" s="382"/>
      <c r="ACW99" s="382"/>
      <c r="ACX99" s="382"/>
      <c r="ACY99" s="382"/>
      <c r="ACZ99" s="382"/>
      <c r="ADA99" s="382"/>
      <c r="ADB99" s="382"/>
      <c r="ADC99" s="382"/>
      <c r="ADD99" s="382"/>
      <c r="ADE99" s="382"/>
      <c r="ADF99" s="382"/>
      <c r="ADG99" s="382"/>
      <c r="ADH99" s="382"/>
      <c r="ADI99" s="382"/>
      <c r="ADJ99" s="382"/>
      <c r="ADK99" s="382"/>
      <c r="ADL99" s="382"/>
      <c r="ADM99" s="382"/>
      <c r="ADN99" s="382"/>
      <c r="ADO99" s="382"/>
      <c r="ADP99" s="382"/>
      <c r="ADQ99" s="382"/>
      <c r="ADR99" s="382"/>
      <c r="ADS99" s="382"/>
      <c r="ADT99" s="382"/>
      <c r="ADU99" s="382"/>
      <c r="ADV99" s="382"/>
      <c r="ADW99" s="382"/>
      <c r="ADX99" s="382"/>
      <c r="ADY99" s="382"/>
      <c r="ADZ99" s="382"/>
      <c r="AEA99" s="382"/>
      <c r="AEB99" s="382"/>
      <c r="AEC99" s="382"/>
      <c r="AED99" s="382"/>
      <c r="AEE99" s="382"/>
      <c r="AEF99" s="382"/>
      <c r="AEG99" s="382"/>
      <c r="AEH99" s="382"/>
      <c r="AEI99" s="382"/>
      <c r="AEJ99" s="382"/>
      <c r="AEK99" s="382"/>
      <c r="AEL99" s="382"/>
      <c r="AEM99" s="382"/>
      <c r="AEN99" s="382"/>
      <c r="AEO99" s="382"/>
      <c r="AEP99" s="382"/>
      <c r="AEQ99" s="382"/>
      <c r="AER99" s="382"/>
      <c r="AES99" s="382"/>
      <c r="AET99" s="382"/>
      <c r="AEU99" s="382"/>
      <c r="AEV99" s="382"/>
      <c r="AEW99" s="382"/>
      <c r="AEX99" s="382"/>
      <c r="AEY99" s="382"/>
      <c r="AEZ99" s="382"/>
      <c r="AFA99" s="382"/>
      <c r="AFB99" s="382"/>
      <c r="AFC99" s="382"/>
      <c r="AFD99" s="382"/>
      <c r="AFE99" s="382"/>
      <c r="AFF99" s="382"/>
      <c r="AFG99" s="382"/>
      <c r="AFH99" s="382"/>
      <c r="AFI99" s="382"/>
      <c r="AFJ99" s="382"/>
      <c r="AFK99" s="382"/>
      <c r="AFL99" s="382"/>
      <c r="AFM99" s="382"/>
      <c r="AFN99" s="382"/>
      <c r="AFO99" s="382"/>
      <c r="AFP99" s="382"/>
      <c r="AFQ99" s="382"/>
      <c r="AFR99" s="382"/>
      <c r="AFS99" s="382"/>
      <c r="AFT99" s="382"/>
      <c r="AFU99" s="382"/>
      <c r="AFV99" s="382"/>
      <c r="AFW99" s="382"/>
      <c r="AFX99" s="382"/>
      <c r="AFY99" s="382"/>
      <c r="AFZ99" s="382"/>
      <c r="AGA99" s="382"/>
      <c r="AGB99" s="382"/>
      <c r="AGC99" s="382"/>
      <c r="AGD99" s="382"/>
      <c r="AGE99" s="382"/>
      <c r="AGF99" s="382"/>
      <c r="AGG99" s="382"/>
      <c r="AGH99" s="382"/>
      <c r="AGI99" s="382"/>
      <c r="AGJ99" s="382"/>
      <c r="AGK99" s="382"/>
      <c r="AGL99" s="382"/>
      <c r="AGM99" s="382"/>
      <c r="AGN99" s="382"/>
      <c r="AGO99" s="382"/>
      <c r="AGP99" s="382"/>
      <c r="AGQ99" s="382"/>
      <c r="AGR99" s="382"/>
      <c r="AGS99" s="382"/>
      <c r="AGT99" s="382"/>
      <c r="AGU99" s="382"/>
      <c r="AGV99" s="382"/>
      <c r="AGW99" s="382"/>
      <c r="AGX99" s="382"/>
      <c r="AGY99" s="382"/>
      <c r="AGZ99" s="382"/>
      <c r="AHA99" s="382"/>
      <c r="AHB99" s="382"/>
      <c r="AHC99" s="382"/>
      <c r="AHD99" s="382"/>
      <c r="AHE99" s="382"/>
      <c r="AHF99" s="382"/>
      <c r="AHG99" s="382"/>
      <c r="AHH99" s="382"/>
      <c r="AHI99" s="382"/>
      <c r="AHJ99" s="382"/>
      <c r="AHK99" s="382"/>
      <c r="AHL99" s="382"/>
      <c r="AHM99" s="382"/>
      <c r="AHN99" s="382"/>
      <c r="AHO99" s="382"/>
      <c r="AHP99" s="382"/>
      <c r="AHQ99" s="382"/>
      <c r="AHR99" s="382"/>
      <c r="AHS99" s="382"/>
      <c r="AHT99" s="382"/>
      <c r="AHU99" s="382"/>
      <c r="AHV99" s="382"/>
      <c r="AHW99" s="382"/>
      <c r="AHX99" s="382"/>
      <c r="AHY99" s="382"/>
      <c r="AHZ99" s="382"/>
      <c r="AIA99" s="382"/>
      <c r="AIB99" s="382"/>
      <c r="AIC99" s="382"/>
      <c r="AID99" s="382"/>
      <c r="AIE99" s="382"/>
      <c r="AIF99" s="382"/>
      <c r="AIG99" s="382"/>
      <c r="AIH99" s="382"/>
      <c r="AII99" s="382"/>
      <c r="AIJ99" s="382"/>
      <c r="AIK99" s="382"/>
      <c r="AIL99" s="382"/>
      <c r="AIM99" s="382"/>
      <c r="AIN99" s="382"/>
      <c r="AIO99" s="382"/>
      <c r="AIP99" s="382"/>
      <c r="AIQ99" s="382"/>
      <c r="AIR99" s="382"/>
      <c r="AIS99" s="382"/>
      <c r="AIT99" s="382"/>
      <c r="AIU99" s="382"/>
      <c r="AIV99" s="382"/>
      <c r="AIW99" s="382"/>
      <c r="AIX99" s="382"/>
      <c r="AIY99" s="382"/>
      <c r="AIZ99" s="382"/>
      <c r="AJA99" s="382"/>
      <c r="AJB99" s="382"/>
      <c r="AJC99" s="382"/>
      <c r="AJD99" s="382"/>
      <c r="AJE99" s="382"/>
      <c r="AJF99" s="382"/>
      <c r="AJG99" s="382"/>
      <c r="AJH99" s="382"/>
      <c r="AJI99" s="382"/>
      <c r="AJJ99" s="382"/>
      <c r="AJK99" s="382"/>
      <c r="AJL99" s="382"/>
      <c r="AJM99" s="382"/>
      <c r="AJN99" s="382"/>
      <c r="AJO99" s="382"/>
      <c r="AJP99" s="382"/>
      <c r="AJQ99" s="382"/>
      <c r="AJR99" s="382"/>
      <c r="AJS99" s="382"/>
      <c r="AJT99" s="382"/>
      <c r="AJU99" s="382"/>
      <c r="AJV99" s="382"/>
      <c r="AJW99" s="382"/>
      <c r="AJX99" s="382"/>
      <c r="AJY99" s="382"/>
      <c r="AJZ99" s="382"/>
      <c r="AKA99" s="382"/>
      <c r="AKB99" s="382"/>
      <c r="AKC99" s="382"/>
      <c r="AKD99" s="382"/>
      <c r="AKE99" s="382"/>
      <c r="AKF99" s="382"/>
      <c r="AKG99" s="382"/>
      <c r="AKH99" s="382"/>
      <c r="AKI99" s="382"/>
      <c r="AKJ99" s="382"/>
      <c r="AKK99" s="382"/>
      <c r="AKL99" s="382"/>
      <c r="AKM99" s="382"/>
      <c r="AKN99" s="382"/>
      <c r="AKO99" s="382"/>
      <c r="AKP99" s="382"/>
      <c r="AKQ99" s="382"/>
      <c r="AKR99" s="382"/>
      <c r="AKS99" s="382"/>
      <c r="AKT99" s="382"/>
      <c r="AKU99" s="382"/>
      <c r="AKV99" s="382"/>
      <c r="AKW99" s="382"/>
      <c r="AKX99" s="382"/>
      <c r="AKY99" s="382"/>
      <c r="AKZ99" s="382"/>
      <c r="ALA99" s="382"/>
      <c r="ALB99" s="382"/>
      <c r="ALC99" s="382"/>
      <c r="ALD99" s="382"/>
      <c r="ALE99" s="382"/>
      <c r="ALF99" s="382"/>
      <c r="ALG99" s="382"/>
      <c r="ALH99" s="382"/>
      <c r="ALI99" s="382"/>
      <c r="ALJ99" s="382"/>
      <c r="ALK99" s="382"/>
      <c r="ALL99" s="382"/>
      <c r="ALM99" s="382"/>
      <c r="ALN99" s="382"/>
      <c r="ALO99" s="382"/>
      <c r="ALP99" s="382"/>
      <c r="ALQ99" s="382"/>
      <c r="ALR99" s="382"/>
      <c r="ALS99" s="382"/>
      <c r="ALT99" s="382"/>
      <c r="ALU99" s="382"/>
      <c r="ALV99" s="382"/>
      <c r="ALW99" s="382"/>
      <c r="ALX99" s="382"/>
      <c r="ALY99" s="382"/>
      <c r="ALZ99" s="382"/>
      <c r="AMA99" s="382"/>
      <c r="AMB99" s="382"/>
      <c r="AMC99" s="382"/>
      <c r="AMD99" s="382"/>
      <c r="AME99" s="382"/>
      <c r="AMF99" s="382"/>
      <c r="AMG99" s="382"/>
      <c r="AMH99" s="382"/>
      <c r="AMI99" s="382"/>
      <c r="AMJ99" s="382"/>
      <c r="AMK99" s="382"/>
      <c r="AML99" s="382"/>
      <c r="AMM99" s="382"/>
      <c r="AMN99" s="382"/>
      <c r="AMO99" s="382"/>
      <c r="AMP99" s="382"/>
      <c r="AMQ99" s="382"/>
      <c r="AMR99" s="382"/>
      <c r="AMS99" s="382"/>
      <c r="AMT99" s="382"/>
      <c r="AMU99" s="382"/>
      <c r="AMV99" s="382"/>
      <c r="AMW99" s="382"/>
      <c r="AMX99" s="382"/>
      <c r="AMY99" s="382"/>
      <c r="AMZ99" s="382"/>
      <c r="ANA99" s="382"/>
      <c r="ANB99" s="382"/>
      <c r="ANC99" s="382"/>
      <c r="AND99" s="382"/>
      <c r="ANE99" s="382"/>
      <c r="ANF99" s="382"/>
      <c r="ANG99" s="382"/>
      <c r="ANH99" s="382"/>
      <c r="ANI99" s="382"/>
      <c r="ANJ99" s="382"/>
      <c r="ANK99" s="382"/>
      <c r="ANL99" s="382"/>
      <c r="ANM99" s="382"/>
      <c r="ANN99" s="382"/>
      <c r="ANO99" s="382"/>
      <c r="ANP99" s="382"/>
      <c r="ANQ99" s="382"/>
      <c r="ANR99" s="382"/>
      <c r="ANS99" s="382"/>
      <c r="ANT99" s="382"/>
      <c r="ANU99" s="382"/>
      <c r="ANV99" s="382"/>
      <c r="ANW99" s="382"/>
      <c r="ANX99" s="382"/>
      <c r="ANY99" s="382"/>
      <c r="ANZ99" s="382"/>
      <c r="AOA99" s="382"/>
      <c r="AOB99" s="382"/>
      <c r="AOC99" s="382"/>
      <c r="AOD99" s="382"/>
      <c r="AOE99" s="382"/>
      <c r="AOF99" s="382"/>
      <c r="AOG99" s="382"/>
      <c r="AOH99" s="382"/>
      <c r="AOI99" s="382"/>
      <c r="AOJ99" s="382"/>
      <c r="AOK99" s="382"/>
      <c r="AOL99" s="382"/>
      <c r="AOM99" s="382"/>
      <c r="AON99" s="382"/>
      <c r="AOO99" s="382"/>
      <c r="AOP99" s="382"/>
      <c r="AOQ99" s="382"/>
      <c r="AOR99" s="382"/>
      <c r="AOS99" s="382"/>
      <c r="AOT99" s="382"/>
      <c r="AOU99" s="382"/>
      <c r="AOV99" s="382"/>
      <c r="AOW99" s="382"/>
      <c r="AOX99" s="382"/>
      <c r="AOY99" s="382"/>
      <c r="AOZ99" s="382"/>
      <c r="APA99" s="382"/>
      <c r="APB99" s="382"/>
      <c r="APC99" s="382"/>
      <c r="APD99" s="382"/>
      <c r="APE99" s="382"/>
      <c r="APF99" s="382"/>
      <c r="APG99" s="382"/>
      <c r="APH99" s="382"/>
      <c r="API99" s="382"/>
      <c r="APJ99" s="382"/>
      <c r="APK99" s="382"/>
      <c r="APL99" s="382"/>
      <c r="APM99" s="382"/>
      <c r="APN99" s="382"/>
      <c r="APO99" s="382"/>
      <c r="APP99" s="382"/>
      <c r="APQ99" s="382"/>
      <c r="APR99" s="382"/>
      <c r="APS99" s="382"/>
      <c r="APT99" s="382"/>
      <c r="APU99" s="382"/>
      <c r="APV99" s="382"/>
      <c r="APW99" s="382"/>
      <c r="APX99" s="382"/>
      <c r="APY99" s="382"/>
      <c r="APZ99" s="382"/>
      <c r="AQA99" s="382"/>
      <c r="AQB99" s="382"/>
      <c r="AQC99" s="382"/>
      <c r="AQD99" s="382"/>
      <c r="AQE99" s="382"/>
      <c r="AQF99" s="382"/>
      <c r="AQG99" s="382"/>
      <c r="AQH99" s="382"/>
      <c r="AQI99" s="382"/>
      <c r="AQJ99" s="382"/>
      <c r="AQK99" s="382"/>
      <c r="AQL99" s="382"/>
      <c r="AQM99" s="382"/>
      <c r="AQN99" s="382"/>
      <c r="AQO99" s="382"/>
      <c r="AQP99" s="382"/>
      <c r="AQQ99" s="382"/>
      <c r="AQR99" s="382"/>
      <c r="AQS99" s="382"/>
      <c r="AQT99" s="382"/>
      <c r="AQU99" s="382"/>
      <c r="AQV99" s="382"/>
      <c r="AQW99" s="382"/>
      <c r="AQX99" s="382"/>
      <c r="AQY99" s="382"/>
      <c r="AQZ99" s="382"/>
      <c r="ARA99" s="382"/>
      <c r="ARB99" s="382"/>
      <c r="ARC99" s="382"/>
      <c r="ARD99" s="382"/>
      <c r="ARE99" s="382"/>
      <c r="ARF99" s="382"/>
      <c r="ARG99" s="382"/>
      <c r="ARH99" s="382"/>
      <c r="ARI99" s="382"/>
      <c r="ARJ99" s="382"/>
      <c r="ARK99" s="382"/>
      <c r="ARL99" s="382"/>
      <c r="ARM99" s="382"/>
      <c r="ARN99" s="382"/>
      <c r="ARO99" s="382"/>
      <c r="ARP99" s="382"/>
      <c r="ARQ99" s="382"/>
      <c r="ARR99" s="382"/>
      <c r="ARS99" s="382"/>
      <c r="ART99" s="382"/>
      <c r="ARU99" s="382"/>
      <c r="ARV99" s="382"/>
      <c r="ARW99" s="382"/>
      <c r="ARX99" s="382"/>
      <c r="ARY99" s="382"/>
      <c r="ARZ99" s="382"/>
      <c r="ASA99" s="382"/>
      <c r="ASB99" s="382"/>
      <c r="ASC99" s="382"/>
      <c r="ASD99" s="382"/>
      <c r="ASE99" s="382"/>
      <c r="ASF99" s="382"/>
      <c r="ASG99" s="382"/>
      <c r="ASH99" s="382"/>
      <c r="ASI99" s="382"/>
      <c r="ASJ99" s="382"/>
      <c r="ASK99" s="382"/>
      <c r="ASL99" s="382"/>
      <c r="ASM99" s="382"/>
      <c r="ASN99" s="382"/>
      <c r="ASO99" s="382"/>
      <c r="ASP99" s="382"/>
      <c r="ASQ99" s="382"/>
      <c r="ASR99" s="382"/>
      <c r="ASS99" s="382"/>
      <c r="AST99" s="382"/>
      <c r="ASU99" s="382"/>
      <c r="ASV99" s="382"/>
      <c r="ASW99" s="382"/>
      <c r="ASX99" s="382"/>
      <c r="ASY99" s="382"/>
      <c r="ASZ99" s="382"/>
      <c r="ATA99" s="382"/>
      <c r="ATB99" s="382"/>
      <c r="ATC99" s="382"/>
      <c r="ATD99" s="382"/>
      <c r="ATE99" s="382"/>
      <c r="ATF99" s="382"/>
      <c r="ATG99" s="382"/>
      <c r="ATH99" s="382"/>
      <c r="ATI99" s="382"/>
      <c r="ATJ99" s="382"/>
      <c r="ATK99" s="382"/>
      <c r="ATL99" s="382"/>
      <c r="ATM99" s="382"/>
      <c r="ATN99" s="382"/>
      <c r="ATO99" s="382"/>
      <c r="ATP99" s="382"/>
      <c r="ATQ99" s="382"/>
      <c r="ATR99" s="382"/>
      <c r="ATS99" s="382"/>
      <c r="ATT99" s="382"/>
      <c r="ATU99" s="382"/>
      <c r="ATV99" s="382"/>
      <c r="ATW99" s="382"/>
      <c r="ATX99" s="382"/>
      <c r="ATY99" s="382"/>
      <c r="ATZ99" s="382"/>
      <c r="AUA99" s="382"/>
      <c r="AUB99" s="382"/>
      <c r="AUC99" s="382"/>
      <c r="AUD99" s="382"/>
      <c r="AUE99" s="382"/>
      <c r="AUF99" s="382"/>
      <c r="AUG99" s="382"/>
      <c r="AUH99" s="382"/>
      <c r="AUI99" s="382"/>
      <c r="AUJ99" s="382"/>
      <c r="AUK99" s="382"/>
      <c r="AUL99" s="382"/>
      <c r="AUM99" s="382"/>
      <c r="AUN99" s="382"/>
      <c r="AUO99" s="382"/>
      <c r="AUP99" s="382"/>
      <c r="AUQ99" s="382"/>
      <c r="AUR99" s="382"/>
      <c r="AUS99" s="382"/>
      <c r="AUT99" s="382"/>
      <c r="AUU99" s="382"/>
      <c r="AUV99" s="382"/>
      <c r="AUW99" s="382"/>
      <c r="AUX99" s="382"/>
      <c r="AUY99" s="382"/>
      <c r="AUZ99" s="382"/>
      <c r="AVA99" s="382"/>
      <c r="AVB99" s="382"/>
      <c r="AVC99" s="382"/>
      <c r="AVD99" s="382"/>
      <c r="AVE99" s="382"/>
      <c r="AVF99" s="382"/>
      <c r="AVG99" s="382"/>
      <c r="AVH99" s="382"/>
      <c r="AVI99" s="382"/>
      <c r="AVJ99" s="382"/>
      <c r="AVK99" s="382"/>
      <c r="AVL99" s="382"/>
      <c r="AVM99" s="382"/>
      <c r="AVN99" s="382"/>
      <c r="AVO99" s="382"/>
      <c r="AVP99" s="382"/>
      <c r="AVQ99" s="382"/>
      <c r="AVR99" s="382"/>
      <c r="AVS99" s="382"/>
      <c r="AVT99" s="382"/>
      <c r="AVU99" s="382"/>
      <c r="AVV99" s="382"/>
      <c r="AVW99" s="382"/>
      <c r="AVX99" s="382"/>
      <c r="AVY99" s="382"/>
      <c r="AVZ99" s="382"/>
      <c r="AWA99" s="382"/>
      <c r="AWB99" s="382"/>
      <c r="AWC99" s="382"/>
      <c r="AWD99" s="382"/>
      <c r="AWE99" s="382"/>
      <c r="AWF99" s="382"/>
      <c r="AWG99" s="382"/>
      <c r="AWH99" s="382"/>
      <c r="AWI99" s="382"/>
      <c r="AWJ99" s="382"/>
      <c r="AWK99" s="382"/>
      <c r="AWL99" s="382"/>
      <c r="AWM99" s="382"/>
      <c r="AWN99" s="382"/>
      <c r="AWO99" s="382"/>
      <c r="AWP99" s="382"/>
      <c r="AWQ99" s="382"/>
      <c r="AWR99" s="382"/>
      <c r="AWS99" s="382"/>
      <c r="AWT99" s="382"/>
      <c r="AWU99" s="382"/>
      <c r="AWV99" s="382"/>
      <c r="AWW99" s="382"/>
      <c r="AWX99" s="382"/>
      <c r="AWY99" s="382"/>
      <c r="AWZ99" s="382"/>
      <c r="AXA99" s="382"/>
      <c r="AXB99" s="382"/>
      <c r="AXC99" s="382"/>
      <c r="AXD99" s="382"/>
      <c r="AXE99" s="382"/>
      <c r="AXF99" s="382"/>
      <c r="AXG99" s="382"/>
      <c r="AXH99" s="382"/>
      <c r="AXI99" s="382"/>
      <c r="AXJ99" s="382"/>
      <c r="AXK99" s="382"/>
      <c r="AXL99" s="382"/>
      <c r="AXM99" s="382"/>
      <c r="AXN99" s="382"/>
      <c r="AXO99" s="382"/>
      <c r="AXP99" s="382"/>
      <c r="AXQ99" s="382"/>
      <c r="AXR99" s="382"/>
      <c r="AXS99" s="382"/>
      <c r="AXT99" s="382"/>
      <c r="AXU99" s="382"/>
      <c r="AXV99" s="382"/>
      <c r="AXW99" s="382"/>
      <c r="AXX99" s="382"/>
      <c r="AXY99" s="382"/>
      <c r="AXZ99" s="382"/>
      <c r="AYA99" s="382"/>
      <c r="AYB99" s="382"/>
      <c r="AYC99" s="382"/>
      <c r="AYD99" s="382"/>
      <c r="AYE99" s="382"/>
      <c r="AYF99" s="382"/>
      <c r="AYG99" s="382"/>
      <c r="AYH99" s="382"/>
      <c r="AYI99" s="382"/>
      <c r="AYJ99" s="382"/>
      <c r="AYK99" s="382"/>
      <c r="AYL99" s="382"/>
      <c r="AYM99" s="382"/>
      <c r="AYN99" s="382"/>
      <c r="AYO99" s="382"/>
      <c r="AYP99" s="382"/>
      <c r="AYQ99" s="382"/>
      <c r="AYR99" s="382"/>
      <c r="AYS99" s="382"/>
      <c r="AYT99" s="382"/>
      <c r="AYU99" s="382"/>
      <c r="AYV99" s="382"/>
      <c r="AYW99" s="382"/>
      <c r="AYX99" s="382"/>
      <c r="AYY99" s="382"/>
      <c r="AYZ99" s="382"/>
      <c r="AZA99" s="382"/>
      <c r="AZB99" s="382"/>
      <c r="AZC99" s="382"/>
      <c r="AZD99" s="382"/>
      <c r="AZE99" s="382"/>
      <c r="AZF99" s="382"/>
      <c r="AZG99" s="382"/>
      <c r="AZH99" s="382"/>
      <c r="AZI99" s="382"/>
      <c r="AZJ99" s="382"/>
      <c r="AZK99" s="382"/>
      <c r="AZL99" s="382"/>
      <c r="AZM99" s="382"/>
      <c r="AZN99" s="382"/>
      <c r="AZO99" s="382"/>
      <c r="AZP99" s="382"/>
      <c r="AZQ99" s="382"/>
      <c r="AZR99" s="382"/>
      <c r="AZS99" s="382"/>
      <c r="AZT99" s="382"/>
      <c r="AZU99" s="382"/>
      <c r="AZV99" s="382"/>
      <c r="AZW99" s="382"/>
      <c r="AZX99" s="382"/>
      <c r="AZY99" s="382"/>
      <c r="AZZ99" s="382"/>
      <c r="BAA99" s="382"/>
      <c r="BAB99" s="382"/>
      <c r="BAC99" s="382"/>
      <c r="BAD99" s="382"/>
      <c r="BAE99" s="382"/>
      <c r="BAF99" s="382"/>
      <c r="BAG99" s="382"/>
      <c r="BAH99" s="382"/>
      <c r="BAI99" s="382"/>
      <c r="BAJ99" s="382"/>
      <c r="BAK99" s="382"/>
      <c r="BAL99" s="382"/>
      <c r="BAM99" s="382"/>
      <c r="BAN99" s="382"/>
      <c r="BAO99" s="382"/>
      <c r="BAP99" s="382"/>
      <c r="BAQ99" s="382"/>
      <c r="BAR99" s="382"/>
      <c r="BAS99" s="382"/>
      <c r="BAT99" s="382"/>
      <c r="BAU99" s="382"/>
      <c r="BAV99" s="382"/>
      <c r="BAW99" s="382"/>
      <c r="BAX99" s="382"/>
      <c r="BAY99" s="382"/>
      <c r="BAZ99" s="382"/>
      <c r="BBA99" s="382"/>
      <c r="BBB99" s="382"/>
      <c r="BBC99" s="382"/>
      <c r="BBD99" s="382"/>
      <c r="BBE99" s="382"/>
      <c r="BBF99" s="382"/>
      <c r="BBG99" s="382"/>
      <c r="BBH99" s="382"/>
      <c r="BBI99" s="382"/>
      <c r="BBJ99" s="382"/>
      <c r="BBK99" s="382"/>
      <c r="BBL99" s="382"/>
      <c r="BBM99" s="382"/>
      <c r="BBN99" s="382"/>
      <c r="BBO99" s="382"/>
      <c r="BBP99" s="382"/>
      <c r="BBQ99" s="382"/>
      <c r="BBR99" s="382"/>
      <c r="BBS99" s="382"/>
      <c r="BBT99" s="382"/>
      <c r="BBU99" s="382"/>
      <c r="BBV99" s="382"/>
      <c r="BBW99" s="382"/>
      <c r="BBX99" s="382"/>
      <c r="BBY99" s="382"/>
      <c r="BBZ99" s="382"/>
      <c r="BCA99" s="382"/>
      <c r="BCB99" s="382"/>
      <c r="BCC99" s="382"/>
      <c r="BCD99" s="382"/>
      <c r="BCE99" s="382"/>
      <c r="BCF99" s="382"/>
      <c r="BCG99" s="382"/>
      <c r="BCH99" s="382"/>
      <c r="BCI99" s="382"/>
      <c r="BCJ99" s="382"/>
      <c r="BCK99" s="382"/>
      <c r="BCL99" s="382"/>
      <c r="BCM99" s="382"/>
      <c r="BCN99" s="382"/>
      <c r="BCO99" s="382"/>
      <c r="BCP99" s="382"/>
      <c r="BCQ99" s="382"/>
      <c r="BCR99" s="382"/>
      <c r="BCS99" s="382"/>
      <c r="BCT99" s="382"/>
      <c r="BCU99" s="382"/>
      <c r="BCV99" s="382"/>
      <c r="BCW99" s="382"/>
      <c r="BCX99" s="382"/>
      <c r="BCY99" s="382"/>
      <c r="BCZ99" s="382"/>
      <c r="BDA99" s="382"/>
      <c r="BDB99" s="382"/>
      <c r="BDC99" s="382"/>
      <c r="BDD99" s="382"/>
      <c r="BDE99" s="382"/>
      <c r="BDF99" s="382"/>
      <c r="BDG99" s="382"/>
      <c r="BDH99" s="382"/>
      <c r="BDI99" s="382"/>
      <c r="BDJ99" s="382"/>
      <c r="BDK99" s="382"/>
      <c r="BDL99" s="382"/>
      <c r="BDM99" s="382"/>
      <c r="BDN99" s="382"/>
      <c r="BDO99" s="382"/>
      <c r="BDP99" s="382"/>
      <c r="BDQ99" s="382"/>
      <c r="BDR99" s="382"/>
      <c r="BDS99" s="382"/>
      <c r="BDT99" s="382"/>
      <c r="BDU99" s="382"/>
      <c r="BDV99" s="382"/>
      <c r="BDW99" s="382"/>
      <c r="BDX99" s="382"/>
      <c r="BDY99" s="382"/>
      <c r="BDZ99" s="382"/>
      <c r="BEA99" s="382"/>
      <c r="BEB99" s="382"/>
      <c r="BEC99" s="382"/>
      <c r="BED99" s="382"/>
      <c r="BEE99" s="382"/>
      <c r="BEF99" s="382"/>
      <c r="BEG99" s="382"/>
      <c r="BEH99" s="382"/>
      <c r="BEI99" s="382"/>
      <c r="BEJ99" s="382"/>
      <c r="BEK99" s="382"/>
      <c r="BEL99" s="382"/>
      <c r="BEM99" s="382"/>
      <c r="BEN99" s="382"/>
      <c r="BEO99" s="382"/>
      <c r="BEP99" s="382"/>
      <c r="BEQ99" s="382"/>
      <c r="BER99" s="382"/>
      <c r="BES99" s="382"/>
      <c r="BET99" s="382"/>
      <c r="BEU99" s="382"/>
      <c r="BEV99" s="382"/>
      <c r="BEW99" s="382"/>
      <c r="BEX99" s="382"/>
      <c r="BEY99" s="382"/>
      <c r="BEZ99" s="382"/>
      <c r="BFA99" s="382"/>
      <c r="BFB99" s="382"/>
      <c r="BFC99" s="382"/>
      <c r="BFD99" s="382"/>
      <c r="BFE99" s="382"/>
      <c r="BFF99" s="382"/>
      <c r="BFG99" s="382"/>
      <c r="BFH99" s="382"/>
      <c r="BFI99" s="382"/>
      <c r="BFJ99" s="382"/>
      <c r="BFK99" s="382"/>
      <c r="BFL99" s="382"/>
      <c r="BFM99" s="382"/>
      <c r="BFN99" s="382"/>
      <c r="BFO99" s="382"/>
      <c r="BFP99" s="382"/>
      <c r="BFQ99" s="382"/>
      <c r="BFR99" s="382"/>
      <c r="BFS99" s="382"/>
      <c r="BFT99" s="382"/>
      <c r="BFU99" s="382"/>
      <c r="BFV99" s="382"/>
      <c r="BFW99" s="382"/>
      <c r="BFX99" s="382"/>
      <c r="BFY99" s="382"/>
      <c r="BFZ99" s="382"/>
      <c r="BGA99" s="382"/>
      <c r="BGB99" s="382"/>
      <c r="BGC99" s="382"/>
      <c r="BGD99" s="382"/>
      <c r="BGE99" s="382"/>
      <c r="BGF99" s="382"/>
      <c r="BGG99" s="382"/>
      <c r="BGH99" s="382"/>
      <c r="BGI99" s="382"/>
      <c r="BGJ99" s="382"/>
      <c r="BGK99" s="382"/>
      <c r="BGL99" s="382"/>
      <c r="BGM99" s="382"/>
      <c r="BGN99" s="382"/>
      <c r="BGO99" s="382"/>
      <c r="BGP99" s="382"/>
      <c r="BGQ99" s="382"/>
      <c r="BGR99" s="382"/>
      <c r="BGS99" s="382"/>
      <c r="BGT99" s="382"/>
      <c r="BGU99" s="382"/>
      <c r="BGV99" s="382"/>
      <c r="BGW99" s="382"/>
      <c r="BGX99" s="382"/>
      <c r="BGY99" s="382"/>
      <c r="BGZ99" s="382"/>
      <c r="BHA99" s="382"/>
      <c r="BHB99" s="382"/>
      <c r="BHC99" s="382"/>
      <c r="BHD99" s="382"/>
      <c r="BHE99" s="382"/>
      <c r="BHF99" s="382"/>
      <c r="BHG99" s="382"/>
      <c r="BHH99" s="382"/>
      <c r="BHI99" s="382"/>
      <c r="BHJ99" s="382"/>
      <c r="BHK99" s="382"/>
      <c r="BHL99" s="382"/>
      <c r="BHM99" s="382"/>
      <c r="BHN99" s="382"/>
      <c r="BHO99" s="382"/>
      <c r="BHP99" s="382"/>
      <c r="BHQ99" s="382"/>
      <c r="BHR99" s="382"/>
      <c r="BHS99" s="382"/>
      <c r="BHT99" s="382"/>
      <c r="BHU99" s="382"/>
      <c r="BHV99" s="382"/>
      <c r="BHW99" s="382"/>
      <c r="BHX99" s="382"/>
      <c r="BHY99" s="382"/>
      <c r="BHZ99" s="382"/>
      <c r="BIA99" s="382"/>
      <c r="BIB99" s="382"/>
      <c r="BIC99" s="382"/>
      <c r="BID99" s="382"/>
      <c r="BIE99" s="382"/>
      <c r="BIF99" s="382"/>
      <c r="BIG99" s="382"/>
      <c r="BIH99" s="382"/>
      <c r="BII99" s="382"/>
      <c r="BIJ99" s="382"/>
      <c r="BIK99" s="382"/>
      <c r="BIL99" s="382"/>
      <c r="BIM99" s="382"/>
      <c r="BIN99" s="382"/>
      <c r="BIO99" s="382"/>
      <c r="BIP99" s="382"/>
      <c r="BIQ99" s="382"/>
      <c r="BIR99" s="382"/>
      <c r="BIS99" s="382"/>
      <c r="BIT99" s="382"/>
      <c r="BIU99" s="382"/>
      <c r="BIV99" s="382"/>
      <c r="BIW99" s="382"/>
      <c r="BIX99" s="382"/>
      <c r="BIY99" s="382"/>
      <c r="BIZ99" s="382"/>
      <c r="BJA99" s="382"/>
      <c r="BJB99" s="382"/>
      <c r="BJC99" s="382"/>
      <c r="BJD99" s="382"/>
      <c r="BJE99" s="382"/>
      <c r="BJF99" s="382"/>
      <c r="BJG99" s="382"/>
      <c r="BJH99" s="382"/>
      <c r="BJI99" s="382"/>
      <c r="BJJ99" s="382"/>
      <c r="BJK99" s="382"/>
      <c r="BJL99" s="382"/>
      <c r="BJM99" s="382"/>
      <c r="BJN99" s="382"/>
      <c r="BJO99" s="382"/>
      <c r="BJP99" s="382"/>
      <c r="BJQ99" s="382"/>
      <c r="BJR99" s="382"/>
      <c r="BJS99" s="382"/>
      <c r="BJT99" s="382"/>
      <c r="BJU99" s="382"/>
      <c r="BJV99" s="382"/>
      <c r="BJW99" s="382"/>
      <c r="BJX99" s="382"/>
      <c r="BJY99" s="382"/>
      <c r="BJZ99" s="382"/>
      <c r="BKA99" s="382"/>
      <c r="BKB99" s="382"/>
      <c r="BKC99" s="382"/>
      <c r="BKD99" s="382"/>
      <c r="BKE99" s="382"/>
      <c r="BKF99" s="382"/>
      <c r="BKG99" s="382"/>
      <c r="BKH99" s="382"/>
      <c r="BKI99" s="382"/>
      <c r="BKJ99" s="382"/>
      <c r="BKK99" s="382"/>
      <c r="BKL99" s="382"/>
      <c r="BKM99" s="382"/>
      <c r="BKN99" s="382"/>
      <c r="BKO99" s="382"/>
      <c r="BKP99" s="382"/>
      <c r="BKQ99" s="382"/>
      <c r="BKR99" s="382"/>
      <c r="BKS99" s="382"/>
      <c r="BKT99" s="382"/>
      <c r="BKU99" s="382"/>
      <c r="BKV99" s="382"/>
      <c r="BKW99" s="382"/>
      <c r="BKX99" s="382"/>
      <c r="BKY99" s="382"/>
      <c r="BKZ99" s="382"/>
      <c r="BLA99" s="382"/>
      <c r="BLB99" s="382"/>
      <c r="BLC99" s="382"/>
      <c r="BLD99" s="382"/>
      <c r="BLE99" s="382"/>
      <c r="BLF99" s="382"/>
      <c r="BLG99" s="382"/>
      <c r="BLH99" s="382"/>
      <c r="BLI99" s="382"/>
      <c r="BLJ99" s="382"/>
      <c r="BLK99" s="382"/>
      <c r="BLL99" s="382"/>
      <c r="BLM99" s="382"/>
      <c r="BLN99" s="382"/>
      <c r="BLO99" s="382"/>
      <c r="BLP99" s="382"/>
      <c r="BLQ99" s="382"/>
      <c r="BLR99" s="382"/>
      <c r="BLS99" s="382"/>
      <c r="BLT99" s="382"/>
      <c r="BLU99" s="382"/>
      <c r="BLV99" s="382"/>
      <c r="BLW99" s="382"/>
      <c r="BLX99" s="382"/>
      <c r="BLY99" s="382"/>
      <c r="BLZ99" s="382"/>
      <c r="BMA99" s="382"/>
      <c r="BMB99" s="382"/>
      <c r="BMC99" s="382"/>
      <c r="BMD99" s="382"/>
      <c r="BME99" s="382"/>
      <c r="BMF99" s="382"/>
      <c r="BMG99" s="382"/>
      <c r="BMH99" s="382"/>
      <c r="BMI99" s="382"/>
      <c r="BMJ99" s="382"/>
      <c r="BMK99" s="382"/>
      <c r="BML99" s="382"/>
      <c r="BMM99" s="382"/>
      <c r="BMN99" s="382"/>
      <c r="BMO99" s="382"/>
      <c r="BMP99" s="382"/>
      <c r="BMQ99" s="382"/>
      <c r="BMR99" s="382"/>
      <c r="BMS99" s="382"/>
      <c r="BMT99" s="382"/>
      <c r="BMU99" s="382"/>
      <c r="BMV99" s="382"/>
      <c r="BMW99" s="382"/>
      <c r="BMX99" s="382"/>
      <c r="BMY99" s="382"/>
      <c r="BMZ99" s="382"/>
      <c r="BNA99" s="382"/>
      <c r="BNB99" s="382"/>
      <c r="BNC99" s="382"/>
      <c r="BND99" s="382"/>
      <c r="BNE99" s="382"/>
      <c r="BNF99" s="382"/>
      <c r="BNG99" s="382"/>
      <c r="BNH99" s="382"/>
      <c r="BNI99" s="382"/>
      <c r="BNJ99" s="382"/>
      <c r="BNK99" s="382"/>
      <c r="BNL99" s="382"/>
      <c r="BNM99" s="382"/>
      <c r="BNN99" s="382"/>
      <c r="BNO99" s="382"/>
      <c r="BNP99" s="382"/>
      <c r="BNQ99" s="382"/>
      <c r="BNR99" s="382"/>
      <c r="BNS99" s="382"/>
      <c r="BNT99" s="382"/>
      <c r="BNU99" s="382"/>
      <c r="BNV99" s="382"/>
      <c r="BNW99" s="382"/>
      <c r="BNX99" s="382"/>
      <c r="BNY99" s="382"/>
      <c r="BNZ99" s="382"/>
      <c r="BOA99" s="382"/>
      <c r="BOB99" s="382"/>
      <c r="BOC99" s="382"/>
      <c r="BOD99" s="382"/>
      <c r="BOE99" s="382"/>
      <c r="BOF99" s="382"/>
      <c r="BOG99" s="382"/>
      <c r="BOH99" s="382"/>
      <c r="BOI99" s="382"/>
      <c r="BOJ99" s="382"/>
      <c r="BOK99" s="382"/>
      <c r="BOL99" s="382"/>
      <c r="BOM99" s="382"/>
      <c r="BON99" s="382"/>
      <c r="BOO99" s="382"/>
      <c r="BOP99" s="382"/>
      <c r="BOQ99" s="382"/>
      <c r="BOR99" s="382"/>
      <c r="BOS99" s="382"/>
      <c r="BOT99" s="382"/>
      <c r="BOU99" s="382"/>
      <c r="BOV99" s="382"/>
      <c r="BOW99" s="382"/>
      <c r="BOX99" s="382"/>
      <c r="BOY99" s="382"/>
      <c r="BOZ99" s="382"/>
      <c r="BPA99" s="382"/>
      <c r="BPB99" s="382"/>
      <c r="BPC99" s="382"/>
      <c r="BPD99" s="382"/>
      <c r="BPE99" s="382"/>
      <c r="BPF99" s="382"/>
      <c r="BPG99" s="382"/>
      <c r="BPH99" s="382"/>
      <c r="BPI99" s="382"/>
      <c r="BPJ99" s="382"/>
      <c r="BPK99" s="382"/>
      <c r="BPL99" s="382"/>
      <c r="BPM99" s="382"/>
      <c r="BPN99" s="382"/>
      <c r="BPO99" s="382"/>
      <c r="BPP99" s="382"/>
      <c r="BPQ99" s="382"/>
      <c r="BPR99" s="382"/>
      <c r="BPS99" s="382"/>
      <c r="BPT99" s="382"/>
      <c r="BPU99" s="382"/>
      <c r="BPV99" s="382"/>
      <c r="BPW99" s="382"/>
      <c r="BPX99" s="382"/>
      <c r="BPY99" s="382"/>
      <c r="BPZ99" s="382"/>
      <c r="BQA99" s="382"/>
      <c r="BQB99" s="382"/>
      <c r="BQC99" s="382"/>
      <c r="BQD99" s="382"/>
      <c r="BQE99" s="382"/>
      <c r="BQF99" s="382"/>
      <c r="BQG99" s="382"/>
      <c r="BQH99" s="382"/>
      <c r="BQI99" s="382"/>
      <c r="BQJ99" s="382"/>
      <c r="BQK99" s="382"/>
      <c r="BQL99" s="382"/>
      <c r="BQM99" s="382"/>
      <c r="BQN99" s="382"/>
      <c r="BQO99" s="382"/>
      <c r="BQP99" s="382"/>
      <c r="BQQ99" s="382"/>
      <c r="BQR99" s="382"/>
      <c r="BQS99" s="382"/>
      <c r="BQT99" s="382"/>
      <c r="BQU99" s="382"/>
      <c r="BQV99" s="382"/>
      <c r="BQW99" s="382"/>
      <c r="BQX99" s="382"/>
      <c r="BQY99" s="382"/>
      <c r="BQZ99" s="382"/>
      <c r="BRA99" s="382"/>
      <c r="BRB99" s="382"/>
      <c r="BRC99" s="382"/>
      <c r="BRD99" s="382"/>
      <c r="BRE99" s="382"/>
      <c r="BRF99" s="382"/>
      <c r="BRG99" s="382"/>
      <c r="BRH99" s="382"/>
      <c r="BRI99" s="382"/>
      <c r="BRJ99" s="382"/>
      <c r="BRK99" s="382"/>
      <c r="BRL99" s="382"/>
      <c r="BRM99" s="382"/>
      <c r="BRN99" s="382"/>
      <c r="BRO99" s="382"/>
      <c r="BRP99" s="382"/>
      <c r="BRQ99" s="382"/>
      <c r="BRR99" s="382"/>
      <c r="BRS99" s="382"/>
      <c r="BRT99" s="382"/>
      <c r="BRU99" s="382"/>
      <c r="BRV99" s="382"/>
      <c r="BRW99" s="382"/>
      <c r="BRX99" s="382"/>
      <c r="BRY99" s="382"/>
      <c r="BRZ99" s="382"/>
      <c r="BSA99" s="382"/>
      <c r="BSB99" s="382"/>
      <c r="BSC99" s="382"/>
      <c r="BSD99" s="382"/>
      <c r="BSE99" s="382"/>
      <c r="BSF99" s="382"/>
      <c r="BSG99" s="382"/>
      <c r="BSH99" s="382"/>
      <c r="BSI99" s="382"/>
      <c r="BSJ99" s="382"/>
      <c r="BSK99" s="382"/>
      <c r="BSL99" s="382"/>
      <c r="BSM99" s="382"/>
      <c r="BSN99" s="382"/>
      <c r="BSO99" s="382"/>
      <c r="BSP99" s="382"/>
      <c r="BSQ99" s="382"/>
      <c r="BSR99" s="382"/>
      <c r="BSS99" s="382"/>
      <c r="BST99" s="382"/>
      <c r="BSU99" s="382"/>
      <c r="BSV99" s="382"/>
      <c r="BSW99" s="382"/>
      <c r="BSX99" s="382"/>
      <c r="BSY99" s="382"/>
      <c r="BSZ99" s="382"/>
      <c r="BTA99" s="382"/>
      <c r="BTB99" s="382"/>
      <c r="BTC99" s="382"/>
      <c r="BTD99" s="382"/>
      <c r="BTE99" s="382"/>
      <c r="BTF99" s="382"/>
      <c r="BTG99" s="382"/>
      <c r="BTH99" s="382"/>
      <c r="BTI99" s="382"/>
    </row>
    <row r="100" spans="1:1881" ht="66" customHeight="1" x14ac:dyDescent="0.25">
      <c r="A100" s="187">
        <v>375</v>
      </c>
      <c r="B100" s="65" t="s">
        <v>64</v>
      </c>
      <c r="C100" s="158" t="s">
        <v>164</v>
      </c>
      <c r="D100" s="141" t="s">
        <v>556</v>
      </c>
      <c r="E100" s="33" t="e">
        <f>HLOOKUP($D$2,'2019 Data(H)'!$C$1:$DC$310,134,FALSE)</f>
        <v>#N/A</v>
      </c>
      <c r="F100" s="587"/>
      <c r="G100" s="306"/>
      <c r="H100" s="14"/>
      <c r="I100" s="32"/>
      <c r="J100"/>
      <c r="L100" s="715" t="s">
        <v>1081</v>
      </c>
    </row>
    <row r="101" spans="1:1881" ht="89.25" customHeight="1" x14ac:dyDescent="0.25">
      <c r="A101" s="187">
        <v>83</v>
      </c>
      <c r="B101" s="65" t="s">
        <v>63</v>
      </c>
      <c r="C101" s="158" t="s">
        <v>164</v>
      </c>
      <c r="D101" s="173" t="s">
        <v>162</v>
      </c>
      <c r="E101" s="33" t="e">
        <f>HLOOKUP($D$2,'2019 Data(H)'!$C$1:$DC$310,47,FALSE)</f>
        <v>#N/A</v>
      </c>
      <c r="F101" s="587"/>
      <c r="G101" s="383">
        <f>IF(F90-F99-F101=0,,"Error: Total assets less total liabilities do not equal total net assets.  Account numbers 381-349-83=0  The amount of the formula is in the cell to the right")</f>
        <v>0</v>
      </c>
      <c r="H101" s="191">
        <f>F90-F99-F101</f>
        <v>0</v>
      </c>
      <c r="I101" s="32"/>
      <c r="J101"/>
      <c r="L101" s="715" t="s">
        <v>1082</v>
      </c>
    </row>
    <row r="102" spans="1:1881" ht="97.5" customHeight="1" x14ac:dyDescent="0.3">
      <c r="A102" s="188"/>
      <c r="B102" s="877" t="s">
        <v>768</v>
      </c>
      <c r="C102" s="877"/>
      <c r="D102" s="877"/>
      <c r="E102" s="749"/>
      <c r="F102" s="728"/>
      <c r="G102" s="531"/>
      <c r="H102" s="14"/>
      <c r="I102" s="32"/>
      <c r="J102"/>
      <c r="L102" s="715" t="s">
        <v>1083</v>
      </c>
    </row>
    <row r="103" spans="1:1881" s="4" customFormat="1" ht="96" customHeight="1" x14ac:dyDescent="0.25">
      <c r="A103" s="187">
        <v>88</v>
      </c>
      <c r="B103" s="65" t="s">
        <v>63</v>
      </c>
      <c r="C103" s="158" t="s">
        <v>163</v>
      </c>
      <c r="D103" s="164" t="s">
        <v>571</v>
      </c>
      <c r="E103" s="33" t="e">
        <f>HLOOKUP($D$2,'2019 Data(H)'!$C$1:$DC$310,50,FALSE)</f>
        <v>#N/A</v>
      </c>
      <c r="F103" s="587"/>
      <c r="G103" s="306"/>
      <c r="H103" s="14"/>
      <c r="I103" s="32"/>
      <c r="J103"/>
      <c r="K103" s="382"/>
      <c r="L103" s="715" t="s">
        <v>1084</v>
      </c>
      <c r="M103" s="382"/>
      <c r="N103"/>
      <c r="O103" s="382"/>
      <c r="P103" s="382"/>
      <c r="Q103" s="382"/>
      <c r="R103" s="382"/>
      <c r="S103" s="382"/>
      <c r="T103" s="382"/>
      <c r="U103" s="382"/>
      <c r="V103" s="382"/>
      <c r="W103" s="382"/>
      <c r="X103" s="382"/>
      <c r="Y103" s="382"/>
      <c r="Z103" s="382"/>
      <c r="AA103" s="382"/>
      <c r="AB103" s="382"/>
      <c r="AC103" s="382"/>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c r="BP103" s="382"/>
      <c r="BQ103" s="382"/>
      <c r="BR103" s="382"/>
      <c r="BS103" s="382"/>
      <c r="BT103" s="382"/>
      <c r="BU103" s="382"/>
      <c r="BV103" s="382"/>
      <c r="BW103" s="382"/>
      <c r="BX103" s="382"/>
      <c r="BY103" s="382"/>
      <c r="BZ103" s="382"/>
      <c r="CA103" s="382"/>
      <c r="CB103" s="382"/>
      <c r="CC103" s="382"/>
      <c r="CD103" s="382"/>
      <c r="CE103" s="382"/>
      <c r="CF103" s="382"/>
      <c r="CG103" s="382"/>
      <c r="CH103" s="382"/>
      <c r="CI103" s="382"/>
      <c r="CJ103" s="382"/>
      <c r="CK103" s="382"/>
      <c r="CL103" s="382"/>
      <c r="CM103" s="382"/>
      <c r="CN103" s="382"/>
      <c r="CO103" s="382"/>
      <c r="CP103" s="382"/>
      <c r="CQ103" s="382"/>
      <c r="CR103" s="382"/>
      <c r="CS103" s="382"/>
      <c r="CT103" s="382"/>
      <c r="CU103" s="382"/>
      <c r="CV103" s="382"/>
      <c r="CW103" s="382"/>
      <c r="CX103" s="382"/>
      <c r="CY103" s="382"/>
      <c r="CZ103" s="382"/>
      <c r="DA103" s="382"/>
      <c r="DB103" s="382"/>
      <c r="DC103" s="382"/>
      <c r="DD103" s="382"/>
      <c r="DE103" s="382"/>
      <c r="DF103" s="382"/>
      <c r="DG103" s="382"/>
      <c r="DH103" s="382"/>
      <c r="DI103" s="382"/>
      <c r="DJ103" s="382"/>
      <c r="DK103" s="382"/>
      <c r="DL103" s="382"/>
      <c r="DM103" s="382"/>
      <c r="DN103" s="382"/>
      <c r="DO103" s="382"/>
      <c r="DP103" s="382"/>
      <c r="DQ103" s="382"/>
      <c r="DR103" s="382"/>
      <c r="DS103" s="382"/>
      <c r="DT103" s="382"/>
      <c r="DU103" s="382"/>
      <c r="DV103" s="382"/>
      <c r="DW103" s="382"/>
      <c r="DX103" s="382"/>
      <c r="DY103" s="382"/>
      <c r="DZ103" s="382"/>
      <c r="EA103" s="382"/>
      <c r="EB103" s="382"/>
      <c r="EC103" s="382"/>
      <c r="ED103" s="382"/>
      <c r="EE103" s="382"/>
      <c r="EF103" s="382"/>
      <c r="EG103" s="382"/>
      <c r="EH103" s="382"/>
      <c r="EI103" s="382"/>
      <c r="EJ103" s="382"/>
      <c r="EK103" s="382"/>
      <c r="EL103" s="382"/>
      <c r="EM103" s="382"/>
      <c r="EN103" s="382"/>
      <c r="EO103" s="382"/>
      <c r="EP103" s="382"/>
      <c r="EQ103" s="382"/>
      <c r="ER103" s="382"/>
      <c r="ES103" s="382"/>
      <c r="ET103" s="382"/>
      <c r="EU103" s="382"/>
      <c r="EV103" s="382"/>
      <c r="EW103" s="382"/>
      <c r="EX103" s="382"/>
      <c r="EY103" s="382"/>
      <c r="EZ103" s="382"/>
      <c r="FA103" s="382"/>
      <c r="FB103" s="382"/>
      <c r="FC103" s="382"/>
      <c r="FD103" s="382"/>
      <c r="FE103" s="382"/>
      <c r="FF103" s="382"/>
      <c r="FG103" s="382"/>
      <c r="FH103" s="382"/>
      <c r="FI103" s="382"/>
      <c r="FJ103" s="382"/>
      <c r="FK103" s="382"/>
      <c r="FL103" s="382"/>
      <c r="FM103" s="382"/>
      <c r="FN103" s="382"/>
      <c r="FO103" s="382"/>
      <c r="FP103" s="382"/>
      <c r="FQ103" s="382"/>
      <c r="FR103" s="382"/>
      <c r="FS103" s="382"/>
      <c r="FT103" s="382"/>
      <c r="FU103" s="382"/>
      <c r="FV103" s="382"/>
      <c r="FW103" s="382"/>
      <c r="FX103" s="382"/>
      <c r="FY103" s="382"/>
      <c r="FZ103" s="382"/>
      <c r="GA103" s="382"/>
      <c r="GB103" s="382"/>
      <c r="GC103" s="382"/>
      <c r="GD103" s="382"/>
      <c r="GE103" s="382"/>
      <c r="GF103" s="382"/>
      <c r="GG103" s="382"/>
      <c r="GH103" s="382"/>
      <c r="GI103" s="382"/>
      <c r="GJ103" s="382"/>
      <c r="GK103" s="382"/>
      <c r="GL103" s="382"/>
      <c r="GM103" s="382"/>
      <c r="GN103" s="382"/>
      <c r="GO103" s="382"/>
      <c r="GP103" s="382"/>
      <c r="GQ103" s="382"/>
      <c r="GR103" s="382"/>
      <c r="GS103" s="382"/>
      <c r="GT103" s="382"/>
      <c r="GU103" s="382"/>
      <c r="GV103" s="382"/>
      <c r="GW103" s="382"/>
      <c r="GX103" s="382"/>
      <c r="GY103" s="382"/>
      <c r="GZ103" s="382"/>
      <c r="HA103" s="382"/>
      <c r="HB103" s="382"/>
      <c r="HC103" s="382"/>
      <c r="HD103" s="382"/>
      <c r="HE103" s="382"/>
      <c r="HF103" s="382"/>
      <c r="HG103" s="382"/>
      <c r="HH103" s="382"/>
      <c r="HI103" s="382"/>
      <c r="HJ103" s="382"/>
      <c r="HK103" s="382"/>
      <c r="HL103" s="382"/>
      <c r="HM103" s="382"/>
      <c r="HN103" s="382"/>
      <c r="HO103" s="382"/>
      <c r="HP103" s="382"/>
      <c r="HQ103" s="382"/>
      <c r="HR103" s="382"/>
      <c r="HS103" s="382"/>
      <c r="HT103" s="382"/>
      <c r="HU103" s="382"/>
      <c r="HV103" s="382"/>
      <c r="HW103" s="382"/>
      <c r="HX103" s="382"/>
      <c r="HY103" s="382"/>
      <c r="HZ103" s="382"/>
      <c r="IA103" s="382"/>
      <c r="IB103" s="382"/>
      <c r="IC103" s="382"/>
      <c r="ID103" s="382"/>
      <c r="IE103" s="382"/>
      <c r="IF103" s="382"/>
      <c r="IG103" s="382"/>
      <c r="IH103" s="382"/>
      <c r="II103" s="382"/>
      <c r="IJ103" s="382"/>
      <c r="IK103" s="382"/>
      <c r="IL103" s="382"/>
      <c r="IM103" s="382"/>
      <c r="IN103" s="382"/>
      <c r="IO103" s="382"/>
      <c r="IP103" s="382"/>
      <c r="IQ103" s="382"/>
      <c r="IR103" s="382"/>
      <c r="IS103" s="382"/>
      <c r="IT103" s="382"/>
      <c r="IU103" s="382"/>
      <c r="IV103" s="382"/>
      <c r="IW103" s="382"/>
      <c r="IX103" s="382"/>
      <c r="IY103" s="382"/>
      <c r="IZ103" s="382"/>
      <c r="JA103" s="382"/>
      <c r="JB103" s="382"/>
      <c r="JC103" s="382"/>
      <c r="JD103" s="382"/>
      <c r="JE103" s="382"/>
      <c r="JF103" s="382"/>
      <c r="JG103" s="382"/>
      <c r="JH103" s="382"/>
      <c r="JI103" s="382"/>
      <c r="JJ103" s="382"/>
      <c r="JK103" s="382"/>
      <c r="JL103" s="382"/>
      <c r="JM103" s="382"/>
      <c r="JN103" s="382"/>
      <c r="JO103" s="382"/>
      <c r="JP103" s="382"/>
      <c r="JQ103" s="382"/>
      <c r="JR103" s="382"/>
      <c r="JS103" s="382"/>
      <c r="JT103" s="382"/>
      <c r="JU103" s="382"/>
      <c r="JV103" s="382"/>
      <c r="JW103" s="382"/>
      <c r="JX103" s="382"/>
      <c r="JY103" s="382"/>
      <c r="JZ103" s="382"/>
      <c r="KA103" s="382"/>
      <c r="KB103" s="382"/>
      <c r="KC103" s="382"/>
      <c r="KD103" s="382"/>
      <c r="KE103" s="382"/>
      <c r="KF103" s="382"/>
      <c r="KG103" s="382"/>
      <c r="KH103" s="382"/>
      <c r="KI103" s="382"/>
      <c r="KJ103" s="382"/>
      <c r="KK103" s="382"/>
      <c r="KL103" s="382"/>
      <c r="KM103" s="382"/>
      <c r="KN103" s="382"/>
      <c r="KO103" s="382"/>
      <c r="KP103" s="382"/>
      <c r="KQ103" s="382"/>
      <c r="KR103" s="382"/>
      <c r="KS103" s="382"/>
      <c r="KT103" s="382"/>
      <c r="KU103" s="382"/>
      <c r="KV103" s="382"/>
      <c r="KW103" s="382"/>
      <c r="KX103" s="382"/>
      <c r="KY103" s="382"/>
      <c r="KZ103" s="382"/>
      <c r="LA103" s="382"/>
      <c r="LB103" s="382"/>
      <c r="LC103" s="382"/>
      <c r="LD103" s="382"/>
      <c r="LE103" s="382"/>
      <c r="LF103" s="382"/>
      <c r="LG103" s="382"/>
      <c r="LH103" s="382"/>
      <c r="LI103" s="382"/>
      <c r="LJ103" s="382"/>
      <c r="LK103" s="382"/>
      <c r="LL103" s="382"/>
      <c r="LM103" s="382"/>
      <c r="LN103" s="382"/>
      <c r="LO103" s="382"/>
      <c r="LP103" s="382"/>
      <c r="LQ103" s="382"/>
      <c r="LR103" s="382"/>
      <c r="LS103" s="382"/>
      <c r="LT103" s="382"/>
      <c r="LU103" s="382"/>
      <c r="LV103" s="382"/>
      <c r="LW103" s="382"/>
      <c r="LX103" s="382"/>
      <c r="LY103" s="382"/>
      <c r="LZ103" s="382"/>
      <c r="MA103" s="382"/>
      <c r="MB103" s="382"/>
      <c r="MC103" s="382"/>
      <c r="MD103" s="382"/>
      <c r="ME103" s="382"/>
      <c r="MF103" s="382"/>
      <c r="MG103" s="382"/>
      <c r="MH103" s="382"/>
      <c r="MI103" s="382"/>
      <c r="MJ103" s="382"/>
      <c r="MK103" s="382"/>
      <c r="ML103" s="382"/>
      <c r="MM103" s="382"/>
      <c r="MN103" s="382"/>
      <c r="MO103" s="382"/>
      <c r="MP103" s="382"/>
      <c r="MQ103" s="382"/>
      <c r="MR103" s="382"/>
      <c r="MS103" s="382"/>
      <c r="MT103" s="382"/>
      <c r="MU103" s="382"/>
      <c r="MV103" s="382"/>
      <c r="MW103" s="382"/>
      <c r="MX103" s="382"/>
      <c r="MY103" s="382"/>
      <c r="MZ103" s="382"/>
      <c r="NA103" s="382"/>
      <c r="NB103" s="382"/>
      <c r="NC103" s="382"/>
      <c r="ND103" s="382"/>
      <c r="NE103" s="382"/>
      <c r="NF103" s="382"/>
      <c r="NG103" s="382"/>
      <c r="NH103" s="382"/>
      <c r="NI103" s="382"/>
      <c r="NJ103" s="382"/>
      <c r="NK103" s="382"/>
      <c r="NL103" s="382"/>
      <c r="NM103" s="382"/>
      <c r="NN103" s="382"/>
      <c r="NO103" s="382"/>
      <c r="NP103" s="382"/>
      <c r="NQ103" s="382"/>
      <c r="NR103" s="382"/>
      <c r="NS103" s="382"/>
      <c r="NT103" s="382"/>
      <c r="NU103" s="382"/>
      <c r="NV103" s="382"/>
      <c r="NW103" s="382"/>
      <c r="NX103" s="382"/>
      <c r="NY103" s="382"/>
      <c r="NZ103" s="382"/>
      <c r="OA103" s="382"/>
      <c r="OB103" s="382"/>
      <c r="OC103" s="382"/>
      <c r="OD103" s="382"/>
      <c r="OE103" s="382"/>
      <c r="OF103" s="382"/>
      <c r="OG103" s="382"/>
      <c r="OH103" s="382"/>
      <c r="OI103" s="382"/>
      <c r="OJ103" s="382"/>
      <c r="OK103" s="382"/>
      <c r="OL103" s="382"/>
      <c r="OM103" s="382"/>
      <c r="ON103" s="382"/>
      <c r="OO103" s="382"/>
      <c r="OP103" s="382"/>
      <c r="OQ103" s="382"/>
      <c r="OR103" s="382"/>
      <c r="OS103" s="382"/>
      <c r="OT103" s="382"/>
      <c r="OU103" s="382"/>
      <c r="OV103" s="382"/>
      <c r="OW103" s="382"/>
      <c r="OX103" s="382"/>
      <c r="OY103" s="382"/>
      <c r="OZ103" s="382"/>
      <c r="PA103" s="382"/>
      <c r="PB103" s="382"/>
      <c r="PC103" s="382"/>
      <c r="PD103" s="382"/>
      <c r="PE103" s="382"/>
      <c r="PF103" s="382"/>
      <c r="PG103" s="382"/>
      <c r="PH103" s="382"/>
      <c r="PI103" s="382"/>
      <c r="PJ103" s="382"/>
      <c r="PK103" s="382"/>
      <c r="PL103" s="382"/>
      <c r="PM103" s="382"/>
      <c r="PN103" s="382"/>
      <c r="PO103" s="382"/>
      <c r="PP103" s="382"/>
      <c r="PQ103" s="382"/>
      <c r="PR103" s="382"/>
      <c r="PS103" s="382"/>
      <c r="PT103" s="382"/>
      <c r="PU103" s="382"/>
      <c r="PV103" s="382"/>
      <c r="PW103" s="382"/>
      <c r="PX103" s="382"/>
      <c r="PY103" s="382"/>
      <c r="PZ103" s="382"/>
      <c r="QA103" s="382"/>
      <c r="QB103" s="382"/>
      <c r="QC103" s="382"/>
      <c r="QD103" s="382"/>
      <c r="QE103" s="382"/>
      <c r="QF103" s="382"/>
      <c r="QG103" s="382"/>
      <c r="QH103" s="382"/>
      <c r="QI103" s="382"/>
      <c r="QJ103" s="382"/>
      <c r="QK103" s="382"/>
      <c r="QL103" s="382"/>
      <c r="QM103" s="382"/>
      <c r="QN103" s="382"/>
      <c r="QO103" s="382"/>
      <c r="QP103" s="382"/>
      <c r="QQ103" s="382"/>
      <c r="QR103" s="382"/>
      <c r="QS103" s="382"/>
      <c r="QT103" s="382"/>
      <c r="QU103" s="382"/>
      <c r="QV103" s="382"/>
      <c r="QW103" s="382"/>
      <c r="QX103" s="382"/>
      <c r="QY103" s="382"/>
      <c r="QZ103" s="382"/>
      <c r="RA103" s="382"/>
      <c r="RB103" s="382"/>
      <c r="RC103" s="382"/>
      <c r="RD103" s="382"/>
      <c r="RE103" s="382"/>
      <c r="RF103" s="382"/>
      <c r="RG103" s="382"/>
      <c r="RH103" s="382"/>
      <c r="RI103" s="382"/>
      <c r="RJ103" s="382"/>
      <c r="RK103" s="382"/>
      <c r="RL103" s="382"/>
      <c r="RM103" s="382"/>
      <c r="RN103" s="382"/>
      <c r="RO103" s="382"/>
      <c r="RP103" s="382"/>
      <c r="RQ103" s="382"/>
      <c r="RR103" s="382"/>
      <c r="RS103" s="382"/>
      <c r="RT103" s="382"/>
      <c r="RU103" s="382"/>
      <c r="RV103" s="382"/>
      <c r="RW103" s="382"/>
      <c r="RX103" s="382"/>
      <c r="RY103" s="382"/>
      <c r="RZ103" s="382"/>
      <c r="SA103" s="382"/>
      <c r="SB103" s="382"/>
      <c r="SC103" s="382"/>
      <c r="SD103" s="382"/>
      <c r="SE103" s="382"/>
      <c r="SF103" s="382"/>
      <c r="SG103" s="382"/>
      <c r="SH103" s="382"/>
      <c r="SI103" s="382"/>
      <c r="SJ103" s="382"/>
      <c r="SK103" s="382"/>
      <c r="SL103" s="382"/>
      <c r="SM103" s="382"/>
      <c r="SN103" s="382"/>
      <c r="SO103" s="382"/>
      <c r="SP103" s="382"/>
      <c r="SQ103" s="382"/>
      <c r="SR103" s="382"/>
      <c r="SS103" s="382"/>
      <c r="ST103" s="382"/>
      <c r="SU103" s="382"/>
      <c r="SV103" s="382"/>
      <c r="SW103" s="382"/>
      <c r="SX103" s="382"/>
      <c r="SY103" s="382"/>
      <c r="SZ103" s="382"/>
      <c r="TA103" s="382"/>
      <c r="TB103" s="382"/>
      <c r="TC103" s="382"/>
      <c r="TD103" s="382"/>
      <c r="TE103" s="382"/>
      <c r="TF103" s="382"/>
      <c r="TG103" s="382"/>
      <c r="TH103" s="382"/>
      <c r="TI103" s="382"/>
      <c r="TJ103" s="382"/>
      <c r="TK103" s="382"/>
      <c r="TL103" s="382"/>
      <c r="TM103" s="382"/>
      <c r="TN103" s="382"/>
      <c r="TO103" s="382"/>
      <c r="TP103" s="382"/>
      <c r="TQ103" s="382"/>
      <c r="TR103" s="382"/>
      <c r="TS103" s="382"/>
      <c r="TT103" s="382"/>
      <c r="TU103" s="382"/>
      <c r="TV103" s="382"/>
      <c r="TW103" s="382"/>
      <c r="TX103" s="382"/>
      <c r="TY103" s="382"/>
      <c r="TZ103" s="382"/>
      <c r="UA103" s="382"/>
      <c r="UB103" s="382"/>
      <c r="UC103" s="382"/>
      <c r="UD103" s="382"/>
      <c r="UE103" s="382"/>
      <c r="UF103" s="382"/>
      <c r="UG103" s="382"/>
      <c r="UH103" s="382"/>
      <c r="UI103" s="382"/>
      <c r="UJ103" s="382"/>
      <c r="UK103" s="382"/>
      <c r="UL103" s="382"/>
      <c r="UM103" s="382"/>
      <c r="UN103" s="382"/>
      <c r="UO103" s="382"/>
      <c r="UP103" s="382"/>
      <c r="UQ103" s="382"/>
      <c r="UR103" s="382"/>
      <c r="US103" s="382"/>
      <c r="UT103" s="382"/>
      <c r="UU103" s="382"/>
      <c r="UV103" s="382"/>
      <c r="UW103" s="382"/>
      <c r="UX103" s="382"/>
      <c r="UY103" s="382"/>
      <c r="UZ103" s="382"/>
      <c r="VA103" s="382"/>
      <c r="VB103" s="382"/>
      <c r="VC103" s="382"/>
      <c r="VD103" s="382"/>
      <c r="VE103" s="382"/>
      <c r="VF103" s="382"/>
      <c r="VG103" s="382"/>
      <c r="VH103" s="382"/>
      <c r="VI103" s="382"/>
      <c r="VJ103" s="382"/>
      <c r="VK103" s="382"/>
      <c r="VL103" s="382"/>
      <c r="VM103" s="382"/>
      <c r="VN103" s="382"/>
      <c r="VO103" s="382"/>
      <c r="VP103" s="382"/>
      <c r="VQ103" s="382"/>
      <c r="VR103" s="382"/>
      <c r="VS103" s="382"/>
      <c r="VT103" s="382"/>
      <c r="VU103" s="382"/>
      <c r="VV103" s="382"/>
      <c r="VW103" s="382"/>
      <c r="VX103" s="382"/>
      <c r="VY103" s="382"/>
      <c r="VZ103" s="382"/>
      <c r="WA103" s="382"/>
      <c r="WB103" s="382"/>
      <c r="WC103" s="382"/>
      <c r="WD103" s="382"/>
      <c r="WE103" s="382"/>
      <c r="WF103" s="382"/>
      <c r="WG103" s="382"/>
      <c r="WH103" s="382"/>
      <c r="WI103" s="382"/>
      <c r="WJ103" s="382"/>
      <c r="WK103" s="382"/>
      <c r="WL103" s="382"/>
      <c r="WM103" s="382"/>
      <c r="WN103" s="382"/>
      <c r="WO103" s="382"/>
      <c r="WP103" s="382"/>
      <c r="WQ103" s="382"/>
      <c r="WR103" s="382"/>
      <c r="WS103" s="382"/>
      <c r="WT103" s="382"/>
      <c r="WU103" s="382"/>
      <c r="WV103" s="382"/>
      <c r="WW103" s="382"/>
      <c r="WX103" s="382"/>
      <c r="WY103" s="382"/>
      <c r="WZ103" s="382"/>
      <c r="XA103" s="382"/>
      <c r="XB103" s="382"/>
      <c r="XC103" s="382"/>
      <c r="XD103" s="382"/>
      <c r="XE103" s="382"/>
      <c r="XF103" s="382"/>
      <c r="XG103" s="382"/>
      <c r="XH103" s="382"/>
      <c r="XI103" s="382"/>
      <c r="XJ103" s="382"/>
      <c r="XK103" s="382"/>
      <c r="XL103" s="382"/>
      <c r="XM103" s="382"/>
      <c r="XN103" s="382"/>
      <c r="XO103" s="382"/>
      <c r="XP103" s="382"/>
      <c r="XQ103" s="382"/>
      <c r="XR103" s="382"/>
      <c r="XS103" s="382"/>
      <c r="XT103" s="382"/>
      <c r="XU103" s="382"/>
      <c r="XV103" s="382"/>
      <c r="XW103" s="382"/>
      <c r="XX103" s="382"/>
      <c r="XY103" s="382"/>
      <c r="XZ103" s="382"/>
      <c r="YA103" s="382"/>
      <c r="YB103" s="382"/>
      <c r="YC103" s="382"/>
      <c r="YD103" s="382"/>
      <c r="YE103" s="382"/>
      <c r="YF103" s="382"/>
      <c r="YG103" s="382"/>
      <c r="YH103" s="382"/>
      <c r="YI103" s="382"/>
      <c r="YJ103" s="382"/>
      <c r="YK103" s="382"/>
      <c r="YL103" s="382"/>
      <c r="YM103" s="382"/>
      <c r="YN103" s="382"/>
      <c r="YO103" s="382"/>
      <c r="YP103" s="382"/>
      <c r="YQ103" s="382"/>
      <c r="YR103" s="382"/>
      <c r="YS103" s="382"/>
      <c r="YT103" s="382"/>
      <c r="YU103" s="382"/>
      <c r="YV103" s="382"/>
      <c r="YW103" s="382"/>
      <c r="YX103" s="382"/>
      <c r="YY103" s="382"/>
      <c r="YZ103" s="382"/>
      <c r="ZA103" s="382"/>
      <c r="ZB103" s="382"/>
      <c r="ZC103" s="382"/>
      <c r="ZD103" s="382"/>
      <c r="ZE103" s="382"/>
      <c r="ZF103" s="382"/>
      <c r="ZG103" s="382"/>
      <c r="ZH103" s="382"/>
      <c r="ZI103" s="382"/>
      <c r="ZJ103" s="382"/>
      <c r="ZK103" s="382"/>
      <c r="ZL103" s="382"/>
      <c r="ZM103" s="382"/>
      <c r="ZN103" s="382"/>
      <c r="ZO103" s="382"/>
      <c r="ZP103" s="382"/>
      <c r="ZQ103" s="382"/>
      <c r="ZR103" s="382"/>
      <c r="ZS103" s="382"/>
      <c r="ZT103" s="382"/>
      <c r="ZU103" s="382"/>
      <c r="ZV103" s="382"/>
      <c r="ZW103" s="382"/>
      <c r="ZX103" s="382"/>
      <c r="ZY103" s="382"/>
      <c r="ZZ103" s="382"/>
      <c r="AAA103" s="382"/>
      <c r="AAB103" s="382"/>
      <c r="AAC103" s="382"/>
      <c r="AAD103" s="382"/>
      <c r="AAE103" s="382"/>
      <c r="AAF103" s="382"/>
      <c r="AAG103" s="382"/>
      <c r="AAH103" s="382"/>
      <c r="AAI103" s="382"/>
      <c r="AAJ103" s="382"/>
      <c r="AAK103" s="382"/>
      <c r="AAL103" s="382"/>
      <c r="AAM103" s="382"/>
      <c r="AAN103" s="382"/>
      <c r="AAO103" s="382"/>
      <c r="AAP103" s="382"/>
      <c r="AAQ103" s="382"/>
      <c r="AAR103" s="382"/>
      <c r="AAS103" s="382"/>
      <c r="AAT103" s="382"/>
      <c r="AAU103" s="382"/>
      <c r="AAV103" s="382"/>
      <c r="AAW103" s="382"/>
      <c r="AAX103" s="382"/>
      <c r="AAY103" s="382"/>
      <c r="AAZ103" s="382"/>
      <c r="ABA103" s="382"/>
      <c r="ABB103" s="382"/>
      <c r="ABC103" s="382"/>
      <c r="ABD103" s="382"/>
      <c r="ABE103" s="382"/>
      <c r="ABF103" s="382"/>
      <c r="ABG103" s="382"/>
      <c r="ABH103" s="382"/>
      <c r="ABI103" s="382"/>
      <c r="ABJ103" s="382"/>
      <c r="ABK103" s="382"/>
      <c r="ABL103" s="382"/>
      <c r="ABM103" s="382"/>
      <c r="ABN103" s="382"/>
      <c r="ABO103" s="382"/>
      <c r="ABP103" s="382"/>
      <c r="ABQ103" s="382"/>
      <c r="ABR103" s="382"/>
      <c r="ABS103" s="382"/>
      <c r="ABT103" s="382"/>
      <c r="ABU103" s="382"/>
      <c r="ABV103" s="382"/>
      <c r="ABW103" s="382"/>
      <c r="ABX103" s="382"/>
      <c r="ABY103" s="382"/>
      <c r="ABZ103" s="382"/>
      <c r="ACA103" s="382"/>
      <c r="ACB103" s="382"/>
      <c r="ACC103" s="382"/>
      <c r="ACD103" s="382"/>
      <c r="ACE103" s="382"/>
      <c r="ACF103" s="382"/>
      <c r="ACG103" s="382"/>
      <c r="ACH103" s="382"/>
      <c r="ACI103" s="382"/>
      <c r="ACJ103" s="382"/>
      <c r="ACK103" s="382"/>
      <c r="ACL103" s="382"/>
      <c r="ACM103" s="382"/>
      <c r="ACN103" s="382"/>
      <c r="ACO103" s="382"/>
      <c r="ACP103" s="382"/>
      <c r="ACQ103" s="382"/>
      <c r="ACR103" s="382"/>
      <c r="ACS103" s="382"/>
      <c r="ACT103" s="382"/>
      <c r="ACU103" s="382"/>
      <c r="ACV103" s="382"/>
      <c r="ACW103" s="382"/>
      <c r="ACX103" s="382"/>
      <c r="ACY103" s="382"/>
      <c r="ACZ103" s="382"/>
      <c r="ADA103" s="382"/>
      <c r="ADB103" s="382"/>
      <c r="ADC103" s="382"/>
      <c r="ADD103" s="382"/>
      <c r="ADE103" s="382"/>
      <c r="ADF103" s="382"/>
      <c r="ADG103" s="382"/>
      <c r="ADH103" s="382"/>
      <c r="ADI103" s="382"/>
      <c r="ADJ103" s="382"/>
      <c r="ADK103" s="382"/>
      <c r="ADL103" s="382"/>
      <c r="ADM103" s="382"/>
      <c r="ADN103" s="382"/>
      <c r="ADO103" s="382"/>
      <c r="ADP103" s="382"/>
      <c r="ADQ103" s="382"/>
      <c r="ADR103" s="382"/>
      <c r="ADS103" s="382"/>
      <c r="ADT103" s="382"/>
      <c r="ADU103" s="382"/>
      <c r="ADV103" s="382"/>
      <c r="ADW103" s="382"/>
      <c r="ADX103" s="382"/>
      <c r="ADY103" s="382"/>
      <c r="ADZ103" s="382"/>
      <c r="AEA103" s="382"/>
      <c r="AEB103" s="382"/>
      <c r="AEC103" s="382"/>
      <c r="AED103" s="382"/>
      <c r="AEE103" s="382"/>
      <c r="AEF103" s="382"/>
      <c r="AEG103" s="382"/>
      <c r="AEH103" s="382"/>
      <c r="AEI103" s="382"/>
      <c r="AEJ103" s="382"/>
      <c r="AEK103" s="382"/>
      <c r="AEL103" s="382"/>
      <c r="AEM103" s="382"/>
      <c r="AEN103" s="382"/>
      <c r="AEO103" s="382"/>
      <c r="AEP103" s="382"/>
      <c r="AEQ103" s="382"/>
      <c r="AER103" s="382"/>
      <c r="AES103" s="382"/>
      <c r="AET103" s="382"/>
      <c r="AEU103" s="382"/>
      <c r="AEV103" s="382"/>
      <c r="AEW103" s="382"/>
      <c r="AEX103" s="382"/>
      <c r="AEY103" s="382"/>
      <c r="AEZ103" s="382"/>
      <c r="AFA103" s="382"/>
      <c r="AFB103" s="382"/>
      <c r="AFC103" s="382"/>
      <c r="AFD103" s="382"/>
      <c r="AFE103" s="382"/>
      <c r="AFF103" s="382"/>
      <c r="AFG103" s="382"/>
      <c r="AFH103" s="382"/>
      <c r="AFI103" s="382"/>
      <c r="AFJ103" s="382"/>
      <c r="AFK103" s="382"/>
      <c r="AFL103" s="382"/>
      <c r="AFM103" s="382"/>
      <c r="AFN103" s="382"/>
      <c r="AFO103" s="382"/>
      <c r="AFP103" s="382"/>
      <c r="AFQ103" s="382"/>
      <c r="AFR103" s="382"/>
      <c r="AFS103" s="382"/>
      <c r="AFT103" s="382"/>
      <c r="AFU103" s="382"/>
      <c r="AFV103" s="382"/>
      <c r="AFW103" s="382"/>
      <c r="AFX103" s="382"/>
      <c r="AFY103" s="382"/>
      <c r="AFZ103" s="382"/>
      <c r="AGA103" s="382"/>
      <c r="AGB103" s="382"/>
      <c r="AGC103" s="382"/>
      <c r="AGD103" s="382"/>
      <c r="AGE103" s="382"/>
      <c r="AGF103" s="382"/>
      <c r="AGG103" s="382"/>
      <c r="AGH103" s="382"/>
      <c r="AGI103" s="382"/>
      <c r="AGJ103" s="382"/>
      <c r="AGK103" s="382"/>
      <c r="AGL103" s="382"/>
      <c r="AGM103" s="382"/>
      <c r="AGN103" s="382"/>
      <c r="AGO103" s="382"/>
      <c r="AGP103" s="382"/>
      <c r="AGQ103" s="382"/>
      <c r="AGR103" s="382"/>
      <c r="AGS103" s="382"/>
      <c r="AGT103" s="382"/>
      <c r="AGU103" s="382"/>
      <c r="AGV103" s="382"/>
      <c r="AGW103" s="382"/>
      <c r="AGX103" s="382"/>
      <c r="AGY103" s="382"/>
      <c r="AGZ103" s="382"/>
      <c r="AHA103" s="382"/>
      <c r="AHB103" s="382"/>
      <c r="AHC103" s="382"/>
      <c r="AHD103" s="382"/>
      <c r="AHE103" s="382"/>
      <c r="AHF103" s="382"/>
      <c r="AHG103" s="382"/>
      <c r="AHH103" s="382"/>
      <c r="AHI103" s="382"/>
      <c r="AHJ103" s="382"/>
      <c r="AHK103" s="382"/>
      <c r="AHL103" s="382"/>
      <c r="AHM103" s="382"/>
      <c r="AHN103" s="382"/>
      <c r="AHO103" s="382"/>
      <c r="AHP103" s="382"/>
      <c r="AHQ103" s="382"/>
      <c r="AHR103" s="382"/>
      <c r="AHS103" s="382"/>
      <c r="AHT103" s="382"/>
      <c r="AHU103" s="382"/>
      <c r="AHV103" s="382"/>
      <c r="AHW103" s="382"/>
      <c r="AHX103" s="382"/>
      <c r="AHY103" s="382"/>
      <c r="AHZ103" s="382"/>
      <c r="AIA103" s="382"/>
      <c r="AIB103" s="382"/>
      <c r="AIC103" s="382"/>
      <c r="AID103" s="382"/>
      <c r="AIE103" s="382"/>
      <c r="AIF103" s="382"/>
      <c r="AIG103" s="382"/>
      <c r="AIH103" s="382"/>
      <c r="AII103" s="382"/>
      <c r="AIJ103" s="382"/>
      <c r="AIK103" s="382"/>
      <c r="AIL103" s="382"/>
      <c r="AIM103" s="382"/>
      <c r="AIN103" s="382"/>
      <c r="AIO103" s="382"/>
      <c r="AIP103" s="382"/>
      <c r="AIQ103" s="382"/>
      <c r="AIR103" s="382"/>
      <c r="AIS103" s="382"/>
      <c r="AIT103" s="382"/>
      <c r="AIU103" s="382"/>
      <c r="AIV103" s="382"/>
      <c r="AIW103" s="382"/>
      <c r="AIX103" s="382"/>
      <c r="AIY103" s="382"/>
      <c r="AIZ103" s="382"/>
      <c r="AJA103" s="382"/>
      <c r="AJB103" s="382"/>
      <c r="AJC103" s="382"/>
      <c r="AJD103" s="382"/>
      <c r="AJE103" s="382"/>
      <c r="AJF103" s="382"/>
      <c r="AJG103" s="382"/>
      <c r="AJH103" s="382"/>
      <c r="AJI103" s="382"/>
      <c r="AJJ103" s="382"/>
      <c r="AJK103" s="382"/>
      <c r="AJL103" s="382"/>
      <c r="AJM103" s="382"/>
      <c r="AJN103" s="382"/>
      <c r="AJO103" s="382"/>
      <c r="AJP103" s="382"/>
      <c r="AJQ103" s="382"/>
      <c r="AJR103" s="382"/>
      <c r="AJS103" s="382"/>
      <c r="AJT103" s="382"/>
      <c r="AJU103" s="382"/>
      <c r="AJV103" s="382"/>
      <c r="AJW103" s="382"/>
      <c r="AJX103" s="382"/>
      <c r="AJY103" s="382"/>
      <c r="AJZ103" s="382"/>
      <c r="AKA103" s="382"/>
      <c r="AKB103" s="382"/>
      <c r="AKC103" s="382"/>
      <c r="AKD103" s="382"/>
      <c r="AKE103" s="382"/>
      <c r="AKF103" s="382"/>
      <c r="AKG103" s="382"/>
      <c r="AKH103" s="382"/>
      <c r="AKI103" s="382"/>
      <c r="AKJ103" s="382"/>
      <c r="AKK103" s="382"/>
      <c r="AKL103" s="382"/>
      <c r="AKM103" s="382"/>
      <c r="AKN103" s="382"/>
      <c r="AKO103" s="382"/>
      <c r="AKP103" s="382"/>
      <c r="AKQ103" s="382"/>
      <c r="AKR103" s="382"/>
      <c r="AKS103" s="382"/>
      <c r="AKT103" s="382"/>
      <c r="AKU103" s="382"/>
      <c r="AKV103" s="382"/>
      <c r="AKW103" s="382"/>
      <c r="AKX103" s="382"/>
      <c r="AKY103" s="382"/>
      <c r="AKZ103" s="382"/>
      <c r="ALA103" s="382"/>
      <c r="ALB103" s="382"/>
      <c r="ALC103" s="382"/>
      <c r="ALD103" s="382"/>
      <c r="ALE103" s="382"/>
      <c r="ALF103" s="382"/>
      <c r="ALG103" s="382"/>
      <c r="ALH103" s="382"/>
      <c r="ALI103" s="382"/>
      <c r="ALJ103" s="382"/>
      <c r="ALK103" s="382"/>
      <c r="ALL103" s="382"/>
      <c r="ALM103" s="382"/>
      <c r="ALN103" s="382"/>
      <c r="ALO103" s="382"/>
      <c r="ALP103" s="382"/>
      <c r="ALQ103" s="382"/>
      <c r="ALR103" s="382"/>
      <c r="ALS103" s="382"/>
      <c r="ALT103" s="382"/>
      <c r="ALU103" s="382"/>
      <c r="ALV103" s="382"/>
      <c r="ALW103" s="382"/>
      <c r="ALX103" s="382"/>
      <c r="ALY103" s="382"/>
      <c r="ALZ103" s="382"/>
      <c r="AMA103" s="382"/>
      <c r="AMB103" s="382"/>
      <c r="AMC103" s="382"/>
      <c r="AMD103" s="382"/>
      <c r="AME103" s="382"/>
      <c r="AMF103" s="382"/>
      <c r="AMG103" s="382"/>
      <c r="AMH103" s="382"/>
      <c r="AMI103" s="382"/>
      <c r="AMJ103" s="382"/>
      <c r="AMK103" s="382"/>
      <c r="AML103" s="382"/>
      <c r="AMM103" s="382"/>
      <c r="AMN103" s="382"/>
      <c r="AMO103" s="382"/>
      <c r="AMP103" s="382"/>
      <c r="AMQ103" s="382"/>
      <c r="AMR103" s="382"/>
      <c r="AMS103" s="382"/>
      <c r="AMT103" s="382"/>
      <c r="AMU103" s="382"/>
      <c r="AMV103" s="382"/>
      <c r="AMW103" s="382"/>
      <c r="AMX103" s="382"/>
      <c r="AMY103" s="382"/>
      <c r="AMZ103" s="382"/>
      <c r="ANA103" s="382"/>
      <c r="ANB103" s="382"/>
      <c r="ANC103" s="382"/>
      <c r="AND103" s="382"/>
      <c r="ANE103" s="382"/>
      <c r="ANF103" s="382"/>
      <c r="ANG103" s="382"/>
      <c r="ANH103" s="382"/>
      <c r="ANI103" s="382"/>
      <c r="ANJ103" s="382"/>
      <c r="ANK103" s="382"/>
      <c r="ANL103" s="382"/>
      <c r="ANM103" s="382"/>
      <c r="ANN103" s="382"/>
      <c r="ANO103" s="382"/>
      <c r="ANP103" s="382"/>
      <c r="ANQ103" s="382"/>
      <c r="ANR103" s="382"/>
      <c r="ANS103" s="382"/>
      <c r="ANT103" s="382"/>
      <c r="ANU103" s="382"/>
      <c r="ANV103" s="382"/>
      <c r="ANW103" s="382"/>
      <c r="ANX103" s="382"/>
      <c r="ANY103" s="382"/>
      <c r="ANZ103" s="382"/>
      <c r="AOA103" s="382"/>
      <c r="AOB103" s="382"/>
      <c r="AOC103" s="382"/>
      <c r="AOD103" s="382"/>
      <c r="AOE103" s="382"/>
      <c r="AOF103" s="382"/>
      <c r="AOG103" s="382"/>
      <c r="AOH103" s="382"/>
      <c r="AOI103" s="382"/>
      <c r="AOJ103" s="382"/>
      <c r="AOK103" s="382"/>
      <c r="AOL103" s="382"/>
      <c r="AOM103" s="382"/>
      <c r="AON103" s="382"/>
      <c r="AOO103" s="382"/>
      <c r="AOP103" s="382"/>
      <c r="AOQ103" s="382"/>
      <c r="AOR103" s="382"/>
      <c r="AOS103" s="382"/>
      <c r="AOT103" s="382"/>
      <c r="AOU103" s="382"/>
      <c r="AOV103" s="382"/>
      <c r="AOW103" s="382"/>
      <c r="AOX103" s="382"/>
      <c r="AOY103" s="382"/>
      <c r="AOZ103" s="382"/>
      <c r="APA103" s="382"/>
      <c r="APB103" s="382"/>
      <c r="APC103" s="382"/>
      <c r="APD103" s="382"/>
      <c r="APE103" s="382"/>
      <c r="APF103" s="382"/>
      <c r="APG103" s="382"/>
      <c r="APH103" s="382"/>
      <c r="API103" s="382"/>
      <c r="APJ103" s="382"/>
      <c r="APK103" s="382"/>
      <c r="APL103" s="382"/>
      <c r="APM103" s="382"/>
      <c r="APN103" s="382"/>
      <c r="APO103" s="382"/>
      <c r="APP103" s="382"/>
      <c r="APQ103" s="382"/>
      <c r="APR103" s="382"/>
      <c r="APS103" s="382"/>
      <c r="APT103" s="382"/>
      <c r="APU103" s="382"/>
      <c r="APV103" s="382"/>
      <c r="APW103" s="382"/>
      <c r="APX103" s="382"/>
      <c r="APY103" s="382"/>
      <c r="APZ103" s="382"/>
      <c r="AQA103" s="382"/>
      <c r="AQB103" s="382"/>
      <c r="AQC103" s="382"/>
      <c r="AQD103" s="382"/>
      <c r="AQE103" s="382"/>
      <c r="AQF103" s="382"/>
      <c r="AQG103" s="382"/>
      <c r="AQH103" s="382"/>
      <c r="AQI103" s="382"/>
      <c r="AQJ103" s="382"/>
      <c r="AQK103" s="382"/>
      <c r="AQL103" s="382"/>
      <c r="AQM103" s="382"/>
      <c r="AQN103" s="382"/>
      <c r="AQO103" s="382"/>
      <c r="AQP103" s="382"/>
      <c r="AQQ103" s="382"/>
      <c r="AQR103" s="382"/>
      <c r="AQS103" s="382"/>
      <c r="AQT103" s="382"/>
      <c r="AQU103" s="382"/>
      <c r="AQV103" s="382"/>
      <c r="AQW103" s="382"/>
      <c r="AQX103" s="382"/>
      <c r="AQY103" s="382"/>
      <c r="AQZ103" s="382"/>
      <c r="ARA103" s="382"/>
      <c r="ARB103" s="382"/>
      <c r="ARC103" s="382"/>
      <c r="ARD103" s="382"/>
      <c r="ARE103" s="382"/>
      <c r="ARF103" s="382"/>
      <c r="ARG103" s="382"/>
      <c r="ARH103" s="382"/>
      <c r="ARI103" s="382"/>
      <c r="ARJ103" s="382"/>
      <c r="ARK103" s="382"/>
      <c r="ARL103" s="382"/>
      <c r="ARM103" s="382"/>
      <c r="ARN103" s="382"/>
      <c r="ARO103" s="382"/>
      <c r="ARP103" s="382"/>
      <c r="ARQ103" s="382"/>
      <c r="ARR103" s="382"/>
      <c r="ARS103" s="382"/>
      <c r="ART103" s="382"/>
      <c r="ARU103" s="382"/>
      <c r="ARV103" s="382"/>
      <c r="ARW103" s="382"/>
      <c r="ARX103" s="382"/>
      <c r="ARY103" s="382"/>
      <c r="ARZ103" s="382"/>
      <c r="ASA103" s="382"/>
      <c r="ASB103" s="382"/>
      <c r="ASC103" s="382"/>
      <c r="ASD103" s="382"/>
      <c r="ASE103" s="382"/>
      <c r="ASF103" s="382"/>
      <c r="ASG103" s="382"/>
      <c r="ASH103" s="382"/>
      <c r="ASI103" s="382"/>
      <c r="ASJ103" s="382"/>
      <c r="ASK103" s="382"/>
      <c r="ASL103" s="382"/>
      <c r="ASM103" s="382"/>
      <c r="ASN103" s="382"/>
      <c r="ASO103" s="382"/>
      <c r="ASP103" s="382"/>
      <c r="ASQ103" s="382"/>
      <c r="ASR103" s="382"/>
      <c r="ASS103" s="382"/>
      <c r="AST103" s="382"/>
      <c r="ASU103" s="382"/>
      <c r="ASV103" s="382"/>
      <c r="ASW103" s="382"/>
      <c r="ASX103" s="382"/>
      <c r="ASY103" s="382"/>
      <c r="ASZ103" s="382"/>
      <c r="ATA103" s="382"/>
      <c r="ATB103" s="382"/>
      <c r="ATC103" s="382"/>
      <c r="ATD103" s="382"/>
      <c r="ATE103" s="382"/>
      <c r="ATF103" s="382"/>
      <c r="ATG103" s="382"/>
      <c r="ATH103" s="382"/>
      <c r="ATI103" s="382"/>
      <c r="ATJ103" s="382"/>
      <c r="ATK103" s="382"/>
      <c r="ATL103" s="382"/>
      <c r="ATM103" s="382"/>
      <c r="ATN103" s="382"/>
      <c r="ATO103" s="382"/>
      <c r="ATP103" s="382"/>
      <c r="ATQ103" s="382"/>
      <c r="ATR103" s="382"/>
      <c r="ATS103" s="382"/>
      <c r="ATT103" s="382"/>
      <c r="ATU103" s="382"/>
      <c r="ATV103" s="382"/>
      <c r="ATW103" s="382"/>
      <c r="ATX103" s="382"/>
      <c r="ATY103" s="382"/>
      <c r="ATZ103" s="382"/>
      <c r="AUA103" s="382"/>
      <c r="AUB103" s="382"/>
      <c r="AUC103" s="382"/>
      <c r="AUD103" s="382"/>
      <c r="AUE103" s="382"/>
      <c r="AUF103" s="382"/>
      <c r="AUG103" s="382"/>
      <c r="AUH103" s="382"/>
      <c r="AUI103" s="382"/>
      <c r="AUJ103" s="382"/>
      <c r="AUK103" s="382"/>
      <c r="AUL103" s="382"/>
      <c r="AUM103" s="382"/>
      <c r="AUN103" s="382"/>
      <c r="AUO103" s="382"/>
      <c r="AUP103" s="382"/>
      <c r="AUQ103" s="382"/>
      <c r="AUR103" s="382"/>
      <c r="AUS103" s="382"/>
      <c r="AUT103" s="382"/>
      <c r="AUU103" s="382"/>
      <c r="AUV103" s="382"/>
      <c r="AUW103" s="382"/>
      <c r="AUX103" s="382"/>
      <c r="AUY103" s="382"/>
      <c r="AUZ103" s="382"/>
      <c r="AVA103" s="382"/>
      <c r="AVB103" s="382"/>
      <c r="AVC103" s="382"/>
      <c r="AVD103" s="382"/>
      <c r="AVE103" s="382"/>
      <c r="AVF103" s="382"/>
      <c r="AVG103" s="382"/>
      <c r="AVH103" s="382"/>
      <c r="AVI103" s="382"/>
      <c r="AVJ103" s="382"/>
      <c r="AVK103" s="382"/>
      <c r="AVL103" s="382"/>
      <c r="AVM103" s="382"/>
      <c r="AVN103" s="382"/>
      <c r="AVO103" s="382"/>
      <c r="AVP103" s="382"/>
      <c r="AVQ103" s="382"/>
      <c r="AVR103" s="382"/>
      <c r="AVS103" s="382"/>
      <c r="AVT103" s="382"/>
      <c r="AVU103" s="382"/>
      <c r="AVV103" s="382"/>
      <c r="AVW103" s="382"/>
      <c r="AVX103" s="382"/>
      <c r="AVY103" s="382"/>
      <c r="AVZ103" s="382"/>
      <c r="AWA103" s="382"/>
      <c r="AWB103" s="382"/>
      <c r="AWC103" s="382"/>
      <c r="AWD103" s="382"/>
      <c r="AWE103" s="382"/>
      <c r="AWF103" s="382"/>
      <c r="AWG103" s="382"/>
      <c r="AWH103" s="382"/>
      <c r="AWI103" s="382"/>
      <c r="AWJ103" s="382"/>
      <c r="AWK103" s="382"/>
      <c r="AWL103" s="382"/>
      <c r="AWM103" s="382"/>
      <c r="AWN103" s="382"/>
      <c r="AWO103" s="382"/>
      <c r="AWP103" s="382"/>
      <c r="AWQ103" s="382"/>
      <c r="AWR103" s="382"/>
      <c r="AWS103" s="382"/>
      <c r="AWT103" s="382"/>
      <c r="AWU103" s="382"/>
      <c r="AWV103" s="382"/>
      <c r="AWW103" s="382"/>
      <c r="AWX103" s="382"/>
      <c r="AWY103" s="382"/>
      <c r="AWZ103" s="382"/>
      <c r="AXA103" s="382"/>
      <c r="AXB103" s="382"/>
      <c r="AXC103" s="382"/>
      <c r="AXD103" s="382"/>
      <c r="AXE103" s="382"/>
      <c r="AXF103" s="382"/>
      <c r="AXG103" s="382"/>
      <c r="AXH103" s="382"/>
      <c r="AXI103" s="382"/>
      <c r="AXJ103" s="382"/>
      <c r="AXK103" s="382"/>
      <c r="AXL103" s="382"/>
      <c r="AXM103" s="382"/>
      <c r="AXN103" s="382"/>
      <c r="AXO103" s="382"/>
      <c r="AXP103" s="382"/>
      <c r="AXQ103" s="382"/>
      <c r="AXR103" s="382"/>
      <c r="AXS103" s="382"/>
      <c r="AXT103" s="382"/>
      <c r="AXU103" s="382"/>
      <c r="AXV103" s="382"/>
      <c r="AXW103" s="382"/>
      <c r="AXX103" s="382"/>
      <c r="AXY103" s="382"/>
      <c r="AXZ103" s="382"/>
      <c r="AYA103" s="382"/>
      <c r="AYB103" s="382"/>
      <c r="AYC103" s="382"/>
      <c r="AYD103" s="382"/>
      <c r="AYE103" s="382"/>
      <c r="AYF103" s="382"/>
      <c r="AYG103" s="382"/>
      <c r="AYH103" s="382"/>
      <c r="AYI103" s="382"/>
      <c r="AYJ103" s="382"/>
      <c r="AYK103" s="382"/>
      <c r="AYL103" s="382"/>
      <c r="AYM103" s="382"/>
      <c r="AYN103" s="382"/>
      <c r="AYO103" s="382"/>
      <c r="AYP103" s="382"/>
      <c r="AYQ103" s="382"/>
      <c r="AYR103" s="382"/>
      <c r="AYS103" s="382"/>
      <c r="AYT103" s="382"/>
      <c r="AYU103" s="382"/>
      <c r="AYV103" s="382"/>
      <c r="AYW103" s="382"/>
      <c r="AYX103" s="382"/>
      <c r="AYY103" s="382"/>
      <c r="AYZ103" s="382"/>
      <c r="AZA103" s="382"/>
      <c r="AZB103" s="382"/>
      <c r="AZC103" s="382"/>
      <c r="AZD103" s="382"/>
      <c r="AZE103" s="382"/>
      <c r="AZF103" s="382"/>
      <c r="AZG103" s="382"/>
      <c r="AZH103" s="382"/>
      <c r="AZI103" s="382"/>
      <c r="AZJ103" s="382"/>
      <c r="AZK103" s="382"/>
      <c r="AZL103" s="382"/>
      <c r="AZM103" s="382"/>
      <c r="AZN103" s="382"/>
      <c r="AZO103" s="382"/>
      <c r="AZP103" s="382"/>
      <c r="AZQ103" s="382"/>
      <c r="AZR103" s="382"/>
      <c r="AZS103" s="382"/>
      <c r="AZT103" s="382"/>
      <c r="AZU103" s="382"/>
      <c r="AZV103" s="382"/>
      <c r="AZW103" s="382"/>
      <c r="AZX103" s="382"/>
      <c r="AZY103" s="382"/>
      <c r="AZZ103" s="382"/>
      <c r="BAA103" s="382"/>
      <c r="BAB103" s="382"/>
      <c r="BAC103" s="382"/>
      <c r="BAD103" s="382"/>
      <c r="BAE103" s="382"/>
      <c r="BAF103" s="382"/>
      <c r="BAG103" s="382"/>
      <c r="BAH103" s="382"/>
      <c r="BAI103" s="382"/>
      <c r="BAJ103" s="382"/>
      <c r="BAK103" s="382"/>
      <c r="BAL103" s="382"/>
      <c r="BAM103" s="382"/>
      <c r="BAN103" s="382"/>
      <c r="BAO103" s="382"/>
      <c r="BAP103" s="382"/>
      <c r="BAQ103" s="382"/>
      <c r="BAR103" s="382"/>
      <c r="BAS103" s="382"/>
      <c r="BAT103" s="382"/>
      <c r="BAU103" s="382"/>
      <c r="BAV103" s="382"/>
      <c r="BAW103" s="382"/>
      <c r="BAX103" s="382"/>
      <c r="BAY103" s="382"/>
      <c r="BAZ103" s="382"/>
      <c r="BBA103" s="382"/>
      <c r="BBB103" s="382"/>
      <c r="BBC103" s="382"/>
      <c r="BBD103" s="382"/>
      <c r="BBE103" s="382"/>
      <c r="BBF103" s="382"/>
      <c r="BBG103" s="382"/>
      <c r="BBH103" s="382"/>
      <c r="BBI103" s="382"/>
      <c r="BBJ103" s="382"/>
      <c r="BBK103" s="382"/>
      <c r="BBL103" s="382"/>
      <c r="BBM103" s="382"/>
      <c r="BBN103" s="382"/>
      <c r="BBO103" s="382"/>
      <c r="BBP103" s="382"/>
      <c r="BBQ103" s="382"/>
      <c r="BBR103" s="382"/>
      <c r="BBS103" s="382"/>
      <c r="BBT103" s="382"/>
      <c r="BBU103" s="382"/>
      <c r="BBV103" s="382"/>
      <c r="BBW103" s="382"/>
      <c r="BBX103" s="382"/>
      <c r="BBY103" s="382"/>
      <c r="BBZ103" s="382"/>
      <c r="BCA103" s="382"/>
      <c r="BCB103" s="382"/>
      <c r="BCC103" s="382"/>
      <c r="BCD103" s="382"/>
      <c r="BCE103" s="382"/>
      <c r="BCF103" s="382"/>
      <c r="BCG103" s="382"/>
      <c r="BCH103" s="382"/>
      <c r="BCI103" s="382"/>
      <c r="BCJ103" s="382"/>
      <c r="BCK103" s="382"/>
      <c r="BCL103" s="382"/>
      <c r="BCM103" s="382"/>
      <c r="BCN103" s="382"/>
      <c r="BCO103" s="382"/>
      <c r="BCP103" s="382"/>
      <c r="BCQ103" s="382"/>
      <c r="BCR103" s="382"/>
      <c r="BCS103" s="382"/>
      <c r="BCT103" s="382"/>
      <c r="BCU103" s="382"/>
      <c r="BCV103" s="382"/>
      <c r="BCW103" s="382"/>
      <c r="BCX103" s="382"/>
      <c r="BCY103" s="382"/>
      <c r="BCZ103" s="382"/>
      <c r="BDA103" s="382"/>
      <c r="BDB103" s="382"/>
      <c r="BDC103" s="382"/>
      <c r="BDD103" s="382"/>
      <c r="BDE103" s="382"/>
      <c r="BDF103" s="382"/>
      <c r="BDG103" s="382"/>
      <c r="BDH103" s="382"/>
      <c r="BDI103" s="382"/>
      <c r="BDJ103" s="382"/>
      <c r="BDK103" s="382"/>
      <c r="BDL103" s="382"/>
      <c r="BDM103" s="382"/>
      <c r="BDN103" s="382"/>
      <c r="BDO103" s="382"/>
      <c r="BDP103" s="382"/>
      <c r="BDQ103" s="382"/>
      <c r="BDR103" s="382"/>
      <c r="BDS103" s="382"/>
      <c r="BDT103" s="382"/>
      <c r="BDU103" s="382"/>
      <c r="BDV103" s="382"/>
      <c r="BDW103" s="382"/>
      <c r="BDX103" s="382"/>
      <c r="BDY103" s="382"/>
      <c r="BDZ103" s="382"/>
      <c r="BEA103" s="382"/>
      <c r="BEB103" s="382"/>
      <c r="BEC103" s="382"/>
      <c r="BED103" s="382"/>
      <c r="BEE103" s="382"/>
      <c r="BEF103" s="382"/>
      <c r="BEG103" s="382"/>
      <c r="BEH103" s="382"/>
      <c r="BEI103" s="382"/>
      <c r="BEJ103" s="382"/>
      <c r="BEK103" s="382"/>
      <c r="BEL103" s="382"/>
      <c r="BEM103" s="382"/>
      <c r="BEN103" s="382"/>
      <c r="BEO103" s="382"/>
      <c r="BEP103" s="382"/>
      <c r="BEQ103" s="382"/>
      <c r="BER103" s="382"/>
      <c r="BES103" s="382"/>
      <c r="BET103" s="382"/>
      <c r="BEU103" s="382"/>
      <c r="BEV103" s="382"/>
      <c r="BEW103" s="382"/>
      <c r="BEX103" s="382"/>
      <c r="BEY103" s="382"/>
      <c r="BEZ103" s="382"/>
      <c r="BFA103" s="382"/>
      <c r="BFB103" s="382"/>
      <c r="BFC103" s="382"/>
      <c r="BFD103" s="382"/>
      <c r="BFE103" s="382"/>
      <c r="BFF103" s="382"/>
      <c r="BFG103" s="382"/>
      <c r="BFH103" s="382"/>
      <c r="BFI103" s="382"/>
      <c r="BFJ103" s="382"/>
      <c r="BFK103" s="382"/>
      <c r="BFL103" s="382"/>
      <c r="BFM103" s="382"/>
      <c r="BFN103" s="382"/>
      <c r="BFO103" s="382"/>
      <c r="BFP103" s="382"/>
      <c r="BFQ103" s="382"/>
      <c r="BFR103" s="382"/>
      <c r="BFS103" s="382"/>
      <c r="BFT103" s="382"/>
      <c r="BFU103" s="382"/>
      <c r="BFV103" s="382"/>
      <c r="BFW103" s="382"/>
      <c r="BFX103" s="382"/>
      <c r="BFY103" s="382"/>
      <c r="BFZ103" s="382"/>
      <c r="BGA103" s="382"/>
      <c r="BGB103" s="382"/>
      <c r="BGC103" s="382"/>
      <c r="BGD103" s="382"/>
      <c r="BGE103" s="382"/>
      <c r="BGF103" s="382"/>
      <c r="BGG103" s="382"/>
      <c r="BGH103" s="382"/>
      <c r="BGI103" s="382"/>
      <c r="BGJ103" s="382"/>
      <c r="BGK103" s="382"/>
      <c r="BGL103" s="382"/>
      <c r="BGM103" s="382"/>
      <c r="BGN103" s="382"/>
      <c r="BGO103" s="382"/>
      <c r="BGP103" s="382"/>
      <c r="BGQ103" s="382"/>
      <c r="BGR103" s="382"/>
      <c r="BGS103" s="382"/>
      <c r="BGT103" s="382"/>
      <c r="BGU103" s="382"/>
      <c r="BGV103" s="382"/>
      <c r="BGW103" s="382"/>
      <c r="BGX103" s="382"/>
      <c r="BGY103" s="382"/>
      <c r="BGZ103" s="382"/>
      <c r="BHA103" s="382"/>
      <c r="BHB103" s="382"/>
      <c r="BHC103" s="382"/>
      <c r="BHD103" s="382"/>
      <c r="BHE103" s="382"/>
      <c r="BHF103" s="382"/>
      <c r="BHG103" s="382"/>
      <c r="BHH103" s="382"/>
      <c r="BHI103" s="382"/>
      <c r="BHJ103" s="382"/>
      <c r="BHK103" s="382"/>
      <c r="BHL103" s="382"/>
      <c r="BHM103" s="382"/>
      <c r="BHN103" s="382"/>
      <c r="BHO103" s="382"/>
      <c r="BHP103" s="382"/>
      <c r="BHQ103" s="382"/>
      <c r="BHR103" s="382"/>
      <c r="BHS103" s="382"/>
      <c r="BHT103" s="382"/>
      <c r="BHU103" s="382"/>
      <c r="BHV103" s="382"/>
      <c r="BHW103" s="382"/>
      <c r="BHX103" s="382"/>
      <c r="BHY103" s="382"/>
      <c r="BHZ103" s="382"/>
      <c r="BIA103" s="382"/>
      <c r="BIB103" s="382"/>
      <c r="BIC103" s="382"/>
      <c r="BID103" s="382"/>
      <c r="BIE103" s="382"/>
      <c r="BIF103" s="382"/>
      <c r="BIG103" s="382"/>
      <c r="BIH103" s="382"/>
      <c r="BII103" s="382"/>
      <c r="BIJ103" s="382"/>
      <c r="BIK103" s="382"/>
      <c r="BIL103" s="382"/>
      <c r="BIM103" s="382"/>
      <c r="BIN103" s="382"/>
      <c r="BIO103" s="382"/>
      <c r="BIP103" s="382"/>
      <c r="BIQ103" s="382"/>
      <c r="BIR103" s="382"/>
      <c r="BIS103" s="382"/>
      <c r="BIT103" s="382"/>
      <c r="BIU103" s="382"/>
      <c r="BIV103" s="382"/>
      <c r="BIW103" s="382"/>
      <c r="BIX103" s="382"/>
      <c r="BIY103" s="382"/>
      <c r="BIZ103" s="382"/>
      <c r="BJA103" s="382"/>
      <c r="BJB103" s="382"/>
      <c r="BJC103" s="382"/>
      <c r="BJD103" s="382"/>
      <c r="BJE103" s="382"/>
      <c r="BJF103" s="382"/>
      <c r="BJG103" s="382"/>
      <c r="BJH103" s="382"/>
      <c r="BJI103" s="382"/>
      <c r="BJJ103" s="382"/>
      <c r="BJK103" s="382"/>
      <c r="BJL103" s="382"/>
      <c r="BJM103" s="382"/>
      <c r="BJN103" s="382"/>
      <c r="BJO103" s="382"/>
      <c r="BJP103" s="382"/>
      <c r="BJQ103" s="382"/>
      <c r="BJR103" s="382"/>
      <c r="BJS103" s="382"/>
      <c r="BJT103" s="382"/>
      <c r="BJU103" s="382"/>
      <c r="BJV103" s="382"/>
      <c r="BJW103" s="382"/>
      <c r="BJX103" s="382"/>
      <c r="BJY103" s="382"/>
      <c r="BJZ103" s="382"/>
      <c r="BKA103" s="382"/>
      <c r="BKB103" s="382"/>
      <c r="BKC103" s="382"/>
      <c r="BKD103" s="382"/>
      <c r="BKE103" s="382"/>
      <c r="BKF103" s="382"/>
      <c r="BKG103" s="382"/>
      <c r="BKH103" s="382"/>
      <c r="BKI103" s="382"/>
      <c r="BKJ103" s="382"/>
      <c r="BKK103" s="382"/>
      <c r="BKL103" s="382"/>
      <c r="BKM103" s="382"/>
      <c r="BKN103" s="382"/>
      <c r="BKO103" s="382"/>
      <c r="BKP103" s="382"/>
      <c r="BKQ103" s="382"/>
      <c r="BKR103" s="382"/>
      <c r="BKS103" s="382"/>
      <c r="BKT103" s="382"/>
      <c r="BKU103" s="382"/>
      <c r="BKV103" s="382"/>
      <c r="BKW103" s="382"/>
      <c r="BKX103" s="382"/>
      <c r="BKY103" s="382"/>
      <c r="BKZ103" s="382"/>
      <c r="BLA103" s="382"/>
      <c r="BLB103" s="382"/>
      <c r="BLC103" s="382"/>
      <c r="BLD103" s="382"/>
      <c r="BLE103" s="382"/>
      <c r="BLF103" s="382"/>
      <c r="BLG103" s="382"/>
      <c r="BLH103" s="382"/>
      <c r="BLI103" s="382"/>
      <c r="BLJ103" s="382"/>
      <c r="BLK103" s="382"/>
      <c r="BLL103" s="382"/>
      <c r="BLM103" s="382"/>
      <c r="BLN103" s="382"/>
      <c r="BLO103" s="382"/>
      <c r="BLP103" s="382"/>
      <c r="BLQ103" s="382"/>
      <c r="BLR103" s="382"/>
      <c r="BLS103" s="382"/>
      <c r="BLT103" s="382"/>
      <c r="BLU103" s="382"/>
      <c r="BLV103" s="382"/>
      <c r="BLW103" s="382"/>
      <c r="BLX103" s="382"/>
      <c r="BLY103" s="382"/>
      <c r="BLZ103" s="382"/>
      <c r="BMA103" s="382"/>
      <c r="BMB103" s="382"/>
      <c r="BMC103" s="382"/>
      <c r="BMD103" s="382"/>
      <c r="BME103" s="382"/>
      <c r="BMF103" s="382"/>
      <c r="BMG103" s="382"/>
      <c r="BMH103" s="382"/>
      <c r="BMI103" s="382"/>
      <c r="BMJ103" s="382"/>
      <c r="BMK103" s="382"/>
      <c r="BML103" s="382"/>
      <c r="BMM103" s="382"/>
      <c r="BMN103" s="382"/>
      <c r="BMO103" s="382"/>
      <c r="BMP103" s="382"/>
      <c r="BMQ103" s="382"/>
      <c r="BMR103" s="382"/>
      <c r="BMS103" s="382"/>
      <c r="BMT103" s="382"/>
      <c r="BMU103" s="382"/>
      <c r="BMV103" s="382"/>
      <c r="BMW103" s="382"/>
      <c r="BMX103" s="382"/>
      <c r="BMY103" s="382"/>
      <c r="BMZ103" s="382"/>
      <c r="BNA103" s="382"/>
      <c r="BNB103" s="382"/>
      <c r="BNC103" s="382"/>
      <c r="BND103" s="382"/>
      <c r="BNE103" s="382"/>
      <c r="BNF103" s="382"/>
      <c r="BNG103" s="382"/>
      <c r="BNH103" s="382"/>
      <c r="BNI103" s="382"/>
      <c r="BNJ103" s="382"/>
      <c r="BNK103" s="382"/>
      <c r="BNL103" s="382"/>
      <c r="BNM103" s="382"/>
      <c r="BNN103" s="382"/>
      <c r="BNO103" s="382"/>
      <c r="BNP103" s="382"/>
      <c r="BNQ103" s="382"/>
      <c r="BNR103" s="382"/>
      <c r="BNS103" s="382"/>
      <c r="BNT103" s="382"/>
      <c r="BNU103" s="382"/>
      <c r="BNV103" s="382"/>
      <c r="BNW103" s="382"/>
      <c r="BNX103" s="382"/>
      <c r="BNY103" s="382"/>
      <c r="BNZ103" s="382"/>
      <c r="BOA103" s="382"/>
      <c r="BOB103" s="382"/>
      <c r="BOC103" s="382"/>
      <c r="BOD103" s="382"/>
      <c r="BOE103" s="382"/>
      <c r="BOF103" s="382"/>
      <c r="BOG103" s="382"/>
      <c r="BOH103" s="382"/>
      <c r="BOI103" s="382"/>
      <c r="BOJ103" s="382"/>
      <c r="BOK103" s="382"/>
      <c r="BOL103" s="382"/>
      <c r="BOM103" s="382"/>
      <c r="BON103" s="382"/>
      <c r="BOO103" s="382"/>
      <c r="BOP103" s="382"/>
      <c r="BOQ103" s="382"/>
      <c r="BOR103" s="382"/>
      <c r="BOS103" s="382"/>
      <c r="BOT103" s="382"/>
      <c r="BOU103" s="382"/>
      <c r="BOV103" s="382"/>
      <c r="BOW103" s="382"/>
      <c r="BOX103" s="382"/>
      <c r="BOY103" s="382"/>
      <c r="BOZ103" s="382"/>
      <c r="BPA103" s="382"/>
      <c r="BPB103" s="382"/>
      <c r="BPC103" s="382"/>
      <c r="BPD103" s="382"/>
      <c r="BPE103" s="382"/>
      <c r="BPF103" s="382"/>
      <c r="BPG103" s="382"/>
      <c r="BPH103" s="382"/>
      <c r="BPI103" s="382"/>
      <c r="BPJ103" s="382"/>
      <c r="BPK103" s="382"/>
      <c r="BPL103" s="382"/>
      <c r="BPM103" s="382"/>
      <c r="BPN103" s="382"/>
      <c r="BPO103" s="382"/>
      <c r="BPP103" s="382"/>
      <c r="BPQ103" s="382"/>
      <c r="BPR103" s="382"/>
      <c r="BPS103" s="382"/>
      <c r="BPT103" s="382"/>
      <c r="BPU103" s="382"/>
      <c r="BPV103" s="382"/>
      <c r="BPW103" s="382"/>
      <c r="BPX103" s="382"/>
      <c r="BPY103" s="382"/>
      <c r="BPZ103" s="382"/>
      <c r="BQA103" s="382"/>
      <c r="BQB103" s="382"/>
      <c r="BQC103" s="382"/>
      <c r="BQD103" s="382"/>
      <c r="BQE103" s="382"/>
      <c r="BQF103" s="382"/>
      <c r="BQG103" s="382"/>
      <c r="BQH103" s="382"/>
      <c r="BQI103" s="382"/>
      <c r="BQJ103" s="382"/>
      <c r="BQK103" s="382"/>
      <c r="BQL103" s="382"/>
      <c r="BQM103" s="382"/>
      <c r="BQN103" s="382"/>
      <c r="BQO103" s="382"/>
      <c r="BQP103" s="382"/>
      <c r="BQQ103" s="382"/>
      <c r="BQR103" s="382"/>
      <c r="BQS103" s="382"/>
      <c r="BQT103" s="382"/>
      <c r="BQU103" s="382"/>
      <c r="BQV103" s="382"/>
      <c r="BQW103" s="382"/>
      <c r="BQX103" s="382"/>
      <c r="BQY103" s="382"/>
      <c r="BQZ103" s="382"/>
      <c r="BRA103" s="382"/>
      <c r="BRB103" s="382"/>
      <c r="BRC103" s="382"/>
      <c r="BRD103" s="382"/>
      <c r="BRE103" s="382"/>
      <c r="BRF103" s="382"/>
      <c r="BRG103" s="382"/>
      <c r="BRH103" s="382"/>
      <c r="BRI103" s="382"/>
      <c r="BRJ103" s="382"/>
      <c r="BRK103" s="382"/>
      <c r="BRL103" s="382"/>
      <c r="BRM103" s="382"/>
      <c r="BRN103" s="382"/>
      <c r="BRO103" s="382"/>
      <c r="BRP103" s="382"/>
      <c r="BRQ103" s="382"/>
      <c r="BRR103" s="382"/>
      <c r="BRS103" s="382"/>
      <c r="BRT103" s="382"/>
      <c r="BRU103" s="382"/>
      <c r="BRV103" s="382"/>
      <c r="BRW103" s="382"/>
      <c r="BRX103" s="382"/>
      <c r="BRY103" s="382"/>
      <c r="BRZ103" s="382"/>
      <c r="BSA103" s="382"/>
      <c r="BSB103" s="382"/>
      <c r="BSC103" s="382"/>
      <c r="BSD103" s="382"/>
      <c r="BSE103" s="382"/>
      <c r="BSF103" s="382"/>
      <c r="BSG103" s="382"/>
      <c r="BSH103" s="382"/>
      <c r="BSI103" s="382"/>
      <c r="BSJ103" s="382"/>
      <c r="BSK103" s="382"/>
      <c r="BSL103" s="382"/>
      <c r="BSM103" s="382"/>
      <c r="BSN103" s="382"/>
      <c r="BSO103" s="382"/>
      <c r="BSP103" s="382"/>
      <c r="BSQ103" s="382"/>
      <c r="BSR103" s="382"/>
      <c r="BSS103" s="382"/>
      <c r="BST103" s="382"/>
      <c r="BSU103" s="382"/>
      <c r="BSV103" s="382"/>
      <c r="BSW103" s="382"/>
      <c r="BSX103" s="382"/>
      <c r="BSY103" s="382"/>
      <c r="BSZ103" s="382"/>
      <c r="BTA103" s="382"/>
      <c r="BTB103" s="382"/>
      <c r="BTC103" s="382"/>
      <c r="BTD103" s="382"/>
      <c r="BTE103" s="382"/>
      <c r="BTF103" s="382"/>
      <c r="BTG103" s="382"/>
      <c r="BTH103" s="382"/>
      <c r="BTI103" s="382"/>
    </row>
    <row r="104" spans="1:1881" ht="69.75" customHeight="1" x14ac:dyDescent="0.25">
      <c r="A104" s="187">
        <v>84</v>
      </c>
      <c r="B104" s="65" t="s">
        <v>63</v>
      </c>
      <c r="C104" s="158" t="s">
        <v>163</v>
      </c>
      <c r="D104" s="174" t="s">
        <v>165</v>
      </c>
      <c r="E104" s="33" t="e">
        <f>HLOOKUP($D$2,'2019 Data(H)'!$C$1:$DC$310,48,FALSE)</f>
        <v>#N/A</v>
      </c>
      <c r="F104" s="587"/>
      <c r="G104" s="383">
        <f>IF(120&gt;=119,,"Error: Charges for services exceed total operating revenues. Account numbers 84&gt;=88")</f>
        <v>0</v>
      </c>
      <c r="H104" s="14"/>
      <c r="I104" s="32"/>
      <c r="J104"/>
      <c r="L104" s="715" t="s">
        <v>1085</v>
      </c>
    </row>
    <row r="105" spans="1:1881" ht="68.25" customHeight="1" x14ac:dyDescent="0.25">
      <c r="A105" s="187">
        <v>49</v>
      </c>
      <c r="B105" s="65" t="s">
        <v>60</v>
      </c>
      <c r="C105" s="158" t="s">
        <v>163</v>
      </c>
      <c r="D105" s="174" t="s">
        <v>166</v>
      </c>
      <c r="E105" s="33" t="e">
        <f>HLOOKUP($D$2,'2019 Data(H)'!$C$1:$DC$310,36,FALSE)</f>
        <v>#N/A</v>
      </c>
      <c r="F105" s="587"/>
      <c r="G105" s="383">
        <f>IF(F105&lt;0,"Error: Enter as positive.",)</f>
        <v>0</v>
      </c>
      <c r="H105" s="14"/>
      <c r="I105" s="32"/>
      <c r="J105"/>
      <c r="L105" s="715" t="s">
        <v>1086</v>
      </c>
    </row>
    <row r="106" spans="1:1881" ht="72" customHeight="1" x14ac:dyDescent="0.25">
      <c r="A106" s="187">
        <v>85</v>
      </c>
      <c r="B106" s="65" t="s">
        <v>68</v>
      </c>
      <c r="C106" s="158" t="s">
        <v>163</v>
      </c>
      <c r="D106" s="174" t="s">
        <v>167</v>
      </c>
      <c r="E106" s="33" t="e">
        <f>HLOOKUP($D$2,'2019 Data(H)'!$C$1:$DC$310,49,FALSE)</f>
        <v>#N/A</v>
      </c>
      <c r="F106" s="587"/>
      <c r="G106" s="383">
        <f>IF(F106&lt;0,"Error: Enter as positive.",)</f>
        <v>0</v>
      </c>
      <c r="H106" s="14"/>
      <c r="I106" s="32"/>
      <c r="J106"/>
      <c r="L106" s="715" t="s">
        <v>1087</v>
      </c>
    </row>
    <row r="107" spans="1:1881" ht="72" customHeight="1" x14ac:dyDescent="0.25">
      <c r="A107" s="187">
        <v>89</v>
      </c>
      <c r="B107" s="65" t="s">
        <v>59</v>
      </c>
      <c r="C107" s="158" t="s">
        <v>163</v>
      </c>
      <c r="D107" s="174" t="s">
        <v>168</v>
      </c>
      <c r="E107" s="33" t="e">
        <f>HLOOKUP($D$2,'2019 Data(H)'!$C$1:$DC$310,51,FALSE)</f>
        <v>#N/A</v>
      </c>
      <c r="F107" s="587"/>
      <c r="G107" s="383">
        <f>IF(F107&lt;0,"Error: Enter as positive.",)</f>
        <v>0</v>
      </c>
      <c r="H107" s="14"/>
      <c r="I107" s="32"/>
      <c r="J107"/>
    </row>
    <row r="108" spans="1:1881" ht="69.75" customHeight="1" x14ac:dyDescent="0.25">
      <c r="A108" s="187">
        <v>350</v>
      </c>
      <c r="B108" s="65" t="s">
        <v>59</v>
      </c>
      <c r="C108" s="158" t="s">
        <v>163</v>
      </c>
      <c r="D108" s="164" t="s">
        <v>169</v>
      </c>
      <c r="E108" s="33" t="e">
        <f>HLOOKUP($D$2,'2019 Data(H)'!$C$1:$DC$310,114,FALSE)</f>
        <v>#N/A</v>
      </c>
      <c r="F108" s="587"/>
      <c r="G108" s="557"/>
      <c r="H108" s="14"/>
      <c r="I108" s="32"/>
      <c r="J108"/>
    </row>
    <row r="109" spans="1:1881" ht="68.25" customHeight="1" x14ac:dyDescent="0.25">
      <c r="A109" s="187">
        <v>351</v>
      </c>
      <c r="B109" s="65" t="s">
        <v>59</v>
      </c>
      <c r="C109" s="158" t="s">
        <v>163</v>
      </c>
      <c r="D109" s="164" t="s">
        <v>557</v>
      </c>
      <c r="E109" s="33" t="e">
        <f>HLOOKUP($D$2,'2019 Data(H)'!$C$1:$DC$310,115,FALSE)</f>
        <v>#N/A</v>
      </c>
      <c r="F109" s="587"/>
      <c r="G109" s="383">
        <f>IF(F109&lt;0,"Error: Enter as positive.",)</f>
        <v>0</v>
      </c>
      <c r="H109" s="14"/>
      <c r="I109" s="32"/>
      <c r="J109"/>
    </row>
    <row r="110" spans="1:1881" ht="66" customHeight="1" x14ac:dyDescent="0.25">
      <c r="A110" s="187">
        <v>191</v>
      </c>
      <c r="B110" s="65" t="s">
        <v>60</v>
      </c>
      <c r="C110" s="158" t="s">
        <v>163</v>
      </c>
      <c r="D110" s="164" t="s">
        <v>170</v>
      </c>
      <c r="E110" s="33" t="e">
        <f>HLOOKUP($D$2,'2019 Data(H)'!$C$1:$DC$310,72,FALSE)</f>
        <v>#N/A</v>
      </c>
      <c r="F110" s="587"/>
      <c r="G110" s="383">
        <f>IF(F110&lt;0,"Error: Enter as positive.",)</f>
        <v>0</v>
      </c>
      <c r="H110" s="14"/>
      <c r="I110" s="32"/>
      <c r="J110"/>
    </row>
    <row r="111" spans="1:1881" ht="64.5" customHeight="1" x14ac:dyDescent="0.25">
      <c r="A111" s="187">
        <v>352</v>
      </c>
      <c r="B111" s="65" t="s">
        <v>68</v>
      </c>
      <c r="C111" s="158" t="s">
        <v>163</v>
      </c>
      <c r="D111" s="174" t="s">
        <v>139</v>
      </c>
      <c r="E111" s="33" t="e">
        <f>HLOOKUP($D$2,'2019 Data(H)'!$C$1:$DC$310,116,FALSE)</f>
        <v>#N/A</v>
      </c>
      <c r="F111" s="587"/>
      <c r="G111" s="383">
        <f>IF(F111&lt;0,"Error: Enter as positive.",)</f>
        <v>0</v>
      </c>
      <c r="H111" s="14"/>
      <c r="I111" s="32"/>
      <c r="J111"/>
    </row>
    <row r="112" spans="1:1881" ht="75" customHeight="1" x14ac:dyDescent="0.25">
      <c r="A112" s="187">
        <v>353</v>
      </c>
      <c r="B112" s="65" t="s">
        <v>68</v>
      </c>
      <c r="C112" s="158" t="s">
        <v>163</v>
      </c>
      <c r="D112" s="174" t="s">
        <v>140</v>
      </c>
      <c r="E112" s="33" t="e">
        <f>HLOOKUP($D$2,'2019 Data(H)'!$C$1:$DC$310,117,FALSE)</f>
        <v>#N/A</v>
      </c>
      <c r="F112" s="587"/>
      <c r="G112" s="554">
        <f>IF(F112&lt;0,"Error: Enter as positive.",)</f>
        <v>0</v>
      </c>
      <c r="H112" s="14"/>
      <c r="I112" s="32"/>
      <c r="J112"/>
    </row>
    <row r="113" spans="1:1881" ht="69" customHeight="1" x14ac:dyDescent="0.25">
      <c r="A113" s="187">
        <v>50</v>
      </c>
      <c r="B113" s="65" t="s">
        <v>65</v>
      </c>
      <c r="C113" s="158" t="s">
        <v>163</v>
      </c>
      <c r="D113" s="141" t="s">
        <v>171</v>
      </c>
      <c r="E113" s="33" t="e">
        <f>HLOOKUP($D$2,'2019 Data(H)'!$C$1:$DC$310,37,FALSE)</f>
        <v>#N/A</v>
      </c>
      <c r="F113" s="678"/>
      <c r="G113" s="383">
        <f>IF(H113=0,,"Error: Total revenues less total expenses do not equal total change in net position. Account number 84-85+350-351+191+352-353-50=0  The amount of the formula is in the cell to the right")</f>
        <v>0</v>
      </c>
      <c r="H113" s="191">
        <f>F104-F106+F108-F109+F110+F111-F112-F113</f>
        <v>0</v>
      </c>
      <c r="I113" s="32"/>
      <c r="J113"/>
    </row>
    <row r="114" spans="1:1881" ht="100.5" customHeight="1" x14ac:dyDescent="0.25">
      <c r="A114" s="187">
        <v>377</v>
      </c>
      <c r="B114" s="65" t="s">
        <v>68</v>
      </c>
      <c r="C114" s="158" t="s">
        <v>163</v>
      </c>
      <c r="D114" s="141" t="s">
        <v>174</v>
      </c>
      <c r="E114" s="33" t="e">
        <f>HLOOKUP($D$2,'2019 Data(H)'!$C$1:$DC$310,136,FALSE)</f>
        <v>#N/A</v>
      </c>
      <c r="F114" s="678"/>
      <c r="G114" s="754" t="e">
        <f>IF(F101-F113-F114=E101,,"Error: Beginning Balance does not agree with our records.  Cell F101-F113-F114=E101  The amount of the formula is in the cell to the right")</f>
        <v>#N/A</v>
      </c>
      <c r="H114" s="191" t="e">
        <f>+F101-F113-F114-E101</f>
        <v>#N/A</v>
      </c>
      <c r="I114" s="32"/>
      <c r="J114"/>
    </row>
    <row r="115" spans="1:1881" ht="86.25" customHeight="1" x14ac:dyDescent="0.25">
      <c r="A115" s="187">
        <v>537</v>
      </c>
      <c r="B115" s="149" t="s">
        <v>61</v>
      </c>
      <c r="C115" s="181" t="s">
        <v>163</v>
      </c>
      <c r="D115" s="239" t="s">
        <v>172</v>
      </c>
      <c r="E115" s="681"/>
      <c r="F115" s="587"/>
      <c r="G115" s="383"/>
      <c r="H115" s="18"/>
      <c r="I115" s="287"/>
      <c r="J115"/>
    </row>
    <row r="116" spans="1:1881" ht="92.25" customHeight="1" x14ac:dyDescent="0.25">
      <c r="A116" s="187">
        <v>538</v>
      </c>
      <c r="B116" s="149" t="s">
        <v>61</v>
      </c>
      <c r="C116" s="181" t="s">
        <v>163</v>
      </c>
      <c r="D116" s="239" t="s">
        <v>173</v>
      </c>
      <c r="E116" s="301"/>
      <c r="F116" s="587"/>
      <c r="G116" s="383"/>
      <c r="H116" s="18"/>
      <c r="I116" s="287"/>
      <c r="J116"/>
    </row>
    <row r="117" spans="1:1881" x14ac:dyDescent="0.25">
      <c r="A117" s="188"/>
      <c r="B117" s="679" t="s">
        <v>982</v>
      </c>
      <c r="C117" s="160"/>
      <c r="D117" s="153"/>
      <c r="E117" s="142"/>
      <c r="F117" s="729"/>
      <c r="G117" s="527"/>
      <c r="H117" s="14"/>
      <c r="I117" s="32"/>
      <c r="J117"/>
    </row>
    <row r="118" spans="1:1881" ht="30.75" customHeight="1" x14ac:dyDescent="0.3">
      <c r="A118" s="188"/>
      <c r="B118" s="680" t="s">
        <v>1215</v>
      </c>
      <c r="C118" s="159"/>
      <c r="D118" s="154"/>
      <c r="E118" s="154"/>
      <c r="F118" s="730"/>
      <c r="G118" s="531"/>
      <c r="H118" s="14"/>
      <c r="I118" s="32"/>
      <c r="J118"/>
    </row>
    <row r="119" spans="1:1881" ht="18.75" x14ac:dyDescent="0.3">
      <c r="A119" s="188"/>
      <c r="B119" s="683" t="s">
        <v>1216</v>
      </c>
      <c r="C119" s="159"/>
      <c r="D119" s="143"/>
      <c r="E119" s="144"/>
      <c r="F119" s="731"/>
      <c r="G119" s="532"/>
      <c r="H119" s="14"/>
      <c r="I119" s="32"/>
      <c r="J119"/>
    </row>
    <row r="120" spans="1:1881" ht="18.75" x14ac:dyDescent="0.3">
      <c r="A120" s="188"/>
      <c r="B120" s="683" t="s">
        <v>21</v>
      </c>
      <c r="C120" s="159"/>
      <c r="D120" s="143"/>
      <c r="E120" s="144"/>
      <c r="F120" s="731"/>
      <c r="G120" s="532"/>
      <c r="H120" s="14"/>
      <c r="I120" s="32"/>
      <c r="J120"/>
    </row>
    <row r="121" spans="1:1881" ht="61.5" customHeight="1" x14ac:dyDescent="0.25">
      <c r="A121" s="187">
        <v>51</v>
      </c>
      <c r="B121" s="65" t="s">
        <v>539</v>
      </c>
      <c r="C121" s="146" t="s">
        <v>175</v>
      </c>
      <c r="D121" s="164" t="s">
        <v>558</v>
      </c>
      <c r="E121" s="33" t="e">
        <f>HLOOKUP($D$2,'2019 Data(H)'!$C$1:$DC$310,38,FALSE)</f>
        <v>#N/A</v>
      </c>
      <c r="F121" s="562"/>
      <c r="G121" s="306"/>
      <c r="H121" s="14"/>
      <c r="I121" s="32"/>
      <c r="J121"/>
    </row>
    <row r="122" spans="1:1881" ht="49.5" customHeight="1" x14ac:dyDescent="0.25">
      <c r="A122" s="187">
        <v>332</v>
      </c>
      <c r="B122" s="65" t="s">
        <v>38</v>
      </c>
      <c r="C122" s="146" t="s">
        <v>175</v>
      </c>
      <c r="D122" s="164" t="s">
        <v>176</v>
      </c>
      <c r="E122" s="33" t="e">
        <f>HLOOKUP($D$2,'2019 Data(H)'!$C$1:$DC$310,98,FALSE)</f>
        <v>#N/A</v>
      </c>
      <c r="F122" s="562"/>
      <c r="G122" s="554">
        <f>IF(F122&lt;0,"Error: Enter as positive.",)</f>
        <v>0</v>
      </c>
      <c r="H122" s="14"/>
      <c r="I122" s="32"/>
      <c r="J122"/>
    </row>
    <row r="123" spans="1:1881" ht="64.5" customHeight="1" x14ac:dyDescent="0.25">
      <c r="A123" s="187">
        <v>331</v>
      </c>
      <c r="B123" s="65" t="s">
        <v>539</v>
      </c>
      <c r="C123" s="146" t="s">
        <v>175</v>
      </c>
      <c r="D123" s="164" t="s">
        <v>177</v>
      </c>
      <c r="E123" s="33" t="e">
        <f>HLOOKUP($D$2,'2019 Data(H)'!$C$1:$DC$310,97,FALSE)</f>
        <v>#N/A</v>
      </c>
      <c r="F123" s="562"/>
      <c r="G123" s="554">
        <f>IF(F123&lt;0,"Error: Enter as positive.",)</f>
        <v>0</v>
      </c>
      <c r="H123" s="14"/>
      <c r="I123" s="32"/>
      <c r="J123"/>
    </row>
    <row r="124" spans="1:1881" ht="28.5" customHeight="1" x14ac:dyDescent="0.25">
      <c r="A124" s="188"/>
      <c r="B124" s="137" t="s">
        <v>71</v>
      </c>
      <c r="C124" s="140"/>
      <c r="D124" s="154"/>
      <c r="E124" s="154"/>
      <c r="F124" s="732"/>
      <c r="G124" s="152"/>
      <c r="H124" s="67"/>
      <c r="I124" s="32"/>
      <c r="J124"/>
    </row>
    <row r="125" spans="1:1881" ht="57.75" customHeight="1" x14ac:dyDescent="0.25">
      <c r="A125" s="187">
        <v>512</v>
      </c>
      <c r="B125" s="178"/>
      <c r="C125" s="146" t="s">
        <v>179</v>
      </c>
      <c r="D125" s="164" t="s">
        <v>178</v>
      </c>
      <c r="E125" s="33" t="e">
        <f>HLOOKUP($D$2,'2019 Data(H)'!$C$1:$DC$310,162,FALSE)</f>
        <v>#N/A</v>
      </c>
      <c r="F125" s="562"/>
      <c r="G125" s="554">
        <f>IF(F125&lt;0,"Error: Enter as positive.",)</f>
        <v>0</v>
      </c>
      <c r="H125" s="67"/>
      <c r="I125" s="32"/>
      <c r="J125"/>
    </row>
    <row r="126" spans="1:1881" x14ac:dyDescent="0.25">
      <c r="A126" s="388"/>
      <c r="B126" s="160" t="s">
        <v>888</v>
      </c>
      <c r="C126" s="159"/>
      <c r="D126" s="153"/>
      <c r="E126" s="145"/>
      <c r="F126" s="732"/>
      <c r="G126" s="555"/>
      <c r="H126" s="148"/>
      <c r="I126" s="287"/>
      <c r="J126"/>
    </row>
    <row r="127" spans="1:1881" s="579" customFormat="1" ht="59.25" customHeight="1" x14ac:dyDescent="0.25">
      <c r="A127" s="772">
        <v>656</v>
      </c>
      <c r="B127" s="772"/>
      <c r="C127" s="772"/>
      <c r="D127" s="777" t="s">
        <v>889</v>
      </c>
      <c r="E127" s="776" t="s">
        <v>739</v>
      </c>
      <c r="F127" s="562"/>
      <c r="G127" s="581"/>
      <c r="H127" s="582"/>
      <c r="I127" s="583"/>
      <c r="J127"/>
      <c r="K127" s="580"/>
      <c r="L127" s="580"/>
      <c r="M127" s="580"/>
      <c r="N127"/>
      <c r="O127" s="580"/>
      <c r="P127" s="580"/>
      <c r="Q127" s="580"/>
      <c r="R127" s="580"/>
      <c r="S127" s="580"/>
      <c r="T127" s="580"/>
      <c r="U127" s="580"/>
      <c r="V127" s="580"/>
      <c r="W127" s="580"/>
      <c r="X127" s="580"/>
      <c r="Y127" s="580"/>
      <c r="Z127" s="580"/>
      <c r="AA127" s="580"/>
      <c r="AB127" s="580"/>
      <c r="AC127" s="580"/>
      <c r="AD127" s="580"/>
      <c r="AE127" s="580"/>
      <c r="AF127" s="580"/>
      <c r="AG127" s="580"/>
      <c r="AH127" s="580"/>
      <c r="AI127" s="580"/>
      <c r="AJ127" s="580"/>
      <c r="AK127" s="580"/>
      <c r="AL127" s="580"/>
      <c r="AM127" s="580"/>
      <c r="AN127" s="580"/>
      <c r="AO127" s="580"/>
      <c r="AP127" s="580"/>
      <c r="AQ127" s="580"/>
      <c r="AR127" s="580"/>
      <c r="AS127" s="580"/>
      <c r="AT127" s="580"/>
      <c r="AU127" s="580"/>
      <c r="AV127" s="580"/>
      <c r="AW127" s="580"/>
      <c r="AX127" s="580"/>
      <c r="AY127" s="580"/>
      <c r="AZ127" s="580"/>
      <c r="BA127" s="580"/>
      <c r="BB127" s="580"/>
      <c r="BC127" s="580"/>
      <c r="BD127" s="580"/>
      <c r="BE127" s="580"/>
      <c r="BF127" s="580"/>
      <c r="BG127" s="580"/>
      <c r="BH127" s="580"/>
      <c r="BI127" s="580"/>
      <c r="BJ127" s="580"/>
      <c r="BK127" s="580"/>
      <c r="BL127" s="580"/>
      <c r="BM127" s="580"/>
      <c r="BN127" s="580"/>
      <c r="BO127" s="580"/>
      <c r="BP127" s="580"/>
      <c r="BQ127" s="580"/>
      <c r="BR127" s="580"/>
      <c r="BS127" s="580"/>
      <c r="BT127" s="580"/>
      <c r="BU127" s="580"/>
      <c r="BV127" s="580"/>
      <c r="BW127" s="580"/>
      <c r="BX127" s="580"/>
      <c r="BY127" s="580"/>
      <c r="BZ127" s="580"/>
      <c r="CA127" s="580"/>
      <c r="CB127" s="580"/>
      <c r="CC127" s="580"/>
      <c r="CD127" s="580"/>
      <c r="CE127" s="580"/>
      <c r="CF127" s="580"/>
      <c r="CG127" s="580"/>
      <c r="CH127" s="580"/>
      <c r="CI127" s="580"/>
      <c r="CJ127" s="580"/>
      <c r="CK127" s="580"/>
      <c r="CL127" s="580"/>
      <c r="CM127" s="580"/>
      <c r="CN127" s="580"/>
      <c r="CO127" s="580"/>
      <c r="CP127" s="580"/>
      <c r="CQ127" s="580"/>
      <c r="CR127" s="580"/>
      <c r="CS127" s="580"/>
      <c r="CT127" s="580"/>
      <c r="CU127" s="580"/>
      <c r="CV127" s="580"/>
      <c r="CW127" s="580"/>
      <c r="CX127" s="580"/>
      <c r="CY127" s="580"/>
      <c r="CZ127" s="580"/>
      <c r="DA127" s="580"/>
      <c r="DB127" s="580"/>
      <c r="DC127" s="580"/>
      <c r="DD127" s="580"/>
      <c r="DE127" s="580"/>
      <c r="DF127" s="580"/>
      <c r="DG127" s="580"/>
      <c r="DH127" s="580"/>
      <c r="DI127" s="580"/>
      <c r="DJ127" s="580"/>
      <c r="DK127" s="580"/>
      <c r="DL127" s="580"/>
      <c r="DM127" s="580"/>
      <c r="DN127" s="580"/>
      <c r="DO127" s="580"/>
      <c r="DP127" s="580"/>
      <c r="DQ127" s="580"/>
      <c r="DR127" s="580"/>
      <c r="DS127" s="580"/>
      <c r="DT127" s="580"/>
      <c r="DU127" s="580"/>
      <c r="DV127" s="580"/>
      <c r="DW127" s="580"/>
      <c r="DX127" s="580"/>
      <c r="DY127" s="580"/>
      <c r="DZ127" s="580"/>
      <c r="EA127" s="580"/>
      <c r="EB127" s="580"/>
      <c r="EC127" s="580"/>
      <c r="ED127" s="580"/>
      <c r="EE127" s="580"/>
      <c r="EF127" s="580"/>
      <c r="EG127" s="580"/>
      <c r="EH127" s="580"/>
      <c r="EI127" s="580"/>
      <c r="EJ127" s="580"/>
      <c r="EK127" s="580"/>
      <c r="EL127" s="580"/>
      <c r="EM127" s="580"/>
      <c r="EN127" s="580"/>
      <c r="EO127" s="580"/>
      <c r="EP127" s="580"/>
      <c r="EQ127" s="580"/>
      <c r="ER127" s="580"/>
      <c r="ES127" s="580"/>
      <c r="ET127" s="580"/>
      <c r="EU127" s="580"/>
      <c r="EV127" s="580"/>
      <c r="EW127" s="580"/>
      <c r="EX127" s="580"/>
      <c r="EY127" s="580"/>
      <c r="EZ127" s="580"/>
      <c r="FA127" s="580"/>
      <c r="FB127" s="580"/>
      <c r="FC127" s="580"/>
      <c r="FD127" s="580"/>
      <c r="FE127" s="580"/>
      <c r="FF127" s="580"/>
      <c r="FG127" s="580"/>
      <c r="FH127" s="580"/>
      <c r="FI127" s="580"/>
      <c r="FJ127" s="580"/>
      <c r="FK127" s="580"/>
      <c r="FL127" s="580"/>
      <c r="FM127" s="580"/>
      <c r="FN127" s="580"/>
      <c r="FO127" s="580"/>
      <c r="FP127" s="580"/>
      <c r="FQ127" s="580"/>
      <c r="FR127" s="580"/>
      <c r="FS127" s="580"/>
      <c r="FT127" s="580"/>
      <c r="FU127" s="580"/>
      <c r="FV127" s="580"/>
      <c r="FW127" s="580"/>
      <c r="FX127" s="580"/>
      <c r="FY127" s="580"/>
      <c r="FZ127" s="580"/>
      <c r="GA127" s="580"/>
      <c r="GB127" s="580"/>
      <c r="GC127" s="580"/>
      <c r="GD127" s="580"/>
      <c r="GE127" s="580"/>
      <c r="GF127" s="580"/>
      <c r="GG127" s="580"/>
      <c r="GH127" s="580"/>
      <c r="GI127" s="580"/>
      <c r="GJ127" s="580"/>
      <c r="GK127" s="580"/>
      <c r="GL127" s="580"/>
      <c r="GM127" s="580"/>
      <c r="GN127" s="580"/>
      <c r="GO127" s="580"/>
      <c r="GP127" s="580"/>
      <c r="GQ127" s="580"/>
      <c r="GR127" s="580"/>
      <c r="GS127" s="580"/>
      <c r="GT127" s="580"/>
      <c r="GU127" s="580"/>
      <c r="GV127" s="580"/>
      <c r="GW127" s="580"/>
      <c r="GX127" s="580"/>
      <c r="GY127" s="580"/>
      <c r="GZ127" s="580"/>
      <c r="HA127" s="580"/>
      <c r="HB127" s="580"/>
      <c r="HC127" s="580"/>
      <c r="HD127" s="580"/>
      <c r="HE127" s="580"/>
      <c r="HF127" s="580"/>
      <c r="HG127" s="580"/>
      <c r="HH127" s="580"/>
      <c r="HI127" s="580"/>
      <c r="HJ127" s="580"/>
      <c r="HK127" s="580"/>
      <c r="HL127" s="580"/>
      <c r="HM127" s="580"/>
      <c r="HN127" s="580"/>
      <c r="HO127" s="580"/>
      <c r="HP127" s="580"/>
      <c r="HQ127" s="580"/>
      <c r="HR127" s="580"/>
      <c r="HS127" s="580"/>
      <c r="HT127" s="580"/>
      <c r="HU127" s="580"/>
      <c r="HV127" s="580"/>
      <c r="HW127" s="580"/>
      <c r="HX127" s="580"/>
      <c r="HY127" s="580"/>
      <c r="HZ127" s="580"/>
      <c r="IA127" s="580"/>
      <c r="IB127" s="580"/>
      <c r="IC127" s="580"/>
      <c r="ID127" s="580"/>
      <c r="IE127" s="580"/>
      <c r="IF127" s="580"/>
      <c r="IG127" s="580"/>
      <c r="IH127" s="580"/>
      <c r="II127" s="580"/>
      <c r="IJ127" s="580"/>
      <c r="IK127" s="580"/>
      <c r="IL127" s="580"/>
      <c r="IM127" s="580"/>
      <c r="IN127" s="580"/>
      <c r="IO127" s="580"/>
      <c r="IP127" s="580"/>
      <c r="IQ127" s="580"/>
      <c r="IR127" s="580"/>
      <c r="IS127" s="580"/>
      <c r="IT127" s="580"/>
      <c r="IU127" s="580"/>
      <c r="IV127" s="580"/>
      <c r="IW127" s="580"/>
      <c r="IX127" s="580"/>
      <c r="IY127" s="580"/>
      <c r="IZ127" s="580"/>
      <c r="JA127" s="580"/>
      <c r="JB127" s="580"/>
      <c r="JC127" s="580"/>
      <c r="JD127" s="580"/>
      <c r="JE127" s="580"/>
      <c r="JF127" s="580"/>
      <c r="JG127" s="580"/>
      <c r="JH127" s="580"/>
      <c r="JI127" s="580"/>
      <c r="JJ127" s="580"/>
      <c r="JK127" s="580"/>
      <c r="JL127" s="580"/>
      <c r="JM127" s="580"/>
      <c r="JN127" s="580"/>
      <c r="JO127" s="580"/>
      <c r="JP127" s="580"/>
      <c r="JQ127" s="580"/>
      <c r="JR127" s="580"/>
      <c r="JS127" s="580"/>
      <c r="JT127" s="580"/>
      <c r="JU127" s="580"/>
      <c r="JV127" s="580"/>
      <c r="JW127" s="580"/>
      <c r="JX127" s="580"/>
      <c r="JY127" s="580"/>
      <c r="JZ127" s="580"/>
      <c r="KA127" s="580"/>
      <c r="KB127" s="580"/>
      <c r="KC127" s="580"/>
      <c r="KD127" s="580"/>
      <c r="KE127" s="580"/>
      <c r="KF127" s="580"/>
      <c r="KG127" s="580"/>
      <c r="KH127" s="580"/>
      <c r="KI127" s="580"/>
      <c r="KJ127" s="580"/>
      <c r="KK127" s="580"/>
      <c r="KL127" s="580"/>
      <c r="KM127" s="580"/>
      <c r="KN127" s="580"/>
      <c r="KO127" s="580"/>
      <c r="KP127" s="580"/>
      <c r="KQ127" s="580"/>
      <c r="KR127" s="580"/>
      <c r="KS127" s="580"/>
      <c r="KT127" s="580"/>
      <c r="KU127" s="580"/>
      <c r="KV127" s="580"/>
      <c r="KW127" s="580"/>
      <c r="KX127" s="580"/>
      <c r="KY127" s="580"/>
      <c r="KZ127" s="580"/>
      <c r="LA127" s="580"/>
      <c r="LB127" s="580"/>
      <c r="LC127" s="580"/>
      <c r="LD127" s="580"/>
      <c r="LE127" s="580"/>
      <c r="LF127" s="580"/>
      <c r="LG127" s="580"/>
      <c r="LH127" s="580"/>
      <c r="LI127" s="580"/>
      <c r="LJ127" s="580"/>
      <c r="LK127" s="580"/>
      <c r="LL127" s="580"/>
      <c r="LM127" s="580"/>
      <c r="LN127" s="580"/>
      <c r="LO127" s="580"/>
      <c r="LP127" s="580"/>
      <c r="LQ127" s="580"/>
      <c r="LR127" s="580"/>
      <c r="LS127" s="580"/>
      <c r="LT127" s="580"/>
      <c r="LU127" s="580"/>
      <c r="LV127" s="580"/>
      <c r="LW127" s="580"/>
      <c r="LX127" s="580"/>
      <c r="LY127" s="580"/>
      <c r="LZ127" s="580"/>
      <c r="MA127" s="580"/>
      <c r="MB127" s="580"/>
      <c r="MC127" s="580"/>
      <c r="MD127" s="580"/>
      <c r="ME127" s="580"/>
      <c r="MF127" s="580"/>
      <c r="MG127" s="580"/>
      <c r="MH127" s="580"/>
      <c r="MI127" s="580"/>
      <c r="MJ127" s="580"/>
      <c r="MK127" s="580"/>
      <c r="ML127" s="580"/>
      <c r="MM127" s="580"/>
      <c r="MN127" s="580"/>
      <c r="MO127" s="580"/>
      <c r="MP127" s="580"/>
      <c r="MQ127" s="580"/>
      <c r="MR127" s="580"/>
      <c r="MS127" s="580"/>
      <c r="MT127" s="580"/>
      <c r="MU127" s="580"/>
      <c r="MV127" s="580"/>
      <c r="MW127" s="580"/>
      <c r="MX127" s="580"/>
      <c r="MY127" s="580"/>
      <c r="MZ127" s="580"/>
      <c r="NA127" s="580"/>
      <c r="NB127" s="580"/>
      <c r="NC127" s="580"/>
      <c r="ND127" s="580"/>
      <c r="NE127" s="580"/>
      <c r="NF127" s="580"/>
      <c r="NG127" s="580"/>
      <c r="NH127" s="580"/>
      <c r="NI127" s="580"/>
      <c r="NJ127" s="580"/>
      <c r="NK127" s="580"/>
      <c r="NL127" s="580"/>
      <c r="NM127" s="580"/>
      <c r="NN127" s="580"/>
      <c r="NO127" s="580"/>
      <c r="NP127" s="580"/>
      <c r="NQ127" s="580"/>
      <c r="NR127" s="580"/>
      <c r="NS127" s="580"/>
      <c r="NT127" s="580"/>
      <c r="NU127" s="580"/>
      <c r="NV127" s="580"/>
      <c r="NW127" s="580"/>
      <c r="NX127" s="580"/>
      <c r="NY127" s="580"/>
      <c r="NZ127" s="580"/>
      <c r="OA127" s="580"/>
      <c r="OB127" s="580"/>
      <c r="OC127" s="580"/>
      <c r="OD127" s="580"/>
      <c r="OE127" s="580"/>
      <c r="OF127" s="580"/>
      <c r="OG127" s="580"/>
      <c r="OH127" s="580"/>
      <c r="OI127" s="580"/>
      <c r="OJ127" s="580"/>
      <c r="OK127" s="580"/>
      <c r="OL127" s="580"/>
      <c r="OM127" s="580"/>
      <c r="ON127" s="580"/>
      <c r="OO127" s="580"/>
      <c r="OP127" s="580"/>
      <c r="OQ127" s="580"/>
      <c r="OR127" s="580"/>
      <c r="OS127" s="580"/>
      <c r="OT127" s="580"/>
      <c r="OU127" s="580"/>
      <c r="OV127" s="580"/>
      <c r="OW127" s="580"/>
      <c r="OX127" s="580"/>
      <c r="OY127" s="580"/>
      <c r="OZ127" s="580"/>
      <c r="PA127" s="580"/>
      <c r="PB127" s="580"/>
      <c r="PC127" s="580"/>
      <c r="PD127" s="580"/>
      <c r="PE127" s="580"/>
      <c r="PF127" s="580"/>
      <c r="PG127" s="580"/>
      <c r="PH127" s="580"/>
      <c r="PI127" s="580"/>
      <c r="PJ127" s="580"/>
      <c r="PK127" s="580"/>
      <c r="PL127" s="580"/>
      <c r="PM127" s="580"/>
      <c r="PN127" s="580"/>
      <c r="PO127" s="580"/>
      <c r="PP127" s="580"/>
      <c r="PQ127" s="580"/>
      <c r="PR127" s="580"/>
      <c r="PS127" s="580"/>
      <c r="PT127" s="580"/>
      <c r="PU127" s="580"/>
      <c r="PV127" s="580"/>
      <c r="PW127" s="580"/>
      <c r="PX127" s="580"/>
      <c r="PY127" s="580"/>
      <c r="PZ127" s="580"/>
      <c r="QA127" s="580"/>
      <c r="QB127" s="580"/>
      <c r="QC127" s="580"/>
      <c r="QD127" s="580"/>
      <c r="QE127" s="580"/>
      <c r="QF127" s="580"/>
      <c r="QG127" s="580"/>
      <c r="QH127" s="580"/>
      <c r="QI127" s="580"/>
      <c r="QJ127" s="580"/>
      <c r="QK127" s="580"/>
      <c r="QL127" s="580"/>
      <c r="QM127" s="580"/>
      <c r="QN127" s="580"/>
      <c r="QO127" s="580"/>
      <c r="QP127" s="580"/>
      <c r="QQ127" s="580"/>
      <c r="QR127" s="580"/>
      <c r="QS127" s="580"/>
      <c r="QT127" s="580"/>
      <c r="QU127" s="580"/>
      <c r="QV127" s="580"/>
      <c r="QW127" s="580"/>
      <c r="QX127" s="580"/>
      <c r="QY127" s="580"/>
      <c r="QZ127" s="580"/>
      <c r="RA127" s="580"/>
      <c r="RB127" s="580"/>
      <c r="RC127" s="580"/>
      <c r="RD127" s="580"/>
      <c r="RE127" s="580"/>
      <c r="RF127" s="580"/>
      <c r="RG127" s="580"/>
      <c r="RH127" s="580"/>
      <c r="RI127" s="580"/>
      <c r="RJ127" s="580"/>
      <c r="RK127" s="580"/>
      <c r="RL127" s="580"/>
      <c r="RM127" s="580"/>
      <c r="RN127" s="580"/>
      <c r="RO127" s="580"/>
      <c r="RP127" s="580"/>
      <c r="RQ127" s="580"/>
      <c r="RR127" s="580"/>
      <c r="RS127" s="580"/>
      <c r="RT127" s="580"/>
      <c r="RU127" s="580"/>
      <c r="RV127" s="580"/>
      <c r="RW127" s="580"/>
      <c r="RX127" s="580"/>
      <c r="RY127" s="580"/>
      <c r="RZ127" s="580"/>
      <c r="SA127" s="580"/>
      <c r="SB127" s="580"/>
      <c r="SC127" s="580"/>
      <c r="SD127" s="580"/>
      <c r="SE127" s="580"/>
      <c r="SF127" s="580"/>
      <c r="SG127" s="580"/>
      <c r="SH127" s="580"/>
      <c r="SI127" s="580"/>
      <c r="SJ127" s="580"/>
      <c r="SK127" s="580"/>
      <c r="SL127" s="580"/>
      <c r="SM127" s="580"/>
      <c r="SN127" s="580"/>
      <c r="SO127" s="580"/>
      <c r="SP127" s="580"/>
      <c r="SQ127" s="580"/>
      <c r="SR127" s="580"/>
      <c r="SS127" s="580"/>
      <c r="ST127" s="580"/>
      <c r="SU127" s="580"/>
      <c r="SV127" s="580"/>
      <c r="SW127" s="580"/>
      <c r="SX127" s="580"/>
      <c r="SY127" s="580"/>
      <c r="SZ127" s="580"/>
      <c r="TA127" s="580"/>
      <c r="TB127" s="580"/>
      <c r="TC127" s="580"/>
      <c r="TD127" s="580"/>
      <c r="TE127" s="580"/>
      <c r="TF127" s="580"/>
      <c r="TG127" s="580"/>
      <c r="TH127" s="580"/>
      <c r="TI127" s="580"/>
      <c r="TJ127" s="580"/>
      <c r="TK127" s="580"/>
      <c r="TL127" s="580"/>
      <c r="TM127" s="580"/>
      <c r="TN127" s="580"/>
      <c r="TO127" s="580"/>
      <c r="TP127" s="580"/>
      <c r="TQ127" s="580"/>
      <c r="TR127" s="580"/>
      <c r="TS127" s="580"/>
      <c r="TT127" s="580"/>
      <c r="TU127" s="580"/>
      <c r="TV127" s="580"/>
      <c r="TW127" s="580"/>
      <c r="TX127" s="580"/>
      <c r="TY127" s="580"/>
      <c r="TZ127" s="580"/>
      <c r="UA127" s="580"/>
      <c r="UB127" s="580"/>
      <c r="UC127" s="580"/>
      <c r="UD127" s="580"/>
      <c r="UE127" s="580"/>
      <c r="UF127" s="580"/>
      <c r="UG127" s="580"/>
      <c r="UH127" s="580"/>
      <c r="UI127" s="580"/>
      <c r="UJ127" s="580"/>
      <c r="UK127" s="580"/>
      <c r="UL127" s="580"/>
      <c r="UM127" s="580"/>
      <c r="UN127" s="580"/>
      <c r="UO127" s="580"/>
      <c r="UP127" s="580"/>
      <c r="UQ127" s="580"/>
      <c r="UR127" s="580"/>
      <c r="US127" s="580"/>
      <c r="UT127" s="580"/>
      <c r="UU127" s="580"/>
      <c r="UV127" s="580"/>
      <c r="UW127" s="580"/>
      <c r="UX127" s="580"/>
      <c r="UY127" s="580"/>
      <c r="UZ127" s="580"/>
      <c r="VA127" s="580"/>
      <c r="VB127" s="580"/>
      <c r="VC127" s="580"/>
      <c r="VD127" s="580"/>
      <c r="VE127" s="580"/>
      <c r="VF127" s="580"/>
      <c r="VG127" s="580"/>
      <c r="VH127" s="580"/>
      <c r="VI127" s="580"/>
      <c r="VJ127" s="580"/>
      <c r="VK127" s="580"/>
      <c r="VL127" s="580"/>
      <c r="VM127" s="580"/>
      <c r="VN127" s="580"/>
      <c r="VO127" s="580"/>
      <c r="VP127" s="580"/>
      <c r="VQ127" s="580"/>
      <c r="VR127" s="580"/>
      <c r="VS127" s="580"/>
      <c r="VT127" s="580"/>
      <c r="VU127" s="580"/>
      <c r="VV127" s="580"/>
      <c r="VW127" s="580"/>
      <c r="VX127" s="580"/>
      <c r="VY127" s="580"/>
      <c r="VZ127" s="580"/>
      <c r="WA127" s="580"/>
      <c r="WB127" s="580"/>
      <c r="WC127" s="580"/>
      <c r="WD127" s="580"/>
      <c r="WE127" s="580"/>
      <c r="WF127" s="580"/>
      <c r="WG127" s="580"/>
      <c r="WH127" s="580"/>
      <c r="WI127" s="580"/>
      <c r="WJ127" s="580"/>
      <c r="WK127" s="580"/>
      <c r="WL127" s="580"/>
      <c r="WM127" s="580"/>
      <c r="WN127" s="580"/>
      <c r="WO127" s="580"/>
      <c r="WP127" s="580"/>
      <c r="WQ127" s="580"/>
      <c r="WR127" s="580"/>
      <c r="WS127" s="580"/>
      <c r="WT127" s="580"/>
      <c r="WU127" s="580"/>
      <c r="WV127" s="580"/>
      <c r="WW127" s="580"/>
      <c r="WX127" s="580"/>
      <c r="WY127" s="580"/>
      <c r="WZ127" s="580"/>
      <c r="XA127" s="580"/>
      <c r="XB127" s="580"/>
      <c r="XC127" s="580"/>
      <c r="XD127" s="580"/>
      <c r="XE127" s="580"/>
      <c r="XF127" s="580"/>
      <c r="XG127" s="580"/>
      <c r="XH127" s="580"/>
      <c r="XI127" s="580"/>
      <c r="XJ127" s="580"/>
      <c r="XK127" s="580"/>
      <c r="XL127" s="580"/>
      <c r="XM127" s="580"/>
      <c r="XN127" s="580"/>
      <c r="XO127" s="580"/>
      <c r="XP127" s="580"/>
      <c r="XQ127" s="580"/>
      <c r="XR127" s="580"/>
      <c r="XS127" s="580"/>
      <c r="XT127" s="580"/>
      <c r="XU127" s="580"/>
      <c r="XV127" s="580"/>
      <c r="XW127" s="580"/>
      <c r="XX127" s="580"/>
      <c r="XY127" s="580"/>
      <c r="XZ127" s="580"/>
      <c r="YA127" s="580"/>
      <c r="YB127" s="580"/>
      <c r="YC127" s="580"/>
      <c r="YD127" s="580"/>
      <c r="YE127" s="580"/>
      <c r="YF127" s="580"/>
      <c r="YG127" s="580"/>
      <c r="YH127" s="580"/>
      <c r="YI127" s="580"/>
      <c r="YJ127" s="580"/>
      <c r="YK127" s="580"/>
      <c r="YL127" s="580"/>
      <c r="YM127" s="580"/>
      <c r="YN127" s="580"/>
      <c r="YO127" s="580"/>
      <c r="YP127" s="580"/>
      <c r="YQ127" s="580"/>
      <c r="YR127" s="580"/>
      <c r="YS127" s="580"/>
      <c r="YT127" s="580"/>
      <c r="YU127" s="580"/>
      <c r="YV127" s="580"/>
      <c r="YW127" s="580"/>
      <c r="YX127" s="580"/>
      <c r="YY127" s="580"/>
      <c r="YZ127" s="580"/>
      <c r="ZA127" s="580"/>
      <c r="ZB127" s="580"/>
      <c r="ZC127" s="580"/>
      <c r="ZD127" s="580"/>
      <c r="ZE127" s="580"/>
      <c r="ZF127" s="580"/>
      <c r="ZG127" s="580"/>
      <c r="ZH127" s="580"/>
      <c r="ZI127" s="580"/>
      <c r="ZJ127" s="580"/>
      <c r="ZK127" s="580"/>
      <c r="ZL127" s="580"/>
      <c r="ZM127" s="580"/>
      <c r="ZN127" s="580"/>
      <c r="ZO127" s="580"/>
      <c r="ZP127" s="580"/>
      <c r="ZQ127" s="580"/>
      <c r="ZR127" s="580"/>
      <c r="ZS127" s="580"/>
      <c r="ZT127" s="580"/>
      <c r="ZU127" s="580"/>
      <c r="ZV127" s="580"/>
      <c r="ZW127" s="580"/>
      <c r="ZX127" s="580"/>
      <c r="ZY127" s="580"/>
      <c r="ZZ127" s="580"/>
      <c r="AAA127" s="580"/>
      <c r="AAB127" s="580"/>
      <c r="AAC127" s="580"/>
      <c r="AAD127" s="580"/>
      <c r="AAE127" s="580"/>
      <c r="AAF127" s="580"/>
      <c r="AAG127" s="580"/>
      <c r="AAH127" s="580"/>
      <c r="AAI127" s="580"/>
      <c r="AAJ127" s="580"/>
      <c r="AAK127" s="580"/>
      <c r="AAL127" s="580"/>
      <c r="AAM127" s="580"/>
      <c r="AAN127" s="580"/>
      <c r="AAO127" s="580"/>
      <c r="AAP127" s="580"/>
      <c r="AAQ127" s="580"/>
      <c r="AAR127" s="580"/>
      <c r="AAS127" s="580"/>
      <c r="AAT127" s="580"/>
      <c r="AAU127" s="580"/>
      <c r="AAV127" s="580"/>
      <c r="AAW127" s="580"/>
      <c r="AAX127" s="580"/>
      <c r="AAY127" s="580"/>
      <c r="AAZ127" s="580"/>
      <c r="ABA127" s="580"/>
      <c r="ABB127" s="580"/>
      <c r="ABC127" s="580"/>
      <c r="ABD127" s="580"/>
      <c r="ABE127" s="580"/>
      <c r="ABF127" s="580"/>
      <c r="ABG127" s="580"/>
      <c r="ABH127" s="580"/>
      <c r="ABI127" s="580"/>
      <c r="ABJ127" s="580"/>
      <c r="ABK127" s="580"/>
      <c r="ABL127" s="580"/>
      <c r="ABM127" s="580"/>
      <c r="ABN127" s="580"/>
      <c r="ABO127" s="580"/>
      <c r="ABP127" s="580"/>
      <c r="ABQ127" s="580"/>
      <c r="ABR127" s="580"/>
      <c r="ABS127" s="580"/>
      <c r="ABT127" s="580"/>
      <c r="ABU127" s="580"/>
      <c r="ABV127" s="580"/>
      <c r="ABW127" s="580"/>
      <c r="ABX127" s="580"/>
      <c r="ABY127" s="580"/>
      <c r="ABZ127" s="580"/>
      <c r="ACA127" s="580"/>
      <c r="ACB127" s="580"/>
      <c r="ACC127" s="580"/>
      <c r="ACD127" s="580"/>
      <c r="ACE127" s="580"/>
      <c r="ACF127" s="580"/>
      <c r="ACG127" s="580"/>
      <c r="ACH127" s="580"/>
      <c r="ACI127" s="580"/>
      <c r="ACJ127" s="580"/>
      <c r="ACK127" s="580"/>
      <c r="ACL127" s="580"/>
      <c r="ACM127" s="580"/>
      <c r="ACN127" s="580"/>
      <c r="ACO127" s="580"/>
      <c r="ACP127" s="580"/>
      <c r="ACQ127" s="580"/>
      <c r="ACR127" s="580"/>
      <c r="ACS127" s="580"/>
      <c r="ACT127" s="580"/>
      <c r="ACU127" s="580"/>
      <c r="ACV127" s="580"/>
      <c r="ACW127" s="580"/>
      <c r="ACX127" s="580"/>
      <c r="ACY127" s="580"/>
      <c r="ACZ127" s="580"/>
      <c r="ADA127" s="580"/>
      <c r="ADB127" s="580"/>
      <c r="ADC127" s="580"/>
      <c r="ADD127" s="580"/>
      <c r="ADE127" s="580"/>
      <c r="ADF127" s="580"/>
      <c r="ADG127" s="580"/>
      <c r="ADH127" s="580"/>
      <c r="ADI127" s="580"/>
      <c r="ADJ127" s="580"/>
      <c r="ADK127" s="580"/>
      <c r="ADL127" s="580"/>
      <c r="ADM127" s="580"/>
      <c r="ADN127" s="580"/>
      <c r="ADO127" s="580"/>
      <c r="ADP127" s="580"/>
      <c r="ADQ127" s="580"/>
      <c r="ADR127" s="580"/>
      <c r="ADS127" s="580"/>
      <c r="ADT127" s="580"/>
      <c r="ADU127" s="580"/>
      <c r="ADV127" s="580"/>
      <c r="ADW127" s="580"/>
      <c r="ADX127" s="580"/>
      <c r="ADY127" s="580"/>
      <c r="ADZ127" s="580"/>
      <c r="AEA127" s="580"/>
      <c r="AEB127" s="580"/>
      <c r="AEC127" s="580"/>
      <c r="AED127" s="580"/>
      <c r="AEE127" s="580"/>
      <c r="AEF127" s="580"/>
      <c r="AEG127" s="580"/>
      <c r="AEH127" s="580"/>
      <c r="AEI127" s="580"/>
      <c r="AEJ127" s="580"/>
      <c r="AEK127" s="580"/>
      <c r="AEL127" s="580"/>
      <c r="AEM127" s="580"/>
      <c r="AEN127" s="580"/>
      <c r="AEO127" s="580"/>
      <c r="AEP127" s="580"/>
      <c r="AEQ127" s="580"/>
      <c r="AER127" s="580"/>
      <c r="AES127" s="580"/>
      <c r="AET127" s="580"/>
      <c r="AEU127" s="580"/>
      <c r="AEV127" s="580"/>
      <c r="AEW127" s="580"/>
      <c r="AEX127" s="580"/>
      <c r="AEY127" s="580"/>
      <c r="AEZ127" s="580"/>
      <c r="AFA127" s="580"/>
      <c r="AFB127" s="580"/>
      <c r="AFC127" s="580"/>
      <c r="AFD127" s="580"/>
      <c r="AFE127" s="580"/>
      <c r="AFF127" s="580"/>
      <c r="AFG127" s="580"/>
      <c r="AFH127" s="580"/>
      <c r="AFI127" s="580"/>
      <c r="AFJ127" s="580"/>
      <c r="AFK127" s="580"/>
      <c r="AFL127" s="580"/>
      <c r="AFM127" s="580"/>
      <c r="AFN127" s="580"/>
      <c r="AFO127" s="580"/>
      <c r="AFP127" s="580"/>
      <c r="AFQ127" s="580"/>
      <c r="AFR127" s="580"/>
      <c r="AFS127" s="580"/>
      <c r="AFT127" s="580"/>
      <c r="AFU127" s="580"/>
      <c r="AFV127" s="580"/>
      <c r="AFW127" s="580"/>
      <c r="AFX127" s="580"/>
      <c r="AFY127" s="580"/>
      <c r="AFZ127" s="580"/>
      <c r="AGA127" s="580"/>
      <c r="AGB127" s="580"/>
      <c r="AGC127" s="580"/>
      <c r="AGD127" s="580"/>
      <c r="AGE127" s="580"/>
      <c r="AGF127" s="580"/>
      <c r="AGG127" s="580"/>
      <c r="AGH127" s="580"/>
      <c r="AGI127" s="580"/>
      <c r="AGJ127" s="580"/>
      <c r="AGK127" s="580"/>
      <c r="AGL127" s="580"/>
      <c r="AGM127" s="580"/>
      <c r="AGN127" s="580"/>
      <c r="AGO127" s="580"/>
      <c r="AGP127" s="580"/>
      <c r="AGQ127" s="580"/>
      <c r="AGR127" s="580"/>
      <c r="AGS127" s="580"/>
      <c r="AGT127" s="580"/>
      <c r="AGU127" s="580"/>
      <c r="AGV127" s="580"/>
      <c r="AGW127" s="580"/>
      <c r="AGX127" s="580"/>
      <c r="AGY127" s="580"/>
      <c r="AGZ127" s="580"/>
      <c r="AHA127" s="580"/>
      <c r="AHB127" s="580"/>
      <c r="AHC127" s="580"/>
      <c r="AHD127" s="580"/>
      <c r="AHE127" s="580"/>
      <c r="AHF127" s="580"/>
      <c r="AHG127" s="580"/>
      <c r="AHH127" s="580"/>
      <c r="AHI127" s="580"/>
      <c r="AHJ127" s="580"/>
      <c r="AHK127" s="580"/>
      <c r="AHL127" s="580"/>
      <c r="AHM127" s="580"/>
      <c r="AHN127" s="580"/>
      <c r="AHO127" s="580"/>
      <c r="AHP127" s="580"/>
      <c r="AHQ127" s="580"/>
      <c r="AHR127" s="580"/>
      <c r="AHS127" s="580"/>
      <c r="AHT127" s="580"/>
      <c r="AHU127" s="580"/>
      <c r="AHV127" s="580"/>
      <c r="AHW127" s="580"/>
      <c r="AHX127" s="580"/>
      <c r="AHY127" s="580"/>
      <c r="AHZ127" s="580"/>
      <c r="AIA127" s="580"/>
      <c r="AIB127" s="580"/>
      <c r="AIC127" s="580"/>
      <c r="AID127" s="580"/>
      <c r="AIE127" s="580"/>
      <c r="AIF127" s="580"/>
      <c r="AIG127" s="580"/>
      <c r="AIH127" s="580"/>
      <c r="AII127" s="580"/>
      <c r="AIJ127" s="580"/>
      <c r="AIK127" s="580"/>
      <c r="AIL127" s="580"/>
      <c r="AIM127" s="580"/>
      <c r="AIN127" s="580"/>
      <c r="AIO127" s="580"/>
      <c r="AIP127" s="580"/>
      <c r="AIQ127" s="580"/>
      <c r="AIR127" s="580"/>
      <c r="AIS127" s="580"/>
      <c r="AIT127" s="580"/>
      <c r="AIU127" s="580"/>
      <c r="AIV127" s="580"/>
      <c r="AIW127" s="580"/>
      <c r="AIX127" s="580"/>
      <c r="AIY127" s="580"/>
      <c r="AIZ127" s="580"/>
      <c r="AJA127" s="580"/>
      <c r="AJB127" s="580"/>
      <c r="AJC127" s="580"/>
      <c r="AJD127" s="580"/>
      <c r="AJE127" s="580"/>
      <c r="AJF127" s="580"/>
      <c r="AJG127" s="580"/>
      <c r="AJH127" s="580"/>
      <c r="AJI127" s="580"/>
      <c r="AJJ127" s="580"/>
      <c r="AJK127" s="580"/>
      <c r="AJL127" s="580"/>
      <c r="AJM127" s="580"/>
      <c r="AJN127" s="580"/>
      <c r="AJO127" s="580"/>
      <c r="AJP127" s="580"/>
      <c r="AJQ127" s="580"/>
      <c r="AJR127" s="580"/>
      <c r="AJS127" s="580"/>
      <c r="AJT127" s="580"/>
      <c r="AJU127" s="580"/>
      <c r="AJV127" s="580"/>
      <c r="AJW127" s="580"/>
      <c r="AJX127" s="580"/>
      <c r="AJY127" s="580"/>
      <c r="AJZ127" s="580"/>
      <c r="AKA127" s="580"/>
      <c r="AKB127" s="580"/>
      <c r="AKC127" s="580"/>
      <c r="AKD127" s="580"/>
      <c r="AKE127" s="580"/>
      <c r="AKF127" s="580"/>
      <c r="AKG127" s="580"/>
      <c r="AKH127" s="580"/>
      <c r="AKI127" s="580"/>
      <c r="AKJ127" s="580"/>
      <c r="AKK127" s="580"/>
      <c r="AKL127" s="580"/>
      <c r="AKM127" s="580"/>
      <c r="AKN127" s="580"/>
      <c r="AKO127" s="580"/>
      <c r="AKP127" s="580"/>
      <c r="AKQ127" s="580"/>
      <c r="AKR127" s="580"/>
      <c r="AKS127" s="580"/>
      <c r="AKT127" s="580"/>
      <c r="AKU127" s="580"/>
      <c r="AKV127" s="580"/>
      <c r="AKW127" s="580"/>
      <c r="AKX127" s="580"/>
      <c r="AKY127" s="580"/>
      <c r="AKZ127" s="580"/>
      <c r="ALA127" s="580"/>
      <c r="ALB127" s="580"/>
      <c r="ALC127" s="580"/>
      <c r="ALD127" s="580"/>
      <c r="ALE127" s="580"/>
      <c r="ALF127" s="580"/>
      <c r="ALG127" s="580"/>
      <c r="ALH127" s="580"/>
      <c r="ALI127" s="580"/>
      <c r="ALJ127" s="580"/>
      <c r="ALK127" s="580"/>
      <c r="ALL127" s="580"/>
      <c r="ALM127" s="580"/>
      <c r="ALN127" s="580"/>
      <c r="ALO127" s="580"/>
      <c r="ALP127" s="580"/>
      <c r="ALQ127" s="580"/>
      <c r="ALR127" s="580"/>
      <c r="ALS127" s="580"/>
      <c r="ALT127" s="580"/>
      <c r="ALU127" s="580"/>
      <c r="ALV127" s="580"/>
      <c r="ALW127" s="580"/>
      <c r="ALX127" s="580"/>
      <c r="ALY127" s="580"/>
      <c r="ALZ127" s="580"/>
      <c r="AMA127" s="580"/>
      <c r="AMB127" s="580"/>
      <c r="AMC127" s="580"/>
      <c r="AMD127" s="580"/>
      <c r="AME127" s="580"/>
      <c r="AMF127" s="580"/>
      <c r="AMG127" s="580"/>
      <c r="AMH127" s="580"/>
      <c r="AMI127" s="580"/>
      <c r="AMJ127" s="580"/>
      <c r="AMK127" s="580"/>
      <c r="AML127" s="580"/>
      <c r="AMM127" s="580"/>
      <c r="AMN127" s="580"/>
      <c r="AMO127" s="580"/>
      <c r="AMP127" s="580"/>
      <c r="AMQ127" s="580"/>
      <c r="AMR127" s="580"/>
      <c r="AMS127" s="580"/>
      <c r="AMT127" s="580"/>
      <c r="AMU127" s="580"/>
      <c r="AMV127" s="580"/>
      <c r="AMW127" s="580"/>
      <c r="AMX127" s="580"/>
      <c r="AMY127" s="580"/>
      <c r="AMZ127" s="580"/>
      <c r="ANA127" s="580"/>
      <c r="ANB127" s="580"/>
      <c r="ANC127" s="580"/>
      <c r="AND127" s="580"/>
      <c r="ANE127" s="580"/>
      <c r="ANF127" s="580"/>
      <c r="ANG127" s="580"/>
      <c r="ANH127" s="580"/>
      <c r="ANI127" s="580"/>
      <c r="ANJ127" s="580"/>
      <c r="ANK127" s="580"/>
      <c r="ANL127" s="580"/>
      <c r="ANM127" s="580"/>
      <c r="ANN127" s="580"/>
      <c r="ANO127" s="580"/>
      <c r="ANP127" s="580"/>
      <c r="ANQ127" s="580"/>
      <c r="ANR127" s="580"/>
      <c r="ANS127" s="580"/>
      <c r="ANT127" s="580"/>
      <c r="ANU127" s="580"/>
      <c r="ANV127" s="580"/>
      <c r="ANW127" s="580"/>
      <c r="ANX127" s="580"/>
      <c r="ANY127" s="580"/>
      <c r="ANZ127" s="580"/>
      <c r="AOA127" s="580"/>
      <c r="AOB127" s="580"/>
      <c r="AOC127" s="580"/>
      <c r="AOD127" s="580"/>
      <c r="AOE127" s="580"/>
      <c r="AOF127" s="580"/>
      <c r="AOG127" s="580"/>
      <c r="AOH127" s="580"/>
      <c r="AOI127" s="580"/>
      <c r="AOJ127" s="580"/>
      <c r="AOK127" s="580"/>
      <c r="AOL127" s="580"/>
      <c r="AOM127" s="580"/>
      <c r="AON127" s="580"/>
      <c r="AOO127" s="580"/>
      <c r="AOP127" s="580"/>
      <c r="AOQ127" s="580"/>
      <c r="AOR127" s="580"/>
      <c r="AOS127" s="580"/>
      <c r="AOT127" s="580"/>
      <c r="AOU127" s="580"/>
      <c r="AOV127" s="580"/>
      <c r="AOW127" s="580"/>
      <c r="AOX127" s="580"/>
      <c r="AOY127" s="580"/>
      <c r="AOZ127" s="580"/>
      <c r="APA127" s="580"/>
      <c r="APB127" s="580"/>
      <c r="APC127" s="580"/>
      <c r="APD127" s="580"/>
      <c r="APE127" s="580"/>
      <c r="APF127" s="580"/>
      <c r="APG127" s="580"/>
      <c r="APH127" s="580"/>
      <c r="API127" s="580"/>
      <c r="APJ127" s="580"/>
      <c r="APK127" s="580"/>
      <c r="APL127" s="580"/>
      <c r="APM127" s="580"/>
      <c r="APN127" s="580"/>
      <c r="APO127" s="580"/>
      <c r="APP127" s="580"/>
      <c r="APQ127" s="580"/>
      <c r="APR127" s="580"/>
      <c r="APS127" s="580"/>
      <c r="APT127" s="580"/>
      <c r="APU127" s="580"/>
      <c r="APV127" s="580"/>
      <c r="APW127" s="580"/>
      <c r="APX127" s="580"/>
      <c r="APY127" s="580"/>
      <c r="APZ127" s="580"/>
      <c r="AQA127" s="580"/>
      <c r="AQB127" s="580"/>
      <c r="AQC127" s="580"/>
      <c r="AQD127" s="580"/>
      <c r="AQE127" s="580"/>
      <c r="AQF127" s="580"/>
      <c r="AQG127" s="580"/>
      <c r="AQH127" s="580"/>
      <c r="AQI127" s="580"/>
      <c r="AQJ127" s="580"/>
      <c r="AQK127" s="580"/>
      <c r="AQL127" s="580"/>
      <c r="AQM127" s="580"/>
      <c r="AQN127" s="580"/>
      <c r="AQO127" s="580"/>
      <c r="AQP127" s="580"/>
      <c r="AQQ127" s="580"/>
      <c r="AQR127" s="580"/>
      <c r="AQS127" s="580"/>
      <c r="AQT127" s="580"/>
      <c r="AQU127" s="580"/>
      <c r="AQV127" s="580"/>
      <c r="AQW127" s="580"/>
      <c r="AQX127" s="580"/>
      <c r="AQY127" s="580"/>
      <c r="AQZ127" s="580"/>
      <c r="ARA127" s="580"/>
      <c r="ARB127" s="580"/>
      <c r="ARC127" s="580"/>
      <c r="ARD127" s="580"/>
      <c r="ARE127" s="580"/>
      <c r="ARF127" s="580"/>
      <c r="ARG127" s="580"/>
      <c r="ARH127" s="580"/>
      <c r="ARI127" s="580"/>
      <c r="ARJ127" s="580"/>
      <c r="ARK127" s="580"/>
      <c r="ARL127" s="580"/>
      <c r="ARM127" s="580"/>
      <c r="ARN127" s="580"/>
      <c r="ARO127" s="580"/>
      <c r="ARP127" s="580"/>
      <c r="ARQ127" s="580"/>
      <c r="ARR127" s="580"/>
      <c r="ARS127" s="580"/>
      <c r="ART127" s="580"/>
      <c r="ARU127" s="580"/>
      <c r="ARV127" s="580"/>
      <c r="ARW127" s="580"/>
      <c r="ARX127" s="580"/>
      <c r="ARY127" s="580"/>
      <c r="ARZ127" s="580"/>
      <c r="ASA127" s="580"/>
      <c r="ASB127" s="580"/>
      <c r="ASC127" s="580"/>
      <c r="ASD127" s="580"/>
      <c r="ASE127" s="580"/>
      <c r="ASF127" s="580"/>
      <c r="ASG127" s="580"/>
      <c r="ASH127" s="580"/>
      <c r="ASI127" s="580"/>
      <c r="ASJ127" s="580"/>
      <c r="ASK127" s="580"/>
      <c r="ASL127" s="580"/>
      <c r="ASM127" s="580"/>
      <c r="ASN127" s="580"/>
      <c r="ASO127" s="580"/>
      <c r="ASP127" s="580"/>
      <c r="ASQ127" s="580"/>
      <c r="ASR127" s="580"/>
      <c r="ASS127" s="580"/>
      <c r="AST127" s="580"/>
      <c r="ASU127" s="580"/>
      <c r="ASV127" s="580"/>
      <c r="ASW127" s="580"/>
      <c r="ASX127" s="580"/>
      <c r="ASY127" s="580"/>
      <c r="ASZ127" s="580"/>
      <c r="ATA127" s="580"/>
      <c r="ATB127" s="580"/>
      <c r="ATC127" s="580"/>
      <c r="ATD127" s="580"/>
      <c r="ATE127" s="580"/>
      <c r="ATF127" s="580"/>
      <c r="ATG127" s="580"/>
      <c r="ATH127" s="580"/>
      <c r="ATI127" s="580"/>
      <c r="ATJ127" s="580"/>
      <c r="ATK127" s="580"/>
      <c r="ATL127" s="580"/>
      <c r="ATM127" s="580"/>
      <c r="ATN127" s="580"/>
      <c r="ATO127" s="580"/>
      <c r="ATP127" s="580"/>
      <c r="ATQ127" s="580"/>
      <c r="ATR127" s="580"/>
      <c r="ATS127" s="580"/>
      <c r="ATT127" s="580"/>
      <c r="ATU127" s="580"/>
      <c r="ATV127" s="580"/>
      <c r="ATW127" s="580"/>
      <c r="ATX127" s="580"/>
      <c r="ATY127" s="580"/>
      <c r="ATZ127" s="580"/>
      <c r="AUA127" s="580"/>
      <c r="AUB127" s="580"/>
      <c r="AUC127" s="580"/>
      <c r="AUD127" s="580"/>
      <c r="AUE127" s="580"/>
      <c r="AUF127" s="580"/>
      <c r="AUG127" s="580"/>
      <c r="AUH127" s="580"/>
      <c r="AUI127" s="580"/>
      <c r="AUJ127" s="580"/>
      <c r="AUK127" s="580"/>
      <c r="AUL127" s="580"/>
      <c r="AUM127" s="580"/>
      <c r="AUN127" s="580"/>
      <c r="AUO127" s="580"/>
      <c r="AUP127" s="580"/>
      <c r="AUQ127" s="580"/>
      <c r="AUR127" s="580"/>
      <c r="AUS127" s="580"/>
      <c r="AUT127" s="580"/>
      <c r="AUU127" s="580"/>
      <c r="AUV127" s="580"/>
      <c r="AUW127" s="580"/>
      <c r="AUX127" s="580"/>
      <c r="AUY127" s="580"/>
      <c r="AUZ127" s="580"/>
      <c r="AVA127" s="580"/>
      <c r="AVB127" s="580"/>
      <c r="AVC127" s="580"/>
      <c r="AVD127" s="580"/>
      <c r="AVE127" s="580"/>
      <c r="AVF127" s="580"/>
      <c r="AVG127" s="580"/>
      <c r="AVH127" s="580"/>
      <c r="AVI127" s="580"/>
      <c r="AVJ127" s="580"/>
      <c r="AVK127" s="580"/>
      <c r="AVL127" s="580"/>
      <c r="AVM127" s="580"/>
      <c r="AVN127" s="580"/>
      <c r="AVO127" s="580"/>
      <c r="AVP127" s="580"/>
      <c r="AVQ127" s="580"/>
      <c r="AVR127" s="580"/>
      <c r="AVS127" s="580"/>
      <c r="AVT127" s="580"/>
      <c r="AVU127" s="580"/>
      <c r="AVV127" s="580"/>
      <c r="AVW127" s="580"/>
      <c r="AVX127" s="580"/>
      <c r="AVY127" s="580"/>
      <c r="AVZ127" s="580"/>
      <c r="AWA127" s="580"/>
      <c r="AWB127" s="580"/>
      <c r="AWC127" s="580"/>
      <c r="AWD127" s="580"/>
      <c r="AWE127" s="580"/>
      <c r="AWF127" s="580"/>
      <c r="AWG127" s="580"/>
      <c r="AWH127" s="580"/>
      <c r="AWI127" s="580"/>
      <c r="AWJ127" s="580"/>
      <c r="AWK127" s="580"/>
      <c r="AWL127" s="580"/>
      <c r="AWM127" s="580"/>
      <c r="AWN127" s="580"/>
      <c r="AWO127" s="580"/>
      <c r="AWP127" s="580"/>
      <c r="AWQ127" s="580"/>
      <c r="AWR127" s="580"/>
      <c r="AWS127" s="580"/>
      <c r="AWT127" s="580"/>
      <c r="AWU127" s="580"/>
      <c r="AWV127" s="580"/>
      <c r="AWW127" s="580"/>
      <c r="AWX127" s="580"/>
      <c r="AWY127" s="580"/>
      <c r="AWZ127" s="580"/>
      <c r="AXA127" s="580"/>
      <c r="AXB127" s="580"/>
      <c r="AXC127" s="580"/>
      <c r="AXD127" s="580"/>
      <c r="AXE127" s="580"/>
      <c r="AXF127" s="580"/>
      <c r="AXG127" s="580"/>
      <c r="AXH127" s="580"/>
      <c r="AXI127" s="580"/>
      <c r="AXJ127" s="580"/>
      <c r="AXK127" s="580"/>
      <c r="AXL127" s="580"/>
      <c r="AXM127" s="580"/>
      <c r="AXN127" s="580"/>
      <c r="AXO127" s="580"/>
      <c r="AXP127" s="580"/>
      <c r="AXQ127" s="580"/>
      <c r="AXR127" s="580"/>
      <c r="AXS127" s="580"/>
      <c r="AXT127" s="580"/>
      <c r="AXU127" s="580"/>
      <c r="AXV127" s="580"/>
      <c r="AXW127" s="580"/>
      <c r="AXX127" s="580"/>
      <c r="AXY127" s="580"/>
      <c r="AXZ127" s="580"/>
      <c r="AYA127" s="580"/>
      <c r="AYB127" s="580"/>
      <c r="AYC127" s="580"/>
      <c r="AYD127" s="580"/>
      <c r="AYE127" s="580"/>
      <c r="AYF127" s="580"/>
      <c r="AYG127" s="580"/>
      <c r="AYH127" s="580"/>
      <c r="AYI127" s="580"/>
      <c r="AYJ127" s="580"/>
      <c r="AYK127" s="580"/>
      <c r="AYL127" s="580"/>
      <c r="AYM127" s="580"/>
      <c r="AYN127" s="580"/>
      <c r="AYO127" s="580"/>
      <c r="AYP127" s="580"/>
      <c r="AYQ127" s="580"/>
      <c r="AYR127" s="580"/>
      <c r="AYS127" s="580"/>
      <c r="AYT127" s="580"/>
      <c r="AYU127" s="580"/>
      <c r="AYV127" s="580"/>
      <c r="AYW127" s="580"/>
      <c r="AYX127" s="580"/>
      <c r="AYY127" s="580"/>
      <c r="AYZ127" s="580"/>
      <c r="AZA127" s="580"/>
      <c r="AZB127" s="580"/>
      <c r="AZC127" s="580"/>
      <c r="AZD127" s="580"/>
      <c r="AZE127" s="580"/>
      <c r="AZF127" s="580"/>
      <c r="AZG127" s="580"/>
      <c r="AZH127" s="580"/>
      <c r="AZI127" s="580"/>
      <c r="AZJ127" s="580"/>
      <c r="AZK127" s="580"/>
      <c r="AZL127" s="580"/>
      <c r="AZM127" s="580"/>
      <c r="AZN127" s="580"/>
      <c r="AZO127" s="580"/>
      <c r="AZP127" s="580"/>
      <c r="AZQ127" s="580"/>
      <c r="AZR127" s="580"/>
      <c r="AZS127" s="580"/>
      <c r="AZT127" s="580"/>
      <c r="AZU127" s="580"/>
      <c r="AZV127" s="580"/>
      <c r="AZW127" s="580"/>
      <c r="AZX127" s="580"/>
      <c r="AZY127" s="580"/>
      <c r="AZZ127" s="580"/>
      <c r="BAA127" s="580"/>
      <c r="BAB127" s="580"/>
      <c r="BAC127" s="580"/>
      <c r="BAD127" s="580"/>
      <c r="BAE127" s="580"/>
      <c r="BAF127" s="580"/>
      <c r="BAG127" s="580"/>
      <c r="BAH127" s="580"/>
      <c r="BAI127" s="580"/>
      <c r="BAJ127" s="580"/>
      <c r="BAK127" s="580"/>
      <c r="BAL127" s="580"/>
      <c r="BAM127" s="580"/>
      <c r="BAN127" s="580"/>
      <c r="BAO127" s="580"/>
      <c r="BAP127" s="580"/>
      <c r="BAQ127" s="580"/>
      <c r="BAR127" s="580"/>
      <c r="BAS127" s="580"/>
      <c r="BAT127" s="580"/>
      <c r="BAU127" s="580"/>
      <c r="BAV127" s="580"/>
      <c r="BAW127" s="580"/>
      <c r="BAX127" s="580"/>
      <c r="BAY127" s="580"/>
      <c r="BAZ127" s="580"/>
      <c r="BBA127" s="580"/>
      <c r="BBB127" s="580"/>
      <c r="BBC127" s="580"/>
      <c r="BBD127" s="580"/>
      <c r="BBE127" s="580"/>
      <c r="BBF127" s="580"/>
      <c r="BBG127" s="580"/>
      <c r="BBH127" s="580"/>
      <c r="BBI127" s="580"/>
      <c r="BBJ127" s="580"/>
      <c r="BBK127" s="580"/>
      <c r="BBL127" s="580"/>
      <c r="BBM127" s="580"/>
      <c r="BBN127" s="580"/>
      <c r="BBO127" s="580"/>
      <c r="BBP127" s="580"/>
      <c r="BBQ127" s="580"/>
      <c r="BBR127" s="580"/>
      <c r="BBS127" s="580"/>
      <c r="BBT127" s="580"/>
      <c r="BBU127" s="580"/>
      <c r="BBV127" s="580"/>
      <c r="BBW127" s="580"/>
      <c r="BBX127" s="580"/>
      <c r="BBY127" s="580"/>
      <c r="BBZ127" s="580"/>
      <c r="BCA127" s="580"/>
      <c r="BCB127" s="580"/>
      <c r="BCC127" s="580"/>
      <c r="BCD127" s="580"/>
      <c r="BCE127" s="580"/>
      <c r="BCF127" s="580"/>
      <c r="BCG127" s="580"/>
      <c r="BCH127" s="580"/>
      <c r="BCI127" s="580"/>
      <c r="BCJ127" s="580"/>
      <c r="BCK127" s="580"/>
      <c r="BCL127" s="580"/>
      <c r="BCM127" s="580"/>
      <c r="BCN127" s="580"/>
      <c r="BCO127" s="580"/>
      <c r="BCP127" s="580"/>
      <c r="BCQ127" s="580"/>
      <c r="BCR127" s="580"/>
      <c r="BCS127" s="580"/>
      <c r="BCT127" s="580"/>
      <c r="BCU127" s="580"/>
      <c r="BCV127" s="580"/>
      <c r="BCW127" s="580"/>
      <c r="BCX127" s="580"/>
      <c r="BCY127" s="580"/>
      <c r="BCZ127" s="580"/>
      <c r="BDA127" s="580"/>
      <c r="BDB127" s="580"/>
      <c r="BDC127" s="580"/>
      <c r="BDD127" s="580"/>
      <c r="BDE127" s="580"/>
      <c r="BDF127" s="580"/>
      <c r="BDG127" s="580"/>
      <c r="BDH127" s="580"/>
      <c r="BDI127" s="580"/>
      <c r="BDJ127" s="580"/>
      <c r="BDK127" s="580"/>
      <c r="BDL127" s="580"/>
      <c r="BDM127" s="580"/>
      <c r="BDN127" s="580"/>
      <c r="BDO127" s="580"/>
      <c r="BDP127" s="580"/>
      <c r="BDQ127" s="580"/>
      <c r="BDR127" s="580"/>
      <c r="BDS127" s="580"/>
      <c r="BDT127" s="580"/>
      <c r="BDU127" s="580"/>
      <c r="BDV127" s="580"/>
      <c r="BDW127" s="580"/>
      <c r="BDX127" s="580"/>
      <c r="BDY127" s="580"/>
      <c r="BDZ127" s="580"/>
      <c r="BEA127" s="580"/>
      <c r="BEB127" s="580"/>
      <c r="BEC127" s="580"/>
      <c r="BED127" s="580"/>
      <c r="BEE127" s="580"/>
      <c r="BEF127" s="580"/>
      <c r="BEG127" s="580"/>
      <c r="BEH127" s="580"/>
      <c r="BEI127" s="580"/>
      <c r="BEJ127" s="580"/>
      <c r="BEK127" s="580"/>
      <c r="BEL127" s="580"/>
      <c r="BEM127" s="580"/>
      <c r="BEN127" s="580"/>
      <c r="BEO127" s="580"/>
      <c r="BEP127" s="580"/>
      <c r="BEQ127" s="580"/>
      <c r="BER127" s="580"/>
      <c r="BES127" s="580"/>
      <c r="BET127" s="580"/>
      <c r="BEU127" s="580"/>
      <c r="BEV127" s="580"/>
      <c r="BEW127" s="580"/>
      <c r="BEX127" s="580"/>
      <c r="BEY127" s="580"/>
      <c r="BEZ127" s="580"/>
      <c r="BFA127" s="580"/>
      <c r="BFB127" s="580"/>
      <c r="BFC127" s="580"/>
      <c r="BFD127" s="580"/>
      <c r="BFE127" s="580"/>
      <c r="BFF127" s="580"/>
      <c r="BFG127" s="580"/>
      <c r="BFH127" s="580"/>
      <c r="BFI127" s="580"/>
      <c r="BFJ127" s="580"/>
      <c r="BFK127" s="580"/>
      <c r="BFL127" s="580"/>
      <c r="BFM127" s="580"/>
      <c r="BFN127" s="580"/>
      <c r="BFO127" s="580"/>
      <c r="BFP127" s="580"/>
      <c r="BFQ127" s="580"/>
      <c r="BFR127" s="580"/>
      <c r="BFS127" s="580"/>
      <c r="BFT127" s="580"/>
      <c r="BFU127" s="580"/>
      <c r="BFV127" s="580"/>
      <c r="BFW127" s="580"/>
      <c r="BFX127" s="580"/>
      <c r="BFY127" s="580"/>
      <c r="BFZ127" s="580"/>
      <c r="BGA127" s="580"/>
      <c r="BGB127" s="580"/>
      <c r="BGC127" s="580"/>
      <c r="BGD127" s="580"/>
      <c r="BGE127" s="580"/>
      <c r="BGF127" s="580"/>
      <c r="BGG127" s="580"/>
      <c r="BGH127" s="580"/>
      <c r="BGI127" s="580"/>
      <c r="BGJ127" s="580"/>
      <c r="BGK127" s="580"/>
      <c r="BGL127" s="580"/>
      <c r="BGM127" s="580"/>
      <c r="BGN127" s="580"/>
      <c r="BGO127" s="580"/>
      <c r="BGP127" s="580"/>
      <c r="BGQ127" s="580"/>
      <c r="BGR127" s="580"/>
      <c r="BGS127" s="580"/>
      <c r="BGT127" s="580"/>
      <c r="BGU127" s="580"/>
      <c r="BGV127" s="580"/>
      <c r="BGW127" s="580"/>
      <c r="BGX127" s="580"/>
      <c r="BGY127" s="580"/>
      <c r="BGZ127" s="580"/>
      <c r="BHA127" s="580"/>
      <c r="BHB127" s="580"/>
      <c r="BHC127" s="580"/>
      <c r="BHD127" s="580"/>
      <c r="BHE127" s="580"/>
      <c r="BHF127" s="580"/>
      <c r="BHG127" s="580"/>
      <c r="BHH127" s="580"/>
      <c r="BHI127" s="580"/>
      <c r="BHJ127" s="580"/>
      <c r="BHK127" s="580"/>
      <c r="BHL127" s="580"/>
      <c r="BHM127" s="580"/>
      <c r="BHN127" s="580"/>
      <c r="BHO127" s="580"/>
      <c r="BHP127" s="580"/>
      <c r="BHQ127" s="580"/>
      <c r="BHR127" s="580"/>
      <c r="BHS127" s="580"/>
      <c r="BHT127" s="580"/>
      <c r="BHU127" s="580"/>
      <c r="BHV127" s="580"/>
      <c r="BHW127" s="580"/>
      <c r="BHX127" s="580"/>
      <c r="BHY127" s="580"/>
      <c r="BHZ127" s="580"/>
      <c r="BIA127" s="580"/>
      <c r="BIB127" s="580"/>
      <c r="BIC127" s="580"/>
      <c r="BID127" s="580"/>
      <c r="BIE127" s="580"/>
      <c r="BIF127" s="580"/>
      <c r="BIG127" s="580"/>
      <c r="BIH127" s="580"/>
      <c r="BII127" s="580"/>
      <c r="BIJ127" s="580"/>
      <c r="BIK127" s="580"/>
      <c r="BIL127" s="580"/>
      <c r="BIM127" s="580"/>
      <c r="BIN127" s="580"/>
      <c r="BIO127" s="580"/>
      <c r="BIP127" s="580"/>
      <c r="BIQ127" s="580"/>
      <c r="BIR127" s="580"/>
      <c r="BIS127" s="580"/>
      <c r="BIT127" s="580"/>
      <c r="BIU127" s="580"/>
      <c r="BIV127" s="580"/>
      <c r="BIW127" s="580"/>
      <c r="BIX127" s="580"/>
      <c r="BIY127" s="580"/>
      <c r="BIZ127" s="580"/>
      <c r="BJA127" s="580"/>
      <c r="BJB127" s="580"/>
      <c r="BJC127" s="580"/>
      <c r="BJD127" s="580"/>
      <c r="BJE127" s="580"/>
      <c r="BJF127" s="580"/>
      <c r="BJG127" s="580"/>
      <c r="BJH127" s="580"/>
      <c r="BJI127" s="580"/>
      <c r="BJJ127" s="580"/>
      <c r="BJK127" s="580"/>
      <c r="BJL127" s="580"/>
      <c r="BJM127" s="580"/>
      <c r="BJN127" s="580"/>
      <c r="BJO127" s="580"/>
      <c r="BJP127" s="580"/>
      <c r="BJQ127" s="580"/>
      <c r="BJR127" s="580"/>
      <c r="BJS127" s="580"/>
      <c r="BJT127" s="580"/>
      <c r="BJU127" s="580"/>
      <c r="BJV127" s="580"/>
      <c r="BJW127" s="580"/>
      <c r="BJX127" s="580"/>
      <c r="BJY127" s="580"/>
      <c r="BJZ127" s="580"/>
      <c r="BKA127" s="580"/>
      <c r="BKB127" s="580"/>
      <c r="BKC127" s="580"/>
      <c r="BKD127" s="580"/>
      <c r="BKE127" s="580"/>
      <c r="BKF127" s="580"/>
      <c r="BKG127" s="580"/>
      <c r="BKH127" s="580"/>
      <c r="BKI127" s="580"/>
      <c r="BKJ127" s="580"/>
      <c r="BKK127" s="580"/>
      <c r="BKL127" s="580"/>
      <c r="BKM127" s="580"/>
      <c r="BKN127" s="580"/>
      <c r="BKO127" s="580"/>
      <c r="BKP127" s="580"/>
      <c r="BKQ127" s="580"/>
      <c r="BKR127" s="580"/>
      <c r="BKS127" s="580"/>
      <c r="BKT127" s="580"/>
      <c r="BKU127" s="580"/>
      <c r="BKV127" s="580"/>
      <c r="BKW127" s="580"/>
      <c r="BKX127" s="580"/>
      <c r="BKY127" s="580"/>
      <c r="BKZ127" s="580"/>
      <c r="BLA127" s="580"/>
      <c r="BLB127" s="580"/>
      <c r="BLC127" s="580"/>
      <c r="BLD127" s="580"/>
      <c r="BLE127" s="580"/>
      <c r="BLF127" s="580"/>
      <c r="BLG127" s="580"/>
      <c r="BLH127" s="580"/>
      <c r="BLI127" s="580"/>
      <c r="BLJ127" s="580"/>
      <c r="BLK127" s="580"/>
      <c r="BLL127" s="580"/>
      <c r="BLM127" s="580"/>
      <c r="BLN127" s="580"/>
      <c r="BLO127" s="580"/>
      <c r="BLP127" s="580"/>
      <c r="BLQ127" s="580"/>
      <c r="BLR127" s="580"/>
      <c r="BLS127" s="580"/>
      <c r="BLT127" s="580"/>
      <c r="BLU127" s="580"/>
      <c r="BLV127" s="580"/>
      <c r="BLW127" s="580"/>
      <c r="BLX127" s="580"/>
      <c r="BLY127" s="580"/>
      <c r="BLZ127" s="580"/>
      <c r="BMA127" s="580"/>
      <c r="BMB127" s="580"/>
      <c r="BMC127" s="580"/>
      <c r="BMD127" s="580"/>
      <c r="BME127" s="580"/>
      <c r="BMF127" s="580"/>
      <c r="BMG127" s="580"/>
      <c r="BMH127" s="580"/>
      <c r="BMI127" s="580"/>
      <c r="BMJ127" s="580"/>
      <c r="BMK127" s="580"/>
      <c r="BML127" s="580"/>
      <c r="BMM127" s="580"/>
      <c r="BMN127" s="580"/>
      <c r="BMO127" s="580"/>
      <c r="BMP127" s="580"/>
      <c r="BMQ127" s="580"/>
      <c r="BMR127" s="580"/>
      <c r="BMS127" s="580"/>
      <c r="BMT127" s="580"/>
      <c r="BMU127" s="580"/>
      <c r="BMV127" s="580"/>
      <c r="BMW127" s="580"/>
      <c r="BMX127" s="580"/>
      <c r="BMY127" s="580"/>
      <c r="BMZ127" s="580"/>
      <c r="BNA127" s="580"/>
      <c r="BNB127" s="580"/>
      <c r="BNC127" s="580"/>
      <c r="BND127" s="580"/>
      <c r="BNE127" s="580"/>
      <c r="BNF127" s="580"/>
      <c r="BNG127" s="580"/>
      <c r="BNH127" s="580"/>
      <c r="BNI127" s="580"/>
      <c r="BNJ127" s="580"/>
      <c r="BNK127" s="580"/>
      <c r="BNL127" s="580"/>
      <c r="BNM127" s="580"/>
      <c r="BNN127" s="580"/>
      <c r="BNO127" s="580"/>
      <c r="BNP127" s="580"/>
      <c r="BNQ127" s="580"/>
      <c r="BNR127" s="580"/>
      <c r="BNS127" s="580"/>
      <c r="BNT127" s="580"/>
      <c r="BNU127" s="580"/>
      <c r="BNV127" s="580"/>
      <c r="BNW127" s="580"/>
      <c r="BNX127" s="580"/>
      <c r="BNY127" s="580"/>
      <c r="BNZ127" s="580"/>
      <c r="BOA127" s="580"/>
      <c r="BOB127" s="580"/>
      <c r="BOC127" s="580"/>
      <c r="BOD127" s="580"/>
      <c r="BOE127" s="580"/>
      <c r="BOF127" s="580"/>
      <c r="BOG127" s="580"/>
      <c r="BOH127" s="580"/>
      <c r="BOI127" s="580"/>
      <c r="BOJ127" s="580"/>
      <c r="BOK127" s="580"/>
      <c r="BOL127" s="580"/>
      <c r="BOM127" s="580"/>
      <c r="BON127" s="580"/>
      <c r="BOO127" s="580"/>
      <c r="BOP127" s="580"/>
      <c r="BOQ127" s="580"/>
      <c r="BOR127" s="580"/>
      <c r="BOS127" s="580"/>
      <c r="BOT127" s="580"/>
      <c r="BOU127" s="580"/>
      <c r="BOV127" s="580"/>
      <c r="BOW127" s="580"/>
      <c r="BOX127" s="580"/>
      <c r="BOY127" s="580"/>
      <c r="BOZ127" s="580"/>
      <c r="BPA127" s="580"/>
      <c r="BPB127" s="580"/>
      <c r="BPC127" s="580"/>
      <c r="BPD127" s="580"/>
      <c r="BPE127" s="580"/>
      <c r="BPF127" s="580"/>
      <c r="BPG127" s="580"/>
      <c r="BPH127" s="580"/>
      <c r="BPI127" s="580"/>
      <c r="BPJ127" s="580"/>
      <c r="BPK127" s="580"/>
      <c r="BPL127" s="580"/>
      <c r="BPM127" s="580"/>
      <c r="BPN127" s="580"/>
      <c r="BPO127" s="580"/>
      <c r="BPP127" s="580"/>
      <c r="BPQ127" s="580"/>
      <c r="BPR127" s="580"/>
      <c r="BPS127" s="580"/>
      <c r="BPT127" s="580"/>
      <c r="BPU127" s="580"/>
      <c r="BPV127" s="580"/>
      <c r="BPW127" s="580"/>
      <c r="BPX127" s="580"/>
      <c r="BPY127" s="580"/>
      <c r="BPZ127" s="580"/>
      <c r="BQA127" s="580"/>
      <c r="BQB127" s="580"/>
      <c r="BQC127" s="580"/>
      <c r="BQD127" s="580"/>
      <c r="BQE127" s="580"/>
      <c r="BQF127" s="580"/>
      <c r="BQG127" s="580"/>
      <c r="BQH127" s="580"/>
      <c r="BQI127" s="580"/>
      <c r="BQJ127" s="580"/>
      <c r="BQK127" s="580"/>
      <c r="BQL127" s="580"/>
      <c r="BQM127" s="580"/>
      <c r="BQN127" s="580"/>
      <c r="BQO127" s="580"/>
      <c r="BQP127" s="580"/>
      <c r="BQQ127" s="580"/>
      <c r="BQR127" s="580"/>
      <c r="BQS127" s="580"/>
      <c r="BQT127" s="580"/>
      <c r="BQU127" s="580"/>
      <c r="BQV127" s="580"/>
      <c r="BQW127" s="580"/>
      <c r="BQX127" s="580"/>
      <c r="BQY127" s="580"/>
      <c r="BQZ127" s="580"/>
      <c r="BRA127" s="580"/>
      <c r="BRB127" s="580"/>
      <c r="BRC127" s="580"/>
      <c r="BRD127" s="580"/>
      <c r="BRE127" s="580"/>
      <c r="BRF127" s="580"/>
      <c r="BRG127" s="580"/>
      <c r="BRH127" s="580"/>
      <c r="BRI127" s="580"/>
      <c r="BRJ127" s="580"/>
      <c r="BRK127" s="580"/>
      <c r="BRL127" s="580"/>
      <c r="BRM127" s="580"/>
      <c r="BRN127" s="580"/>
      <c r="BRO127" s="580"/>
      <c r="BRP127" s="580"/>
      <c r="BRQ127" s="580"/>
      <c r="BRR127" s="580"/>
      <c r="BRS127" s="580"/>
      <c r="BRT127" s="580"/>
      <c r="BRU127" s="580"/>
      <c r="BRV127" s="580"/>
      <c r="BRW127" s="580"/>
      <c r="BRX127" s="580"/>
      <c r="BRY127" s="580"/>
      <c r="BRZ127" s="580"/>
      <c r="BSA127" s="580"/>
      <c r="BSB127" s="580"/>
      <c r="BSC127" s="580"/>
      <c r="BSD127" s="580"/>
      <c r="BSE127" s="580"/>
      <c r="BSF127" s="580"/>
      <c r="BSG127" s="580"/>
      <c r="BSH127" s="580"/>
      <c r="BSI127" s="580"/>
      <c r="BSJ127" s="580"/>
      <c r="BSK127" s="580"/>
      <c r="BSL127" s="580"/>
      <c r="BSM127" s="580"/>
      <c r="BSN127" s="580"/>
      <c r="BSO127" s="580"/>
      <c r="BSP127" s="580"/>
      <c r="BSQ127" s="580"/>
      <c r="BSR127" s="580"/>
      <c r="BSS127" s="580"/>
      <c r="BST127" s="580"/>
      <c r="BSU127" s="580"/>
      <c r="BSV127" s="580"/>
      <c r="BSW127" s="580"/>
      <c r="BSX127" s="580"/>
      <c r="BSY127" s="580"/>
      <c r="BSZ127" s="580"/>
      <c r="BTA127" s="580"/>
      <c r="BTB127" s="580"/>
      <c r="BTC127" s="580"/>
      <c r="BTD127" s="580"/>
      <c r="BTE127" s="580"/>
      <c r="BTF127" s="580"/>
      <c r="BTG127" s="580"/>
      <c r="BTH127" s="580"/>
      <c r="BTI127" s="580"/>
    </row>
    <row r="128" spans="1:1881" s="579" customFormat="1" ht="24" customHeight="1" x14ac:dyDescent="0.25">
      <c r="A128" s="187"/>
      <c r="B128" s="160" t="s">
        <v>550</v>
      </c>
      <c r="C128" s="159"/>
      <c r="D128" s="153"/>
      <c r="E128" s="145"/>
      <c r="F128" s="732"/>
      <c r="G128" s="152"/>
      <c r="H128" s="18"/>
      <c r="I128" s="287"/>
      <c r="J128"/>
      <c r="K128" s="580"/>
      <c r="L128" s="580"/>
      <c r="M128" s="580"/>
      <c r="N128"/>
      <c r="O128" s="580"/>
      <c r="P128" s="580"/>
      <c r="Q128" s="580"/>
      <c r="R128" s="580"/>
      <c r="S128" s="580"/>
      <c r="T128" s="580"/>
      <c r="U128" s="580"/>
      <c r="V128" s="580"/>
      <c r="W128" s="580"/>
      <c r="X128" s="580"/>
      <c r="Y128" s="580"/>
      <c r="Z128" s="580"/>
      <c r="AA128" s="580"/>
      <c r="AB128" s="580"/>
      <c r="AC128" s="580"/>
      <c r="AD128" s="580"/>
      <c r="AE128" s="580"/>
      <c r="AF128" s="580"/>
      <c r="AG128" s="580"/>
      <c r="AH128" s="580"/>
      <c r="AI128" s="580"/>
      <c r="AJ128" s="580"/>
      <c r="AK128" s="580"/>
      <c r="AL128" s="580"/>
      <c r="AM128" s="580"/>
      <c r="AN128" s="580"/>
      <c r="AO128" s="580"/>
      <c r="AP128" s="580"/>
      <c r="AQ128" s="580"/>
      <c r="AR128" s="580"/>
      <c r="AS128" s="580"/>
      <c r="AT128" s="580"/>
      <c r="AU128" s="580"/>
      <c r="AV128" s="580"/>
      <c r="AW128" s="580"/>
      <c r="AX128" s="580"/>
      <c r="AY128" s="580"/>
      <c r="AZ128" s="580"/>
      <c r="BA128" s="580"/>
      <c r="BB128" s="580"/>
      <c r="BC128" s="580"/>
      <c r="BD128" s="580"/>
      <c r="BE128" s="580"/>
      <c r="BF128" s="580"/>
      <c r="BG128" s="580"/>
      <c r="BH128" s="580"/>
      <c r="BI128" s="580"/>
      <c r="BJ128" s="580"/>
      <c r="BK128" s="580"/>
      <c r="BL128" s="580"/>
      <c r="BM128" s="580"/>
      <c r="BN128" s="580"/>
      <c r="BO128" s="580"/>
      <c r="BP128" s="580"/>
      <c r="BQ128" s="580"/>
      <c r="BR128" s="580"/>
      <c r="BS128" s="580"/>
      <c r="BT128" s="580"/>
      <c r="BU128" s="580"/>
      <c r="BV128" s="580"/>
      <c r="BW128" s="580"/>
      <c r="BX128" s="580"/>
      <c r="BY128" s="580"/>
      <c r="BZ128" s="580"/>
      <c r="CA128" s="580"/>
      <c r="CB128" s="580"/>
      <c r="CC128" s="580"/>
      <c r="CD128" s="580"/>
      <c r="CE128" s="580"/>
      <c r="CF128" s="580"/>
      <c r="CG128" s="580"/>
      <c r="CH128" s="580"/>
      <c r="CI128" s="580"/>
      <c r="CJ128" s="580"/>
      <c r="CK128" s="580"/>
      <c r="CL128" s="580"/>
      <c r="CM128" s="580"/>
      <c r="CN128" s="580"/>
      <c r="CO128" s="580"/>
      <c r="CP128" s="580"/>
      <c r="CQ128" s="580"/>
      <c r="CR128" s="580"/>
      <c r="CS128" s="580"/>
      <c r="CT128" s="580"/>
      <c r="CU128" s="580"/>
      <c r="CV128" s="580"/>
      <c r="CW128" s="580"/>
      <c r="CX128" s="580"/>
      <c r="CY128" s="580"/>
      <c r="CZ128" s="580"/>
      <c r="DA128" s="580"/>
      <c r="DB128" s="580"/>
      <c r="DC128" s="580"/>
      <c r="DD128" s="580"/>
      <c r="DE128" s="580"/>
      <c r="DF128" s="580"/>
      <c r="DG128" s="580"/>
      <c r="DH128" s="580"/>
      <c r="DI128" s="580"/>
      <c r="DJ128" s="580"/>
      <c r="DK128" s="580"/>
      <c r="DL128" s="580"/>
      <c r="DM128" s="580"/>
      <c r="DN128" s="580"/>
      <c r="DO128" s="580"/>
      <c r="DP128" s="580"/>
      <c r="DQ128" s="580"/>
      <c r="DR128" s="580"/>
      <c r="DS128" s="580"/>
      <c r="DT128" s="580"/>
      <c r="DU128" s="580"/>
      <c r="DV128" s="580"/>
      <c r="DW128" s="580"/>
      <c r="DX128" s="580"/>
      <c r="DY128" s="580"/>
      <c r="DZ128" s="580"/>
      <c r="EA128" s="580"/>
      <c r="EB128" s="580"/>
      <c r="EC128" s="580"/>
      <c r="ED128" s="580"/>
      <c r="EE128" s="580"/>
      <c r="EF128" s="580"/>
      <c r="EG128" s="580"/>
      <c r="EH128" s="580"/>
      <c r="EI128" s="580"/>
      <c r="EJ128" s="580"/>
      <c r="EK128" s="580"/>
      <c r="EL128" s="580"/>
      <c r="EM128" s="580"/>
      <c r="EN128" s="580"/>
      <c r="EO128" s="580"/>
      <c r="EP128" s="580"/>
      <c r="EQ128" s="580"/>
      <c r="ER128" s="580"/>
      <c r="ES128" s="580"/>
      <c r="ET128" s="580"/>
      <c r="EU128" s="580"/>
      <c r="EV128" s="580"/>
      <c r="EW128" s="580"/>
      <c r="EX128" s="580"/>
      <c r="EY128" s="580"/>
      <c r="EZ128" s="580"/>
      <c r="FA128" s="580"/>
      <c r="FB128" s="580"/>
      <c r="FC128" s="580"/>
      <c r="FD128" s="580"/>
      <c r="FE128" s="580"/>
      <c r="FF128" s="580"/>
      <c r="FG128" s="580"/>
      <c r="FH128" s="580"/>
      <c r="FI128" s="580"/>
      <c r="FJ128" s="580"/>
      <c r="FK128" s="580"/>
      <c r="FL128" s="580"/>
      <c r="FM128" s="580"/>
      <c r="FN128" s="580"/>
      <c r="FO128" s="580"/>
      <c r="FP128" s="580"/>
      <c r="FQ128" s="580"/>
      <c r="FR128" s="580"/>
      <c r="FS128" s="580"/>
      <c r="FT128" s="580"/>
      <c r="FU128" s="580"/>
      <c r="FV128" s="580"/>
      <c r="FW128" s="580"/>
      <c r="FX128" s="580"/>
      <c r="FY128" s="580"/>
      <c r="FZ128" s="580"/>
      <c r="GA128" s="580"/>
      <c r="GB128" s="580"/>
      <c r="GC128" s="580"/>
      <c r="GD128" s="580"/>
      <c r="GE128" s="580"/>
      <c r="GF128" s="580"/>
      <c r="GG128" s="580"/>
      <c r="GH128" s="580"/>
      <c r="GI128" s="580"/>
      <c r="GJ128" s="580"/>
      <c r="GK128" s="580"/>
      <c r="GL128" s="580"/>
      <c r="GM128" s="580"/>
      <c r="GN128" s="580"/>
      <c r="GO128" s="580"/>
      <c r="GP128" s="580"/>
      <c r="GQ128" s="580"/>
      <c r="GR128" s="580"/>
      <c r="GS128" s="580"/>
      <c r="GT128" s="580"/>
      <c r="GU128" s="580"/>
      <c r="GV128" s="580"/>
      <c r="GW128" s="580"/>
      <c r="GX128" s="580"/>
      <c r="GY128" s="580"/>
      <c r="GZ128" s="580"/>
      <c r="HA128" s="580"/>
      <c r="HB128" s="580"/>
      <c r="HC128" s="580"/>
      <c r="HD128" s="580"/>
      <c r="HE128" s="580"/>
      <c r="HF128" s="580"/>
      <c r="HG128" s="580"/>
      <c r="HH128" s="580"/>
      <c r="HI128" s="580"/>
      <c r="HJ128" s="580"/>
      <c r="HK128" s="580"/>
      <c r="HL128" s="580"/>
      <c r="HM128" s="580"/>
      <c r="HN128" s="580"/>
      <c r="HO128" s="580"/>
      <c r="HP128" s="580"/>
      <c r="HQ128" s="580"/>
      <c r="HR128" s="580"/>
      <c r="HS128" s="580"/>
      <c r="HT128" s="580"/>
      <c r="HU128" s="580"/>
      <c r="HV128" s="580"/>
      <c r="HW128" s="580"/>
      <c r="HX128" s="580"/>
      <c r="HY128" s="580"/>
      <c r="HZ128" s="580"/>
      <c r="IA128" s="580"/>
      <c r="IB128" s="580"/>
      <c r="IC128" s="580"/>
      <c r="ID128" s="580"/>
      <c r="IE128" s="580"/>
      <c r="IF128" s="580"/>
      <c r="IG128" s="580"/>
      <c r="IH128" s="580"/>
      <c r="II128" s="580"/>
      <c r="IJ128" s="580"/>
      <c r="IK128" s="580"/>
      <c r="IL128" s="580"/>
      <c r="IM128" s="580"/>
      <c r="IN128" s="580"/>
      <c r="IO128" s="580"/>
      <c r="IP128" s="580"/>
      <c r="IQ128" s="580"/>
      <c r="IR128" s="580"/>
      <c r="IS128" s="580"/>
      <c r="IT128" s="580"/>
      <c r="IU128" s="580"/>
      <c r="IV128" s="580"/>
      <c r="IW128" s="580"/>
      <c r="IX128" s="580"/>
      <c r="IY128" s="580"/>
      <c r="IZ128" s="580"/>
      <c r="JA128" s="580"/>
      <c r="JB128" s="580"/>
      <c r="JC128" s="580"/>
      <c r="JD128" s="580"/>
      <c r="JE128" s="580"/>
      <c r="JF128" s="580"/>
      <c r="JG128" s="580"/>
      <c r="JH128" s="580"/>
      <c r="JI128" s="580"/>
      <c r="JJ128" s="580"/>
      <c r="JK128" s="580"/>
      <c r="JL128" s="580"/>
      <c r="JM128" s="580"/>
      <c r="JN128" s="580"/>
      <c r="JO128" s="580"/>
      <c r="JP128" s="580"/>
      <c r="JQ128" s="580"/>
      <c r="JR128" s="580"/>
      <c r="JS128" s="580"/>
      <c r="JT128" s="580"/>
      <c r="JU128" s="580"/>
      <c r="JV128" s="580"/>
      <c r="JW128" s="580"/>
      <c r="JX128" s="580"/>
      <c r="JY128" s="580"/>
      <c r="JZ128" s="580"/>
      <c r="KA128" s="580"/>
      <c r="KB128" s="580"/>
      <c r="KC128" s="580"/>
      <c r="KD128" s="580"/>
      <c r="KE128" s="580"/>
      <c r="KF128" s="580"/>
      <c r="KG128" s="580"/>
      <c r="KH128" s="580"/>
      <c r="KI128" s="580"/>
      <c r="KJ128" s="580"/>
      <c r="KK128" s="580"/>
      <c r="KL128" s="580"/>
      <c r="KM128" s="580"/>
      <c r="KN128" s="580"/>
      <c r="KO128" s="580"/>
      <c r="KP128" s="580"/>
      <c r="KQ128" s="580"/>
      <c r="KR128" s="580"/>
      <c r="KS128" s="580"/>
      <c r="KT128" s="580"/>
      <c r="KU128" s="580"/>
      <c r="KV128" s="580"/>
      <c r="KW128" s="580"/>
      <c r="KX128" s="580"/>
      <c r="KY128" s="580"/>
      <c r="KZ128" s="580"/>
      <c r="LA128" s="580"/>
      <c r="LB128" s="580"/>
      <c r="LC128" s="580"/>
      <c r="LD128" s="580"/>
      <c r="LE128" s="580"/>
      <c r="LF128" s="580"/>
      <c r="LG128" s="580"/>
      <c r="LH128" s="580"/>
      <c r="LI128" s="580"/>
      <c r="LJ128" s="580"/>
      <c r="LK128" s="580"/>
      <c r="LL128" s="580"/>
      <c r="LM128" s="580"/>
      <c r="LN128" s="580"/>
      <c r="LO128" s="580"/>
      <c r="LP128" s="580"/>
      <c r="LQ128" s="580"/>
      <c r="LR128" s="580"/>
      <c r="LS128" s="580"/>
      <c r="LT128" s="580"/>
      <c r="LU128" s="580"/>
      <c r="LV128" s="580"/>
      <c r="LW128" s="580"/>
      <c r="LX128" s="580"/>
      <c r="LY128" s="580"/>
      <c r="LZ128" s="580"/>
      <c r="MA128" s="580"/>
      <c r="MB128" s="580"/>
      <c r="MC128" s="580"/>
      <c r="MD128" s="580"/>
      <c r="ME128" s="580"/>
      <c r="MF128" s="580"/>
      <c r="MG128" s="580"/>
      <c r="MH128" s="580"/>
      <c r="MI128" s="580"/>
      <c r="MJ128" s="580"/>
      <c r="MK128" s="580"/>
      <c r="ML128" s="580"/>
      <c r="MM128" s="580"/>
      <c r="MN128" s="580"/>
      <c r="MO128" s="580"/>
      <c r="MP128" s="580"/>
      <c r="MQ128" s="580"/>
      <c r="MR128" s="580"/>
      <c r="MS128" s="580"/>
      <c r="MT128" s="580"/>
      <c r="MU128" s="580"/>
      <c r="MV128" s="580"/>
      <c r="MW128" s="580"/>
      <c r="MX128" s="580"/>
      <c r="MY128" s="580"/>
      <c r="MZ128" s="580"/>
      <c r="NA128" s="580"/>
      <c r="NB128" s="580"/>
      <c r="NC128" s="580"/>
      <c r="ND128" s="580"/>
      <c r="NE128" s="580"/>
      <c r="NF128" s="580"/>
      <c r="NG128" s="580"/>
      <c r="NH128" s="580"/>
      <c r="NI128" s="580"/>
      <c r="NJ128" s="580"/>
      <c r="NK128" s="580"/>
      <c r="NL128" s="580"/>
      <c r="NM128" s="580"/>
      <c r="NN128" s="580"/>
      <c r="NO128" s="580"/>
      <c r="NP128" s="580"/>
      <c r="NQ128" s="580"/>
      <c r="NR128" s="580"/>
      <c r="NS128" s="580"/>
      <c r="NT128" s="580"/>
      <c r="NU128" s="580"/>
      <c r="NV128" s="580"/>
      <c r="NW128" s="580"/>
      <c r="NX128" s="580"/>
      <c r="NY128" s="580"/>
      <c r="NZ128" s="580"/>
      <c r="OA128" s="580"/>
      <c r="OB128" s="580"/>
      <c r="OC128" s="580"/>
      <c r="OD128" s="580"/>
      <c r="OE128" s="580"/>
      <c r="OF128" s="580"/>
      <c r="OG128" s="580"/>
      <c r="OH128" s="580"/>
      <c r="OI128" s="580"/>
      <c r="OJ128" s="580"/>
      <c r="OK128" s="580"/>
      <c r="OL128" s="580"/>
      <c r="OM128" s="580"/>
      <c r="ON128" s="580"/>
      <c r="OO128" s="580"/>
      <c r="OP128" s="580"/>
      <c r="OQ128" s="580"/>
      <c r="OR128" s="580"/>
      <c r="OS128" s="580"/>
      <c r="OT128" s="580"/>
      <c r="OU128" s="580"/>
      <c r="OV128" s="580"/>
      <c r="OW128" s="580"/>
      <c r="OX128" s="580"/>
      <c r="OY128" s="580"/>
      <c r="OZ128" s="580"/>
      <c r="PA128" s="580"/>
      <c r="PB128" s="580"/>
      <c r="PC128" s="580"/>
      <c r="PD128" s="580"/>
      <c r="PE128" s="580"/>
      <c r="PF128" s="580"/>
      <c r="PG128" s="580"/>
      <c r="PH128" s="580"/>
      <c r="PI128" s="580"/>
      <c r="PJ128" s="580"/>
      <c r="PK128" s="580"/>
      <c r="PL128" s="580"/>
      <c r="PM128" s="580"/>
      <c r="PN128" s="580"/>
      <c r="PO128" s="580"/>
      <c r="PP128" s="580"/>
      <c r="PQ128" s="580"/>
      <c r="PR128" s="580"/>
      <c r="PS128" s="580"/>
      <c r="PT128" s="580"/>
      <c r="PU128" s="580"/>
      <c r="PV128" s="580"/>
      <c r="PW128" s="580"/>
      <c r="PX128" s="580"/>
      <c r="PY128" s="580"/>
      <c r="PZ128" s="580"/>
      <c r="QA128" s="580"/>
      <c r="QB128" s="580"/>
      <c r="QC128" s="580"/>
      <c r="QD128" s="580"/>
      <c r="QE128" s="580"/>
      <c r="QF128" s="580"/>
      <c r="QG128" s="580"/>
      <c r="QH128" s="580"/>
      <c r="QI128" s="580"/>
      <c r="QJ128" s="580"/>
      <c r="QK128" s="580"/>
      <c r="QL128" s="580"/>
      <c r="QM128" s="580"/>
      <c r="QN128" s="580"/>
      <c r="QO128" s="580"/>
      <c r="QP128" s="580"/>
      <c r="QQ128" s="580"/>
      <c r="QR128" s="580"/>
      <c r="QS128" s="580"/>
      <c r="QT128" s="580"/>
      <c r="QU128" s="580"/>
      <c r="QV128" s="580"/>
      <c r="QW128" s="580"/>
      <c r="QX128" s="580"/>
      <c r="QY128" s="580"/>
      <c r="QZ128" s="580"/>
      <c r="RA128" s="580"/>
      <c r="RB128" s="580"/>
      <c r="RC128" s="580"/>
      <c r="RD128" s="580"/>
      <c r="RE128" s="580"/>
      <c r="RF128" s="580"/>
      <c r="RG128" s="580"/>
      <c r="RH128" s="580"/>
      <c r="RI128" s="580"/>
      <c r="RJ128" s="580"/>
      <c r="RK128" s="580"/>
      <c r="RL128" s="580"/>
      <c r="RM128" s="580"/>
      <c r="RN128" s="580"/>
      <c r="RO128" s="580"/>
      <c r="RP128" s="580"/>
      <c r="RQ128" s="580"/>
      <c r="RR128" s="580"/>
      <c r="RS128" s="580"/>
      <c r="RT128" s="580"/>
      <c r="RU128" s="580"/>
      <c r="RV128" s="580"/>
      <c r="RW128" s="580"/>
      <c r="RX128" s="580"/>
      <c r="RY128" s="580"/>
      <c r="RZ128" s="580"/>
      <c r="SA128" s="580"/>
      <c r="SB128" s="580"/>
      <c r="SC128" s="580"/>
      <c r="SD128" s="580"/>
      <c r="SE128" s="580"/>
      <c r="SF128" s="580"/>
      <c r="SG128" s="580"/>
      <c r="SH128" s="580"/>
      <c r="SI128" s="580"/>
      <c r="SJ128" s="580"/>
      <c r="SK128" s="580"/>
      <c r="SL128" s="580"/>
      <c r="SM128" s="580"/>
      <c r="SN128" s="580"/>
      <c r="SO128" s="580"/>
      <c r="SP128" s="580"/>
      <c r="SQ128" s="580"/>
      <c r="SR128" s="580"/>
      <c r="SS128" s="580"/>
      <c r="ST128" s="580"/>
      <c r="SU128" s="580"/>
      <c r="SV128" s="580"/>
      <c r="SW128" s="580"/>
      <c r="SX128" s="580"/>
      <c r="SY128" s="580"/>
      <c r="SZ128" s="580"/>
      <c r="TA128" s="580"/>
      <c r="TB128" s="580"/>
      <c r="TC128" s="580"/>
      <c r="TD128" s="580"/>
      <c r="TE128" s="580"/>
      <c r="TF128" s="580"/>
      <c r="TG128" s="580"/>
      <c r="TH128" s="580"/>
      <c r="TI128" s="580"/>
      <c r="TJ128" s="580"/>
      <c r="TK128" s="580"/>
      <c r="TL128" s="580"/>
      <c r="TM128" s="580"/>
      <c r="TN128" s="580"/>
      <c r="TO128" s="580"/>
      <c r="TP128" s="580"/>
      <c r="TQ128" s="580"/>
      <c r="TR128" s="580"/>
      <c r="TS128" s="580"/>
      <c r="TT128" s="580"/>
      <c r="TU128" s="580"/>
      <c r="TV128" s="580"/>
      <c r="TW128" s="580"/>
      <c r="TX128" s="580"/>
      <c r="TY128" s="580"/>
      <c r="TZ128" s="580"/>
      <c r="UA128" s="580"/>
      <c r="UB128" s="580"/>
      <c r="UC128" s="580"/>
      <c r="UD128" s="580"/>
      <c r="UE128" s="580"/>
      <c r="UF128" s="580"/>
      <c r="UG128" s="580"/>
      <c r="UH128" s="580"/>
      <c r="UI128" s="580"/>
      <c r="UJ128" s="580"/>
      <c r="UK128" s="580"/>
      <c r="UL128" s="580"/>
      <c r="UM128" s="580"/>
      <c r="UN128" s="580"/>
      <c r="UO128" s="580"/>
      <c r="UP128" s="580"/>
      <c r="UQ128" s="580"/>
      <c r="UR128" s="580"/>
      <c r="US128" s="580"/>
      <c r="UT128" s="580"/>
      <c r="UU128" s="580"/>
      <c r="UV128" s="580"/>
      <c r="UW128" s="580"/>
      <c r="UX128" s="580"/>
      <c r="UY128" s="580"/>
      <c r="UZ128" s="580"/>
      <c r="VA128" s="580"/>
      <c r="VB128" s="580"/>
      <c r="VC128" s="580"/>
      <c r="VD128" s="580"/>
      <c r="VE128" s="580"/>
      <c r="VF128" s="580"/>
      <c r="VG128" s="580"/>
      <c r="VH128" s="580"/>
      <c r="VI128" s="580"/>
      <c r="VJ128" s="580"/>
      <c r="VK128" s="580"/>
      <c r="VL128" s="580"/>
      <c r="VM128" s="580"/>
      <c r="VN128" s="580"/>
      <c r="VO128" s="580"/>
      <c r="VP128" s="580"/>
      <c r="VQ128" s="580"/>
      <c r="VR128" s="580"/>
      <c r="VS128" s="580"/>
      <c r="VT128" s="580"/>
      <c r="VU128" s="580"/>
      <c r="VV128" s="580"/>
      <c r="VW128" s="580"/>
      <c r="VX128" s="580"/>
      <c r="VY128" s="580"/>
      <c r="VZ128" s="580"/>
      <c r="WA128" s="580"/>
      <c r="WB128" s="580"/>
      <c r="WC128" s="580"/>
      <c r="WD128" s="580"/>
      <c r="WE128" s="580"/>
      <c r="WF128" s="580"/>
      <c r="WG128" s="580"/>
      <c r="WH128" s="580"/>
      <c r="WI128" s="580"/>
      <c r="WJ128" s="580"/>
      <c r="WK128" s="580"/>
      <c r="WL128" s="580"/>
      <c r="WM128" s="580"/>
      <c r="WN128" s="580"/>
      <c r="WO128" s="580"/>
      <c r="WP128" s="580"/>
      <c r="WQ128" s="580"/>
      <c r="WR128" s="580"/>
      <c r="WS128" s="580"/>
      <c r="WT128" s="580"/>
      <c r="WU128" s="580"/>
      <c r="WV128" s="580"/>
      <c r="WW128" s="580"/>
      <c r="WX128" s="580"/>
      <c r="WY128" s="580"/>
      <c r="WZ128" s="580"/>
      <c r="XA128" s="580"/>
      <c r="XB128" s="580"/>
      <c r="XC128" s="580"/>
      <c r="XD128" s="580"/>
      <c r="XE128" s="580"/>
      <c r="XF128" s="580"/>
      <c r="XG128" s="580"/>
      <c r="XH128" s="580"/>
      <c r="XI128" s="580"/>
      <c r="XJ128" s="580"/>
      <c r="XK128" s="580"/>
      <c r="XL128" s="580"/>
      <c r="XM128" s="580"/>
      <c r="XN128" s="580"/>
      <c r="XO128" s="580"/>
      <c r="XP128" s="580"/>
      <c r="XQ128" s="580"/>
      <c r="XR128" s="580"/>
      <c r="XS128" s="580"/>
      <c r="XT128" s="580"/>
      <c r="XU128" s="580"/>
      <c r="XV128" s="580"/>
      <c r="XW128" s="580"/>
      <c r="XX128" s="580"/>
      <c r="XY128" s="580"/>
      <c r="XZ128" s="580"/>
      <c r="YA128" s="580"/>
      <c r="YB128" s="580"/>
      <c r="YC128" s="580"/>
      <c r="YD128" s="580"/>
      <c r="YE128" s="580"/>
      <c r="YF128" s="580"/>
      <c r="YG128" s="580"/>
      <c r="YH128" s="580"/>
      <c r="YI128" s="580"/>
      <c r="YJ128" s="580"/>
      <c r="YK128" s="580"/>
      <c r="YL128" s="580"/>
      <c r="YM128" s="580"/>
      <c r="YN128" s="580"/>
      <c r="YO128" s="580"/>
      <c r="YP128" s="580"/>
      <c r="YQ128" s="580"/>
      <c r="YR128" s="580"/>
      <c r="YS128" s="580"/>
      <c r="YT128" s="580"/>
      <c r="YU128" s="580"/>
      <c r="YV128" s="580"/>
      <c r="YW128" s="580"/>
      <c r="YX128" s="580"/>
      <c r="YY128" s="580"/>
      <c r="YZ128" s="580"/>
      <c r="ZA128" s="580"/>
      <c r="ZB128" s="580"/>
      <c r="ZC128" s="580"/>
      <c r="ZD128" s="580"/>
      <c r="ZE128" s="580"/>
      <c r="ZF128" s="580"/>
      <c r="ZG128" s="580"/>
      <c r="ZH128" s="580"/>
      <c r="ZI128" s="580"/>
      <c r="ZJ128" s="580"/>
      <c r="ZK128" s="580"/>
      <c r="ZL128" s="580"/>
      <c r="ZM128" s="580"/>
      <c r="ZN128" s="580"/>
      <c r="ZO128" s="580"/>
      <c r="ZP128" s="580"/>
      <c r="ZQ128" s="580"/>
      <c r="ZR128" s="580"/>
      <c r="ZS128" s="580"/>
      <c r="ZT128" s="580"/>
      <c r="ZU128" s="580"/>
      <c r="ZV128" s="580"/>
      <c r="ZW128" s="580"/>
      <c r="ZX128" s="580"/>
      <c r="ZY128" s="580"/>
      <c r="ZZ128" s="580"/>
      <c r="AAA128" s="580"/>
      <c r="AAB128" s="580"/>
      <c r="AAC128" s="580"/>
      <c r="AAD128" s="580"/>
      <c r="AAE128" s="580"/>
      <c r="AAF128" s="580"/>
      <c r="AAG128" s="580"/>
      <c r="AAH128" s="580"/>
      <c r="AAI128" s="580"/>
      <c r="AAJ128" s="580"/>
      <c r="AAK128" s="580"/>
      <c r="AAL128" s="580"/>
      <c r="AAM128" s="580"/>
      <c r="AAN128" s="580"/>
      <c r="AAO128" s="580"/>
      <c r="AAP128" s="580"/>
      <c r="AAQ128" s="580"/>
      <c r="AAR128" s="580"/>
      <c r="AAS128" s="580"/>
      <c r="AAT128" s="580"/>
      <c r="AAU128" s="580"/>
      <c r="AAV128" s="580"/>
      <c r="AAW128" s="580"/>
      <c r="AAX128" s="580"/>
      <c r="AAY128" s="580"/>
      <c r="AAZ128" s="580"/>
      <c r="ABA128" s="580"/>
      <c r="ABB128" s="580"/>
      <c r="ABC128" s="580"/>
      <c r="ABD128" s="580"/>
      <c r="ABE128" s="580"/>
      <c r="ABF128" s="580"/>
      <c r="ABG128" s="580"/>
      <c r="ABH128" s="580"/>
      <c r="ABI128" s="580"/>
      <c r="ABJ128" s="580"/>
      <c r="ABK128" s="580"/>
      <c r="ABL128" s="580"/>
      <c r="ABM128" s="580"/>
      <c r="ABN128" s="580"/>
      <c r="ABO128" s="580"/>
      <c r="ABP128" s="580"/>
      <c r="ABQ128" s="580"/>
      <c r="ABR128" s="580"/>
      <c r="ABS128" s="580"/>
      <c r="ABT128" s="580"/>
      <c r="ABU128" s="580"/>
      <c r="ABV128" s="580"/>
      <c r="ABW128" s="580"/>
      <c r="ABX128" s="580"/>
      <c r="ABY128" s="580"/>
      <c r="ABZ128" s="580"/>
      <c r="ACA128" s="580"/>
      <c r="ACB128" s="580"/>
      <c r="ACC128" s="580"/>
      <c r="ACD128" s="580"/>
      <c r="ACE128" s="580"/>
      <c r="ACF128" s="580"/>
      <c r="ACG128" s="580"/>
      <c r="ACH128" s="580"/>
      <c r="ACI128" s="580"/>
      <c r="ACJ128" s="580"/>
      <c r="ACK128" s="580"/>
      <c r="ACL128" s="580"/>
      <c r="ACM128" s="580"/>
      <c r="ACN128" s="580"/>
      <c r="ACO128" s="580"/>
      <c r="ACP128" s="580"/>
      <c r="ACQ128" s="580"/>
      <c r="ACR128" s="580"/>
      <c r="ACS128" s="580"/>
      <c r="ACT128" s="580"/>
      <c r="ACU128" s="580"/>
      <c r="ACV128" s="580"/>
      <c r="ACW128" s="580"/>
      <c r="ACX128" s="580"/>
      <c r="ACY128" s="580"/>
      <c r="ACZ128" s="580"/>
      <c r="ADA128" s="580"/>
      <c r="ADB128" s="580"/>
      <c r="ADC128" s="580"/>
      <c r="ADD128" s="580"/>
      <c r="ADE128" s="580"/>
      <c r="ADF128" s="580"/>
      <c r="ADG128" s="580"/>
      <c r="ADH128" s="580"/>
      <c r="ADI128" s="580"/>
      <c r="ADJ128" s="580"/>
      <c r="ADK128" s="580"/>
      <c r="ADL128" s="580"/>
      <c r="ADM128" s="580"/>
      <c r="ADN128" s="580"/>
      <c r="ADO128" s="580"/>
      <c r="ADP128" s="580"/>
      <c r="ADQ128" s="580"/>
      <c r="ADR128" s="580"/>
      <c r="ADS128" s="580"/>
      <c r="ADT128" s="580"/>
      <c r="ADU128" s="580"/>
      <c r="ADV128" s="580"/>
      <c r="ADW128" s="580"/>
      <c r="ADX128" s="580"/>
      <c r="ADY128" s="580"/>
      <c r="ADZ128" s="580"/>
      <c r="AEA128" s="580"/>
      <c r="AEB128" s="580"/>
      <c r="AEC128" s="580"/>
      <c r="AED128" s="580"/>
      <c r="AEE128" s="580"/>
      <c r="AEF128" s="580"/>
      <c r="AEG128" s="580"/>
      <c r="AEH128" s="580"/>
      <c r="AEI128" s="580"/>
      <c r="AEJ128" s="580"/>
      <c r="AEK128" s="580"/>
      <c r="AEL128" s="580"/>
      <c r="AEM128" s="580"/>
      <c r="AEN128" s="580"/>
      <c r="AEO128" s="580"/>
      <c r="AEP128" s="580"/>
      <c r="AEQ128" s="580"/>
      <c r="AER128" s="580"/>
      <c r="AES128" s="580"/>
      <c r="AET128" s="580"/>
      <c r="AEU128" s="580"/>
      <c r="AEV128" s="580"/>
      <c r="AEW128" s="580"/>
      <c r="AEX128" s="580"/>
      <c r="AEY128" s="580"/>
      <c r="AEZ128" s="580"/>
      <c r="AFA128" s="580"/>
      <c r="AFB128" s="580"/>
      <c r="AFC128" s="580"/>
      <c r="AFD128" s="580"/>
      <c r="AFE128" s="580"/>
      <c r="AFF128" s="580"/>
      <c r="AFG128" s="580"/>
      <c r="AFH128" s="580"/>
      <c r="AFI128" s="580"/>
      <c r="AFJ128" s="580"/>
      <c r="AFK128" s="580"/>
      <c r="AFL128" s="580"/>
      <c r="AFM128" s="580"/>
      <c r="AFN128" s="580"/>
      <c r="AFO128" s="580"/>
      <c r="AFP128" s="580"/>
      <c r="AFQ128" s="580"/>
      <c r="AFR128" s="580"/>
      <c r="AFS128" s="580"/>
      <c r="AFT128" s="580"/>
      <c r="AFU128" s="580"/>
      <c r="AFV128" s="580"/>
      <c r="AFW128" s="580"/>
      <c r="AFX128" s="580"/>
      <c r="AFY128" s="580"/>
      <c r="AFZ128" s="580"/>
      <c r="AGA128" s="580"/>
      <c r="AGB128" s="580"/>
      <c r="AGC128" s="580"/>
      <c r="AGD128" s="580"/>
      <c r="AGE128" s="580"/>
      <c r="AGF128" s="580"/>
      <c r="AGG128" s="580"/>
      <c r="AGH128" s="580"/>
      <c r="AGI128" s="580"/>
      <c r="AGJ128" s="580"/>
      <c r="AGK128" s="580"/>
      <c r="AGL128" s="580"/>
      <c r="AGM128" s="580"/>
      <c r="AGN128" s="580"/>
      <c r="AGO128" s="580"/>
      <c r="AGP128" s="580"/>
      <c r="AGQ128" s="580"/>
      <c r="AGR128" s="580"/>
      <c r="AGS128" s="580"/>
      <c r="AGT128" s="580"/>
      <c r="AGU128" s="580"/>
      <c r="AGV128" s="580"/>
      <c r="AGW128" s="580"/>
      <c r="AGX128" s="580"/>
      <c r="AGY128" s="580"/>
      <c r="AGZ128" s="580"/>
      <c r="AHA128" s="580"/>
      <c r="AHB128" s="580"/>
      <c r="AHC128" s="580"/>
      <c r="AHD128" s="580"/>
      <c r="AHE128" s="580"/>
      <c r="AHF128" s="580"/>
      <c r="AHG128" s="580"/>
      <c r="AHH128" s="580"/>
      <c r="AHI128" s="580"/>
      <c r="AHJ128" s="580"/>
      <c r="AHK128" s="580"/>
      <c r="AHL128" s="580"/>
      <c r="AHM128" s="580"/>
      <c r="AHN128" s="580"/>
      <c r="AHO128" s="580"/>
      <c r="AHP128" s="580"/>
      <c r="AHQ128" s="580"/>
      <c r="AHR128" s="580"/>
      <c r="AHS128" s="580"/>
      <c r="AHT128" s="580"/>
      <c r="AHU128" s="580"/>
      <c r="AHV128" s="580"/>
      <c r="AHW128" s="580"/>
      <c r="AHX128" s="580"/>
      <c r="AHY128" s="580"/>
      <c r="AHZ128" s="580"/>
      <c r="AIA128" s="580"/>
      <c r="AIB128" s="580"/>
      <c r="AIC128" s="580"/>
      <c r="AID128" s="580"/>
      <c r="AIE128" s="580"/>
      <c r="AIF128" s="580"/>
      <c r="AIG128" s="580"/>
      <c r="AIH128" s="580"/>
      <c r="AII128" s="580"/>
      <c r="AIJ128" s="580"/>
      <c r="AIK128" s="580"/>
      <c r="AIL128" s="580"/>
      <c r="AIM128" s="580"/>
      <c r="AIN128" s="580"/>
      <c r="AIO128" s="580"/>
      <c r="AIP128" s="580"/>
      <c r="AIQ128" s="580"/>
      <c r="AIR128" s="580"/>
      <c r="AIS128" s="580"/>
      <c r="AIT128" s="580"/>
      <c r="AIU128" s="580"/>
      <c r="AIV128" s="580"/>
      <c r="AIW128" s="580"/>
      <c r="AIX128" s="580"/>
      <c r="AIY128" s="580"/>
      <c r="AIZ128" s="580"/>
      <c r="AJA128" s="580"/>
      <c r="AJB128" s="580"/>
      <c r="AJC128" s="580"/>
      <c r="AJD128" s="580"/>
      <c r="AJE128" s="580"/>
      <c r="AJF128" s="580"/>
      <c r="AJG128" s="580"/>
      <c r="AJH128" s="580"/>
      <c r="AJI128" s="580"/>
      <c r="AJJ128" s="580"/>
      <c r="AJK128" s="580"/>
      <c r="AJL128" s="580"/>
      <c r="AJM128" s="580"/>
      <c r="AJN128" s="580"/>
      <c r="AJO128" s="580"/>
      <c r="AJP128" s="580"/>
      <c r="AJQ128" s="580"/>
      <c r="AJR128" s="580"/>
      <c r="AJS128" s="580"/>
      <c r="AJT128" s="580"/>
      <c r="AJU128" s="580"/>
      <c r="AJV128" s="580"/>
      <c r="AJW128" s="580"/>
      <c r="AJX128" s="580"/>
      <c r="AJY128" s="580"/>
      <c r="AJZ128" s="580"/>
      <c r="AKA128" s="580"/>
      <c r="AKB128" s="580"/>
      <c r="AKC128" s="580"/>
      <c r="AKD128" s="580"/>
      <c r="AKE128" s="580"/>
      <c r="AKF128" s="580"/>
      <c r="AKG128" s="580"/>
      <c r="AKH128" s="580"/>
      <c r="AKI128" s="580"/>
      <c r="AKJ128" s="580"/>
      <c r="AKK128" s="580"/>
      <c r="AKL128" s="580"/>
      <c r="AKM128" s="580"/>
      <c r="AKN128" s="580"/>
      <c r="AKO128" s="580"/>
      <c r="AKP128" s="580"/>
      <c r="AKQ128" s="580"/>
      <c r="AKR128" s="580"/>
      <c r="AKS128" s="580"/>
      <c r="AKT128" s="580"/>
      <c r="AKU128" s="580"/>
      <c r="AKV128" s="580"/>
      <c r="AKW128" s="580"/>
      <c r="AKX128" s="580"/>
      <c r="AKY128" s="580"/>
      <c r="AKZ128" s="580"/>
      <c r="ALA128" s="580"/>
      <c r="ALB128" s="580"/>
      <c r="ALC128" s="580"/>
      <c r="ALD128" s="580"/>
      <c r="ALE128" s="580"/>
      <c r="ALF128" s="580"/>
      <c r="ALG128" s="580"/>
      <c r="ALH128" s="580"/>
      <c r="ALI128" s="580"/>
      <c r="ALJ128" s="580"/>
      <c r="ALK128" s="580"/>
      <c r="ALL128" s="580"/>
      <c r="ALM128" s="580"/>
      <c r="ALN128" s="580"/>
      <c r="ALO128" s="580"/>
      <c r="ALP128" s="580"/>
      <c r="ALQ128" s="580"/>
      <c r="ALR128" s="580"/>
      <c r="ALS128" s="580"/>
      <c r="ALT128" s="580"/>
      <c r="ALU128" s="580"/>
      <c r="ALV128" s="580"/>
      <c r="ALW128" s="580"/>
      <c r="ALX128" s="580"/>
      <c r="ALY128" s="580"/>
      <c r="ALZ128" s="580"/>
      <c r="AMA128" s="580"/>
      <c r="AMB128" s="580"/>
      <c r="AMC128" s="580"/>
      <c r="AMD128" s="580"/>
      <c r="AME128" s="580"/>
      <c r="AMF128" s="580"/>
      <c r="AMG128" s="580"/>
      <c r="AMH128" s="580"/>
      <c r="AMI128" s="580"/>
      <c r="AMJ128" s="580"/>
      <c r="AMK128" s="580"/>
      <c r="AML128" s="580"/>
      <c r="AMM128" s="580"/>
      <c r="AMN128" s="580"/>
      <c r="AMO128" s="580"/>
      <c r="AMP128" s="580"/>
      <c r="AMQ128" s="580"/>
      <c r="AMR128" s="580"/>
      <c r="AMS128" s="580"/>
      <c r="AMT128" s="580"/>
      <c r="AMU128" s="580"/>
      <c r="AMV128" s="580"/>
      <c r="AMW128" s="580"/>
      <c r="AMX128" s="580"/>
      <c r="AMY128" s="580"/>
      <c r="AMZ128" s="580"/>
      <c r="ANA128" s="580"/>
      <c r="ANB128" s="580"/>
      <c r="ANC128" s="580"/>
      <c r="AND128" s="580"/>
      <c r="ANE128" s="580"/>
      <c r="ANF128" s="580"/>
      <c r="ANG128" s="580"/>
      <c r="ANH128" s="580"/>
      <c r="ANI128" s="580"/>
      <c r="ANJ128" s="580"/>
      <c r="ANK128" s="580"/>
      <c r="ANL128" s="580"/>
      <c r="ANM128" s="580"/>
      <c r="ANN128" s="580"/>
      <c r="ANO128" s="580"/>
      <c r="ANP128" s="580"/>
      <c r="ANQ128" s="580"/>
      <c r="ANR128" s="580"/>
      <c r="ANS128" s="580"/>
      <c r="ANT128" s="580"/>
      <c r="ANU128" s="580"/>
      <c r="ANV128" s="580"/>
      <c r="ANW128" s="580"/>
      <c r="ANX128" s="580"/>
      <c r="ANY128" s="580"/>
      <c r="ANZ128" s="580"/>
      <c r="AOA128" s="580"/>
      <c r="AOB128" s="580"/>
      <c r="AOC128" s="580"/>
      <c r="AOD128" s="580"/>
      <c r="AOE128" s="580"/>
      <c r="AOF128" s="580"/>
      <c r="AOG128" s="580"/>
      <c r="AOH128" s="580"/>
      <c r="AOI128" s="580"/>
      <c r="AOJ128" s="580"/>
      <c r="AOK128" s="580"/>
      <c r="AOL128" s="580"/>
      <c r="AOM128" s="580"/>
      <c r="AON128" s="580"/>
      <c r="AOO128" s="580"/>
      <c r="AOP128" s="580"/>
      <c r="AOQ128" s="580"/>
      <c r="AOR128" s="580"/>
      <c r="AOS128" s="580"/>
      <c r="AOT128" s="580"/>
      <c r="AOU128" s="580"/>
      <c r="AOV128" s="580"/>
      <c r="AOW128" s="580"/>
      <c r="AOX128" s="580"/>
      <c r="AOY128" s="580"/>
      <c r="AOZ128" s="580"/>
      <c r="APA128" s="580"/>
      <c r="APB128" s="580"/>
      <c r="APC128" s="580"/>
      <c r="APD128" s="580"/>
      <c r="APE128" s="580"/>
      <c r="APF128" s="580"/>
      <c r="APG128" s="580"/>
      <c r="APH128" s="580"/>
      <c r="API128" s="580"/>
      <c r="APJ128" s="580"/>
      <c r="APK128" s="580"/>
      <c r="APL128" s="580"/>
      <c r="APM128" s="580"/>
      <c r="APN128" s="580"/>
      <c r="APO128" s="580"/>
      <c r="APP128" s="580"/>
      <c r="APQ128" s="580"/>
      <c r="APR128" s="580"/>
      <c r="APS128" s="580"/>
      <c r="APT128" s="580"/>
      <c r="APU128" s="580"/>
      <c r="APV128" s="580"/>
      <c r="APW128" s="580"/>
      <c r="APX128" s="580"/>
      <c r="APY128" s="580"/>
      <c r="APZ128" s="580"/>
      <c r="AQA128" s="580"/>
      <c r="AQB128" s="580"/>
      <c r="AQC128" s="580"/>
      <c r="AQD128" s="580"/>
      <c r="AQE128" s="580"/>
      <c r="AQF128" s="580"/>
      <c r="AQG128" s="580"/>
      <c r="AQH128" s="580"/>
      <c r="AQI128" s="580"/>
      <c r="AQJ128" s="580"/>
      <c r="AQK128" s="580"/>
      <c r="AQL128" s="580"/>
      <c r="AQM128" s="580"/>
      <c r="AQN128" s="580"/>
      <c r="AQO128" s="580"/>
      <c r="AQP128" s="580"/>
      <c r="AQQ128" s="580"/>
      <c r="AQR128" s="580"/>
      <c r="AQS128" s="580"/>
      <c r="AQT128" s="580"/>
      <c r="AQU128" s="580"/>
      <c r="AQV128" s="580"/>
      <c r="AQW128" s="580"/>
      <c r="AQX128" s="580"/>
      <c r="AQY128" s="580"/>
      <c r="AQZ128" s="580"/>
      <c r="ARA128" s="580"/>
      <c r="ARB128" s="580"/>
      <c r="ARC128" s="580"/>
      <c r="ARD128" s="580"/>
      <c r="ARE128" s="580"/>
      <c r="ARF128" s="580"/>
      <c r="ARG128" s="580"/>
      <c r="ARH128" s="580"/>
      <c r="ARI128" s="580"/>
      <c r="ARJ128" s="580"/>
      <c r="ARK128" s="580"/>
      <c r="ARL128" s="580"/>
      <c r="ARM128" s="580"/>
      <c r="ARN128" s="580"/>
      <c r="ARO128" s="580"/>
      <c r="ARP128" s="580"/>
      <c r="ARQ128" s="580"/>
      <c r="ARR128" s="580"/>
      <c r="ARS128" s="580"/>
      <c r="ART128" s="580"/>
      <c r="ARU128" s="580"/>
      <c r="ARV128" s="580"/>
      <c r="ARW128" s="580"/>
      <c r="ARX128" s="580"/>
      <c r="ARY128" s="580"/>
      <c r="ARZ128" s="580"/>
      <c r="ASA128" s="580"/>
      <c r="ASB128" s="580"/>
      <c r="ASC128" s="580"/>
      <c r="ASD128" s="580"/>
      <c r="ASE128" s="580"/>
      <c r="ASF128" s="580"/>
      <c r="ASG128" s="580"/>
      <c r="ASH128" s="580"/>
      <c r="ASI128" s="580"/>
      <c r="ASJ128" s="580"/>
      <c r="ASK128" s="580"/>
      <c r="ASL128" s="580"/>
      <c r="ASM128" s="580"/>
      <c r="ASN128" s="580"/>
      <c r="ASO128" s="580"/>
      <c r="ASP128" s="580"/>
      <c r="ASQ128" s="580"/>
      <c r="ASR128" s="580"/>
      <c r="ASS128" s="580"/>
      <c r="AST128" s="580"/>
      <c r="ASU128" s="580"/>
      <c r="ASV128" s="580"/>
      <c r="ASW128" s="580"/>
      <c r="ASX128" s="580"/>
      <c r="ASY128" s="580"/>
      <c r="ASZ128" s="580"/>
      <c r="ATA128" s="580"/>
      <c r="ATB128" s="580"/>
      <c r="ATC128" s="580"/>
      <c r="ATD128" s="580"/>
      <c r="ATE128" s="580"/>
      <c r="ATF128" s="580"/>
      <c r="ATG128" s="580"/>
      <c r="ATH128" s="580"/>
      <c r="ATI128" s="580"/>
      <c r="ATJ128" s="580"/>
      <c r="ATK128" s="580"/>
      <c r="ATL128" s="580"/>
      <c r="ATM128" s="580"/>
      <c r="ATN128" s="580"/>
      <c r="ATO128" s="580"/>
      <c r="ATP128" s="580"/>
      <c r="ATQ128" s="580"/>
      <c r="ATR128" s="580"/>
      <c r="ATS128" s="580"/>
      <c r="ATT128" s="580"/>
      <c r="ATU128" s="580"/>
      <c r="ATV128" s="580"/>
      <c r="ATW128" s="580"/>
      <c r="ATX128" s="580"/>
      <c r="ATY128" s="580"/>
      <c r="ATZ128" s="580"/>
      <c r="AUA128" s="580"/>
      <c r="AUB128" s="580"/>
      <c r="AUC128" s="580"/>
      <c r="AUD128" s="580"/>
      <c r="AUE128" s="580"/>
      <c r="AUF128" s="580"/>
      <c r="AUG128" s="580"/>
      <c r="AUH128" s="580"/>
      <c r="AUI128" s="580"/>
      <c r="AUJ128" s="580"/>
      <c r="AUK128" s="580"/>
      <c r="AUL128" s="580"/>
      <c r="AUM128" s="580"/>
      <c r="AUN128" s="580"/>
      <c r="AUO128" s="580"/>
      <c r="AUP128" s="580"/>
      <c r="AUQ128" s="580"/>
      <c r="AUR128" s="580"/>
      <c r="AUS128" s="580"/>
      <c r="AUT128" s="580"/>
      <c r="AUU128" s="580"/>
      <c r="AUV128" s="580"/>
      <c r="AUW128" s="580"/>
      <c r="AUX128" s="580"/>
      <c r="AUY128" s="580"/>
      <c r="AUZ128" s="580"/>
      <c r="AVA128" s="580"/>
      <c r="AVB128" s="580"/>
      <c r="AVC128" s="580"/>
      <c r="AVD128" s="580"/>
      <c r="AVE128" s="580"/>
      <c r="AVF128" s="580"/>
      <c r="AVG128" s="580"/>
      <c r="AVH128" s="580"/>
      <c r="AVI128" s="580"/>
      <c r="AVJ128" s="580"/>
      <c r="AVK128" s="580"/>
      <c r="AVL128" s="580"/>
      <c r="AVM128" s="580"/>
      <c r="AVN128" s="580"/>
      <c r="AVO128" s="580"/>
      <c r="AVP128" s="580"/>
      <c r="AVQ128" s="580"/>
      <c r="AVR128" s="580"/>
      <c r="AVS128" s="580"/>
      <c r="AVT128" s="580"/>
      <c r="AVU128" s="580"/>
      <c r="AVV128" s="580"/>
      <c r="AVW128" s="580"/>
      <c r="AVX128" s="580"/>
      <c r="AVY128" s="580"/>
      <c r="AVZ128" s="580"/>
      <c r="AWA128" s="580"/>
      <c r="AWB128" s="580"/>
      <c r="AWC128" s="580"/>
      <c r="AWD128" s="580"/>
      <c r="AWE128" s="580"/>
      <c r="AWF128" s="580"/>
      <c r="AWG128" s="580"/>
      <c r="AWH128" s="580"/>
      <c r="AWI128" s="580"/>
      <c r="AWJ128" s="580"/>
      <c r="AWK128" s="580"/>
      <c r="AWL128" s="580"/>
      <c r="AWM128" s="580"/>
      <c r="AWN128" s="580"/>
      <c r="AWO128" s="580"/>
      <c r="AWP128" s="580"/>
      <c r="AWQ128" s="580"/>
      <c r="AWR128" s="580"/>
      <c r="AWS128" s="580"/>
      <c r="AWT128" s="580"/>
      <c r="AWU128" s="580"/>
      <c r="AWV128" s="580"/>
      <c r="AWW128" s="580"/>
      <c r="AWX128" s="580"/>
      <c r="AWY128" s="580"/>
      <c r="AWZ128" s="580"/>
      <c r="AXA128" s="580"/>
      <c r="AXB128" s="580"/>
      <c r="AXC128" s="580"/>
      <c r="AXD128" s="580"/>
      <c r="AXE128" s="580"/>
      <c r="AXF128" s="580"/>
      <c r="AXG128" s="580"/>
      <c r="AXH128" s="580"/>
      <c r="AXI128" s="580"/>
      <c r="AXJ128" s="580"/>
      <c r="AXK128" s="580"/>
      <c r="AXL128" s="580"/>
      <c r="AXM128" s="580"/>
      <c r="AXN128" s="580"/>
      <c r="AXO128" s="580"/>
      <c r="AXP128" s="580"/>
      <c r="AXQ128" s="580"/>
      <c r="AXR128" s="580"/>
      <c r="AXS128" s="580"/>
      <c r="AXT128" s="580"/>
      <c r="AXU128" s="580"/>
      <c r="AXV128" s="580"/>
      <c r="AXW128" s="580"/>
      <c r="AXX128" s="580"/>
      <c r="AXY128" s="580"/>
      <c r="AXZ128" s="580"/>
      <c r="AYA128" s="580"/>
      <c r="AYB128" s="580"/>
      <c r="AYC128" s="580"/>
      <c r="AYD128" s="580"/>
      <c r="AYE128" s="580"/>
      <c r="AYF128" s="580"/>
      <c r="AYG128" s="580"/>
      <c r="AYH128" s="580"/>
      <c r="AYI128" s="580"/>
      <c r="AYJ128" s="580"/>
      <c r="AYK128" s="580"/>
      <c r="AYL128" s="580"/>
      <c r="AYM128" s="580"/>
      <c r="AYN128" s="580"/>
      <c r="AYO128" s="580"/>
      <c r="AYP128" s="580"/>
      <c r="AYQ128" s="580"/>
      <c r="AYR128" s="580"/>
      <c r="AYS128" s="580"/>
      <c r="AYT128" s="580"/>
      <c r="AYU128" s="580"/>
      <c r="AYV128" s="580"/>
      <c r="AYW128" s="580"/>
      <c r="AYX128" s="580"/>
      <c r="AYY128" s="580"/>
      <c r="AYZ128" s="580"/>
      <c r="AZA128" s="580"/>
      <c r="AZB128" s="580"/>
      <c r="AZC128" s="580"/>
      <c r="AZD128" s="580"/>
      <c r="AZE128" s="580"/>
      <c r="AZF128" s="580"/>
      <c r="AZG128" s="580"/>
      <c r="AZH128" s="580"/>
      <c r="AZI128" s="580"/>
      <c r="AZJ128" s="580"/>
      <c r="AZK128" s="580"/>
      <c r="AZL128" s="580"/>
      <c r="AZM128" s="580"/>
      <c r="AZN128" s="580"/>
      <c r="AZO128" s="580"/>
      <c r="AZP128" s="580"/>
      <c r="AZQ128" s="580"/>
      <c r="AZR128" s="580"/>
      <c r="AZS128" s="580"/>
      <c r="AZT128" s="580"/>
      <c r="AZU128" s="580"/>
      <c r="AZV128" s="580"/>
      <c r="AZW128" s="580"/>
      <c r="AZX128" s="580"/>
      <c r="AZY128" s="580"/>
      <c r="AZZ128" s="580"/>
      <c r="BAA128" s="580"/>
      <c r="BAB128" s="580"/>
      <c r="BAC128" s="580"/>
      <c r="BAD128" s="580"/>
      <c r="BAE128" s="580"/>
      <c r="BAF128" s="580"/>
      <c r="BAG128" s="580"/>
      <c r="BAH128" s="580"/>
      <c r="BAI128" s="580"/>
      <c r="BAJ128" s="580"/>
      <c r="BAK128" s="580"/>
      <c r="BAL128" s="580"/>
      <c r="BAM128" s="580"/>
      <c r="BAN128" s="580"/>
      <c r="BAO128" s="580"/>
      <c r="BAP128" s="580"/>
      <c r="BAQ128" s="580"/>
      <c r="BAR128" s="580"/>
      <c r="BAS128" s="580"/>
      <c r="BAT128" s="580"/>
      <c r="BAU128" s="580"/>
      <c r="BAV128" s="580"/>
      <c r="BAW128" s="580"/>
      <c r="BAX128" s="580"/>
      <c r="BAY128" s="580"/>
      <c r="BAZ128" s="580"/>
      <c r="BBA128" s="580"/>
      <c r="BBB128" s="580"/>
      <c r="BBC128" s="580"/>
      <c r="BBD128" s="580"/>
      <c r="BBE128" s="580"/>
      <c r="BBF128" s="580"/>
      <c r="BBG128" s="580"/>
      <c r="BBH128" s="580"/>
      <c r="BBI128" s="580"/>
      <c r="BBJ128" s="580"/>
      <c r="BBK128" s="580"/>
      <c r="BBL128" s="580"/>
      <c r="BBM128" s="580"/>
      <c r="BBN128" s="580"/>
      <c r="BBO128" s="580"/>
      <c r="BBP128" s="580"/>
      <c r="BBQ128" s="580"/>
      <c r="BBR128" s="580"/>
      <c r="BBS128" s="580"/>
      <c r="BBT128" s="580"/>
      <c r="BBU128" s="580"/>
      <c r="BBV128" s="580"/>
      <c r="BBW128" s="580"/>
      <c r="BBX128" s="580"/>
      <c r="BBY128" s="580"/>
      <c r="BBZ128" s="580"/>
      <c r="BCA128" s="580"/>
      <c r="BCB128" s="580"/>
      <c r="BCC128" s="580"/>
      <c r="BCD128" s="580"/>
      <c r="BCE128" s="580"/>
      <c r="BCF128" s="580"/>
      <c r="BCG128" s="580"/>
      <c r="BCH128" s="580"/>
      <c r="BCI128" s="580"/>
      <c r="BCJ128" s="580"/>
      <c r="BCK128" s="580"/>
      <c r="BCL128" s="580"/>
      <c r="BCM128" s="580"/>
      <c r="BCN128" s="580"/>
      <c r="BCO128" s="580"/>
      <c r="BCP128" s="580"/>
      <c r="BCQ128" s="580"/>
      <c r="BCR128" s="580"/>
      <c r="BCS128" s="580"/>
      <c r="BCT128" s="580"/>
      <c r="BCU128" s="580"/>
      <c r="BCV128" s="580"/>
      <c r="BCW128" s="580"/>
      <c r="BCX128" s="580"/>
      <c r="BCY128" s="580"/>
      <c r="BCZ128" s="580"/>
      <c r="BDA128" s="580"/>
      <c r="BDB128" s="580"/>
      <c r="BDC128" s="580"/>
      <c r="BDD128" s="580"/>
      <c r="BDE128" s="580"/>
      <c r="BDF128" s="580"/>
      <c r="BDG128" s="580"/>
      <c r="BDH128" s="580"/>
      <c r="BDI128" s="580"/>
      <c r="BDJ128" s="580"/>
      <c r="BDK128" s="580"/>
      <c r="BDL128" s="580"/>
      <c r="BDM128" s="580"/>
      <c r="BDN128" s="580"/>
      <c r="BDO128" s="580"/>
      <c r="BDP128" s="580"/>
      <c r="BDQ128" s="580"/>
      <c r="BDR128" s="580"/>
      <c r="BDS128" s="580"/>
      <c r="BDT128" s="580"/>
      <c r="BDU128" s="580"/>
      <c r="BDV128" s="580"/>
      <c r="BDW128" s="580"/>
      <c r="BDX128" s="580"/>
      <c r="BDY128" s="580"/>
      <c r="BDZ128" s="580"/>
      <c r="BEA128" s="580"/>
      <c r="BEB128" s="580"/>
      <c r="BEC128" s="580"/>
      <c r="BED128" s="580"/>
      <c r="BEE128" s="580"/>
      <c r="BEF128" s="580"/>
      <c r="BEG128" s="580"/>
      <c r="BEH128" s="580"/>
      <c r="BEI128" s="580"/>
      <c r="BEJ128" s="580"/>
      <c r="BEK128" s="580"/>
      <c r="BEL128" s="580"/>
      <c r="BEM128" s="580"/>
      <c r="BEN128" s="580"/>
      <c r="BEO128" s="580"/>
      <c r="BEP128" s="580"/>
      <c r="BEQ128" s="580"/>
      <c r="BER128" s="580"/>
      <c r="BES128" s="580"/>
      <c r="BET128" s="580"/>
      <c r="BEU128" s="580"/>
      <c r="BEV128" s="580"/>
      <c r="BEW128" s="580"/>
      <c r="BEX128" s="580"/>
      <c r="BEY128" s="580"/>
      <c r="BEZ128" s="580"/>
      <c r="BFA128" s="580"/>
      <c r="BFB128" s="580"/>
      <c r="BFC128" s="580"/>
      <c r="BFD128" s="580"/>
      <c r="BFE128" s="580"/>
      <c r="BFF128" s="580"/>
      <c r="BFG128" s="580"/>
      <c r="BFH128" s="580"/>
      <c r="BFI128" s="580"/>
      <c r="BFJ128" s="580"/>
      <c r="BFK128" s="580"/>
      <c r="BFL128" s="580"/>
      <c r="BFM128" s="580"/>
      <c r="BFN128" s="580"/>
      <c r="BFO128" s="580"/>
      <c r="BFP128" s="580"/>
      <c r="BFQ128" s="580"/>
      <c r="BFR128" s="580"/>
      <c r="BFS128" s="580"/>
      <c r="BFT128" s="580"/>
      <c r="BFU128" s="580"/>
      <c r="BFV128" s="580"/>
      <c r="BFW128" s="580"/>
      <c r="BFX128" s="580"/>
      <c r="BFY128" s="580"/>
      <c r="BFZ128" s="580"/>
      <c r="BGA128" s="580"/>
      <c r="BGB128" s="580"/>
      <c r="BGC128" s="580"/>
      <c r="BGD128" s="580"/>
      <c r="BGE128" s="580"/>
      <c r="BGF128" s="580"/>
      <c r="BGG128" s="580"/>
      <c r="BGH128" s="580"/>
      <c r="BGI128" s="580"/>
      <c r="BGJ128" s="580"/>
      <c r="BGK128" s="580"/>
      <c r="BGL128" s="580"/>
      <c r="BGM128" s="580"/>
      <c r="BGN128" s="580"/>
      <c r="BGO128" s="580"/>
      <c r="BGP128" s="580"/>
      <c r="BGQ128" s="580"/>
      <c r="BGR128" s="580"/>
      <c r="BGS128" s="580"/>
      <c r="BGT128" s="580"/>
      <c r="BGU128" s="580"/>
      <c r="BGV128" s="580"/>
      <c r="BGW128" s="580"/>
      <c r="BGX128" s="580"/>
      <c r="BGY128" s="580"/>
      <c r="BGZ128" s="580"/>
      <c r="BHA128" s="580"/>
      <c r="BHB128" s="580"/>
      <c r="BHC128" s="580"/>
      <c r="BHD128" s="580"/>
      <c r="BHE128" s="580"/>
      <c r="BHF128" s="580"/>
      <c r="BHG128" s="580"/>
      <c r="BHH128" s="580"/>
      <c r="BHI128" s="580"/>
      <c r="BHJ128" s="580"/>
      <c r="BHK128" s="580"/>
      <c r="BHL128" s="580"/>
      <c r="BHM128" s="580"/>
      <c r="BHN128" s="580"/>
      <c r="BHO128" s="580"/>
      <c r="BHP128" s="580"/>
      <c r="BHQ128" s="580"/>
      <c r="BHR128" s="580"/>
      <c r="BHS128" s="580"/>
      <c r="BHT128" s="580"/>
      <c r="BHU128" s="580"/>
      <c r="BHV128" s="580"/>
      <c r="BHW128" s="580"/>
      <c r="BHX128" s="580"/>
      <c r="BHY128" s="580"/>
      <c r="BHZ128" s="580"/>
      <c r="BIA128" s="580"/>
      <c r="BIB128" s="580"/>
      <c r="BIC128" s="580"/>
      <c r="BID128" s="580"/>
      <c r="BIE128" s="580"/>
      <c r="BIF128" s="580"/>
      <c r="BIG128" s="580"/>
      <c r="BIH128" s="580"/>
      <c r="BII128" s="580"/>
      <c r="BIJ128" s="580"/>
      <c r="BIK128" s="580"/>
      <c r="BIL128" s="580"/>
      <c r="BIM128" s="580"/>
      <c r="BIN128" s="580"/>
      <c r="BIO128" s="580"/>
      <c r="BIP128" s="580"/>
      <c r="BIQ128" s="580"/>
      <c r="BIR128" s="580"/>
      <c r="BIS128" s="580"/>
      <c r="BIT128" s="580"/>
      <c r="BIU128" s="580"/>
      <c r="BIV128" s="580"/>
      <c r="BIW128" s="580"/>
      <c r="BIX128" s="580"/>
      <c r="BIY128" s="580"/>
      <c r="BIZ128" s="580"/>
      <c r="BJA128" s="580"/>
      <c r="BJB128" s="580"/>
      <c r="BJC128" s="580"/>
      <c r="BJD128" s="580"/>
      <c r="BJE128" s="580"/>
      <c r="BJF128" s="580"/>
      <c r="BJG128" s="580"/>
      <c r="BJH128" s="580"/>
      <c r="BJI128" s="580"/>
      <c r="BJJ128" s="580"/>
      <c r="BJK128" s="580"/>
      <c r="BJL128" s="580"/>
      <c r="BJM128" s="580"/>
      <c r="BJN128" s="580"/>
      <c r="BJO128" s="580"/>
      <c r="BJP128" s="580"/>
      <c r="BJQ128" s="580"/>
      <c r="BJR128" s="580"/>
      <c r="BJS128" s="580"/>
      <c r="BJT128" s="580"/>
      <c r="BJU128" s="580"/>
      <c r="BJV128" s="580"/>
      <c r="BJW128" s="580"/>
      <c r="BJX128" s="580"/>
      <c r="BJY128" s="580"/>
      <c r="BJZ128" s="580"/>
      <c r="BKA128" s="580"/>
      <c r="BKB128" s="580"/>
      <c r="BKC128" s="580"/>
      <c r="BKD128" s="580"/>
      <c r="BKE128" s="580"/>
      <c r="BKF128" s="580"/>
      <c r="BKG128" s="580"/>
      <c r="BKH128" s="580"/>
      <c r="BKI128" s="580"/>
      <c r="BKJ128" s="580"/>
      <c r="BKK128" s="580"/>
      <c r="BKL128" s="580"/>
      <c r="BKM128" s="580"/>
      <c r="BKN128" s="580"/>
      <c r="BKO128" s="580"/>
      <c r="BKP128" s="580"/>
      <c r="BKQ128" s="580"/>
      <c r="BKR128" s="580"/>
      <c r="BKS128" s="580"/>
      <c r="BKT128" s="580"/>
      <c r="BKU128" s="580"/>
      <c r="BKV128" s="580"/>
      <c r="BKW128" s="580"/>
      <c r="BKX128" s="580"/>
      <c r="BKY128" s="580"/>
      <c r="BKZ128" s="580"/>
      <c r="BLA128" s="580"/>
      <c r="BLB128" s="580"/>
      <c r="BLC128" s="580"/>
      <c r="BLD128" s="580"/>
      <c r="BLE128" s="580"/>
      <c r="BLF128" s="580"/>
      <c r="BLG128" s="580"/>
      <c r="BLH128" s="580"/>
      <c r="BLI128" s="580"/>
      <c r="BLJ128" s="580"/>
      <c r="BLK128" s="580"/>
      <c r="BLL128" s="580"/>
      <c r="BLM128" s="580"/>
      <c r="BLN128" s="580"/>
      <c r="BLO128" s="580"/>
      <c r="BLP128" s="580"/>
      <c r="BLQ128" s="580"/>
      <c r="BLR128" s="580"/>
      <c r="BLS128" s="580"/>
      <c r="BLT128" s="580"/>
      <c r="BLU128" s="580"/>
      <c r="BLV128" s="580"/>
      <c r="BLW128" s="580"/>
      <c r="BLX128" s="580"/>
      <c r="BLY128" s="580"/>
      <c r="BLZ128" s="580"/>
      <c r="BMA128" s="580"/>
      <c r="BMB128" s="580"/>
      <c r="BMC128" s="580"/>
      <c r="BMD128" s="580"/>
      <c r="BME128" s="580"/>
      <c r="BMF128" s="580"/>
      <c r="BMG128" s="580"/>
      <c r="BMH128" s="580"/>
      <c r="BMI128" s="580"/>
      <c r="BMJ128" s="580"/>
      <c r="BMK128" s="580"/>
      <c r="BML128" s="580"/>
      <c r="BMM128" s="580"/>
      <c r="BMN128" s="580"/>
      <c r="BMO128" s="580"/>
      <c r="BMP128" s="580"/>
      <c r="BMQ128" s="580"/>
      <c r="BMR128" s="580"/>
      <c r="BMS128" s="580"/>
      <c r="BMT128" s="580"/>
      <c r="BMU128" s="580"/>
      <c r="BMV128" s="580"/>
      <c r="BMW128" s="580"/>
      <c r="BMX128" s="580"/>
      <c r="BMY128" s="580"/>
      <c r="BMZ128" s="580"/>
      <c r="BNA128" s="580"/>
      <c r="BNB128" s="580"/>
      <c r="BNC128" s="580"/>
      <c r="BND128" s="580"/>
      <c r="BNE128" s="580"/>
      <c r="BNF128" s="580"/>
      <c r="BNG128" s="580"/>
      <c r="BNH128" s="580"/>
      <c r="BNI128" s="580"/>
      <c r="BNJ128" s="580"/>
      <c r="BNK128" s="580"/>
      <c r="BNL128" s="580"/>
      <c r="BNM128" s="580"/>
      <c r="BNN128" s="580"/>
      <c r="BNO128" s="580"/>
      <c r="BNP128" s="580"/>
      <c r="BNQ128" s="580"/>
      <c r="BNR128" s="580"/>
      <c r="BNS128" s="580"/>
      <c r="BNT128" s="580"/>
      <c r="BNU128" s="580"/>
      <c r="BNV128" s="580"/>
      <c r="BNW128" s="580"/>
      <c r="BNX128" s="580"/>
      <c r="BNY128" s="580"/>
      <c r="BNZ128" s="580"/>
      <c r="BOA128" s="580"/>
      <c r="BOB128" s="580"/>
      <c r="BOC128" s="580"/>
      <c r="BOD128" s="580"/>
      <c r="BOE128" s="580"/>
      <c r="BOF128" s="580"/>
      <c r="BOG128" s="580"/>
      <c r="BOH128" s="580"/>
      <c r="BOI128" s="580"/>
      <c r="BOJ128" s="580"/>
      <c r="BOK128" s="580"/>
      <c r="BOL128" s="580"/>
      <c r="BOM128" s="580"/>
      <c r="BON128" s="580"/>
      <c r="BOO128" s="580"/>
      <c r="BOP128" s="580"/>
      <c r="BOQ128" s="580"/>
      <c r="BOR128" s="580"/>
      <c r="BOS128" s="580"/>
      <c r="BOT128" s="580"/>
      <c r="BOU128" s="580"/>
      <c r="BOV128" s="580"/>
      <c r="BOW128" s="580"/>
      <c r="BOX128" s="580"/>
      <c r="BOY128" s="580"/>
      <c r="BOZ128" s="580"/>
      <c r="BPA128" s="580"/>
      <c r="BPB128" s="580"/>
      <c r="BPC128" s="580"/>
      <c r="BPD128" s="580"/>
      <c r="BPE128" s="580"/>
      <c r="BPF128" s="580"/>
      <c r="BPG128" s="580"/>
      <c r="BPH128" s="580"/>
      <c r="BPI128" s="580"/>
      <c r="BPJ128" s="580"/>
      <c r="BPK128" s="580"/>
      <c r="BPL128" s="580"/>
      <c r="BPM128" s="580"/>
      <c r="BPN128" s="580"/>
      <c r="BPO128" s="580"/>
      <c r="BPP128" s="580"/>
      <c r="BPQ128" s="580"/>
      <c r="BPR128" s="580"/>
      <c r="BPS128" s="580"/>
      <c r="BPT128" s="580"/>
      <c r="BPU128" s="580"/>
      <c r="BPV128" s="580"/>
      <c r="BPW128" s="580"/>
      <c r="BPX128" s="580"/>
      <c r="BPY128" s="580"/>
      <c r="BPZ128" s="580"/>
      <c r="BQA128" s="580"/>
      <c r="BQB128" s="580"/>
      <c r="BQC128" s="580"/>
      <c r="BQD128" s="580"/>
      <c r="BQE128" s="580"/>
      <c r="BQF128" s="580"/>
      <c r="BQG128" s="580"/>
      <c r="BQH128" s="580"/>
      <c r="BQI128" s="580"/>
      <c r="BQJ128" s="580"/>
      <c r="BQK128" s="580"/>
      <c r="BQL128" s="580"/>
      <c r="BQM128" s="580"/>
      <c r="BQN128" s="580"/>
      <c r="BQO128" s="580"/>
      <c r="BQP128" s="580"/>
      <c r="BQQ128" s="580"/>
      <c r="BQR128" s="580"/>
      <c r="BQS128" s="580"/>
      <c r="BQT128" s="580"/>
      <c r="BQU128" s="580"/>
      <c r="BQV128" s="580"/>
      <c r="BQW128" s="580"/>
      <c r="BQX128" s="580"/>
      <c r="BQY128" s="580"/>
      <c r="BQZ128" s="580"/>
      <c r="BRA128" s="580"/>
      <c r="BRB128" s="580"/>
      <c r="BRC128" s="580"/>
      <c r="BRD128" s="580"/>
      <c r="BRE128" s="580"/>
      <c r="BRF128" s="580"/>
      <c r="BRG128" s="580"/>
      <c r="BRH128" s="580"/>
      <c r="BRI128" s="580"/>
      <c r="BRJ128" s="580"/>
      <c r="BRK128" s="580"/>
      <c r="BRL128" s="580"/>
      <c r="BRM128" s="580"/>
      <c r="BRN128" s="580"/>
      <c r="BRO128" s="580"/>
      <c r="BRP128" s="580"/>
      <c r="BRQ128" s="580"/>
      <c r="BRR128" s="580"/>
      <c r="BRS128" s="580"/>
      <c r="BRT128" s="580"/>
      <c r="BRU128" s="580"/>
      <c r="BRV128" s="580"/>
      <c r="BRW128" s="580"/>
      <c r="BRX128" s="580"/>
      <c r="BRY128" s="580"/>
      <c r="BRZ128" s="580"/>
      <c r="BSA128" s="580"/>
      <c r="BSB128" s="580"/>
      <c r="BSC128" s="580"/>
      <c r="BSD128" s="580"/>
      <c r="BSE128" s="580"/>
      <c r="BSF128" s="580"/>
      <c r="BSG128" s="580"/>
      <c r="BSH128" s="580"/>
      <c r="BSI128" s="580"/>
      <c r="BSJ128" s="580"/>
      <c r="BSK128" s="580"/>
      <c r="BSL128" s="580"/>
      <c r="BSM128" s="580"/>
      <c r="BSN128" s="580"/>
      <c r="BSO128" s="580"/>
      <c r="BSP128" s="580"/>
      <c r="BSQ128" s="580"/>
      <c r="BSR128" s="580"/>
      <c r="BSS128" s="580"/>
      <c r="BST128" s="580"/>
      <c r="BSU128" s="580"/>
      <c r="BSV128" s="580"/>
      <c r="BSW128" s="580"/>
      <c r="BSX128" s="580"/>
      <c r="BSY128" s="580"/>
      <c r="BSZ128" s="580"/>
      <c r="BTA128" s="580"/>
      <c r="BTB128" s="580"/>
      <c r="BTC128" s="580"/>
      <c r="BTD128" s="580"/>
      <c r="BTE128" s="580"/>
      <c r="BTF128" s="580"/>
      <c r="BTG128" s="580"/>
      <c r="BTH128" s="580"/>
      <c r="BTI128" s="580"/>
    </row>
    <row r="129" spans="1:10" ht="75" x14ac:dyDescent="0.25">
      <c r="A129" s="187">
        <v>535</v>
      </c>
      <c r="B129" s="181" t="s">
        <v>58</v>
      </c>
      <c r="C129" s="181" t="s">
        <v>180</v>
      </c>
      <c r="D129" s="139" t="s">
        <v>591</v>
      </c>
      <c r="E129" s="33" t="e">
        <f>HLOOKUP($D$2,'2019 Data(H)'!$C$1:$DC$310,185,FALSE)</f>
        <v>#N/A</v>
      </c>
      <c r="F129" s="562"/>
      <c r="G129" s="554" t="str">
        <f>IF(F129&lt;1,"Reminder: Please make sure you have entered all cash and investments from bond/Debt proceeds, if applicable.",)</f>
        <v>Reminder: Please make sure you have entered all cash and investments from bond/Debt proceeds, if applicable.</v>
      </c>
      <c r="H129" s="18"/>
      <c r="I129" s="287"/>
      <c r="J129"/>
    </row>
    <row r="130" spans="1:10" ht="18.75" x14ac:dyDescent="0.3">
      <c r="A130" s="188"/>
      <c r="B130" s="160" t="s">
        <v>27</v>
      </c>
      <c r="C130" s="159"/>
      <c r="D130" s="161"/>
      <c r="E130" s="161"/>
      <c r="F130" s="730"/>
      <c r="G130" s="531"/>
      <c r="H130" s="14"/>
      <c r="I130" s="32"/>
      <c r="J130"/>
    </row>
    <row r="131" spans="1:10" ht="37.5" x14ac:dyDescent="0.3">
      <c r="A131" s="188"/>
      <c r="B131" s="178"/>
      <c r="C131" s="178"/>
      <c r="D131" s="165" t="s">
        <v>2</v>
      </c>
      <c r="E131" s="7"/>
      <c r="F131" s="733"/>
      <c r="G131" s="306"/>
      <c r="H131" s="14"/>
      <c r="I131" s="32"/>
      <c r="J131"/>
    </row>
    <row r="132" spans="1:10" ht="30" x14ac:dyDescent="0.25">
      <c r="A132" s="188"/>
      <c r="B132" s="178"/>
      <c r="C132" s="178"/>
      <c r="D132" s="162" t="s">
        <v>6</v>
      </c>
      <c r="E132" s="7"/>
      <c r="F132" s="733"/>
      <c r="G132" s="306"/>
      <c r="H132" s="14"/>
      <c r="I132" s="32"/>
      <c r="J132"/>
    </row>
    <row r="133" spans="1:10" ht="36" customHeight="1" x14ac:dyDescent="0.25">
      <c r="A133" s="187">
        <v>334</v>
      </c>
      <c r="B133" s="65" t="s">
        <v>59</v>
      </c>
      <c r="C133" s="163" t="s">
        <v>194</v>
      </c>
      <c r="D133" s="164" t="s">
        <v>192</v>
      </c>
      <c r="E133" s="33" t="e">
        <f>HLOOKUP($D$2,'2019 Data(H)'!$C$1:$DC$310,100,FALSE)</f>
        <v>#N/A</v>
      </c>
      <c r="F133" s="562"/>
      <c r="G133" s="306"/>
      <c r="H133" s="14"/>
      <c r="I133" s="32"/>
      <c r="J133"/>
    </row>
    <row r="134" spans="1:10" ht="33" customHeight="1" x14ac:dyDescent="0.25">
      <c r="A134" s="187">
        <v>373</v>
      </c>
      <c r="B134" s="65" t="s">
        <v>59</v>
      </c>
      <c r="C134" s="163" t="s">
        <v>194</v>
      </c>
      <c r="D134" s="174" t="s">
        <v>193</v>
      </c>
      <c r="E134" s="33" t="e">
        <f>HLOOKUP($D$2,'2019 Data(H)'!$C$1:$DC$310,133,FALSE)</f>
        <v>#N/A</v>
      </c>
      <c r="F134" s="562"/>
      <c r="G134" s="554">
        <f>IF(F134&lt;0,"Error: Enter as positive.",)</f>
        <v>0</v>
      </c>
      <c r="H134" s="14"/>
      <c r="I134" s="32"/>
      <c r="J134"/>
    </row>
    <row r="135" spans="1:10" ht="18.75" x14ac:dyDescent="0.3">
      <c r="A135" s="188"/>
      <c r="B135" s="179"/>
      <c r="C135" s="179"/>
      <c r="D135" s="166"/>
      <c r="E135" s="10"/>
      <c r="F135" s="734"/>
      <c r="G135" s="306"/>
      <c r="H135" s="14"/>
      <c r="I135" s="32"/>
      <c r="J135"/>
    </row>
    <row r="136" spans="1:10" ht="73.5" x14ac:dyDescent="0.25">
      <c r="A136" s="188"/>
      <c r="B136" s="178"/>
      <c r="C136" s="184"/>
      <c r="D136" s="172" t="s">
        <v>207</v>
      </c>
      <c r="E136" s="7"/>
      <c r="F136" s="733"/>
      <c r="G136" s="306"/>
      <c r="H136" s="14"/>
      <c r="I136" s="32"/>
      <c r="J136"/>
    </row>
    <row r="137" spans="1:10" ht="30" x14ac:dyDescent="0.25">
      <c r="A137" s="188"/>
      <c r="B137" s="178"/>
      <c r="C137" s="184"/>
      <c r="D137" s="164" t="s">
        <v>28</v>
      </c>
      <c r="E137" s="7"/>
      <c r="F137" s="733"/>
      <c r="G137" s="306"/>
      <c r="H137" s="14"/>
      <c r="I137" s="32"/>
      <c r="J137"/>
    </row>
    <row r="138" spans="1:10" ht="34.5" customHeight="1" x14ac:dyDescent="0.25">
      <c r="A138" s="187">
        <v>327</v>
      </c>
      <c r="B138" s="149" t="s">
        <v>38</v>
      </c>
      <c r="C138" s="183" t="s">
        <v>197</v>
      </c>
      <c r="D138" s="167" t="s">
        <v>195</v>
      </c>
      <c r="E138" s="33" t="e">
        <f>HLOOKUP($D$2,'2019 Data(H)'!$C$1:$DC$310,94,FALSE)</f>
        <v>#N/A</v>
      </c>
      <c r="F138" s="685"/>
      <c r="G138" s="306"/>
      <c r="H138" s="14"/>
      <c r="I138" s="287"/>
      <c r="J138"/>
    </row>
    <row r="139" spans="1:10" ht="34.5" customHeight="1" x14ac:dyDescent="0.25">
      <c r="A139" s="187">
        <v>328</v>
      </c>
      <c r="B139" s="149" t="s">
        <v>38</v>
      </c>
      <c r="C139" s="183" t="s">
        <v>197</v>
      </c>
      <c r="D139" s="175" t="s">
        <v>7</v>
      </c>
      <c r="E139" s="33" t="e">
        <f>HLOOKUP($D$2,'2019 Data(H)'!$C$1:$DC$310,95,FALSE)</f>
        <v>#N/A</v>
      </c>
      <c r="F139" s="685"/>
      <c r="G139" s="306"/>
      <c r="H139" s="14"/>
      <c r="I139" s="287"/>
      <c r="J139"/>
    </row>
    <row r="140" spans="1:10" ht="30" x14ac:dyDescent="0.25">
      <c r="A140" s="188"/>
      <c r="B140" s="178"/>
      <c r="C140" s="184"/>
      <c r="D140" s="176" t="s">
        <v>196</v>
      </c>
      <c r="E140" s="359" t="e">
        <f>SUM(E138:E139)</f>
        <v>#N/A</v>
      </c>
      <c r="F140" s="359">
        <f>SUM(F138:F139)</f>
        <v>0</v>
      </c>
      <c r="G140" s="306"/>
      <c r="H140" s="14"/>
      <c r="I140" s="32"/>
      <c r="J140"/>
    </row>
    <row r="141" spans="1:10" ht="30" x14ac:dyDescent="0.25">
      <c r="A141" s="188"/>
      <c r="B141" s="178"/>
      <c r="C141" s="184"/>
      <c r="D141" s="164" t="s">
        <v>29</v>
      </c>
      <c r="E141" s="7"/>
      <c r="F141" s="733"/>
      <c r="G141" s="306"/>
      <c r="H141" s="14"/>
      <c r="I141" s="32"/>
      <c r="J141"/>
    </row>
    <row r="142" spans="1:10" ht="25.5" customHeight="1" x14ac:dyDescent="0.25">
      <c r="A142" s="188"/>
      <c r="B142" s="178"/>
      <c r="C142" s="184"/>
      <c r="D142" s="171" t="s">
        <v>8</v>
      </c>
      <c r="E142" s="69"/>
      <c r="F142" s="735"/>
      <c r="G142" s="306"/>
      <c r="H142" s="14"/>
      <c r="I142" s="32"/>
      <c r="J142"/>
    </row>
    <row r="143" spans="1:10" ht="47.25" customHeight="1" x14ac:dyDescent="0.25">
      <c r="A143" s="187">
        <v>515</v>
      </c>
      <c r="B143" s="149" t="s">
        <v>538</v>
      </c>
      <c r="C143" s="183" t="s">
        <v>198</v>
      </c>
      <c r="D143" s="177" t="s">
        <v>3</v>
      </c>
      <c r="E143" s="33" t="e">
        <f>HLOOKUP($D$2,'2019 Data(H)'!$C$1:$DC$310,165,FALSE)</f>
        <v>#N/A</v>
      </c>
      <c r="F143" s="562"/>
      <c r="G143" s="383"/>
      <c r="H143" s="14"/>
      <c r="I143" s="32"/>
      <c r="J143"/>
    </row>
    <row r="144" spans="1:10" ht="47.25" customHeight="1" x14ac:dyDescent="0.25">
      <c r="A144" s="187">
        <v>516</v>
      </c>
      <c r="B144" s="149" t="s">
        <v>538</v>
      </c>
      <c r="C144" s="183" t="s">
        <v>198</v>
      </c>
      <c r="D144" s="177" t="s">
        <v>4</v>
      </c>
      <c r="E144" s="33" t="e">
        <f>HLOOKUP($D$2,'2019 Data(H)'!$C$1:$DC$310,166,FALSE)</f>
        <v>#N/A</v>
      </c>
      <c r="F144" s="562"/>
      <c r="G144" s="383"/>
      <c r="H144" s="14"/>
      <c r="I144" s="32"/>
      <c r="J144"/>
    </row>
    <row r="145" spans="1:1881" ht="47.25" customHeight="1" x14ac:dyDescent="0.25">
      <c r="A145" s="187">
        <v>517</v>
      </c>
      <c r="B145" s="149" t="s">
        <v>538</v>
      </c>
      <c r="C145" s="183" t="s">
        <v>198</v>
      </c>
      <c r="D145" s="177" t="s">
        <v>5</v>
      </c>
      <c r="E145" s="33" t="e">
        <f>HLOOKUP($D$2,'2019 Data(H)'!$C$1:$DC$310,167,FALSE)</f>
        <v>#N/A</v>
      </c>
      <c r="F145" s="562"/>
      <c r="G145" s="383"/>
      <c r="H145" s="14"/>
      <c r="I145" s="32"/>
      <c r="J145"/>
    </row>
    <row r="146" spans="1:1881" ht="47.25" customHeight="1" x14ac:dyDescent="0.25">
      <c r="A146" s="187">
        <v>518</v>
      </c>
      <c r="B146" s="149" t="s">
        <v>538</v>
      </c>
      <c r="C146" s="183" t="s">
        <v>198</v>
      </c>
      <c r="D146" s="177" t="s">
        <v>40</v>
      </c>
      <c r="E146" s="33" t="e">
        <f>HLOOKUP($D$2,'2019 Data(H)'!$C$1:$DC$310,168,FALSE)</f>
        <v>#N/A</v>
      </c>
      <c r="F146" s="562"/>
      <c r="G146" s="383"/>
      <c r="H146" s="14"/>
      <c r="I146" s="32"/>
      <c r="J146"/>
    </row>
    <row r="147" spans="1:1881" ht="30" x14ac:dyDescent="0.25">
      <c r="A147"/>
      <c r="B147" s="178"/>
      <c r="C147" s="182"/>
      <c r="D147" s="170" t="s">
        <v>30</v>
      </c>
      <c r="E147" s="359" t="e">
        <f>SUM(E143:E146)</f>
        <v>#N/A</v>
      </c>
      <c r="F147" s="359">
        <f>SUM(F143:F146)</f>
        <v>0</v>
      </c>
      <c r="G147" s="306"/>
      <c r="H147" s="14"/>
      <c r="I147" s="32"/>
      <c r="J147"/>
    </row>
    <row r="148" spans="1:1881" ht="25.5" customHeight="1" x14ac:dyDescent="0.25">
      <c r="A148" s="188"/>
      <c r="B148" s="178"/>
      <c r="C148" s="182"/>
      <c r="D148" s="171" t="s">
        <v>51</v>
      </c>
      <c r="E148" s="7"/>
      <c r="F148" s="733"/>
      <c r="G148" s="306"/>
      <c r="H148" s="14"/>
      <c r="I148" s="32"/>
      <c r="J148"/>
    </row>
    <row r="149" spans="1:1881" ht="44.25" customHeight="1" x14ac:dyDescent="0.25">
      <c r="A149" s="187">
        <v>519</v>
      </c>
      <c r="B149" s="149" t="s">
        <v>38</v>
      </c>
      <c r="C149" s="183" t="s">
        <v>199</v>
      </c>
      <c r="D149" s="177" t="s">
        <v>14</v>
      </c>
      <c r="E149" s="33" t="e">
        <f>HLOOKUP($D$2,'2019 Data(H)'!$C$1:$DC$310,169,FALSE)</f>
        <v>#N/A</v>
      </c>
      <c r="F149" s="562"/>
      <c r="G149" s="554">
        <f>IF(F149&lt;0,"Error: Enter as positive.",)</f>
        <v>0</v>
      </c>
      <c r="H149" s="14"/>
      <c r="I149" s="32"/>
      <c r="J149"/>
    </row>
    <row r="150" spans="1:1881" ht="44.25" customHeight="1" x14ac:dyDescent="0.25">
      <c r="A150" s="187">
        <v>520</v>
      </c>
      <c r="B150" s="149" t="s">
        <v>38</v>
      </c>
      <c r="C150" s="183" t="s">
        <v>199</v>
      </c>
      <c r="D150" s="177" t="s">
        <v>16</v>
      </c>
      <c r="E150" s="33" t="e">
        <f>HLOOKUP($D$2,'2019 Data(H)'!$C$1:$DC$310,170,FALSE)</f>
        <v>#N/A</v>
      </c>
      <c r="F150" s="562"/>
      <c r="G150" s="554">
        <f>IF(F150&lt;0,"Error: Enter as positive.",)</f>
        <v>0</v>
      </c>
      <c r="H150" s="14"/>
      <c r="I150" s="32"/>
      <c r="J150"/>
    </row>
    <row r="151" spans="1:1881" ht="44.25" customHeight="1" x14ac:dyDescent="0.25">
      <c r="A151" s="187">
        <v>521</v>
      </c>
      <c r="B151" s="149" t="s">
        <v>38</v>
      </c>
      <c r="C151" s="183" t="s">
        <v>199</v>
      </c>
      <c r="D151" s="177" t="s">
        <v>18</v>
      </c>
      <c r="E151" s="33" t="e">
        <f>HLOOKUP($D$2,'2019 Data(H)'!$C$1:$DC$310,171,FALSE)</f>
        <v>#N/A</v>
      </c>
      <c r="F151" s="562"/>
      <c r="G151" s="554">
        <f>IF(F151&lt;0,"Error: Enter as positive.",)</f>
        <v>0</v>
      </c>
      <c r="H151" s="14"/>
      <c r="I151" s="32"/>
      <c r="J151"/>
    </row>
    <row r="152" spans="1:1881" ht="44.25" customHeight="1" x14ac:dyDescent="0.25">
      <c r="A152" s="187">
        <v>522</v>
      </c>
      <c r="B152" s="149" t="s">
        <v>38</v>
      </c>
      <c r="C152" s="183" t="s">
        <v>199</v>
      </c>
      <c r="D152" s="177" t="s">
        <v>41</v>
      </c>
      <c r="E152" s="33" t="e">
        <f>HLOOKUP($D$2,'2019 Data(H)'!$C$1:$DC$310,172,FALSE)</f>
        <v>#N/A</v>
      </c>
      <c r="F152" s="562"/>
      <c r="G152" s="554">
        <f>IF(F152&lt;0,"Error: Enter as positive.",)</f>
        <v>0</v>
      </c>
      <c r="H152" s="14"/>
      <c r="I152" s="32"/>
      <c r="J152"/>
    </row>
    <row r="153" spans="1:1881" ht="27" customHeight="1" x14ac:dyDescent="0.25">
      <c r="A153" s="26"/>
      <c r="B153" s="178"/>
      <c r="C153" s="182"/>
      <c r="D153" s="168" t="s">
        <v>35</v>
      </c>
      <c r="E153" s="359" t="e">
        <f>SUM(E149:E152)</f>
        <v>#N/A</v>
      </c>
      <c r="F153" s="359">
        <f>SUM(F149:F152)</f>
        <v>0</v>
      </c>
      <c r="G153" s="534"/>
      <c r="H153" s="14"/>
      <c r="I153" s="32"/>
      <c r="J153"/>
    </row>
    <row r="154" spans="1:1881" ht="27.75" customHeight="1" x14ac:dyDescent="0.25">
      <c r="A154" s="26"/>
      <c r="B154" s="178"/>
      <c r="C154" s="182"/>
      <c r="D154" s="171" t="s">
        <v>33</v>
      </c>
      <c r="E154" s="22"/>
      <c r="F154" s="736"/>
      <c r="G154" s="534"/>
      <c r="H154" s="14"/>
      <c r="I154" s="32"/>
      <c r="J154"/>
    </row>
    <row r="155" spans="1:1881" ht="60" customHeight="1" x14ac:dyDescent="0.25">
      <c r="A155" s="187">
        <v>523</v>
      </c>
      <c r="B155" s="149" t="s">
        <v>538</v>
      </c>
      <c r="C155" s="183" t="s">
        <v>200</v>
      </c>
      <c r="D155" s="177" t="s">
        <v>15</v>
      </c>
      <c r="E155" s="33" t="e">
        <f>HLOOKUP($D$2,'2019 Data(H)'!$C$1:$DC$310,173,FALSE)</f>
        <v>#N/A</v>
      </c>
      <c r="F155" s="562"/>
      <c r="G155" s="554">
        <f>IF(F155&lt;0,"Error: Enter as positive.",)</f>
        <v>0</v>
      </c>
      <c r="H155" s="14"/>
      <c r="I155" s="32"/>
      <c r="J155"/>
    </row>
    <row r="156" spans="1:1881" ht="60" customHeight="1" x14ac:dyDescent="0.25">
      <c r="A156" s="187">
        <v>524</v>
      </c>
      <c r="B156" s="149" t="s">
        <v>538</v>
      </c>
      <c r="C156" s="183" t="s">
        <v>200</v>
      </c>
      <c r="D156" s="177" t="s">
        <v>17</v>
      </c>
      <c r="E156" s="33" t="e">
        <f>HLOOKUP($D$2,'2019 Data(H)'!$C$1:$DC$310,174,FALSE)</f>
        <v>#N/A</v>
      </c>
      <c r="F156" s="562"/>
      <c r="G156" s="554">
        <f>IF(F156&lt;0,"Error: Enter as positive.",)</f>
        <v>0</v>
      </c>
      <c r="H156" s="14"/>
      <c r="I156" s="32"/>
      <c r="J156"/>
    </row>
    <row r="157" spans="1:1881" s="307" customFormat="1" ht="60" customHeight="1" x14ac:dyDescent="0.25">
      <c r="A157" s="187">
        <v>525</v>
      </c>
      <c r="B157" s="149" t="s">
        <v>538</v>
      </c>
      <c r="C157" s="183" t="s">
        <v>200</v>
      </c>
      <c r="D157" s="177" t="s">
        <v>19</v>
      </c>
      <c r="E157" s="33" t="e">
        <f>HLOOKUP($D$2,'2019 Data(H)'!$C$1:$DC$310,175,FALSE)</f>
        <v>#N/A</v>
      </c>
      <c r="F157" s="562"/>
      <c r="G157" s="554">
        <f>IF(F157&lt;0,"Error: Enter as positive.",)</f>
        <v>0</v>
      </c>
      <c r="H157" s="14"/>
      <c r="I157" s="32"/>
      <c r="J157"/>
      <c r="K157" s="382"/>
      <c r="L157" s="382"/>
      <c r="M157" s="382"/>
      <c r="N157"/>
      <c r="O157" s="382"/>
      <c r="P157" s="382"/>
      <c r="Q157" s="382"/>
      <c r="R157" s="382"/>
      <c r="S157" s="382"/>
      <c r="T157" s="382"/>
      <c r="U157" s="382"/>
      <c r="V157" s="382"/>
      <c r="W157" s="382"/>
      <c r="X157" s="382"/>
      <c r="Y157" s="382"/>
      <c r="Z157" s="382"/>
      <c r="AA157" s="382"/>
      <c r="AB157" s="382"/>
      <c r="AC157" s="382"/>
      <c r="AD157" s="382"/>
      <c r="AE157" s="382"/>
      <c r="AF157" s="382"/>
      <c r="AG157" s="382"/>
      <c r="AH157" s="382"/>
      <c r="AI157" s="382"/>
      <c r="AJ157" s="382"/>
      <c r="AK157" s="382"/>
      <c r="AL157" s="382"/>
      <c r="AM157" s="382"/>
      <c r="AN157" s="382"/>
      <c r="AO157" s="382"/>
      <c r="AP157" s="382"/>
      <c r="AQ157" s="382"/>
      <c r="AR157" s="382"/>
      <c r="AS157" s="382"/>
      <c r="AT157" s="382"/>
      <c r="AU157" s="382"/>
      <c r="AV157" s="382"/>
      <c r="AW157" s="382"/>
      <c r="AX157" s="382"/>
      <c r="AY157" s="382"/>
      <c r="AZ157" s="382"/>
      <c r="BA157" s="382"/>
      <c r="BB157" s="382"/>
      <c r="BC157" s="382"/>
      <c r="BD157" s="382"/>
      <c r="BE157" s="382"/>
      <c r="BF157" s="382"/>
      <c r="BG157" s="382"/>
      <c r="BH157" s="382"/>
      <c r="BI157" s="382"/>
      <c r="BJ157" s="382"/>
      <c r="BK157" s="382"/>
      <c r="BL157" s="382"/>
      <c r="BM157" s="382"/>
      <c r="BN157" s="382"/>
      <c r="BO157" s="382"/>
      <c r="BP157" s="382"/>
      <c r="BQ157" s="382"/>
      <c r="BR157" s="382"/>
      <c r="BS157" s="382"/>
      <c r="BT157" s="382"/>
      <c r="BU157" s="382"/>
      <c r="BV157" s="382"/>
      <c r="BW157" s="382"/>
      <c r="BX157" s="382"/>
      <c r="BY157" s="382"/>
      <c r="BZ157" s="382"/>
      <c r="CA157" s="382"/>
      <c r="CB157" s="382"/>
      <c r="CC157" s="382"/>
      <c r="CD157" s="382"/>
      <c r="CE157" s="382"/>
      <c r="CF157" s="382"/>
      <c r="CG157" s="382"/>
      <c r="CH157" s="382"/>
      <c r="CI157" s="382"/>
      <c r="CJ157" s="382"/>
      <c r="CK157" s="382"/>
      <c r="CL157" s="382"/>
      <c r="CM157" s="382"/>
      <c r="CN157" s="382"/>
      <c r="CO157" s="382"/>
      <c r="CP157" s="382"/>
      <c r="CQ157" s="382"/>
      <c r="CR157" s="382"/>
      <c r="CS157" s="382"/>
      <c r="CT157" s="382"/>
      <c r="CU157" s="382"/>
      <c r="CV157" s="382"/>
      <c r="CW157" s="382"/>
      <c r="CX157" s="382"/>
      <c r="CY157" s="382"/>
      <c r="CZ157" s="382"/>
      <c r="DA157" s="382"/>
      <c r="DB157" s="382"/>
      <c r="DC157" s="382"/>
      <c r="DD157" s="382"/>
      <c r="DE157" s="382"/>
      <c r="DF157" s="382"/>
      <c r="DG157" s="382"/>
      <c r="DH157" s="382"/>
      <c r="DI157" s="382"/>
      <c r="DJ157" s="382"/>
      <c r="DK157" s="382"/>
      <c r="DL157" s="382"/>
      <c r="DM157" s="382"/>
      <c r="DN157" s="382"/>
      <c r="DO157" s="382"/>
      <c r="DP157" s="382"/>
      <c r="DQ157" s="382"/>
      <c r="DR157" s="382"/>
      <c r="DS157" s="382"/>
      <c r="DT157" s="382"/>
      <c r="DU157" s="382"/>
      <c r="DV157" s="382"/>
      <c r="DW157" s="382"/>
      <c r="DX157" s="382"/>
      <c r="DY157" s="382"/>
      <c r="DZ157" s="382"/>
      <c r="EA157" s="382"/>
      <c r="EB157" s="382"/>
      <c r="EC157" s="382"/>
      <c r="ED157" s="382"/>
      <c r="EE157" s="382"/>
      <c r="EF157" s="382"/>
      <c r="EG157" s="382"/>
      <c r="EH157" s="382"/>
      <c r="EI157" s="382"/>
      <c r="EJ157" s="382"/>
      <c r="EK157" s="382"/>
      <c r="EL157" s="382"/>
      <c r="EM157" s="382"/>
      <c r="EN157" s="382"/>
      <c r="EO157" s="382"/>
      <c r="EP157" s="382"/>
      <c r="EQ157" s="382"/>
      <c r="ER157" s="382"/>
      <c r="ES157" s="382"/>
      <c r="ET157" s="382"/>
      <c r="EU157" s="382"/>
      <c r="EV157" s="382"/>
      <c r="EW157" s="382"/>
      <c r="EX157" s="382"/>
      <c r="EY157" s="382"/>
      <c r="EZ157" s="382"/>
      <c r="FA157" s="382"/>
      <c r="FB157" s="382"/>
      <c r="FC157" s="382"/>
      <c r="FD157" s="382"/>
      <c r="FE157" s="382"/>
      <c r="FF157" s="382"/>
      <c r="FG157" s="382"/>
      <c r="FH157" s="382"/>
      <c r="FI157" s="382"/>
      <c r="FJ157" s="382"/>
      <c r="FK157" s="382"/>
      <c r="FL157" s="382"/>
      <c r="FM157" s="382"/>
      <c r="FN157" s="382"/>
      <c r="FO157" s="382"/>
      <c r="FP157" s="382"/>
      <c r="FQ157" s="382"/>
      <c r="FR157" s="382"/>
      <c r="FS157" s="382"/>
      <c r="FT157" s="382"/>
      <c r="FU157" s="382"/>
      <c r="FV157" s="382"/>
      <c r="FW157" s="382"/>
      <c r="FX157" s="382"/>
      <c r="FY157" s="382"/>
      <c r="FZ157" s="382"/>
      <c r="GA157" s="382"/>
      <c r="GB157" s="382"/>
      <c r="GC157" s="382"/>
      <c r="GD157" s="382"/>
      <c r="GE157" s="382"/>
      <c r="GF157" s="382"/>
      <c r="GG157" s="382"/>
      <c r="GH157" s="382"/>
      <c r="GI157" s="382"/>
      <c r="GJ157" s="382"/>
      <c r="GK157" s="382"/>
      <c r="GL157" s="382"/>
      <c r="GM157" s="382"/>
      <c r="GN157" s="382"/>
      <c r="GO157" s="382"/>
      <c r="GP157" s="382"/>
      <c r="GQ157" s="382"/>
      <c r="GR157" s="382"/>
      <c r="GS157" s="382"/>
      <c r="GT157" s="382"/>
      <c r="GU157" s="382"/>
      <c r="GV157" s="382"/>
      <c r="GW157" s="382"/>
      <c r="GX157" s="382"/>
      <c r="GY157" s="382"/>
      <c r="GZ157" s="382"/>
      <c r="HA157" s="382"/>
      <c r="HB157" s="382"/>
      <c r="HC157" s="382"/>
      <c r="HD157" s="382"/>
      <c r="HE157" s="382"/>
      <c r="HF157" s="382"/>
      <c r="HG157" s="382"/>
      <c r="HH157" s="382"/>
      <c r="HI157" s="382"/>
      <c r="HJ157" s="382"/>
      <c r="HK157" s="382"/>
      <c r="HL157" s="382"/>
      <c r="HM157" s="382"/>
      <c r="HN157" s="382"/>
      <c r="HO157" s="382"/>
      <c r="HP157" s="382"/>
      <c r="HQ157" s="382"/>
      <c r="HR157" s="382"/>
      <c r="HS157" s="382"/>
      <c r="HT157" s="382"/>
      <c r="HU157" s="382"/>
      <c r="HV157" s="382"/>
      <c r="HW157" s="382"/>
      <c r="HX157" s="382"/>
      <c r="HY157" s="382"/>
      <c r="HZ157" s="382"/>
      <c r="IA157" s="382"/>
      <c r="IB157" s="382"/>
      <c r="IC157" s="382"/>
      <c r="ID157" s="382"/>
      <c r="IE157" s="382"/>
      <c r="IF157" s="382"/>
      <c r="IG157" s="382"/>
      <c r="IH157" s="382"/>
      <c r="II157" s="382"/>
      <c r="IJ157" s="382"/>
      <c r="IK157" s="382"/>
      <c r="IL157" s="382"/>
      <c r="IM157" s="382"/>
      <c r="IN157" s="382"/>
      <c r="IO157" s="382"/>
      <c r="IP157" s="382"/>
      <c r="IQ157" s="382"/>
      <c r="IR157" s="382"/>
      <c r="IS157" s="382"/>
      <c r="IT157" s="382"/>
      <c r="IU157" s="382"/>
      <c r="IV157" s="382"/>
      <c r="IW157" s="382"/>
      <c r="IX157" s="382"/>
      <c r="IY157" s="382"/>
      <c r="IZ157" s="382"/>
      <c r="JA157" s="382"/>
      <c r="JB157" s="382"/>
      <c r="JC157" s="382"/>
      <c r="JD157" s="382"/>
      <c r="JE157" s="382"/>
      <c r="JF157" s="382"/>
      <c r="JG157" s="382"/>
      <c r="JH157" s="382"/>
      <c r="JI157" s="382"/>
      <c r="JJ157" s="382"/>
      <c r="JK157" s="382"/>
      <c r="JL157" s="382"/>
      <c r="JM157" s="382"/>
      <c r="JN157" s="382"/>
      <c r="JO157" s="382"/>
      <c r="JP157" s="382"/>
      <c r="JQ157" s="382"/>
      <c r="JR157" s="382"/>
      <c r="JS157" s="382"/>
      <c r="JT157" s="382"/>
      <c r="JU157" s="382"/>
      <c r="JV157" s="382"/>
      <c r="JW157" s="382"/>
      <c r="JX157" s="382"/>
      <c r="JY157" s="382"/>
      <c r="JZ157" s="382"/>
      <c r="KA157" s="382"/>
      <c r="KB157" s="382"/>
      <c r="KC157" s="382"/>
      <c r="KD157" s="382"/>
      <c r="KE157" s="382"/>
      <c r="KF157" s="382"/>
      <c r="KG157" s="382"/>
      <c r="KH157" s="382"/>
      <c r="KI157" s="382"/>
      <c r="KJ157" s="382"/>
      <c r="KK157" s="382"/>
      <c r="KL157" s="382"/>
      <c r="KM157" s="382"/>
      <c r="KN157" s="382"/>
      <c r="KO157" s="382"/>
      <c r="KP157" s="382"/>
      <c r="KQ157" s="382"/>
      <c r="KR157" s="382"/>
      <c r="KS157" s="382"/>
      <c r="KT157" s="382"/>
      <c r="KU157" s="382"/>
      <c r="KV157" s="382"/>
      <c r="KW157" s="382"/>
      <c r="KX157" s="382"/>
      <c r="KY157" s="382"/>
      <c r="KZ157" s="382"/>
      <c r="LA157" s="382"/>
      <c r="LB157" s="382"/>
      <c r="LC157" s="382"/>
      <c r="LD157" s="382"/>
      <c r="LE157" s="382"/>
      <c r="LF157" s="382"/>
      <c r="LG157" s="382"/>
      <c r="LH157" s="382"/>
      <c r="LI157" s="382"/>
      <c r="LJ157" s="382"/>
      <c r="LK157" s="382"/>
      <c r="LL157" s="382"/>
      <c r="LM157" s="382"/>
      <c r="LN157" s="382"/>
      <c r="LO157" s="382"/>
      <c r="LP157" s="382"/>
      <c r="LQ157" s="382"/>
      <c r="LR157" s="382"/>
      <c r="LS157" s="382"/>
      <c r="LT157" s="382"/>
      <c r="LU157" s="382"/>
      <c r="LV157" s="382"/>
      <c r="LW157" s="382"/>
      <c r="LX157" s="382"/>
      <c r="LY157" s="382"/>
      <c r="LZ157" s="382"/>
      <c r="MA157" s="382"/>
      <c r="MB157" s="382"/>
      <c r="MC157" s="382"/>
      <c r="MD157" s="382"/>
      <c r="ME157" s="382"/>
      <c r="MF157" s="382"/>
      <c r="MG157" s="382"/>
      <c r="MH157" s="382"/>
      <c r="MI157" s="382"/>
      <c r="MJ157" s="382"/>
      <c r="MK157" s="382"/>
      <c r="ML157" s="382"/>
      <c r="MM157" s="382"/>
      <c r="MN157" s="382"/>
      <c r="MO157" s="382"/>
      <c r="MP157" s="382"/>
      <c r="MQ157" s="382"/>
      <c r="MR157" s="382"/>
      <c r="MS157" s="382"/>
      <c r="MT157" s="382"/>
      <c r="MU157" s="382"/>
      <c r="MV157" s="382"/>
      <c r="MW157" s="382"/>
      <c r="MX157" s="382"/>
      <c r="MY157" s="382"/>
      <c r="MZ157" s="382"/>
      <c r="NA157" s="382"/>
      <c r="NB157" s="382"/>
      <c r="NC157" s="382"/>
      <c r="ND157" s="382"/>
      <c r="NE157" s="382"/>
      <c r="NF157" s="382"/>
      <c r="NG157" s="382"/>
      <c r="NH157" s="382"/>
      <c r="NI157" s="382"/>
      <c r="NJ157" s="382"/>
      <c r="NK157" s="382"/>
      <c r="NL157" s="382"/>
      <c r="NM157" s="382"/>
      <c r="NN157" s="382"/>
      <c r="NO157" s="382"/>
      <c r="NP157" s="382"/>
      <c r="NQ157" s="382"/>
      <c r="NR157" s="382"/>
      <c r="NS157" s="382"/>
      <c r="NT157" s="382"/>
      <c r="NU157" s="382"/>
      <c r="NV157" s="382"/>
      <c r="NW157" s="382"/>
      <c r="NX157" s="382"/>
      <c r="NY157" s="382"/>
      <c r="NZ157" s="382"/>
      <c r="OA157" s="382"/>
      <c r="OB157" s="382"/>
      <c r="OC157" s="382"/>
      <c r="OD157" s="382"/>
      <c r="OE157" s="382"/>
      <c r="OF157" s="382"/>
      <c r="OG157" s="382"/>
      <c r="OH157" s="382"/>
      <c r="OI157" s="382"/>
      <c r="OJ157" s="382"/>
      <c r="OK157" s="382"/>
      <c r="OL157" s="382"/>
      <c r="OM157" s="382"/>
      <c r="ON157" s="382"/>
      <c r="OO157" s="382"/>
      <c r="OP157" s="382"/>
      <c r="OQ157" s="382"/>
      <c r="OR157" s="382"/>
      <c r="OS157" s="382"/>
      <c r="OT157" s="382"/>
      <c r="OU157" s="382"/>
      <c r="OV157" s="382"/>
      <c r="OW157" s="382"/>
      <c r="OX157" s="382"/>
      <c r="OY157" s="382"/>
      <c r="OZ157" s="382"/>
      <c r="PA157" s="382"/>
      <c r="PB157" s="382"/>
      <c r="PC157" s="382"/>
      <c r="PD157" s="382"/>
      <c r="PE157" s="382"/>
      <c r="PF157" s="382"/>
      <c r="PG157" s="382"/>
      <c r="PH157" s="382"/>
      <c r="PI157" s="382"/>
      <c r="PJ157" s="382"/>
      <c r="PK157" s="382"/>
      <c r="PL157" s="382"/>
      <c r="PM157" s="382"/>
      <c r="PN157" s="382"/>
      <c r="PO157" s="382"/>
      <c r="PP157" s="382"/>
      <c r="PQ157" s="382"/>
      <c r="PR157" s="382"/>
      <c r="PS157" s="382"/>
      <c r="PT157" s="382"/>
      <c r="PU157" s="382"/>
      <c r="PV157" s="382"/>
      <c r="PW157" s="382"/>
      <c r="PX157" s="382"/>
      <c r="PY157" s="382"/>
      <c r="PZ157" s="382"/>
      <c r="QA157" s="382"/>
      <c r="QB157" s="382"/>
      <c r="QC157" s="382"/>
      <c r="QD157" s="382"/>
      <c r="QE157" s="382"/>
      <c r="QF157" s="382"/>
      <c r="QG157" s="382"/>
      <c r="QH157" s="382"/>
      <c r="QI157" s="382"/>
      <c r="QJ157" s="382"/>
      <c r="QK157" s="382"/>
      <c r="QL157" s="382"/>
      <c r="QM157" s="382"/>
      <c r="QN157" s="382"/>
      <c r="QO157" s="382"/>
      <c r="QP157" s="382"/>
      <c r="QQ157" s="382"/>
      <c r="QR157" s="382"/>
      <c r="QS157" s="382"/>
      <c r="QT157" s="382"/>
      <c r="QU157" s="382"/>
      <c r="QV157" s="382"/>
      <c r="QW157" s="382"/>
      <c r="QX157" s="382"/>
      <c r="QY157" s="382"/>
      <c r="QZ157" s="382"/>
      <c r="RA157" s="382"/>
      <c r="RB157" s="382"/>
      <c r="RC157" s="382"/>
      <c r="RD157" s="382"/>
      <c r="RE157" s="382"/>
      <c r="RF157" s="382"/>
      <c r="RG157" s="382"/>
      <c r="RH157" s="382"/>
      <c r="RI157" s="382"/>
      <c r="RJ157" s="382"/>
      <c r="RK157" s="382"/>
      <c r="RL157" s="382"/>
      <c r="RM157" s="382"/>
      <c r="RN157" s="382"/>
      <c r="RO157" s="382"/>
      <c r="RP157" s="382"/>
      <c r="RQ157" s="382"/>
      <c r="RR157" s="382"/>
      <c r="RS157" s="382"/>
      <c r="RT157" s="382"/>
      <c r="RU157" s="382"/>
      <c r="RV157" s="382"/>
      <c r="RW157" s="382"/>
      <c r="RX157" s="382"/>
      <c r="RY157" s="382"/>
      <c r="RZ157" s="382"/>
      <c r="SA157" s="382"/>
      <c r="SB157" s="382"/>
      <c r="SC157" s="382"/>
      <c r="SD157" s="382"/>
      <c r="SE157" s="382"/>
      <c r="SF157" s="382"/>
      <c r="SG157" s="382"/>
      <c r="SH157" s="382"/>
      <c r="SI157" s="382"/>
      <c r="SJ157" s="382"/>
      <c r="SK157" s="382"/>
      <c r="SL157" s="382"/>
      <c r="SM157" s="382"/>
      <c r="SN157" s="382"/>
      <c r="SO157" s="382"/>
      <c r="SP157" s="382"/>
      <c r="SQ157" s="382"/>
      <c r="SR157" s="382"/>
      <c r="SS157" s="382"/>
      <c r="ST157" s="382"/>
      <c r="SU157" s="382"/>
      <c r="SV157" s="382"/>
      <c r="SW157" s="382"/>
      <c r="SX157" s="382"/>
      <c r="SY157" s="382"/>
      <c r="SZ157" s="382"/>
      <c r="TA157" s="382"/>
      <c r="TB157" s="382"/>
      <c r="TC157" s="382"/>
      <c r="TD157" s="382"/>
      <c r="TE157" s="382"/>
      <c r="TF157" s="382"/>
      <c r="TG157" s="382"/>
      <c r="TH157" s="382"/>
      <c r="TI157" s="382"/>
      <c r="TJ157" s="382"/>
      <c r="TK157" s="382"/>
      <c r="TL157" s="382"/>
      <c r="TM157" s="382"/>
      <c r="TN157" s="382"/>
      <c r="TO157" s="382"/>
      <c r="TP157" s="382"/>
      <c r="TQ157" s="382"/>
      <c r="TR157" s="382"/>
      <c r="TS157" s="382"/>
      <c r="TT157" s="382"/>
      <c r="TU157" s="382"/>
      <c r="TV157" s="382"/>
      <c r="TW157" s="382"/>
      <c r="TX157" s="382"/>
      <c r="TY157" s="382"/>
      <c r="TZ157" s="382"/>
      <c r="UA157" s="382"/>
      <c r="UB157" s="382"/>
      <c r="UC157" s="382"/>
      <c r="UD157" s="382"/>
      <c r="UE157" s="382"/>
      <c r="UF157" s="382"/>
      <c r="UG157" s="382"/>
      <c r="UH157" s="382"/>
      <c r="UI157" s="382"/>
      <c r="UJ157" s="382"/>
      <c r="UK157" s="382"/>
      <c r="UL157" s="382"/>
      <c r="UM157" s="382"/>
      <c r="UN157" s="382"/>
      <c r="UO157" s="382"/>
      <c r="UP157" s="382"/>
      <c r="UQ157" s="382"/>
      <c r="UR157" s="382"/>
      <c r="US157" s="382"/>
      <c r="UT157" s="382"/>
      <c r="UU157" s="382"/>
      <c r="UV157" s="382"/>
      <c r="UW157" s="382"/>
      <c r="UX157" s="382"/>
      <c r="UY157" s="382"/>
      <c r="UZ157" s="382"/>
      <c r="VA157" s="382"/>
      <c r="VB157" s="382"/>
      <c r="VC157" s="382"/>
      <c r="VD157" s="382"/>
      <c r="VE157" s="382"/>
      <c r="VF157" s="382"/>
      <c r="VG157" s="382"/>
      <c r="VH157" s="382"/>
      <c r="VI157" s="382"/>
      <c r="VJ157" s="382"/>
      <c r="VK157" s="382"/>
      <c r="VL157" s="382"/>
      <c r="VM157" s="382"/>
      <c r="VN157" s="382"/>
      <c r="VO157" s="382"/>
      <c r="VP157" s="382"/>
      <c r="VQ157" s="382"/>
      <c r="VR157" s="382"/>
      <c r="VS157" s="382"/>
      <c r="VT157" s="382"/>
      <c r="VU157" s="382"/>
      <c r="VV157" s="382"/>
      <c r="VW157" s="382"/>
      <c r="VX157" s="382"/>
      <c r="VY157" s="382"/>
      <c r="VZ157" s="382"/>
      <c r="WA157" s="382"/>
      <c r="WB157" s="382"/>
      <c r="WC157" s="382"/>
      <c r="WD157" s="382"/>
      <c r="WE157" s="382"/>
      <c r="WF157" s="382"/>
      <c r="WG157" s="382"/>
      <c r="WH157" s="382"/>
      <c r="WI157" s="382"/>
      <c r="WJ157" s="382"/>
      <c r="WK157" s="382"/>
      <c r="WL157" s="382"/>
      <c r="WM157" s="382"/>
      <c r="WN157" s="382"/>
      <c r="WO157" s="382"/>
      <c r="WP157" s="382"/>
      <c r="WQ157" s="382"/>
      <c r="WR157" s="382"/>
      <c r="WS157" s="382"/>
      <c r="WT157" s="382"/>
      <c r="WU157" s="382"/>
      <c r="WV157" s="382"/>
      <c r="WW157" s="382"/>
      <c r="WX157" s="382"/>
      <c r="WY157" s="382"/>
      <c r="WZ157" s="382"/>
      <c r="XA157" s="382"/>
      <c r="XB157" s="382"/>
      <c r="XC157" s="382"/>
      <c r="XD157" s="382"/>
      <c r="XE157" s="382"/>
      <c r="XF157" s="382"/>
      <c r="XG157" s="382"/>
      <c r="XH157" s="382"/>
      <c r="XI157" s="382"/>
      <c r="XJ157" s="382"/>
      <c r="XK157" s="382"/>
      <c r="XL157" s="382"/>
      <c r="XM157" s="382"/>
      <c r="XN157" s="382"/>
      <c r="XO157" s="382"/>
      <c r="XP157" s="382"/>
      <c r="XQ157" s="382"/>
      <c r="XR157" s="382"/>
      <c r="XS157" s="382"/>
      <c r="XT157" s="382"/>
      <c r="XU157" s="382"/>
      <c r="XV157" s="382"/>
      <c r="XW157" s="382"/>
      <c r="XX157" s="382"/>
      <c r="XY157" s="382"/>
      <c r="XZ157" s="382"/>
      <c r="YA157" s="382"/>
      <c r="YB157" s="382"/>
      <c r="YC157" s="382"/>
      <c r="YD157" s="382"/>
      <c r="YE157" s="382"/>
      <c r="YF157" s="382"/>
      <c r="YG157" s="382"/>
      <c r="YH157" s="382"/>
      <c r="YI157" s="382"/>
      <c r="YJ157" s="382"/>
      <c r="YK157" s="382"/>
      <c r="YL157" s="382"/>
      <c r="YM157" s="382"/>
      <c r="YN157" s="382"/>
      <c r="YO157" s="382"/>
      <c r="YP157" s="382"/>
      <c r="YQ157" s="382"/>
      <c r="YR157" s="382"/>
      <c r="YS157" s="382"/>
      <c r="YT157" s="382"/>
      <c r="YU157" s="382"/>
      <c r="YV157" s="382"/>
      <c r="YW157" s="382"/>
      <c r="YX157" s="382"/>
      <c r="YY157" s="382"/>
      <c r="YZ157" s="382"/>
      <c r="ZA157" s="382"/>
      <c r="ZB157" s="382"/>
      <c r="ZC157" s="382"/>
      <c r="ZD157" s="382"/>
      <c r="ZE157" s="382"/>
      <c r="ZF157" s="382"/>
      <c r="ZG157" s="382"/>
      <c r="ZH157" s="382"/>
      <c r="ZI157" s="382"/>
      <c r="ZJ157" s="382"/>
      <c r="ZK157" s="382"/>
      <c r="ZL157" s="382"/>
      <c r="ZM157" s="382"/>
      <c r="ZN157" s="382"/>
      <c r="ZO157" s="382"/>
      <c r="ZP157" s="382"/>
      <c r="ZQ157" s="382"/>
      <c r="ZR157" s="382"/>
      <c r="ZS157" s="382"/>
      <c r="ZT157" s="382"/>
      <c r="ZU157" s="382"/>
      <c r="ZV157" s="382"/>
      <c r="ZW157" s="382"/>
      <c r="ZX157" s="382"/>
      <c r="ZY157" s="382"/>
      <c r="ZZ157" s="382"/>
      <c r="AAA157" s="382"/>
      <c r="AAB157" s="382"/>
      <c r="AAC157" s="382"/>
      <c r="AAD157" s="382"/>
      <c r="AAE157" s="382"/>
      <c r="AAF157" s="382"/>
      <c r="AAG157" s="382"/>
      <c r="AAH157" s="382"/>
      <c r="AAI157" s="382"/>
      <c r="AAJ157" s="382"/>
      <c r="AAK157" s="382"/>
      <c r="AAL157" s="382"/>
      <c r="AAM157" s="382"/>
      <c r="AAN157" s="382"/>
      <c r="AAO157" s="382"/>
      <c r="AAP157" s="382"/>
      <c r="AAQ157" s="382"/>
      <c r="AAR157" s="382"/>
      <c r="AAS157" s="382"/>
      <c r="AAT157" s="382"/>
      <c r="AAU157" s="382"/>
      <c r="AAV157" s="382"/>
      <c r="AAW157" s="382"/>
      <c r="AAX157" s="382"/>
      <c r="AAY157" s="382"/>
      <c r="AAZ157" s="382"/>
      <c r="ABA157" s="382"/>
      <c r="ABB157" s="382"/>
      <c r="ABC157" s="382"/>
      <c r="ABD157" s="382"/>
      <c r="ABE157" s="382"/>
      <c r="ABF157" s="382"/>
      <c r="ABG157" s="382"/>
      <c r="ABH157" s="382"/>
      <c r="ABI157" s="382"/>
      <c r="ABJ157" s="382"/>
      <c r="ABK157" s="382"/>
      <c r="ABL157" s="382"/>
      <c r="ABM157" s="382"/>
      <c r="ABN157" s="382"/>
      <c r="ABO157" s="382"/>
      <c r="ABP157" s="382"/>
      <c r="ABQ157" s="382"/>
      <c r="ABR157" s="382"/>
      <c r="ABS157" s="382"/>
      <c r="ABT157" s="382"/>
      <c r="ABU157" s="382"/>
      <c r="ABV157" s="382"/>
      <c r="ABW157" s="382"/>
      <c r="ABX157" s="382"/>
      <c r="ABY157" s="382"/>
      <c r="ABZ157" s="382"/>
      <c r="ACA157" s="382"/>
      <c r="ACB157" s="382"/>
      <c r="ACC157" s="382"/>
      <c r="ACD157" s="382"/>
      <c r="ACE157" s="382"/>
      <c r="ACF157" s="382"/>
      <c r="ACG157" s="382"/>
      <c r="ACH157" s="382"/>
      <c r="ACI157" s="382"/>
      <c r="ACJ157" s="382"/>
      <c r="ACK157" s="382"/>
      <c r="ACL157" s="382"/>
      <c r="ACM157" s="382"/>
      <c r="ACN157" s="382"/>
      <c r="ACO157" s="382"/>
      <c r="ACP157" s="382"/>
      <c r="ACQ157" s="382"/>
      <c r="ACR157" s="382"/>
      <c r="ACS157" s="382"/>
      <c r="ACT157" s="382"/>
      <c r="ACU157" s="382"/>
      <c r="ACV157" s="382"/>
      <c r="ACW157" s="382"/>
      <c r="ACX157" s="382"/>
      <c r="ACY157" s="382"/>
      <c r="ACZ157" s="382"/>
      <c r="ADA157" s="382"/>
      <c r="ADB157" s="382"/>
      <c r="ADC157" s="382"/>
      <c r="ADD157" s="382"/>
      <c r="ADE157" s="382"/>
      <c r="ADF157" s="382"/>
      <c r="ADG157" s="382"/>
      <c r="ADH157" s="382"/>
      <c r="ADI157" s="382"/>
      <c r="ADJ157" s="382"/>
      <c r="ADK157" s="382"/>
      <c r="ADL157" s="382"/>
      <c r="ADM157" s="382"/>
      <c r="ADN157" s="382"/>
      <c r="ADO157" s="382"/>
      <c r="ADP157" s="382"/>
      <c r="ADQ157" s="382"/>
      <c r="ADR157" s="382"/>
      <c r="ADS157" s="382"/>
      <c r="ADT157" s="382"/>
      <c r="ADU157" s="382"/>
      <c r="ADV157" s="382"/>
      <c r="ADW157" s="382"/>
      <c r="ADX157" s="382"/>
      <c r="ADY157" s="382"/>
      <c r="ADZ157" s="382"/>
      <c r="AEA157" s="382"/>
      <c r="AEB157" s="382"/>
      <c r="AEC157" s="382"/>
      <c r="AED157" s="382"/>
      <c r="AEE157" s="382"/>
      <c r="AEF157" s="382"/>
      <c r="AEG157" s="382"/>
      <c r="AEH157" s="382"/>
      <c r="AEI157" s="382"/>
      <c r="AEJ157" s="382"/>
      <c r="AEK157" s="382"/>
      <c r="AEL157" s="382"/>
      <c r="AEM157" s="382"/>
      <c r="AEN157" s="382"/>
      <c r="AEO157" s="382"/>
      <c r="AEP157" s="382"/>
      <c r="AEQ157" s="382"/>
      <c r="AER157" s="382"/>
      <c r="AES157" s="382"/>
      <c r="AET157" s="382"/>
      <c r="AEU157" s="382"/>
      <c r="AEV157" s="382"/>
      <c r="AEW157" s="382"/>
      <c r="AEX157" s="382"/>
      <c r="AEY157" s="382"/>
      <c r="AEZ157" s="382"/>
      <c r="AFA157" s="382"/>
      <c r="AFB157" s="382"/>
      <c r="AFC157" s="382"/>
      <c r="AFD157" s="382"/>
      <c r="AFE157" s="382"/>
      <c r="AFF157" s="382"/>
      <c r="AFG157" s="382"/>
      <c r="AFH157" s="382"/>
      <c r="AFI157" s="382"/>
      <c r="AFJ157" s="382"/>
      <c r="AFK157" s="382"/>
      <c r="AFL157" s="382"/>
      <c r="AFM157" s="382"/>
      <c r="AFN157" s="382"/>
      <c r="AFO157" s="382"/>
      <c r="AFP157" s="382"/>
      <c r="AFQ157" s="382"/>
      <c r="AFR157" s="382"/>
      <c r="AFS157" s="382"/>
      <c r="AFT157" s="382"/>
      <c r="AFU157" s="382"/>
      <c r="AFV157" s="382"/>
      <c r="AFW157" s="382"/>
      <c r="AFX157" s="382"/>
      <c r="AFY157" s="382"/>
      <c r="AFZ157" s="382"/>
      <c r="AGA157" s="382"/>
      <c r="AGB157" s="382"/>
      <c r="AGC157" s="382"/>
      <c r="AGD157" s="382"/>
      <c r="AGE157" s="382"/>
      <c r="AGF157" s="382"/>
      <c r="AGG157" s="382"/>
      <c r="AGH157" s="382"/>
      <c r="AGI157" s="382"/>
      <c r="AGJ157" s="382"/>
      <c r="AGK157" s="382"/>
      <c r="AGL157" s="382"/>
      <c r="AGM157" s="382"/>
      <c r="AGN157" s="382"/>
      <c r="AGO157" s="382"/>
      <c r="AGP157" s="382"/>
      <c r="AGQ157" s="382"/>
      <c r="AGR157" s="382"/>
      <c r="AGS157" s="382"/>
      <c r="AGT157" s="382"/>
      <c r="AGU157" s="382"/>
      <c r="AGV157" s="382"/>
      <c r="AGW157" s="382"/>
      <c r="AGX157" s="382"/>
      <c r="AGY157" s="382"/>
      <c r="AGZ157" s="382"/>
      <c r="AHA157" s="382"/>
      <c r="AHB157" s="382"/>
      <c r="AHC157" s="382"/>
      <c r="AHD157" s="382"/>
      <c r="AHE157" s="382"/>
      <c r="AHF157" s="382"/>
      <c r="AHG157" s="382"/>
      <c r="AHH157" s="382"/>
      <c r="AHI157" s="382"/>
      <c r="AHJ157" s="382"/>
      <c r="AHK157" s="382"/>
      <c r="AHL157" s="382"/>
      <c r="AHM157" s="382"/>
      <c r="AHN157" s="382"/>
      <c r="AHO157" s="382"/>
      <c r="AHP157" s="382"/>
      <c r="AHQ157" s="382"/>
      <c r="AHR157" s="382"/>
      <c r="AHS157" s="382"/>
      <c r="AHT157" s="382"/>
      <c r="AHU157" s="382"/>
      <c r="AHV157" s="382"/>
      <c r="AHW157" s="382"/>
      <c r="AHX157" s="382"/>
      <c r="AHY157" s="382"/>
      <c r="AHZ157" s="382"/>
      <c r="AIA157" s="382"/>
      <c r="AIB157" s="382"/>
      <c r="AIC157" s="382"/>
      <c r="AID157" s="382"/>
      <c r="AIE157" s="382"/>
      <c r="AIF157" s="382"/>
      <c r="AIG157" s="382"/>
      <c r="AIH157" s="382"/>
      <c r="AII157" s="382"/>
      <c r="AIJ157" s="382"/>
      <c r="AIK157" s="382"/>
      <c r="AIL157" s="382"/>
      <c r="AIM157" s="382"/>
      <c r="AIN157" s="382"/>
      <c r="AIO157" s="382"/>
      <c r="AIP157" s="382"/>
      <c r="AIQ157" s="382"/>
      <c r="AIR157" s="382"/>
      <c r="AIS157" s="382"/>
      <c r="AIT157" s="382"/>
      <c r="AIU157" s="382"/>
      <c r="AIV157" s="382"/>
      <c r="AIW157" s="382"/>
      <c r="AIX157" s="382"/>
      <c r="AIY157" s="382"/>
      <c r="AIZ157" s="382"/>
      <c r="AJA157" s="382"/>
      <c r="AJB157" s="382"/>
      <c r="AJC157" s="382"/>
      <c r="AJD157" s="382"/>
      <c r="AJE157" s="382"/>
      <c r="AJF157" s="382"/>
      <c r="AJG157" s="382"/>
      <c r="AJH157" s="382"/>
      <c r="AJI157" s="382"/>
      <c r="AJJ157" s="382"/>
      <c r="AJK157" s="382"/>
      <c r="AJL157" s="382"/>
      <c r="AJM157" s="382"/>
      <c r="AJN157" s="382"/>
      <c r="AJO157" s="382"/>
      <c r="AJP157" s="382"/>
      <c r="AJQ157" s="382"/>
      <c r="AJR157" s="382"/>
      <c r="AJS157" s="382"/>
      <c r="AJT157" s="382"/>
      <c r="AJU157" s="382"/>
      <c r="AJV157" s="382"/>
      <c r="AJW157" s="382"/>
      <c r="AJX157" s="382"/>
      <c r="AJY157" s="382"/>
      <c r="AJZ157" s="382"/>
      <c r="AKA157" s="382"/>
      <c r="AKB157" s="382"/>
      <c r="AKC157" s="382"/>
      <c r="AKD157" s="382"/>
      <c r="AKE157" s="382"/>
      <c r="AKF157" s="382"/>
      <c r="AKG157" s="382"/>
      <c r="AKH157" s="382"/>
      <c r="AKI157" s="382"/>
      <c r="AKJ157" s="382"/>
      <c r="AKK157" s="382"/>
      <c r="AKL157" s="382"/>
      <c r="AKM157" s="382"/>
      <c r="AKN157" s="382"/>
      <c r="AKO157" s="382"/>
      <c r="AKP157" s="382"/>
      <c r="AKQ157" s="382"/>
      <c r="AKR157" s="382"/>
      <c r="AKS157" s="382"/>
      <c r="AKT157" s="382"/>
      <c r="AKU157" s="382"/>
      <c r="AKV157" s="382"/>
      <c r="AKW157" s="382"/>
      <c r="AKX157" s="382"/>
      <c r="AKY157" s="382"/>
      <c r="AKZ157" s="382"/>
      <c r="ALA157" s="382"/>
      <c r="ALB157" s="382"/>
      <c r="ALC157" s="382"/>
      <c r="ALD157" s="382"/>
      <c r="ALE157" s="382"/>
      <c r="ALF157" s="382"/>
      <c r="ALG157" s="382"/>
      <c r="ALH157" s="382"/>
      <c r="ALI157" s="382"/>
      <c r="ALJ157" s="382"/>
      <c r="ALK157" s="382"/>
      <c r="ALL157" s="382"/>
      <c r="ALM157" s="382"/>
      <c r="ALN157" s="382"/>
      <c r="ALO157" s="382"/>
      <c r="ALP157" s="382"/>
      <c r="ALQ157" s="382"/>
      <c r="ALR157" s="382"/>
      <c r="ALS157" s="382"/>
      <c r="ALT157" s="382"/>
      <c r="ALU157" s="382"/>
      <c r="ALV157" s="382"/>
      <c r="ALW157" s="382"/>
      <c r="ALX157" s="382"/>
      <c r="ALY157" s="382"/>
      <c r="ALZ157" s="382"/>
      <c r="AMA157" s="382"/>
      <c r="AMB157" s="382"/>
      <c r="AMC157" s="382"/>
      <c r="AMD157" s="382"/>
      <c r="AME157" s="382"/>
      <c r="AMF157" s="382"/>
      <c r="AMG157" s="382"/>
      <c r="AMH157" s="382"/>
      <c r="AMI157" s="382"/>
      <c r="AMJ157" s="382"/>
      <c r="AMK157" s="382"/>
      <c r="AML157" s="382"/>
      <c r="AMM157" s="382"/>
      <c r="AMN157" s="382"/>
      <c r="AMO157" s="382"/>
      <c r="AMP157" s="382"/>
      <c r="AMQ157" s="382"/>
      <c r="AMR157" s="382"/>
      <c r="AMS157" s="382"/>
      <c r="AMT157" s="382"/>
      <c r="AMU157" s="382"/>
      <c r="AMV157" s="382"/>
      <c r="AMW157" s="382"/>
      <c r="AMX157" s="382"/>
      <c r="AMY157" s="382"/>
      <c r="AMZ157" s="382"/>
      <c r="ANA157" s="382"/>
      <c r="ANB157" s="382"/>
      <c r="ANC157" s="382"/>
      <c r="AND157" s="382"/>
      <c r="ANE157" s="382"/>
      <c r="ANF157" s="382"/>
      <c r="ANG157" s="382"/>
      <c r="ANH157" s="382"/>
      <c r="ANI157" s="382"/>
      <c r="ANJ157" s="382"/>
      <c r="ANK157" s="382"/>
      <c r="ANL157" s="382"/>
      <c r="ANM157" s="382"/>
      <c r="ANN157" s="382"/>
      <c r="ANO157" s="382"/>
      <c r="ANP157" s="382"/>
      <c r="ANQ157" s="382"/>
      <c r="ANR157" s="382"/>
      <c r="ANS157" s="382"/>
      <c r="ANT157" s="382"/>
      <c r="ANU157" s="382"/>
      <c r="ANV157" s="382"/>
      <c r="ANW157" s="382"/>
      <c r="ANX157" s="382"/>
      <c r="ANY157" s="382"/>
      <c r="ANZ157" s="382"/>
      <c r="AOA157" s="382"/>
      <c r="AOB157" s="382"/>
      <c r="AOC157" s="382"/>
      <c r="AOD157" s="382"/>
      <c r="AOE157" s="382"/>
      <c r="AOF157" s="382"/>
      <c r="AOG157" s="382"/>
      <c r="AOH157" s="382"/>
      <c r="AOI157" s="382"/>
      <c r="AOJ157" s="382"/>
      <c r="AOK157" s="382"/>
      <c r="AOL157" s="382"/>
      <c r="AOM157" s="382"/>
      <c r="AON157" s="382"/>
      <c r="AOO157" s="382"/>
      <c r="AOP157" s="382"/>
      <c r="AOQ157" s="382"/>
      <c r="AOR157" s="382"/>
      <c r="AOS157" s="382"/>
      <c r="AOT157" s="382"/>
      <c r="AOU157" s="382"/>
      <c r="AOV157" s="382"/>
      <c r="AOW157" s="382"/>
      <c r="AOX157" s="382"/>
      <c r="AOY157" s="382"/>
      <c r="AOZ157" s="382"/>
      <c r="APA157" s="382"/>
      <c r="APB157" s="382"/>
      <c r="APC157" s="382"/>
      <c r="APD157" s="382"/>
      <c r="APE157" s="382"/>
      <c r="APF157" s="382"/>
      <c r="APG157" s="382"/>
      <c r="APH157" s="382"/>
      <c r="API157" s="382"/>
      <c r="APJ157" s="382"/>
      <c r="APK157" s="382"/>
      <c r="APL157" s="382"/>
      <c r="APM157" s="382"/>
      <c r="APN157" s="382"/>
      <c r="APO157" s="382"/>
      <c r="APP157" s="382"/>
      <c r="APQ157" s="382"/>
      <c r="APR157" s="382"/>
      <c r="APS157" s="382"/>
      <c r="APT157" s="382"/>
      <c r="APU157" s="382"/>
      <c r="APV157" s="382"/>
      <c r="APW157" s="382"/>
      <c r="APX157" s="382"/>
      <c r="APY157" s="382"/>
      <c r="APZ157" s="382"/>
      <c r="AQA157" s="382"/>
      <c r="AQB157" s="382"/>
      <c r="AQC157" s="382"/>
      <c r="AQD157" s="382"/>
      <c r="AQE157" s="382"/>
      <c r="AQF157" s="382"/>
      <c r="AQG157" s="382"/>
      <c r="AQH157" s="382"/>
      <c r="AQI157" s="382"/>
      <c r="AQJ157" s="382"/>
      <c r="AQK157" s="382"/>
      <c r="AQL157" s="382"/>
      <c r="AQM157" s="382"/>
      <c r="AQN157" s="382"/>
      <c r="AQO157" s="382"/>
      <c r="AQP157" s="382"/>
      <c r="AQQ157" s="382"/>
      <c r="AQR157" s="382"/>
      <c r="AQS157" s="382"/>
      <c r="AQT157" s="382"/>
      <c r="AQU157" s="382"/>
      <c r="AQV157" s="382"/>
      <c r="AQW157" s="382"/>
      <c r="AQX157" s="382"/>
      <c r="AQY157" s="382"/>
      <c r="AQZ157" s="382"/>
      <c r="ARA157" s="382"/>
      <c r="ARB157" s="382"/>
      <c r="ARC157" s="382"/>
      <c r="ARD157" s="382"/>
      <c r="ARE157" s="382"/>
      <c r="ARF157" s="382"/>
      <c r="ARG157" s="382"/>
      <c r="ARH157" s="382"/>
      <c r="ARI157" s="382"/>
      <c r="ARJ157" s="382"/>
      <c r="ARK157" s="382"/>
      <c r="ARL157" s="382"/>
      <c r="ARM157" s="382"/>
      <c r="ARN157" s="382"/>
      <c r="ARO157" s="382"/>
      <c r="ARP157" s="382"/>
      <c r="ARQ157" s="382"/>
      <c r="ARR157" s="382"/>
      <c r="ARS157" s="382"/>
      <c r="ART157" s="382"/>
      <c r="ARU157" s="382"/>
      <c r="ARV157" s="382"/>
      <c r="ARW157" s="382"/>
      <c r="ARX157" s="382"/>
      <c r="ARY157" s="382"/>
      <c r="ARZ157" s="382"/>
      <c r="ASA157" s="382"/>
      <c r="ASB157" s="382"/>
      <c r="ASC157" s="382"/>
      <c r="ASD157" s="382"/>
      <c r="ASE157" s="382"/>
      <c r="ASF157" s="382"/>
      <c r="ASG157" s="382"/>
      <c r="ASH157" s="382"/>
      <c r="ASI157" s="382"/>
      <c r="ASJ157" s="382"/>
      <c r="ASK157" s="382"/>
      <c r="ASL157" s="382"/>
      <c r="ASM157" s="382"/>
      <c r="ASN157" s="382"/>
      <c r="ASO157" s="382"/>
      <c r="ASP157" s="382"/>
      <c r="ASQ157" s="382"/>
      <c r="ASR157" s="382"/>
      <c r="ASS157" s="382"/>
      <c r="AST157" s="382"/>
      <c r="ASU157" s="382"/>
      <c r="ASV157" s="382"/>
      <c r="ASW157" s="382"/>
      <c r="ASX157" s="382"/>
      <c r="ASY157" s="382"/>
      <c r="ASZ157" s="382"/>
      <c r="ATA157" s="382"/>
      <c r="ATB157" s="382"/>
      <c r="ATC157" s="382"/>
      <c r="ATD157" s="382"/>
      <c r="ATE157" s="382"/>
      <c r="ATF157" s="382"/>
      <c r="ATG157" s="382"/>
      <c r="ATH157" s="382"/>
      <c r="ATI157" s="382"/>
      <c r="ATJ157" s="382"/>
      <c r="ATK157" s="382"/>
      <c r="ATL157" s="382"/>
      <c r="ATM157" s="382"/>
      <c r="ATN157" s="382"/>
      <c r="ATO157" s="382"/>
      <c r="ATP157" s="382"/>
      <c r="ATQ157" s="382"/>
      <c r="ATR157" s="382"/>
      <c r="ATS157" s="382"/>
      <c r="ATT157" s="382"/>
      <c r="ATU157" s="382"/>
      <c r="ATV157" s="382"/>
      <c r="ATW157" s="382"/>
      <c r="ATX157" s="382"/>
      <c r="ATY157" s="382"/>
      <c r="ATZ157" s="382"/>
      <c r="AUA157" s="382"/>
      <c r="AUB157" s="382"/>
      <c r="AUC157" s="382"/>
      <c r="AUD157" s="382"/>
      <c r="AUE157" s="382"/>
      <c r="AUF157" s="382"/>
      <c r="AUG157" s="382"/>
      <c r="AUH157" s="382"/>
      <c r="AUI157" s="382"/>
      <c r="AUJ157" s="382"/>
      <c r="AUK157" s="382"/>
      <c r="AUL157" s="382"/>
      <c r="AUM157" s="382"/>
      <c r="AUN157" s="382"/>
      <c r="AUO157" s="382"/>
      <c r="AUP157" s="382"/>
      <c r="AUQ157" s="382"/>
      <c r="AUR157" s="382"/>
      <c r="AUS157" s="382"/>
      <c r="AUT157" s="382"/>
      <c r="AUU157" s="382"/>
      <c r="AUV157" s="382"/>
      <c r="AUW157" s="382"/>
      <c r="AUX157" s="382"/>
      <c r="AUY157" s="382"/>
      <c r="AUZ157" s="382"/>
      <c r="AVA157" s="382"/>
      <c r="AVB157" s="382"/>
      <c r="AVC157" s="382"/>
      <c r="AVD157" s="382"/>
      <c r="AVE157" s="382"/>
      <c r="AVF157" s="382"/>
      <c r="AVG157" s="382"/>
      <c r="AVH157" s="382"/>
      <c r="AVI157" s="382"/>
      <c r="AVJ157" s="382"/>
      <c r="AVK157" s="382"/>
      <c r="AVL157" s="382"/>
      <c r="AVM157" s="382"/>
      <c r="AVN157" s="382"/>
      <c r="AVO157" s="382"/>
      <c r="AVP157" s="382"/>
      <c r="AVQ157" s="382"/>
      <c r="AVR157" s="382"/>
      <c r="AVS157" s="382"/>
      <c r="AVT157" s="382"/>
      <c r="AVU157" s="382"/>
      <c r="AVV157" s="382"/>
      <c r="AVW157" s="382"/>
      <c r="AVX157" s="382"/>
      <c r="AVY157" s="382"/>
      <c r="AVZ157" s="382"/>
      <c r="AWA157" s="382"/>
      <c r="AWB157" s="382"/>
      <c r="AWC157" s="382"/>
      <c r="AWD157" s="382"/>
      <c r="AWE157" s="382"/>
      <c r="AWF157" s="382"/>
      <c r="AWG157" s="382"/>
      <c r="AWH157" s="382"/>
      <c r="AWI157" s="382"/>
      <c r="AWJ157" s="382"/>
      <c r="AWK157" s="382"/>
      <c r="AWL157" s="382"/>
      <c r="AWM157" s="382"/>
      <c r="AWN157" s="382"/>
      <c r="AWO157" s="382"/>
      <c r="AWP157" s="382"/>
      <c r="AWQ157" s="382"/>
      <c r="AWR157" s="382"/>
      <c r="AWS157" s="382"/>
      <c r="AWT157" s="382"/>
      <c r="AWU157" s="382"/>
      <c r="AWV157" s="382"/>
      <c r="AWW157" s="382"/>
      <c r="AWX157" s="382"/>
      <c r="AWY157" s="382"/>
      <c r="AWZ157" s="382"/>
      <c r="AXA157" s="382"/>
      <c r="AXB157" s="382"/>
      <c r="AXC157" s="382"/>
      <c r="AXD157" s="382"/>
      <c r="AXE157" s="382"/>
      <c r="AXF157" s="382"/>
      <c r="AXG157" s="382"/>
      <c r="AXH157" s="382"/>
      <c r="AXI157" s="382"/>
      <c r="AXJ157" s="382"/>
      <c r="AXK157" s="382"/>
      <c r="AXL157" s="382"/>
      <c r="AXM157" s="382"/>
      <c r="AXN157" s="382"/>
      <c r="AXO157" s="382"/>
      <c r="AXP157" s="382"/>
      <c r="AXQ157" s="382"/>
      <c r="AXR157" s="382"/>
      <c r="AXS157" s="382"/>
      <c r="AXT157" s="382"/>
      <c r="AXU157" s="382"/>
      <c r="AXV157" s="382"/>
      <c r="AXW157" s="382"/>
      <c r="AXX157" s="382"/>
      <c r="AXY157" s="382"/>
      <c r="AXZ157" s="382"/>
      <c r="AYA157" s="382"/>
      <c r="AYB157" s="382"/>
      <c r="AYC157" s="382"/>
      <c r="AYD157" s="382"/>
      <c r="AYE157" s="382"/>
      <c r="AYF157" s="382"/>
      <c r="AYG157" s="382"/>
      <c r="AYH157" s="382"/>
      <c r="AYI157" s="382"/>
      <c r="AYJ157" s="382"/>
      <c r="AYK157" s="382"/>
      <c r="AYL157" s="382"/>
      <c r="AYM157" s="382"/>
      <c r="AYN157" s="382"/>
      <c r="AYO157" s="382"/>
      <c r="AYP157" s="382"/>
      <c r="AYQ157" s="382"/>
      <c r="AYR157" s="382"/>
      <c r="AYS157" s="382"/>
      <c r="AYT157" s="382"/>
      <c r="AYU157" s="382"/>
      <c r="AYV157" s="382"/>
      <c r="AYW157" s="382"/>
      <c r="AYX157" s="382"/>
      <c r="AYY157" s="382"/>
      <c r="AYZ157" s="382"/>
      <c r="AZA157" s="382"/>
      <c r="AZB157" s="382"/>
      <c r="AZC157" s="382"/>
      <c r="AZD157" s="382"/>
      <c r="AZE157" s="382"/>
      <c r="AZF157" s="382"/>
      <c r="AZG157" s="382"/>
      <c r="AZH157" s="382"/>
      <c r="AZI157" s="382"/>
      <c r="AZJ157" s="382"/>
      <c r="AZK157" s="382"/>
      <c r="AZL157" s="382"/>
      <c r="AZM157" s="382"/>
      <c r="AZN157" s="382"/>
      <c r="AZO157" s="382"/>
      <c r="AZP157" s="382"/>
      <c r="AZQ157" s="382"/>
      <c r="AZR157" s="382"/>
      <c r="AZS157" s="382"/>
      <c r="AZT157" s="382"/>
      <c r="AZU157" s="382"/>
      <c r="AZV157" s="382"/>
      <c r="AZW157" s="382"/>
      <c r="AZX157" s="382"/>
      <c r="AZY157" s="382"/>
      <c r="AZZ157" s="382"/>
      <c r="BAA157" s="382"/>
      <c r="BAB157" s="382"/>
      <c r="BAC157" s="382"/>
      <c r="BAD157" s="382"/>
      <c r="BAE157" s="382"/>
      <c r="BAF157" s="382"/>
      <c r="BAG157" s="382"/>
      <c r="BAH157" s="382"/>
      <c r="BAI157" s="382"/>
      <c r="BAJ157" s="382"/>
      <c r="BAK157" s="382"/>
      <c r="BAL157" s="382"/>
      <c r="BAM157" s="382"/>
      <c r="BAN157" s="382"/>
      <c r="BAO157" s="382"/>
      <c r="BAP157" s="382"/>
      <c r="BAQ157" s="382"/>
      <c r="BAR157" s="382"/>
      <c r="BAS157" s="382"/>
      <c r="BAT157" s="382"/>
      <c r="BAU157" s="382"/>
      <c r="BAV157" s="382"/>
      <c r="BAW157" s="382"/>
      <c r="BAX157" s="382"/>
      <c r="BAY157" s="382"/>
      <c r="BAZ157" s="382"/>
      <c r="BBA157" s="382"/>
      <c r="BBB157" s="382"/>
      <c r="BBC157" s="382"/>
      <c r="BBD157" s="382"/>
      <c r="BBE157" s="382"/>
      <c r="BBF157" s="382"/>
      <c r="BBG157" s="382"/>
      <c r="BBH157" s="382"/>
      <c r="BBI157" s="382"/>
      <c r="BBJ157" s="382"/>
      <c r="BBK157" s="382"/>
      <c r="BBL157" s="382"/>
      <c r="BBM157" s="382"/>
      <c r="BBN157" s="382"/>
      <c r="BBO157" s="382"/>
      <c r="BBP157" s="382"/>
      <c r="BBQ157" s="382"/>
      <c r="BBR157" s="382"/>
      <c r="BBS157" s="382"/>
      <c r="BBT157" s="382"/>
      <c r="BBU157" s="382"/>
      <c r="BBV157" s="382"/>
      <c r="BBW157" s="382"/>
      <c r="BBX157" s="382"/>
      <c r="BBY157" s="382"/>
      <c r="BBZ157" s="382"/>
      <c r="BCA157" s="382"/>
      <c r="BCB157" s="382"/>
      <c r="BCC157" s="382"/>
      <c r="BCD157" s="382"/>
      <c r="BCE157" s="382"/>
      <c r="BCF157" s="382"/>
      <c r="BCG157" s="382"/>
      <c r="BCH157" s="382"/>
      <c r="BCI157" s="382"/>
      <c r="BCJ157" s="382"/>
      <c r="BCK157" s="382"/>
      <c r="BCL157" s="382"/>
      <c r="BCM157" s="382"/>
      <c r="BCN157" s="382"/>
      <c r="BCO157" s="382"/>
      <c r="BCP157" s="382"/>
      <c r="BCQ157" s="382"/>
      <c r="BCR157" s="382"/>
      <c r="BCS157" s="382"/>
      <c r="BCT157" s="382"/>
      <c r="BCU157" s="382"/>
      <c r="BCV157" s="382"/>
      <c r="BCW157" s="382"/>
      <c r="BCX157" s="382"/>
      <c r="BCY157" s="382"/>
      <c r="BCZ157" s="382"/>
      <c r="BDA157" s="382"/>
      <c r="BDB157" s="382"/>
      <c r="BDC157" s="382"/>
      <c r="BDD157" s="382"/>
      <c r="BDE157" s="382"/>
      <c r="BDF157" s="382"/>
      <c r="BDG157" s="382"/>
      <c r="BDH157" s="382"/>
      <c r="BDI157" s="382"/>
      <c r="BDJ157" s="382"/>
      <c r="BDK157" s="382"/>
      <c r="BDL157" s="382"/>
      <c r="BDM157" s="382"/>
      <c r="BDN157" s="382"/>
      <c r="BDO157" s="382"/>
      <c r="BDP157" s="382"/>
      <c r="BDQ157" s="382"/>
      <c r="BDR157" s="382"/>
      <c r="BDS157" s="382"/>
      <c r="BDT157" s="382"/>
      <c r="BDU157" s="382"/>
      <c r="BDV157" s="382"/>
      <c r="BDW157" s="382"/>
      <c r="BDX157" s="382"/>
      <c r="BDY157" s="382"/>
      <c r="BDZ157" s="382"/>
      <c r="BEA157" s="382"/>
      <c r="BEB157" s="382"/>
      <c r="BEC157" s="382"/>
      <c r="BED157" s="382"/>
      <c r="BEE157" s="382"/>
      <c r="BEF157" s="382"/>
      <c r="BEG157" s="382"/>
      <c r="BEH157" s="382"/>
      <c r="BEI157" s="382"/>
      <c r="BEJ157" s="382"/>
      <c r="BEK157" s="382"/>
      <c r="BEL157" s="382"/>
      <c r="BEM157" s="382"/>
      <c r="BEN157" s="382"/>
      <c r="BEO157" s="382"/>
      <c r="BEP157" s="382"/>
      <c r="BEQ157" s="382"/>
      <c r="BER157" s="382"/>
      <c r="BES157" s="382"/>
      <c r="BET157" s="382"/>
      <c r="BEU157" s="382"/>
      <c r="BEV157" s="382"/>
      <c r="BEW157" s="382"/>
      <c r="BEX157" s="382"/>
      <c r="BEY157" s="382"/>
      <c r="BEZ157" s="382"/>
      <c r="BFA157" s="382"/>
      <c r="BFB157" s="382"/>
      <c r="BFC157" s="382"/>
      <c r="BFD157" s="382"/>
      <c r="BFE157" s="382"/>
      <c r="BFF157" s="382"/>
      <c r="BFG157" s="382"/>
      <c r="BFH157" s="382"/>
      <c r="BFI157" s="382"/>
      <c r="BFJ157" s="382"/>
      <c r="BFK157" s="382"/>
      <c r="BFL157" s="382"/>
      <c r="BFM157" s="382"/>
      <c r="BFN157" s="382"/>
      <c r="BFO157" s="382"/>
      <c r="BFP157" s="382"/>
      <c r="BFQ157" s="382"/>
      <c r="BFR157" s="382"/>
      <c r="BFS157" s="382"/>
      <c r="BFT157" s="382"/>
      <c r="BFU157" s="382"/>
      <c r="BFV157" s="382"/>
      <c r="BFW157" s="382"/>
      <c r="BFX157" s="382"/>
      <c r="BFY157" s="382"/>
      <c r="BFZ157" s="382"/>
      <c r="BGA157" s="382"/>
      <c r="BGB157" s="382"/>
      <c r="BGC157" s="382"/>
      <c r="BGD157" s="382"/>
      <c r="BGE157" s="382"/>
      <c r="BGF157" s="382"/>
      <c r="BGG157" s="382"/>
      <c r="BGH157" s="382"/>
      <c r="BGI157" s="382"/>
      <c r="BGJ157" s="382"/>
      <c r="BGK157" s="382"/>
      <c r="BGL157" s="382"/>
      <c r="BGM157" s="382"/>
      <c r="BGN157" s="382"/>
      <c r="BGO157" s="382"/>
      <c r="BGP157" s="382"/>
      <c r="BGQ157" s="382"/>
      <c r="BGR157" s="382"/>
      <c r="BGS157" s="382"/>
      <c r="BGT157" s="382"/>
      <c r="BGU157" s="382"/>
      <c r="BGV157" s="382"/>
      <c r="BGW157" s="382"/>
      <c r="BGX157" s="382"/>
      <c r="BGY157" s="382"/>
      <c r="BGZ157" s="382"/>
      <c r="BHA157" s="382"/>
      <c r="BHB157" s="382"/>
      <c r="BHC157" s="382"/>
      <c r="BHD157" s="382"/>
      <c r="BHE157" s="382"/>
      <c r="BHF157" s="382"/>
      <c r="BHG157" s="382"/>
      <c r="BHH157" s="382"/>
      <c r="BHI157" s="382"/>
      <c r="BHJ157" s="382"/>
      <c r="BHK157" s="382"/>
      <c r="BHL157" s="382"/>
      <c r="BHM157" s="382"/>
      <c r="BHN157" s="382"/>
      <c r="BHO157" s="382"/>
      <c r="BHP157" s="382"/>
      <c r="BHQ157" s="382"/>
      <c r="BHR157" s="382"/>
      <c r="BHS157" s="382"/>
      <c r="BHT157" s="382"/>
      <c r="BHU157" s="382"/>
      <c r="BHV157" s="382"/>
      <c r="BHW157" s="382"/>
      <c r="BHX157" s="382"/>
      <c r="BHY157" s="382"/>
      <c r="BHZ157" s="382"/>
      <c r="BIA157" s="382"/>
      <c r="BIB157" s="382"/>
      <c r="BIC157" s="382"/>
      <c r="BID157" s="382"/>
      <c r="BIE157" s="382"/>
      <c r="BIF157" s="382"/>
      <c r="BIG157" s="382"/>
      <c r="BIH157" s="382"/>
      <c r="BII157" s="382"/>
      <c r="BIJ157" s="382"/>
      <c r="BIK157" s="382"/>
      <c r="BIL157" s="382"/>
      <c r="BIM157" s="382"/>
      <c r="BIN157" s="382"/>
      <c r="BIO157" s="382"/>
      <c r="BIP157" s="382"/>
      <c r="BIQ157" s="382"/>
      <c r="BIR157" s="382"/>
      <c r="BIS157" s="382"/>
      <c r="BIT157" s="382"/>
      <c r="BIU157" s="382"/>
      <c r="BIV157" s="382"/>
      <c r="BIW157" s="382"/>
      <c r="BIX157" s="382"/>
      <c r="BIY157" s="382"/>
      <c r="BIZ157" s="382"/>
      <c r="BJA157" s="382"/>
      <c r="BJB157" s="382"/>
      <c r="BJC157" s="382"/>
      <c r="BJD157" s="382"/>
      <c r="BJE157" s="382"/>
      <c r="BJF157" s="382"/>
      <c r="BJG157" s="382"/>
      <c r="BJH157" s="382"/>
      <c r="BJI157" s="382"/>
      <c r="BJJ157" s="382"/>
      <c r="BJK157" s="382"/>
      <c r="BJL157" s="382"/>
      <c r="BJM157" s="382"/>
      <c r="BJN157" s="382"/>
      <c r="BJO157" s="382"/>
      <c r="BJP157" s="382"/>
      <c r="BJQ157" s="382"/>
      <c r="BJR157" s="382"/>
      <c r="BJS157" s="382"/>
      <c r="BJT157" s="382"/>
      <c r="BJU157" s="382"/>
      <c r="BJV157" s="382"/>
      <c r="BJW157" s="382"/>
      <c r="BJX157" s="382"/>
      <c r="BJY157" s="382"/>
      <c r="BJZ157" s="382"/>
      <c r="BKA157" s="382"/>
      <c r="BKB157" s="382"/>
      <c r="BKC157" s="382"/>
      <c r="BKD157" s="382"/>
      <c r="BKE157" s="382"/>
      <c r="BKF157" s="382"/>
      <c r="BKG157" s="382"/>
      <c r="BKH157" s="382"/>
      <c r="BKI157" s="382"/>
      <c r="BKJ157" s="382"/>
      <c r="BKK157" s="382"/>
      <c r="BKL157" s="382"/>
      <c r="BKM157" s="382"/>
      <c r="BKN157" s="382"/>
      <c r="BKO157" s="382"/>
      <c r="BKP157" s="382"/>
      <c r="BKQ157" s="382"/>
      <c r="BKR157" s="382"/>
      <c r="BKS157" s="382"/>
      <c r="BKT157" s="382"/>
      <c r="BKU157" s="382"/>
      <c r="BKV157" s="382"/>
      <c r="BKW157" s="382"/>
      <c r="BKX157" s="382"/>
      <c r="BKY157" s="382"/>
      <c r="BKZ157" s="382"/>
      <c r="BLA157" s="382"/>
      <c r="BLB157" s="382"/>
      <c r="BLC157" s="382"/>
      <c r="BLD157" s="382"/>
      <c r="BLE157" s="382"/>
      <c r="BLF157" s="382"/>
      <c r="BLG157" s="382"/>
      <c r="BLH157" s="382"/>
      <c r="BLI157" s="382"/>
      <c r="BLJ157" s="382"/>
      <c r="BLK157" s="382"/>
      <c r="BLL157" s="382"/>
      <c r="BLM157" s="382"/>
      <c r="BLN157" s="382"/>
      <c r="BLO157" s="382"/>
      <c r="BLP157" s="382"/>
      <c r="BLQ157" s="382"/>
      <c r="BLR157" s="382"/>
      <c r="BLS157" s="382"/>
      <c r="BLT157" s="382"/>
      <c r="BLU157" s="382"/>
      <c r="BLV157" s="382"/>
      <c r="BLW157" s="382"/>
      <c r="BLX157" s="382"/>
      <c r="BLY157" s="382"/>
      <c r="BLZ157" s="382"/>
      <c r="BMA157" s="382"/>
      <c r="BMB157" s="382"/>
      <c r="BMC157" s="382"/>
      <c r="BMD157" s="382"/>
      <c r="BME157" s="382"/>
      <c r="BMF157" s="382"/>
      <c r="BMG157" s="382"/>
      <c r="BMH157" s="382"/>
      <c r="BMI157" s="382"/>
      <c r="BMJ157" s="382"/>
      <c r="BMK157" s="382"/>
      <c r="BML157" s="382"/>
      <c r="BMM157" s="382"/>
      <c r="BMN157" s="382"/>
      <c r="BMO157" s="382"/>
      <c r="BMP157" s="382"/>
      <c r="BMQ157" s="382"/>
      <c r="BMR157" s="382"/>
      <c r="BMS157" s="382"/>
      <c r="BMT157" s="382"/>
      <c r="BMU157" s="382"/>
      <c r="BMV157" s="382"/>
      <c r="BMW157" s="382"/>
      <c r="BMX157" s="382"/>
      <c r="BMY157" s="382"/>
      <c r="BMZ157" s="382"/>
      <c r="BNA157" s="382"/>
      <c r="BNB157" s="382"/>
      <c r="BNC157" s="382"/>
      <c r="BND157" s="382"/>
      <c r="BNE157" s="382"/>
      <c r="BNF157" s="382"/>
      <c r="BNG157" s="382"/>
      <c r="BNH157" s="382"/>
      <c r="BNI157" s="382"/>
      <c r="BNJ157" s="382"/>
      <c r="BNK157" s="382"/>
      <c r="BNL157" s="382"/>
      <c r="BNM157" s="382"/>
      <c r="BNN157" s="382"/>
      <c r="BNO157" s="382"/>
      <c r="BNP157" s="382"/>
      <c r="BNQ157" s="382"/>
      <c r="BNR157" s="382"/>
      <c r="BNS157" s="382"/>
      <c r="BNT157" s="382"/>
      <c r="BNU157" s="382"/>
      <c r="BNV157" s="382"/>
      <c r="BNW157" s="382"/>
      <c r="BNX157" s="382"/>
      <c r="BNY157" s="382"/>
      <c r="BNZ157" s="382"/>
      <c r="BOA157" s="382"/>
      <c r="BOB157" s="382"/>
      <c r="BOC157" s="382"/>
      <c r="BOD157" s="382"/>
      <c r="BOE157" s="382"/>
      <c r="BOF157" s="382"/>
      <c r="BOG157" s="382"/>
      <c r="BOH157" s="382"/>
      <c r="BOI157" s="382"/>
      <c r="BOJ157" s="382"/>
      <c r="BOK157" s="382"/>
      <c r="BOL157" s="382"/>
      <c r="BOM157" s="382"/>
      <c r="BON157" s="382"/>
      <c r="BOO157" s="382"/>
      <c r="BOP157" s="382"/>
      <c r="BOQ157" s="382"/>
      <c r="BOR157" s="382"/>
      <c r="BOS157" s="382"/>
      <c r="BOT157" s="382"/>
      <c r="BOU157" s="382"/>
      <c r="BOV157" s="382"/>
      <c r="BOW157" s="382"/>
      <c r="BOX157" s="382"/>
      <c r="BOY157" s="382"/>
      <c r="BOZ157" s="382"/>
      <c r="BPA157" s="382"/>
      <c r="BPB157" s="382"/>
      <c r="BPC157" s="382"/>
      <c r="BPD157" s="382"/>
      <c r="BPE157" s="382"/>
      <c r="BPF157" s="382"/>
      <c r="BPG157" s="382"/>
      <c r="BPH157" s="382"/>
      <c r="BPI157" s="382"/>
      <c r="BPJ157" s="382"/>
      <c r="BPK157" s="382"/>
      <c r="BPL157" s="382"/>
      <c r="BPM157" s="382"/>
      <c r="BPN157" s="382"/>
      <c r="BPO157" s="382"/>
      <c r="BPP157" s="382"/>
      <c r="BPQ157" s="382"/>
      <c r="BPR157" s="382"/>
      <c r="BPS157" s="382"/>
      <c r="BPT157" s="382"/>
      <c r="BPU157" s="382"/>
      <c r="BPV157" s="382"/>
      <c r="BPW157" s="382"/>
      <c r="BPX157" s="382"/>
      <c r="BPY157" s="382"/>
      <c r="BPZ157" s="382"/>
      <c r="BQA157" s="382"/>
      <c r="BQB157" s="382"/>
      <c r="BQC157" s="382"/>
      <c r="BQD157" s="382"/>
      <c r="BQE157" s="382"/>
      <c r="BQF157" s="382"/>
      <c r="BQG157" s="382"/>
      <c r="BQH157" s="382"/>
      <c r="BQI157" s="382"/>
      <c r="BQJ157" s="382"/>
      <c r="BQK157" s="382"/>
      <c r="BQL157" s="382"/>
      <c r="BQM157" s="382"/>
      <c r="BQN157" s="382"/>
      <c r="BQO157" s="382"/>
      <c r="BQP157" s="382"/>
      <c r="BQQ157" s="382"/>
      <c r="BQR157" s="382"/>
      <c r="BQS157" s="382"/>
      <c r="BQT157" s="382"/>
      <c r="BQU157" s="382"/>
      <c r="BQV157" s="382"/>
      <c r="BQW157" s="382"/>
      <c r="BQX157" s="382"/>
      <c r="BQY157" s="382"/>
      <c r="BQZ157" s="382"/>
      <c r="BRA157" s="382"/>
      <c r="BRB157" s="382"/>
      <c r="BRC157" s="382"/>
      <c r="BRD157" s="382"/>
      <c r="BRE157" s="382"/>
      <c r="BRF157" s="382"/>
      <c r="BRG157" s="382"/>
      <c r="BRH157" s="382"/>
      <c r="BRI157" s="382"/>
      <c r="BRJ157" s="382"/>
      <c r="BRK157" s="382"/>
      <c r="BRL157" s="382"/>
      <c r="BRM157" s="382"/>
      <c r="BRN157" s="382"/>
      <c r="BRO157" s="382"/>
      <c r="BRP157" s="382"/>
      <c r="BRQ157" s="382"/>
      <c r="BRR157" s="382"/>
      <c r="BRS157" s="382"/>
      <c r="BRT157" s="382"/>
      <c r="BRU157" s="382"/>
      <c r="BRV157" s="382"/>
      <c r="BRW157" s="382"/>
      <c r="BRX157" s="382"/>
      <c r="BRY157" s="382"/>
      <c r="BRZ157" s="382"/>
      <c r="BSA157" s="382"/>
      <c r="BSB157" s="382"/>
      <c r="BSC157" s="382"/>
      <c r="BSD157" s="382"/>
      <c r="BSE157" s="382"/>
      <c r="BSF157" s="382"/>
      <c r="BSG157" s="382"/>
      <c r="BSH157" s="382"/>
      <c r="BSI157" s="382"/>
      <c r="BSJ157" s="382"/>
      <c r="BSK157" s="382"/>
      <c r="BSL157" s="382"/>
      <c r="BSM157" s="382"/>
      <c r="BSN157" s="382"/>
      <c r="BSO157" s="382"/>
      <c r="BSP157" s="382"/>
      <c r="BSQ157" s="382"/>
      <c r="BSR157" s="382"/>
      <c r="BSS157" s="382"/>
      <c r="BST157" s="382"/>
      <c r="BSU157" s="382"/>
      <c r="BSV157" s="382"/>
      <c r="BSW157" s="382"/>
      <c r="BSX157" s="382"/>
      <c r="BSY157" s="382"/>
      <c r="BSZ157" s="382"/>
      <c r="BTA157" s="382"/>
      <c r="BTB157" s="382"/>
      <c r="BTC157" s="382"/>
      <c r="BTD157" s="382"/>
      <c r="BTE157" s="382"/>
      <c r="BTF157" s="382"/>
      <c r="BTG157" s="382"/>
      <c r="BTH157" s="382"/>
      <c r="BTI157" s="382"/>
    </row>
    <row r="158" spans="1:1881" s="307" customFormat="1" ht="60" customHeight="1" x14ac:dyDescent="0.25">
      <c r="A158" s="187">
        <v>526</v>
      </c>
      <c r="B158" s="149" t="s">
        <v>538</v>
      </c>
      <c r="C158" s="183" t="s">
        <v>200</v>
      </c>
      <c r="D158" s="177" t="s">
        <v>42</v>
      </c>
      <c r="E158" s="33" t="e">
        <f>HLOOKUP($D$2,'2019 Data(H)'!$C$1:$DC$310,176,FALSE)</f>
        <v>#N/A</v>
      </c>
      <c r="F158" s="562"/>
      <c r="G158" s="554">
        <f>IF(F158&lt;0,"Error: Enter as positive.",)</f>
        <v>0</v>
      </c>
      <c r="H158" s="14"/>
      <c r="I158" s="32"/>
      <c r="J158"/>
      <c r="K158" s="382"/>
      <c r="L158" s="382"/>
      <c r="M158" s="382"/>
      <c r="N158"/>
      <c r="O158" s="382"/>
      <c r="P158" s="382"/>
      <c r="Q158" s="382"/>
      <c r="R158" s="382"/>
      <c r="S158" s="382"/>
      <c r="T158" s="382"/>
      <c r="U158" s="382"/>
      <c r="V158" s="382"/>
      <c r="W158" s="382"/>
      <c r="X158" s="382"/>
      <c r="Y158" s="382"/>
      <c r="Z158" s="382"/>
      <c r="AA158" s="382"/>
      <c r="AB158" s="382"/>
      <c r="AC158" s="382"/>
      <c r="AD158" s="382"/>
      <c r="AE158" s="382"/>
      <c r="AF158" s="382"/>
      <c r="AG158" s="382"/>
      <c r="AH158" s="382"/>
      <c r="AI158" s="382"/>
      <c r="AJ158" s="382"/>
      <c r="AK158" s="382"/>
      <c r="AL158" s="382"/>
      <c r="AM158" s="382"/>
      <c r="AN158" s="382"/>
      <c r="AO158" s="382"/>
      <c r="AP158" s="382"/>
      <c r="AQ158" s="382"/>
      <c r="AR158" s="382"/>
      <c r="AS158" s="382"/>
      <c r="AT158" s="382"/>
      <c r="AU158" s="382"/>
      <c r="AV158" s="382"/>
      <c r="AW158" s="382"/>
      <c r="AX158" s="382"/>
      <c r="AY158" s="382"/>
      <c r="AZ158" s="382"/>
      <c r="BA158" s="382"/>
      <c r="BB158" s="382"/>
      <c r="BC158" s="382"/>
      <c r="BD158" s="382"/>
      <c r="BE158" s="382"/>
      <c r="BF158" s="382"/>
      <c r="BG158" s="382"/>
      <c r="BH158" s="382"/>
      <c r="BI158" s="382"/>
      <c r="BJ158" s="382"/>
      <c r="BK158" s="382"/>
      <c r="BL158" s="382"/>
      <c r="BM158" s="382"/>
      <c r="BN158" s="382"/>
      <c r="BO158" s="382"/>
      <c r="BP158" s="382"/>
      <c r="BQ158" s="382"/>
      <c r="BR158" s="382"/>
      <c r="BS158" s="382"/>
      <c r="BT158" s="382"/>
      <c r="BU158" s="382"/>
      <c r="BV158" s="382"/>
      <c r="BW158" s="382"/>
      <c r="BX158" s="382"/>
      <c r="BY158" s="382"/>
      <c r="BZ158" s="382"/>
      <c r="CA158" s="382"/>
      <c r="CB158" s="382"/>
      <c r="CC158" s="382"/>
      <c r="CD158" s="382"/>
      <c r="CE158" s="382"/>
      <c r="CF158" s="382"/>
      <c r="CG158" s="382"/>
      <c r="CH158" s="382"/>
      <c r="CI158" s="382"/>
      <c r="CJ158" s="382"/>
      <c r="CK158" s="382"/>
      <c r="CL158" s="382"/>
      <c r="CM158" s="382"/>
      <c r="CN158" s="382"/>
      <c r="CO158" s="382"/>
      <c r="CP158" s="382"/>
      <c r="CQ158" s="382"/>
      <c r="CR158" s="382"/>
      <c r="CS158" s="382"/>
      <c r="CT158" s="382"/>
      <c r="CU158" s="382"/>
      <c r="CV158" s="382"/>
      <c r="CW158" s="382"/>
      <c r="CX158" s="382"/>
      <c r="CY158" s="382"/>
      <c r="CZ158" s="382"/>
      <c r="DA158" s="382"/>
      <c r="DB158" s="382"/>
      <c r="DC158" s="382"/>
      <c r="DD158" s="382"/>
      <c r="DE158" s="382"/>
      <c r="DF158" s="382"/>
      <c r="DG158" s="382"/>
      <c r="DH158" s="382"/>
      <c r="DI158" s="382"/>
      <c r="DJ158" s="382"/>
      <c r="DK158" s="382"/>
      <c r="DL158" s="382"/>
      <c r="DM158" s="382"/>
      <c r="DN158" s="382"/>
      <c r="DO158" s="382"/>
      <c r="DP158" s="382"/>
      <c r="DQ158" s="382"/>
      <c r="DR158" s="382"/>
      <c r="DS158" s="382"/>
      <c r="DT158" s="382"/>
      <c r="DU158" s="382"/>
      <c r="DV158" s="382"/>
      <c r="DW158" s="382"/>
      <c r="DX158" s="382"/>
      <c r="DY158" s="382"/>
      <c r="DZ158" s="382"/>
      <c r="EA158" s="382"/>
      <c r="EB158" s="382"/>
      <c r="EC158" s="382"/>
      <c r="ED158" s="382"/>
      <c r="EE158" s="382"/>
      <c r="EF158" s="382"/>
      <c r="EG158" s="382"/>
      <c r="EH158" s="382"/>
      <c r="EI158" s="382"/>
      <c r="EJ158" s="382"/>
      <c r="EK158" s="382"/>
      <c r="EL158" s="382"/>
      <c r="EM158" s="382"/>
      <c r="EN158" s="382"/>
      <c r="EO158" s="382"/>
      <c r="EP158" s="382"/>
      <c r="EQ158" s="382"/>
      <c r="ER158" s="382"/>
      <c r="ES158" s="382"/>
      <c r="ET158" s="382"/>
      <c r="EU158" s="382"/>
      <c r="EV158" s="382"/>
      <c r="EW158" s="382"/>
      <c r="EX158" s="382"/>
      <c r="EY158" s="382"/>
      <c r="EZ158" s="382"/>
      <c r="FA158" s="382"/>
      <c r="FB158" s="382"/>
      <c r="FC158" s="382"/>
      <c r="FD158" s="382"/>
      <c r="FE158" s="382"/>
      <c r="FF158" s="382"/>
      <c r="FG158" s="382"/>
      <c r="FH158" s="382"/>
      <c r="FI158" s="382"/>
      <c r="FJ158" s="382"/>
      <c r="FK158" s="382"/>
      <c r="FL158" s="382"/>
      <c r="FM158" s="382"/>
      <c r="FN158" s="382"/>
      <c r="FO158" s="382"/>
      <c r="FP158" s="382"/>
      <c r="FQ158" s="382"/>
      <c r="FR158" s="382"/>
      <c r="FS158" s="382"/>
      <c r="FT158" s="382"/>
      <c r="FU158" s="382"/>
      <c r="FV158" s="382"/>
      <c r="FW158" s="382"/>
      <c r="FX158" s="382"/>
      <c r="FY158" s="382"/>
      <c r="FZ158" s="382"/>
      <c r="GA158" s="382"/>
      <c r="GB158" s="382"/>
      <c r="GC158" s="382"/>
      <c r="GD158" s="382"/>
      <c r="GE158" s="382"/>
      <c r="GF158" s="382"/>
      <c r="GG158" s="382"/>
      <c r="GH158" s="382"/>
      <c r="GI158" s="382"/>
      <c r="GJ158" s="382"/>
      <c r="GK158" s="382"/>
      <c r="GL158" s="382"/>
      <c r="GM158" s="382"/>
      <c r="GN158" s="382"/>
      <c r="GO158" s="382"/>
      <c r="GP158" s="382"/>
      <c r="GQ158" s="382"/>
      <c r="GR158" s="382"/>
      <c r="GS158" s="382"/>
      <c r="GT158" s="382"/>
      <c r="GU158" s="382"/>
      <c r="GV158" s="382"/>
      <c r="GW158" s="382"/>
      <c r="GX158" s="382"/>
      <c r="GY158" s="382"/>
      <c r="GZ158" s="382"/>
      <c r="HA158" s="382"/>
      <c r="HB158" s="382"/>
      <c r="HC158" s="382"/>
      <c r="HD158" s="382"/>
      <c r="HE158" s="382"/>
      <c r="HF158" s="382"/>
      <c r="HG158" s="382"/>
      <c r="HH158" s="382"/>
      <c r="HI158" s="382"/>
      <c r="HJ158" s="382"/>
      <c r="HK158" s="382"/>
      <c r="HL158" s="382"/>
      <c r="HM158" s="382"/>
      <c r="HN158" s="382"/>
      <c r="HO158" s="382"/>
      <c r="HP158" s="382"/>
      <c r="HQ158" s="382"/>
      <c r="HR158" s="382"/>
      <c r="HS158" s="382"/>
      <c r="HT158" s="382"/>
      <c r="HU158" s="382"/>
      <c r="HV158" s="382"/>
      <c r="HW158" s="382"/>
      <c r="HX158" s="382"/>
      <c r="HY158" s="382"/>
      <c r="HZ158" s="382"/>
      <c r="IA158" s="382"/>
      <c r="IB158" s="382"/>
      <c r="IC158" s="382"/>
      <c r="ID158" s="382"/>
      <c r="IE158" s="382"/>
      <c r="IF158" s="382"/>
      <c r="IG158" s="382"/>
      <c r="IH158" s="382"/>
      <c r="II158" s="382"/>
      <c r="IJ158" s="382"/>
      <c r="IK158" s="382"/>
      <c r="IL158" s="382"/>
      <c r="IM158" s="382"/>
      <c r="IN158" s="382"/>
      <c r="IO158" s="382"/>
      <c r="IP158" s="382"/>
      <c r="IQ158" s="382"/>
      <c r="IR158" s="382"/>
      <c r="IS158" s="382"/>
      <c r="IT158" s="382"/>
      <c r="IU158" s="382"/>
      <c r="IV158" s="382"/>
      <c r="IW158" s="382"/>
      <c r="IX158" s="382"/>
      <c r="IY158" s="382"/>
      <c r="IZ158" s="382"/>
      <c r="JA158" s="382"/>
      <c r="JB158" s="382"/>
      <c r="JC158" s="382"/>
      <c r="JD158" s="382"/>
      <c r="JE158" s="382"/>
      <c r="JF158" s="382"/>
      <c r="JG158" s="382"/>
      <c r="JH158" s="382"/>
      <c r="JI158" s="382"/>
      <c r="JJ158" s="382"/>
      <c r="JK158" s="382"/>
      <c r="JL158" s="382"/>
      <c r="JM158" s="382"/>
      <c r="JN158" s="382"/>
      <c r="JO158" s="382"/>
      <c r="JP158" s="382"/>
      <c r="JQ158" s="382"/>
      <c r="JR158" s="382"/>
      <c r="JS158" s="382"/>
      <c r="JT158" s="382"/>
      <c r="JU158" s="382"/>
      <c r="JV158" s="382"/>
      <c r="JW158" s="382"/>
      <c r="JX158" s="382"/>
      <c r="JY158" s="382"/>
      <c r="JZ158" s="382"/>
      <c r="KA158" s="382"/>
      <c r="KB158" s="382"/>
      <c r="KC158" s="382"/>
      <c r="KD158" s="382"/>
      <c r="KE158" s="382"/>
      <c r="KF158" s="382"/>
      <c r="KG158" s="382"/>
      <c r="KH158" s="382"/>
      <c r="KI158" s="382"/>
      <c r="KJ158" s="382"/>
      <c r="KK158" s="382"/>
      <c r="KL158" s="382"/>
      <c r="KM158" s="382"/>
      <c r="KN158" s="382"/>
      <c r="KO158" s="382"/>
      <c r="KP158" s="382"/>
      <c r="KQ158" s="382"/>
      <c r="KR158" s="382"/>
      <c r="KS158" s="382"/>
      <c r="KT158" s="382"/>
      <c r="KU158" s="382"/>
      <c r="KV158" s="382"/>
      <c r="KW158" s="382"/>
      <c r="KX158" s="382"/>
      <c r="KY158" s="382"/>
      <c r="KZ158" s="382"/>
      <c r="LA158" s="382"/>
      <c r="LB158" s="382"/>
      <c r="LC158" s="382"/>
      <c r="LD158" s="382"/>
      <c r="LE158" s="382"/>
      <c r="LF158" s="382"/>
      <c r="LG158" s="382"/>
      <c r="LH158" s="382"/>
      <c r="LI158" s="382"/>
      <c r="LJ158" s="382"/>
      <c r="LK158" s="382"/>
      <c r="LL158" s="382"/>
      <c r="LM158" s="382"/>
      <c r="LN158" s="382"/>
      <c r="LO158" s="382"/>
      <c r="LP158" s="382"/>
      <c r="LQ158" s="382"/>
      <c r="LR158" s="382"/>
      <c r="LS158" s="382"/>
      <c r="LT158" s="382"/>
      <c r="LU158" s="382"/>
      <c r="LV158" s="382"/>
      <c r="LW158" s="382"/>
      <c r="LX158" s="382"/>
      <c r="LY158" s="382"/>
      <c r="LZ158" s="382"/>
      <c r="MA158" s="382"/>
      <c r="MB158" s="382"/>
      <c r="MC158" s="382"/>
      <c r="MD158" s="382"/>
      <c r="ME158" s="382"/>
      <c r="MF158" s="382"/>
      <c r="MG158" s="382"/>
      <c r="MH158" s="382"/>
      <c r="MI158" s="382"/>
      <c r="MJ158" s="382"/>
      <c r="MK158" s="382"/>
      <c r="ML158" s="382"/>
      <c r="MM158" s="382"/>
      <c r="MN158" s="382"/>
      <c r="MO158" s="382"/>
      <c r="MP158" s="382"/>
      <c r="MQ158" s="382"/>
      <c r="MR158" s="382"/>
      <c r="MS158" s="382"/>
      <c r="MT158" s="382"/>
      <c r="MU158" s="382"/>
      <c r="MV158" s="382"/>
      <c r="MW158" s="382"/>
      <c r="MX158" s="382"/>
      <c r="MY158" s="382"/>
      <c r="MZ158" s="382"/>
      <c r="NA158" s="382"/>
      <c r="NB158" s="382"/>
      <c r="NC158" s="382"/>
      <c r="ND158" s="382"/>
      <c r="NE158" s="382"/>
      <c r="NF158" s="382"/>
      <c r="NG158" s="382"/>
      <c r="NH158" s="382"/>
      <c r="NI158" s="382"/>
      <c r="NJ158" s="382"/>
      <c r="NK158" s="382"/>
      <c r="NL158" s="382"/>
      <c r="NM158" s="382"/>
      <c r="NN158" s="382"/>
      <c r="NO158" s="382"/>
      <c r="NP158" s="382"/>
      <c r="NQ158" s="382"/>
      <c r="NR158" s="382"/>
      <c r="NS158" s="382"/>
      <c r="NT158" s="382"/>
      <c r="NU158" s="382"/>
      <c r="NV158" s="382"/>
      <c r="NW158" s="382"/>
      <c r="NX158" s="382"/>
      <c r="NY158" s="382"/>
      <c r="NZ158" s="382"/>
      <c r="OA158" s="382"/>
      <c r="OB158" s="382"/>
      <c r="OC158" s="382"/>
      <c r="OD158" s="382"/>
      <c r="OE158" s="382"/>
      <c r="OF158" s="382"/>
      <c r="OG158" s="382"/>
      <c r="OH158" s="382"/>
      <c r="OI158" s="382"/>
      <c r="OJ158" s="382"/>
      <c r="OK158" s="382"/>
      <c r="OL158" s="382"/>
      <c r="OM158" s="382"/>
      <c r="ON158" s="382"/>
      <c r="OO158" s="382"/>
      <c r="OP158" s="382"/>
      <c r="OQ158" s="382"/>
      <c r="OR158" s="382"/>
      <c r="OS158" s="382"/>
      <c r="OT158" s="382"/>
      <c r="OU158" s="382"/>
      <c r="OV158" s="382"/>
      <c r="OW158" s="382"/>
      <c r="OX158" s="382"/>
      <c r="OY158" s="382"/>
      <c r="OZ158" s="382"/>
      <c r="PA158" s="382"/>
      <c r="PB158" s="382"/>
      <c r="PC158" s="382"/>
      <c r="PD158" s="382"/>
      <c r="PE158" s="382"/>
      <c r="PF158" s="382"/>
      <c r="PG158" s="382"/>
      <c r="PH158" s="382"/>
      <c r="PI158" s="382"/>
      <c r="PJ158" s="382"/>
      <c r="PK158" s="382"/>
      <c r="PL158" s="382"/>
      <c r="PM158" s="382"/>
      <c r="PN158" s="382"/>
      <c r="PO158" s="382"/>
      <c r="PP158" s="382"/>
      <c r="PQ158" s="382"/>
      <c r="PR158" s="382"/>
      <c r="PS158" s="382"/>
      <c r="PT158" s="382"/>
      <c r="PU158" s="382"/>
      <c r="PV158" s="382"/>
      <c r="PW158" s="382"/>
      <c r="PX158" s="382"/>
      <c r="PY158" s="382"/>
      <c r="PZ158" s="382"/>
      <c r="QA158" s="382"/>
      <c r="QB158" s="382"/>
      <c r="QC158" s="382"/>
      <c r="QD158" s="382"/>
      <c r="QE158" s="382"/>
      <c r="QF158" s="382"/>
      <c r="QG158" s="382"/>
      <c r="QH158" s="382"/>
      <c r="QI158" s="382"/>
      <c r="QJ158" s="382"/>
      <c r="QK158" s="382"/>
      <c r="QL158" s="382"/>
      <c r="QM158" s="382"/>
      <c r="QN158" s="382"/>
      <c r="QO158" s="382"/>
      <c r="QP158" s="382"/>
      <c r="QQ158" s="382"/>
      <c r="QR158" s="382"/>
      <c r="QS158" s="382"/>
      <c r="QT158" s="382"/>
      <c r="QU158" s="382"/>
      <c r="QV158" s="382"/>
      <c r="QW158" s="382"/>
      <c r="QX158" s="382"/>
      <c r="QY158" s="382"/>
      <c r="QZ158" s="382"/>
      <c r="RA158" s="382"/>
      <c r="RB158" s="382"/>
      <c r="RC158" s="382"/>
      <c r="RD158" s="382"/>
      <c r="RE158" s="382"/>
      <c r="RF158" s="382"/>
      <c r="RG158" s="382"/>
      <c r="RH158" s="382"/>
      <c r="RI158" s="382"/>
      <c r="RJ158" s="382"/>
      <c r="RK158" s="382"/>
      <c r="RL158" s="382"/>
      <c r="RM158" s="382"/>
      <c r="RN158" s="382"/>
      <c r="RO158" s="382"/>
      <c r="RP158" s="382"/>
      <c r="RQ158" s="382"/>
      <c r="RR158" s="382"/>
      <c r="RS158" s="382"/>
      <c r="RT158" s="382"/>
      <c r="RU158" s="382"/>
      <c r="RV158" s="382"/>
      <c r="RW158" s="382"/>
      <c r="RX158" s="382"/>
      <c r="RY158" s="382"/>
      <c r="RZ158" s="382"/>
      <c r="SA158" s="382"/>
      <c r="SB158" s="382"/>
      <c r="SC158" s="382"/>
      <c r="SD158" s="382"/>
      <c r="SE158" s="382"/>
      <c r="SF158" s="382"/>
      <c r="SG158" s="382"/>
      <c r="SH158" s="382"/>
      <c r="SI158" s="382"/>
      <c r="SJ158" s="382"/>
      <c r="SK158" s="382"/>
      <c r="SL158" s="382"/>
      <c r="SM158" s="382"/>
      <c r="SN158" s="382"/>
      <c r="SO158" s="382"/>
      <c r="SP158" s="382"/>
      <c r="SQ158" s="382"/>
      <c r="SR158" s="382"/>
      <c r="SS158" s="382"/>
      <c r="ST158" s="382"/>
      <c r="SU158" s="382"/>
      <c r="SV158" s="382"/>
      <c r="SW158" s="382"/>
      <c r="SX158" s="382"/>
      <c r="SY158" s="382"/>
      <c r="SZ158" s="382"/>
      <c r="TA158" s="382"/>
      <c r="TB158" s="382"/>
      <c r="TC158" s="382"/>
      <c r="TD158" s="382"/>
      <c r="TE158" s="382"/>
      <c r="TF158" s="382"/>
      <c r="TG158" s="382"/>
      <c r="TH158" s="382"/>
      <c r="TI158" s="382"/>
      <c r="TJ158" s="382"/>
      <c r="TK158" s="382"/>
      <c r="TL158" s="382"/>
      <c r="TM158" s="382"/>
      <c r="TN158" s="382"/>
      <c r="TO158" s="382"/>
      <c r="TP158" s="382"/>
      <c r="TQ158" s="382"/>
      <c r="TR158" s="382"/>
      <c r="TS158" s="382"/>
      <c r="TT158" s="382"/>
      <c r="TU158" s="382"/>
      <c r="TV158" s="382"/>
      <c r="TW158" s="382"/>
      <c r="TX158" s="382"/>
      <c r="TY158" s="382"/>
      <c r="TZ158" s="382"/>
      <c r="UA158" s="382"/>
      <c r="UB158" s="382"/>
      <c r="UC158" s="382"/>
      <c r="UD158" s="382"/>
      <c r="UE158" s="382"/>
      <c r="UF158" s="382"/>
      <c r="UG158" s="382"/>
      <c r="UH158" s="382"/>
      <c r="UI158" s="382"/>
      <c r="UJ158" s="382"/>
      <c r="UK158" s="382"/>
      <c r="UL158" s="382"/>
      <c r="UM158" s="382"/>
      <c r="UN158" s="382"/>
      <c r="UO158" s="382"/>
      <c r="UP158" s="382"/>
      <c r="UQ158" s="382"/>
      <c r="UR158" s="382"/>
      <c r="US158" s="382"/>
      <c r="UT158" s="382"/>
      <c r="UU158" s="382"/>
      <c r="UV158" s="382"/>
      <c r="UW158" s="382"/>
      <c r="UX158" s="382"/>
      <c r="UY158" s="382"/>
      <c r="UZ158" s="382"/>
      <c r="VA158" s="382"/>
      <c r="VB158" s="382"/>
      <c r="VC158" s="382"/>
      <c r="VD158" s="382"/>
      <c r="VE158" s="382"/>
      <c r="VF158" s="382"/>
      <c r="VG158" s="382"/>
      <c r="VH158" s="382"/>
      <c r="VI158" s="382"/>
      <c r="VJ158" s="382"/>
      <c r="VK158" s="382"/>
      <c r="VL158" s="382"/>
      <c r="VM158" s="382"/>
      <c r="VN158" s="382"/>
      <c r="VO158" s="382"/>
      <c r="VP158" s="382"/>
      <c r="VQ158" s="382"/>
      <c r="VR158" s="382"/>
      <c r="VS158" s="382"/>
      <c r="VT158" s="382"/>
      <c r="VU158" s="382"/>
      <c r="VV158" s="382"/>
      <c r="VW158" s="382"/>
      <c r="VX158" s="382"/>
      <c r="VY158" s="382"/>
      <c r="VZ158" s="382"/>
      <c r="WA158" s="382"/>
      <c r="WB158" s="382"/>
      <c r="WC158" s="382"/>
      <c r="WD158" s="382"/>
      <c r="WE158" s="382"/>
      <c r="WF158" s="382"/>
      <c r="WG158" s="382"/>
      <c r="WH158" s="382"/>
      <c r="WI158" s="382"/>
      <c r="WJ158" s="382"/>
      <c r="WK158" s="382"/>
      <c r="WL158" s="382"/>
      <c r="WM158" s="382"/>
      <c r="WN158" s="382"/>
      <c r="WO158" s="382"/>
      <c r="WP158" s="382"/>
      <c r="WQ158" s="382"/>
      <c r="WR158" s="382"/>
      <c r="WS158" s="382"/>
      <c r="WT158" s="382"/>
      <c r="WU158" s="382"/>
      <c r="WV158" s="382"/>
      <c r="WW158" s="382"/>
      <c r="WX158" s="382"/>
      <c r="WY158" s="382"/>
      <c r="WZ158" s="382"/>
      <c r="XA158" s="382"/>
      <c r="XB158" s="382"/>
      <c r="XC158" s="382"/>
      <c r="XD158" s="382"/>
      <c r="XE158" s="382"/>
      <c r="XF158" s="382"/>
      <c r="XG158" s="382"/>
      <c r="XH158" s="382"/>
      <c r="XI158" s="382"/>
      <c r="XJ158" s="382"/>
      <c r="XK158" s="382"/>
      <c r="XL158" s="382"/>
      <c r="XM158" s="382"/>
      <c r="XN158" s="382"/>
      <c r="XO158" s="382"/>
      <c r="XP158" s="382"/>
      <c r="XQ158" s="382"/>
      <c r="XR158" s="382"/>
      <c r="XS158" s="382"/>
      <c r="XT158" s="382"/>
      <c r="XU158" s="382"/>
      <c r="XV158" s="382"/>
      <c r="XW158" s="382"/>
      <c r="XX158" s="382"/>
      <c r="XY158" s="382"/>
      <c r="XZ158" s="382"/>
      <c r="YA158" s="382"/>
      <c r="YB158" s="382"/>
      <c r="YC158" s="382"/>
      <c r="YD158" s="382"/>
      <c r="YE158" s="382"/>
      <c r="YF158" s="382"/>
      <c r="YG158" s="382"/>
      <c r="YH158" s="382"/>
      <c r="YI158" s="382"/>
      <c r="YJ158" s="382"/>
      <c r="YK158" s="382"/>
      <c r="YL158" s="382"/>
      <c r="YM158" s="382"/>
      <c r="YN158" s="382"/>
      <c r="YO158" s="382"/>
      <c r="YP158" s="382"/>
      <c r="YQ158" s="382"/>
      <c r="YR158" s="382"/>
      <c r="YS158" s="382"/>
      <c r="YT158" s="382"/>
      <c r="YU158" s="382"/>
      <c r="YV158" s="382"/>
      <c r="YW158" s="382"/>
      <c r="YX158" s="382"/>
      <c r="YY158" s="382"/>
      <c r="YZ158" s="382"/>
      <c r="ZA158" s="382"/>
      <c r="ZB158" s="382"/>
      <c r="ZC158" s="382"/>
      <c r="ZD158" s="382"/>
      <c r="ZE158" s="382"/>
      <c r="ZF158" s="382"/>
      <c r="ZG158" s="382"/>
      <c r="ZH158" s="382"/>
      <c r="ZI158" s="382"/>
      <c r="ZJ158" s="382"/>
      <c r="ZK158" s="382"/>
      <c r="ZL158" s="382"/>
      <c r="ZM158" s="382"/>
      <c r="ZN158" s="382"/>
      <c r="ZO158" s="382"/>
      <c r="ZP158" s="382"/>
      <c r="ZQ158" s="382"/>
      <c r="ZR158" s="382"/>
      <c r="ZS158" s="382"/>
      <c r="ZT158" s="382"/>
      <c r="ZU158" s="382"/>
      <c r="ZV158" s="382"/>
      <c r="ZW158" s="382"/>
      <c r="ZX158" s="382"/>
      <c r="ZY158" s="382"/>
      <c r="ZZ158" s="382"/>
      <c r="AAA158" s="382"/>
      <c r="AAB158" s="382"/>
      <c r="AAC158" s="382"/>
      <c r="AAD158" s="382"/>
      <c r="AAE158" s="382"/>
      <c r="AAF158" s="382"/>
      <c r="AAG158" s="382"/>
      <c r="AAH158" s="382"/>
      <c r="AAI158" s="382"/>
      <c r="AAJ158" s="382"/>
      <c r="AAK158" s="382"/>
      <c r="AAL158" s="382"/>
      <c r="AAM158" s="382"/>
      <c r="AAN158" s="382"/>
      <c r="AAO158" s="382"/>
      <c r="AAP158" s="382"/>
      <c r="AAQ158" s="382"/>
      <c r="AAR158" s="382"/>
      <c r="AAS158" s="382"/>
      <c r="AAT158" s="382"/>
      <c r="AAU158" s="382"/>
      <c r="AAV158" s="382"/>
      <c r="AAW158" s="382"/>
      <c r="AAX158" s="382"/>
      <c r="AAY158" s="382"/>
      <c r="AAZ158" s="382"/>
      <c r="ABA158" s="382"/>
      <c r="ABB158" s="382"/>
      <c r="ABC158" s="382"/>
      <c r="ABD158" s="382"/>
      <c r="ABE158" s="382"/>
      <c r="ABF158" s="382"/>
      <c r="ABG158" s="382"/>
      <c r="ABH158" s="382"/>
      <c r="ABI158" s="382"/>
      <c r="ABJ158" s="382"/>
      <c r="ABK158" s="382"/>
      <c r="ABL158" s="382"/>
      <c r="ABM158" s="382"/>
      <c r="ABN158" s="382"/>
      <c r="ABO158" s="382"/>
      <c r="ABP158" s="382"/>
      <c r="ABQ158" s="382"/>
      <c r="ABR158" s="382"/>
      <c r="ABS158" s="382"/>
      <c r="ABT158" s="382"/>
      <c r="ABU158" s="382"/>
      <c r="ABV158" s="382"/>
      <c r="ABW158" s="382"/>
      <c r="ABX158" s="382"/>
      <c r="ABY158" s="382"/>
      <c r="ABZ158" s="382"/>
      <c r="ACA158" s="382"/>
      <c r="ACB158" s="382"/>
      <c r="ACC158" s="382"/>
      <c r="ACD158" s="382"/>
      <c r="ACE158" s="382"/>
      <c r="ACF158" s="382"/>
      <c r="ACG158" s="382"/>
      <c r="ACH158" s="382"/>
      <c r="ACI158" s="382"/>
      <c r="ACJ158" s="382"/>
      <c r="ACK158" s="382"/>
      <c r="ACL158" s="382"/>
      <c r="ACM158" s="382"/>
      <c r="ACN158" s="382"/>
      <c r="ACO158" s="382"/>
      <c r="ACP158" s="382"/>
      <c r="ACQ158" s="382"/>
      <c r="ACR158" s="382"/>
      <c r="ACS158" s="382"/>
      <c r="ACT158" s="382"/>
      <c r="ACU158" s="382"/>
      <c r="ACV158" s="382"/>
      <c r="ACW158" s="382"/>
      <c r="ACX158" s="382"/>
      <c r="ACY158" s="382"/>
      <c r="ACZ158" s="382"/>
      <c r="ADA158" s="382"/>
      <c r="ADB158" s="382"/>
      <c r="ADC158" s="382"/>
      <c r="ADD158" s="382"/>
      <c r="ADE158" s="382"/>
      <c r="ADF158" s="382"/>
      <c r="ADG158" s="382"/>
      <c r="ADH158" s="382"/>
      <c r="ADI158" s="382"/>
      <c r="ADJ158" s="382"/>
      <c r="ADK158" s="382"/>
      <c r="ADL158" s="382"/>
      <c r="ADM158" s="382"/>
      <c r="ADN158" s="382"/>
      <c r="ADO158" s="382"/>
      <c r="ADP158" s="382"/>
      <c r="ADQ158" s="382"/>
      <c r="ADR158" s="382"/>
      <c r="ADS158" s="382"/>
      <c r="ADT158" s="382"/>
      <c r="ADU158" s="382"/>
      <c r="ADV158" s="382"/>
      <c r="ADW158" s="382"/>
      <c r="ADX158" s="382"/>
      <c r="ADY158" s="382"/>
      <c r="ADZ158" s="382"/>
      <c r="AEA158" s="382"/>
      <c r="AEB158" s="382"/>
      <c r="AEC158" s="382"/>
      <c r="AED158" s="382"/>
      <c r="AEE158" s="382"/>
      <c r="AEF158" s="382"/>
      <c r="AEG158" s="382"/>
      <c r="AEH158" s="382"/>
      <c r="AEI158" s="382"/>
      <c r="AEJ158" s="382"/>
      <c r="AEK158" s="382"/>
      <c r="AEL158" s="382"/>
      <c r="AEM158" s="382"/>
      <c r="AEN158" s="382"/>
      <c r="AEO158" s="382"/>
      <c r="AEP158" s="382"/>
      <c r="AEQ158" s="382"/>
      <c r="AER158" s="382"/>
      <c r="AES158" s="382"/>
      <c r="AET158" s="382"/>
      <c r="AEU158" s="382"/>
      <c r="AEV158" s="382"/>
      <c r="AEW158" s="382"/>
      <c r="AEX158" s="382"/>
      <c r="AEY158" s="382"/>
      <c r="AEZ158" s="382"/>
      <c r="AFA158" s="382"/>
      <c r="AFB158" s="382"/>
      <c r="AFC158" s="382"/>
      <c r="AFD158" s="382"/>
      <c r="AFE158" s="382"/>
      <c r="AFF158" s="382"/>
      <c r="AFG158" s="382"/>
      <c r="AFH158" s="382"/>
      <c r="AFI158" s="382"/>
      <c r="AFJ158" s="382"/>
      <c r="AFK158" s="382"/>
      <c r="AFL158" s="382"/>
      <c r="AFM158" s="382"/>
      <c r="AFN158" s="382"/>
      <c r="AFO158" s="382"/>
      <c r="AFP158" s="382"/>
      <c r="AFQ158" s="382"/>
      <c r="AFR158" s="382"/>
      <c r="AFS158" s="382"/>
      <c r="AFT158" s="382"/>
      <c r="AFU158" s="382"/>
      <c r="AFV158" s="382"/>
      <c r="AFW158" s="382"/>
      <c r="AFX158" s="382"/>
      <c r="AFY158" s="382"/>
      <c r="AFZ158" s="382"/>
      <c r="AGA158" s="382"/>
      <c r="AGB158" s="382"/>
      <c r="AGC158" s="382"/>
      <c r="AGD158" s="382"/>
      <c r="AGE158" s="382"/>
      <c r="AGF158" s="382"/>
      <c r="AGG158" s="382"/>
      <c r="AGH158" s="382"/>
      <c r="AGI158" s="382"/>
      <c r="AGJ158" s="382"/>
      <c r="AGK158" s="382"/>
      <c r="AGL158" s="382"/>
      <c r="AGM158" s="382"/>
      <c r="AGN158" s="382"/>
      <c r="AGO158" s="382"/>
      <c r="AGP158" s="382"/>
      <c r="AGQ158" s="382"/>
      <c r="AGR158" s="382"/>
      <c r="AGS158" s="382"/>
      <c r="AGT158" s="382"/>
      <c r="AGU158" s="382"/>
      <c r="AGV158" s="382"/>
      <c r="AGW158" s="382"/>
      <c r="AGX158" s="382"/>
      <c r="AGY158" s="382"/>
      <c r="AGZ158" s="382"/>
      <c r="AHA158" s="382"/>
      <c r="AHB158" s="382"/>
      <c r="AHC158" s="382"/>
      <c r="AHD158" s="382"/>
      <c r="AHE158" s="382"/>
      <c r="AHF158" s="382"/>
      <c r="AHG158" s="382"/>
      <c r="AHH158" s="382"/>
      <c r="AHI158" s="382"/>
      <c r="AHJ158" s="382"/>
      <c r="AHK158" s="382"/>
      <c r="AHL158" s="382"/>
      <c r="AHM158" s="382"/>
      <c r="AHN158" s="382"/>
      <c r="AHO158" s="382"/>
      <c r="AHP158" s="382"/>
      <c r="AHQ158" s="382"/>
      <c r="AHR158" s="382"/>
      <c r="AHS158" s="382"/>
      <c r="AHT158" s="382"/>
      <c r="AHU158" s="382"/>
      <c r="AHV158" s="382"/>
      <c r="AHW158" s="382"/>
      <c r="AHX158" s="382"/>
      <c r="AHY158" s="382"/>
      <c r="AHZ158" s="382"/>
      <c r="AIA158" s="382"/>
      <c r="AIB158" s="382"/>
      <c r="AIC158" s="382"/>
      <c r="AID158" s="382"/>
      <c r="AIE158" s="382"/>
      <c r="AIF158" s="382"/>
      <c r="AIG158" s="382"/>
      <c r="AIH158" s="382"/>
      <c r="AII158" s="382"/>
      <c r="AIJ158" s="382"/>
      <c r="AIK158" s="382"/>
      <c r="AIL158" s="382"/>
      <c r="AIM158" s="382"/>
      <c r="AIN158" s="382"/>
      <c r="AIO158" s="382"/>
      <c r="AIP158" s="382"/>
      <c r="AIQ158" s="382"/>
      <c r="AIR158" s="382"/>
      <c r="AIS158" s="382"/>
      <c r="AIT158" s="382"/>
      <c r="AIU158" s="382"/>
      <c r="AIV158" s="382"/>
      <c r="AIW158" s="382"/>
      <c r="AIX158" s="382"/>
      <c r="AIY158" s="382"/>
      <c r="AIZ158" s="382"/>
      <c r="AJA158" s="382"/>
      <c r="AJB158" s="382"/>
      <c r="AJC158" s="382"/>
      <c r="AJD158" s="382"/>
      <c r="AJE158" s="382"/>
      <c r="AJF158" s="382"/>
      <c r="AJG158" s="382"/>
      <c r="AJH158" s="382"/>
      <c r="AJI158" s="382"/>
      <c r="AJJ158" s="382"/>
      <c r="AJK158" s="382"/>
      <c r="AJL158" s="382"/>
      <c r="AJM158" s="382"/>
      <c r="AJN158" s="382"/>
      <c r="AJO158" s="382"/>
      <c r="AJP158" s="382"/>
      <c r="AJQ158" s="382"/>
      <c r="AJR158" s="382"/>
      <c r="AJS158" s="382"/>
      <c r="AJT158" s="382"/>
      <c r="AJU158" s="382"/>
      <c r="AJV158" s="382"/>
      <c r="AJW158" s="382"/>
      <c r="AJX158" s="382"/>
      <c r="AJY158" s="382"/>
      <c r="AJZ158" s="382"/>
      <c r="AKA158" s="382"/>
      <c r="AKB158" s="382"/>
      <c r="AKC158" s="382"/>
      <c r="AKD158" s="382"/>
      <c r="AKE158" s="382"/>
      <c r="AKF158" s="382"/>
      <c r="AKG158" s="382"/>
      <c r="AKH158" s="382"/>
      <c r="AKI158" s="382"/>
      <c r="AKJ158" s="382"/>
      <c r="AKK158" s="382"/>
      <c r="AKL158" s="382"/>
      <c r="AKM158" s="382"/>
      <c r="AKN158" s="382"/>
      <c r="AKO158" s="382"/>
      <c r="AKP158" s="382"/>
      <c r="AKQ158" s="382"/>
      <c r="AKR158" s="382"/>
      <c r="AKS158" s="382"/>
      <c r="AKT158" s="382"/>
      <c r="AKU158" s="382"/>
      <c r="AKV158" s="382"/>
      <c r="AKW158" s="382"/>
      <c r="AKX158" s="382"/>
      <c r="AKY158" s="382"/>
      <c r="AKZ158" s="382"/>
      <c r="ALA158" s="382"/>
      <c r="ALB158" s="382"/>
      <c r="ALC158" s="382"/>
      <c r="ALD158" s="382"/>
      <c r="ALE158" s="382"/>
      <c r="ALF158" s="382"/>
      <c r="ALG158" s="382"/>
      <c r="ALH158" s="382"/>
      <c r="ALI158" s="382"/>
      <c r="ALJ158" s="382"/>
      <c r="ALK158" s="382"/>
      <c r="ALL158" s="382"/>
      <c r="ALM158" s="382"/>
      <c r="ALN158" s="382"/>
      <c r="ALO158" s="382"/>
      <c r="ALP158" s="382"/>
      <c r="ALQ158" s="382"/>
      <c r="ALR158" s="382"/>
      <c r="ALS158" s="382"/>
      <c r="ALT158" s="382"/>
      <c r="ALU158" s="382"/>
      <c r="ALV158" s="382"/>
      <c r="ALW158" s="382"/>
      <c r="ALX158" s="382"/>
      <c r="ALY158" s="382"/>
      <c r="ALZ158" s="382"/>
      <c r="AMA158" s="382"/>
      <c r="AMB158" s="382"/>
      <c r="AMC158" s="382"/>
      <c r="AMD158" s="382"/>
      <c r="AME158" s="382"/>
      <c r="AMF158" s="382"/>
      <c r="AMG158" s="382"/>
      <c r="AMH158" s="382"/>
      <c r="AMI158" s="382"/>
      <c r="AMJ158" s="382"/>
      <c r="AMK158" s="382"/>
      <c r="AML158" s="382"/>
      <c r="AMM158" s="382"/>
      <c r="AMN158" s="382"/>
      <c r="AMO158" s="382"/>
      <c r="AMP158" s="382"/>
      <c r="AMQ158" s="382"/>
      <c r="AMR158" s="382"/>
      <c r="AMS158" s="382"/>
      <c r="AMT158" s="382"/>
      <c r="AMU158" s="382"/>
      <c r="AMV158" s="382"/>
      <c r="AMW158" s="382"/>
      <c r="AMX158" s="382"/>
      <c r="AMY158" s="382"/>
      <c r="AMZ158" s="382"/>
      <c r="ANA158" s="382"/>
      <c r="ANB158" s="382"/>
      <c r="ANC158" s="382"/>
      <c r="AND158" s="382"/>
      <c r="ANE158" s="382"/>
      <c r="ANF158" s="382"/>
      <c r="ANG158" s="382"/>
      <c r="ANH158" s="382"/>
      <c r="ANI158" s="382"/>
      <c r="ANJ158" s="382"/>
      <c r="ANK158" s="382"/>
      <c r="ANL158" s="382"/>
      <c r="ANM158" s="382"/>
      <c r="ANN158" s="382"/>
      <c r="ANO158" s="382"/>
      <c r="ANP158" s="382"/>
      <c r="ANQ158" s="382"/>
      <c r="ANR158" s="382"/>
      <c r="ANS158" s="382"/>
      <c r="ANT158" s="382"/>
      <c r="ANU158" s="382"/>
      <c r="ANV158" s="382"/>
      <c r="ANW158" s="382"/>
      <c r="ANX158" s="382"/>
      <c r="ANY158" s="382"/>
      <c r="ANZ158" s="382"/>
      <c r="AOA158" s="382"/>
      <c r="AOB158" s="382"/>
      <c r="AOC158" s="382"/>
      <c r="AOD158" s="382"/>
      <c r="AOE158" s="382"/>
      <c r="AOF158" s="382"/>
      <c r="AOG158" s="382"/>
      <c r="AOH158" s="382"/>
      <c r="AOI158" s="382"/>
      <c r="AOJ158" s="382"/>
      <c r="AOK158" s="382"/>
      <c r="AOL158" s="382"/>
      <c r="AOM158" s="382"/>
      <c r="AON158" s="382"/>
      <c r="AOO158" s="382"/>
      <c r="AOP158" s="382"/>
      <c r="AOQ158" s="382"/>
      <c r="AOR158" s="382"/>
      <c r="AOS158" s="382"/>
      <c r="AOT158" s="382"/>
      <c r="AOU158" s="382"/>
      <c r="AOV158" s="382"/>
      <c r="AOW158" s="382"/>
      <c r="AOX158" s="382"/>
      <c r="AOY158" s="382"/>
      <c r="AOZ158" s="382"/>
      <c r="APA158" s="382"/>
      <c r="APB158" s="382"/>
      <c r="APC158" s="382"/>
      <c r="APD158" s="382"/>
      <c r="APE158" s="382"/>
      <c r="APF158" s="382"/>
      <c r="APG158" s="382"/>
      <c r="APH158" s="382"/>
      <c r="API158" s="382"/>
      <c r="APJ158" s="382"/>
      <c r="APK158" s="382"/>
      <c r="APL158" s="382"/>
      <c r="APM158" s="382"/>
      <c r="APN158" s="382"/>
      <c r="APO158" s="382"/>
      <c r="APP158" s="382"/>
      <c r="APQ158" s="382"/>
      <c r="APR158" s="382"/>
      <c r="APS158" s="382"/>
      <c r="APT158" s="382"/>
      <c r="APU158" s="382"/>
      <c r="APV158" s="382"/>
      <c r="APW158" s="382"/>
      <c r="APX158" s="382"/>
      <c r="APY158" s="382"/>
      <c r="APZ158" s="382"/>
      <c r="AQA158" s="382"/>
      <c r="AQB158" s="382"/>
      <c r="AQC158" s="382"/>
      <c r="AQD158" s="382"/>
      <c r="AQE158" s="382"/>
      <c r="AQF158" s="382"/>
      <c r="AQG158" s="382"/>
      <c r="AQH158" s="382"/>
      <c r="AQI158" s="382"/>
      <c r="AQJ158" s="382"/>
      <c r="AQK158" s="382"/>
      <c r="AQL158" s="382"/>
      <c r="AQM158" s="382"/>
      <c r="AQN158" s="382"/>
      <c r="AQO158" s="382"/>
      <c r="AQP158" s="382"/>
      <c r="AQQ158" s="382"/>
      <c r="AQR158" s="382"/>
      <c r="AQS158" s="382"/>
      <c r="AQT158" s="382"/>
      <c r="AQU158" s="382"/>
      <c r="AQV158" s="382"/>
      <c r="AQW158" s="382"/>
      <c r="AQX158" s="382"/>
      <c r="AQY158" s="382"/>
      <c r="AQZ158" s="382"/>
      <c r="ARA158" s="382"/>
      <c r="ARB158" s="382"/>
      <c r="ARC158" s="382"/>
      <c r="ARD158" s="382"/>
      <c r="ARE158" s="382"/>
      <c r="ARF158" s="382"/>
      <c r="ARG158" s="382"/>
      <c r="ARH158" s="382"/>
      <c r="ARI158" s="382"/>
      <c r="ARJ158" s="382"/>
      <c r="ARK158" s="382"/>
      <c r="ARL158" s="382"/>
      <c r="ARM158" s="382"/>
      <c r="ARN158" s="382"/>
      <c r="ARO158" s="382"/>
      <c r="ARP158" s="382"/>
      <c r="ARQ158" s="382"/>
      <c r="ARR158" s="382"/>
      <c r="ARS158" s="382"/>
      <c r="ART158" s="382"/>
      <c r="ARU158" s="382"/>
      <c r="ARV158" s="382"/>
      <c r="ARW158" s="382"/>
      <c r="ARX158" s="382"/>
      <c r="ARY158" s="382"/>
      <c r="ARZ158" s="382"/>
      <c r="ASA158" s="382"/>
      <c r="ASB158" s="382"/>
      <c r="ASC158" s="382"/>
      <c r="ASD158" s="382"/>
      <c r="ASE158" s="382"/>
      <c r="ASF158" s="382"/>
      <c r="ASG158" s="382"/>
      <c r="ASH158" s="382"/>
      <c r="ASI158" s="382"/>
      <c r="ASJ158" s="382"/>
      <c r="ASK158" s="382"/>
      <c r="ASL158" s="382"/>
      <c r="ASM158" s="382"/>
      <c r="ASN158" s="382"/>
      <c r="ASO158" s="382"/>
      <c r="ASP158" s="382"/>
      <c r="ASQ158" s="382"/>
      <c r="ASR158" s="382"/>
      <c r="ASS158" s="382"/>
      <c r="AST158" s="382"/>
      <c r="ASU158" s="382"/>
      <c r="ASV158" s="382"/>
      <c r="ASW158" s="382"/>
      <c r="ASX158" s="382"/>
      <c r="ASY158" s="382"/>
      <c r="ASZ158" s="382"/>
      <c r="ATA158" s="382"/>
      <c r="ATB158" s="382"/>
      <c r="ATC158" s="382"/>
      <c r="ATD158" s="382"/>
      <c r="ATE158" s="382"/>
      <c r="ATF158" s="382"/>
      <c r="ATG158" s="382"/>
      <c r="ATH158" s="382"/>
      <c r="ATI158" s="382"/>
      <c r="ATJ158" s="382"/>
      <c r="ATK158" s="382"/>
      <c r="ATL158" s="382"/>
      <c r="ATM158" s="382"/>
      <c r="ATN158" s="382"/>
      <c r="ATO158" s="382"/>
      <c r="ATP158" s="382"/>
      <c r="ATQ158" s="382"/>
      <c r="ATR158" s="382"/>
      <c r="ATS158" s="382"/>
      <c r="ATT158" s="382"/>
      <c r="ATU158" s="382"/>
      <c r="ATV158" s="382"/>
      <c r="ATW158" s="382"/>
      <c r="ATX158" s="382"/>
      <c r="ATY158" s="382"/>
      <c r="ATZ158" s="382"/>
      <c r="AUA158" s="382"/>
      <c r="AUB158" s="382"/>
      <c r="AUC158" s="382"/>
      <c r="AUD158" s="382"/>
      <c r="AUE158" s="382"/>
      <c r="AUF158" s="382"/>
      <c r="AUG158" s="382"/>
      <c r="AUH158" s="382"/>
      <c r="AUI158" s="382"/>
      <c r="AUJ158" s="382"/>
      <c r="AUK158" s="382"/>
      <c r="AUL158" s="382"/>
      <c r="AUM158" s="382"/>
      <c r="AUN158" s="382"/>
      <c r="AUO158" s="382"/>
      <c r="AUP158" s="382"/>
      <c r="AUQ158" s="382"/>
      <c r="AUR158" s="382"/>
      <c r="AUS158" s="382"/>
      <c r="AUT158" s="382"/>
      <c r="AUU158" s="382"/>
      <c r="AUV158" s="382"/>
      <c r="AUW158" s="382"/>
      <c r="AUX158" s="382"/>
      <c r="AUY158" s="382"/>
      <c r="AUZ158" s="382"/>
      <c r="AVA158" s="382"/>
      <c r="AVB158" s="382"/>
      <c r="AVC158" s="382"/>
      <c r="AVD158" s="382"/>
      <c r="AVE158" s="382"/>
      <c r="AVF158" s="382"/>
      <c r="AVG158" s="382"/>
      <c r="AVH158" s="382"/>
      <c r="AVI158" s="382"/>
      <c r="AVJ158" s="382"/>
      <c r="AVK158" s="382"/>
      <c r="AVL158" s="382"/>
      <c r="AVM158" s="382"/>
      <c r="AVN158" s="382"/>
      <c r="AVO158" s="382"/>
      <c r="AVP158" s="382"/>
      <c r="AVQ158" s="382"/>
      <c r="AVR158" s="382"/>
      <c r="AVS158" s="382"/>
      <c r="AVT158" s="382"/>
      <c r="AVU158" s="382"/>
      <c r="AVV158" s="382"/>
      <c r="AVW158" s="382"/>
      <c r="AVX158" s="382"/>
      <c r="AVY158" s="382"/>
      <c r="AVZ158" s="382"/>
      <c r="AWA158" s="382"/>
      <c r="AWB158" s="382"/>
      <c r="AWC158" s="382"/>
      <c r="AWD158" s="382"/>
      <c r="AWE158" s="382"/>
      <c r="AWF158" s="382"/>
      <c r="AWG158" s="382"/>
      <c r="AWH158" s="382"/>
      <c r="AWI158" s="382"/>
      <c r="AWJ158" s="382"/>
      <c r="AWK158" s="382"/>
      <c r="AWL158" s="382"/>
      <c r="AWM158" s="382"/>
      <c r="AWN158" s="382"/>
      <c r="AWO158" s="382"/>
      <c r="AWP158" s="382"/>
      <c r="AWQ158" s="382"/>
      <c r="AWR158" s="382"/>
      <c r="AWS158" s="382"/>
      <c r="AWT158" s="382"/>
      <c r="AWU158" s="382"/>
      <c r="AWV158" s="382"/>
      <c r="AWW158" s="382"/>
      <c r="AWX158" s="382"/>
      <c r="AWY158" s="382"/>
      <c r="AWZ158" s="382"/>
      <c r="AXA158" s="382"/>
      <c r="AXB158" s="382"/>
      <c r="AXC158" s="382"/>
      <c r="AXD158" s="382"/>
      <c r="AXE158" s="382"/>
      <c r="AXF158" s="382"/>
      <c r="AXG158" s="382"/>
      <c r="AXH158" s="382"/>
      <c r="AXI158" s="382"/>
      <c r="AXJ158" s="382"/>
      <c r="AXK158" s="382"/>
      <c r="AXL158" s="382"/>
      <c r="AXM158" s="382"/>
      <c r="AXN158" s="382"/>
      <c r="AXO158" s="382"/>
      <c r="AXP158" s="382"/>
      <c r="AXQ158" s="382"/>
      <c r="AXR158" s="382"/>
      <c r="AXS158" s="382"/>
      <c r="AXT158" s="382"/>
      <c r="AXU158" s="382"/>
      <c r="AXV158" s="382"/>
      <c r="AXW158" s="382"/>
      <c r="AXX158" s="382"/>
      <c r="AXY158" s="382"/>
      <c r="AXZ158" s="382"/>
      <c r="AYA158" s="382"/>
      <c r="AYB158" s="382"/>
      <c r="AYC158" s="382"/>
      <c r="AYD158" s="382"/>
      <c r="AYE158" s="382"/>
      <c r="AYF158" s="382"/>
      <c r="AYG158" s="382"/>
      <c r="AYH158" s="382"/>
      <c r="AYI158" s="382"/>
      <c r="AYJ158" s="382"/>
      <c r="AYK158" s="382"/>
      <c r="AYL158" s="382"/>
      <c r="AYM158" s="382"/>
      <c r="AYN158" s="382"/>
      <c r="AYO158" s="382"/>
      <c r="AYP158" s="382"/>
      <c r="AYQ158" s="382"/>
      <c r="AYR158" s="382"/>
      <c r="AYS158" s="382"/>
      <c r="AYT158" s="382"/>
      <c r="AYU158" s="382"/>
      <c r="AYV158" s="382"/>
      <c r="AYW158" s="382"/>
      <c r="AYX158" s="382"/>
      <c r="AYY158" s="382"/>
      <c r="AYZ158" s="382"/>
      <c r="AZA158" s="382"/>
      <c r="AZB158" s="382"/>
      <c r="AZC158" s="382"/>
      <c r="AZD158" s="382"/>
      <c r="AZE158" s="382"/>
      <c r="AZF158" s="382"/>
      <c r="AZG158" s="382"/>
      <c r="AZH158" s="382"/>
      <c r="AZI158" s="382"/>
      <c r="AZJ158" s="382"/>
      <c r="AZK158" s="382"/>
      <c r="AZL158" s="382"/>
      <c r="AZM158" s="382"/>
      <c r="AZN158" s="382"/>
      <c r="AZO158" s="382"/>
      <c r="AZP158" s="382"/>
      <c r="AZQ158" s="382"/>
      <c r="AZR158" s="382"/>
      <c r="AZS158" s="382"/>
      <c r="AZT158" s="382"/>
      <c r="AZU158" s="382"/>
      <c r="AZV158" s="382"/>
      <c r="AZW158" s="382"/>
      <c r="AZX158" s="382"/>
      <c r="AZY158" s="382"/>
      <c r="AZZ158" s="382"/>
      <c r="BAA158" s="382"/>
      <c r="BAB158" s="382"/>
      <c r="BAC158" s="382"/>
      <c r="BAD158" s="382"/>
      <c r="BAE158" s="382"/>
      <c r="BAF158" s="382"/>
      <c r="BAG158" s="382"/>
      <c r="BAH158" s="382"/>
      <c r="BAI158" s="382"/>
      <c r="BAJ158" s="382"/>
      <c r="BAK158" s="382"/>
      <c r="BAL158" s="382"/>
      <c r="BAM158" s="382"/>
      <c r="BAN158" s="382"/>
      <c r="BAO158" s="382"/>
      <c r="BAP158" s="382"/>
      <c r="BAQ158" s="382"/>
      <c r="BAR158" s="382"/>
      <c r="BAS158" s="382"/>
      <c r="BAT158" s="382"/>
      <c r="BAU158" s="382"/>
      <c r="BAV158" s="382"/>
      <c r="BAW158" s="382"/>
      <c r="BAX158" s="382"/>
      <c r="BAY158" s="382"/>
      <c r="BAZ158" s="382"/>
      <c r="BBA158" s="382"/>
      <c r="BBB158" s="382"/>
      <c r="BBC158" s="382"/>
      <c r="BBD158" s="382"/>
      <c r="BBE158" s="382"/>
      <c r="BBF158" s="382"/>
      <c r="BBG158" s="382"/>
      <c r="BBH158" s="382"/>
      <c r="BBI158" s="382"/>
      <c r="BBJ158" s="382"/>
      <c r="BBK158" s="382"/>
      <c r="BBL158" s="382"/>
      <c r="BBM158" s="382"/>
      <c r="BBN158" s="382"/>
      <c r="BBO158" s="382"/>
      <c r="BBP158" s="382"/>
      <c r="BBQ158" s="382"/>
      <c r="BBR158" s="382"/>
      <c r="BBS158" s="382"/>
      <c r="BBT158" s="382"/>
      <c r="BBU158" s="382"/>
      <c r="BBV158" s="382"/>
      <c r="BBW158" s="382"/>
      <c r="BBX158" s="382"/>
      <c r="BBY158" s="382"/>
      <c r="BBZ158" s="382"/>
      <c r="BCA158" s="382"/>
      <c r="BCB158" s="382"/>
      <c r="BCC158" s="382"/>
      <c r="BCD158" s="382"/>
      <c r="BCE158" s="382"/>
      <c r="BCF158" s="382"/>
      <c r="BCG158" s="382"/>
      <c r="BCH158" s="382"/>
      <c r="BCI158" s="382"/>
      <c r="BCJ158" s="382"/>
      <c r="BCK158" s="382"/>
      <c r="BCL158" s="382"/>
      <c r="BCM158" s="382"/>
      <c r="BCN158" s="382"/>
      <c r="BCO158" s="382"/>
      <c r="BCP158" s="382"/>
      <c r="BCQ158" s="382"/>
      <c r="BCR158" s="382"/>
      <c r="BCS158" s="382"/>
      <c r="BCT158" s="382"/>
      <c r="BCU158" s="382"/>
      <c r="BCV158" s="382"/>
      <c r="BCW158" s="382"/>
      <c r="BCX158" s="382"/>
      <c r="BCY158" s="382"/>
      <c r="BCZ158" s="382"/>
      <c r="BDA158" s="382"/>
      <c r="BDB158" s="382"/>
      <c r="BDC158" s="382"/>
      <c r="BDD158" s="382"/>
      <c r="BDE158" s="382"/>
      <c r="BDF158" s="382"/>
      <c r="BDG158" s="382"/>
      <c r="BDH158" s="382"/>
      <c r="BDI158" s="382"/>
      <c r="BDJ158" s="382"/>
      <c r="BDK158" s="382"/>
      <c r="BDL158" s="382"/>
      <c r="BDM158" s="382"/>
      <c r="BDN158" s="382"/>
      <c r="BDO158" s="382"/>
      <c r="BDP158" s="382"/>
      <c r="BDQ158" s="382"/>
      <c r="BDR158" s="382"/>
      <c r="BDS158" s="382"/>
      <c r="BDT158" s="382"/>
      <c r="BDU158" s="382"/>
      <c r="BDV158" s="382"/>
      <c r="BDW158" s="382"/>
      <c r="BDX158" s="382"/>
      <c r="BDY158" s="382"/>
      <c r="BDZ158" s="382"/>
      <c r="BEA158" s="382"/>
      <c r="BEB158" s="382"/>
      <c r="BEC158" s="382"/>
      <c r="BED158" s="382"/>
      <c r="BEE158" s="382"/>
      <c r="BEF158" s="382"/>
      <c r="BEG158" s="382"/>
      <c r="BEH158" s="382"/>
      <c r="BEI158" s="382"/>
      <c r="BEJ158" s="382"/>
      <c r="BEK158" s="382"/>
      <c r="BEL158" s="382"/>
      <c r="BEM158" s="382"/>
      <c r="BEN158" s="382"/>
      <c r="BEO158" s="382"/>
      <c r="BEP158" s="382"/>
      <c r="BEQ158" s="382"/>
      <c r="BER158" s="382"/>
      <c r="BES158" s="382"/>
      <c r="BET158" s="382"/>
      <c r="BEU158" s="382"/>
      <c r="BEV158" s="382"/>
      <c r="BEW158" s="382"/>
      <c r="BEX158" s="382"/>
      <c r="BEY158" s="382"/>
      <c r="BEZ158" s="382"/>
      <c r="BFA158" s="382"/>
      <c r="BFB158" s="382"/>
      <c r="BFC158" s="382"/>
      <c r="BFD158" s="382"/>
      <c r="BFE158" s="382"/>
      <c r="BFF158" s="382"/>
      <c r="BFG158" s="382"/>
      <c r="BFH158" s="382"/>
      <c r="BFI158" s="382"/>
      <c r="BFJ158" s="382"/>
      <c r="BFK158" s="382"/>
      <c r="BFL158" s="382"/>
      <c r="BFM158" s="382"/>
      <c r="BFN158" s="382"/>
      <c r="BFO158" s="382"/>
      <c r="BFP158" s="382"/>
      <c r="BFQ158" s="382"/>
      <c r="BFR158" s="382"/>
      <c r="BFS158" s="382"/>
      <c r="BFT158" s="382"/>
      <c r="BFU158" s="382"/>
      <c r="BFV158" s="382"/>
      <c r="BFW158" s="382"/>
      <c r="BFX158" s="382"/>
      <c r="BFY158" s="382"/>
      <c r="BFZ158" s="382"/>
      <c r="BGA158" s="382"/>
      <c r="BGB158" s="382"/>
      <c r="BGC158" s="382"/>
      <c r="BGD158" s="382"/>
      <c r="BGE158" s="382"/>
      <c r="BGF158" s="382"/>
      <c r="BGG158" s="382"/>
      <c r="BGH158" s="382"/>
      <c r="BGI158" s="382"/>
      <c r="BGJ158" s="382"/>
      <c r="BGK158" s="382"/>
      <c r="BGL158" s="382"/>
      <c r="BGM158" s="382"/>
      <c r="BGN158" s="382"/>
      <c r="BGO158" s="382"/>
      <c r="BGP158" s="382"/>
      <c r="BGQ158" s="382"/>
      <c r="BGR158" s="382"/>
      <c r="BGS158" s="382"/>
      <c r="BGT158" s="382"/>
      <c r="BGU158" s="382"/>
      <c r="BGV158" s="382"/>
      <c r="BGW158" s="382"/>
      <c r="BGX158" s="382"/>
      <c r="BGY158" s="382"/>
      <c r="BGZ158" s="382"/>
      <c r="BHA158" s="382"/>
      <c r="BHB158" s="382"/>
      <c r="BHC158" s="382"/>
      <c r="BHD158" s="382"/>
      <c r="BHE158" s="382"/>
      <c r="BHF158" s="382"/>
      <c r="BHG158" s="382"/>
      <c r="BHH158" s="382"/>
      <c r="BHI158" s="382"/>
      <c r="BHJ158" s="382"/>
      <c r="BHK158" s="382"/>
      <c r="BHL158" s="382"/>
      <c r="BHM158" s="382"/>
      <c r="BHN158" s="382"/>
      <c r="BHO158" s="382"/>
      <c r="BHP158" s="382"/>
      <c r="BHQ158" s="382"/>
      <c r="BHR158" s="382"/>
      <c r="BHS158" s="382"/>
      <c r="BHT158" s="382"/>
      <c r="BHU158" s="382"/>
      <c r="BHV158" s="382"/>
      <c r="BHW158" s="382"/>
      <c r="BHX158" s="382"/>
      <c r="BHY158" s="382"/>
      <c r="BHZ158" s="382"/>
      <c r="BIA158" s="382"/>
      <c r="BIB158" s="382"/>
      <c r="BIC158" s="382"/>
      <c r="BID158" s="382"/>
      <c r="BIE158" s="382"/>
      <c r="BIF158" s="382"/>
      <c r="BIG158" s="382"/>
      <c r="BIH158" s="382"/>
      <c r="BII158" s="382"/>
      <c r="BIJ158" s="382"/>
      <c r="BIK158" s="382"/>
      <c r="BIL158" s="382"/>
      <c r="BIM158" s="382"/>
      <c r="BIN158" s="382"/>
      <c r="BIO158" s="382"/>
      <c r="BIP158" s="382"/>
      <c r="BIQ158" s="382"/>
      <c r="BIR158" s="382"/>
      <c r="BIS158" s="382"/>
      <c r="BIT158" s="382"/>
      <c r="BIU158" s="382"/>
      <c r="BIV158" s="382"/>
      <c r="BIW158" s="382"/>
      <c r="BIX158" s="382"/>
      <c r="BIY158" s="382"/>
      <c r="BIZ158" s="382"/>
      <c r="BJA158" s="382"/>
      <c r="BJB158" s="382"/>
      <c r="BJC158" s="382"/>
      <c r="BJD158" s="382"/>
      <c r="BJE158" s="382"/>
      <c r="BJF158" s="382"/>
      <c r="BJG158" s="382"/>
      <c r="BJH158" s="382"/>
      <c r="BJI158" s="382"/>
      <c r="BJJ158" s="382"/>
      <c r="BJK158" s="382"/>
      <c r="BJL158" s="382"/>
      <c r="BJM158" s="382"/>
      <c r="BJN158" s="382"/>
      <c r="BJO158" s="382"/>
      <c r="BJP158" s="382"/>
      <c r="BJQ158" s="382"/>
      <c r="BJR158" s="382"/>
      <c r="BJS158" s="382"/>
      <c r="BJT158" s="382"/>
      <c r="BJU158" s="382"/>
      <c r="BJV158" s="382"/>
      <c r="BJW158" s="382"/>
      <c r="BJX158" s="382"/>
      <c r="BJY158" s="382"/>
      <c r="BJZ158" s="382"/>
      <c r="BKA158" s="382"/>
      <c r="BKB158" s="382"/>
      <c r="BKC158" s="382"/>
      <c r="BKD158" s="382"/>
      <c r="BKE158" s="382"/>
      <c r="BKF158" s="382"/>
      <c r="BKG158" s="382"/>
      <c r="BKH158" s="382"/>
      <c r="BKI158" s="382"/>
      <c r="BKJ158" s="382"/>
      <c r="BKK158" s="382"/>
      <c r="BKL158" s="382"/>
      <c r="BKM158" s="382"/>
      <c r="BKN158" s="382"/>
      <c r="BKO158" s="382"/>
      <c r="BKP158" s="382"/>
      <c r="BKQ158" s="382"/>
      <c r="BKR158" s="382"/>
      <c r="BKS158" s="382"/>
      <c r="BKT158" s="382"/>
      <c r="BKU158" s="382"/>
      <c r="BKV158" s="382"/>
      <c r="BKW158" s="382"/>
      <c r="BKX158" s="382"/>
      <c r="BKY158" s="382"/>
      <c r="BKZ158" s="382"/>
      <c r="BLA158" s="382"/>
      <c r="BLB158" s="382"/>
      <c r="BLC158" s="382"/>
      <c r="BLD158" s="382"/>
      <c r="BLE158" s="382"/>
      <c r="BLF158" s="382"/>
      <c r="BLG158" s="382"/>
      <c r="BLH158" s="382"/>
      <c r="BLI158" s="382"/>
      <c r="BLJ158" s="382"/>
      <c r="BLK158" s="382"/>
      <c r="BLL158" s="382"/>
      <c r="BLM158" s="382"/>
      <c r="BLN158" s="382"/>
      <c r="BLO158" s="382"/>
      <c r="BLP158" s="382"/>
      <c r="BLQ158" s="382"/>
      <c r="BLR158" s="382"/>
      <c r="BLS158" s="382"/>
      <c r="BLT158" s="382"/>
      <c r="BLU158" s="382"/>
      <c r="BLV158" s="382"/>
      <c r="BLW158" s="382"/>
      <c r="BLX158" s="382"/>
      <c r="BLY158" s="382"/>
      <c r="BLZ158" s="382"/>
      <c r="BMA158" s="382"/>
      <c r="BMB158" s="382"/>
      <c r="BMC158" s="382"/>
      <c r="BMD158" s="382"/>
      <c r="BME158" s="382"/>
      <c r="BMF158" s="382"/>
      <c r="BMG158" s="382"/>
      <c r="BMH158" s="382"/>
      <c r="BMI158" s="382"/>
      <c r="BMJ158" s="382"/>
      <c r="BMK158" s="382"/>
      <c r="BML158" s="382"/>
      <c r="BMM158" s="382"/>
      <c r="BMN158" s="382"/>
      <c r="BMO158" s="382"/>
      <c r="BMP158" s="382"/>
      <c r="BMQ158" s="382"/>
      <c r="BMR158" s="382"/>
      <c r="BMS158" s="382"/>
      <c r="BMT158" s="382"/>
      <c r="BMU158" s="382"/>
      <c r="BMV158" s="382"/>
      <c r="BMW158" s="382"/>
      <c r="BMX158" s="382"/>
      <c r="BMY158" s="382"/>
      <c r="BMZ158" s="382"/>
      <c r="BNA158" s="382"/>
      <c r="BNB158" s="382"/>
      <c r="BNC158" s="382"/>
      <c r="BND158" s="382"/>
      <c r="BNE158" s="382"/>
      <c r="BNF158" s="382"/>
      <c r="BNG158" s="382"/>
      <c r="BNH158" s="382"/>
      <c r="BNI158" s="382"/>
      <c r="BNJ158" s="382"/>
      <c r="BNK158" s="382"/>
      <c r="BNL158" s="382"/>
      <c r="BNM158" s="382"/>
      <c r="BNN158" s="382"/>
      <c r="BNO158" s="382"/>
      <c r="BNP158" s="382"/>
      <c r="BNQ158" s="382"/>
      <c r="BNR158" s="382"/>
      <c r="BNS158" s="382"/>
      <c r="BNT158" s="382"/>
      <c r="BNU158" s="382"/>
      <c r="BNV158" s="382"/>
      <c r="BNW158" s="382"/>
      <c r="BNX158" s="382"/>
      <c r="BNY158" s="382"/>
      <c r="BNZ158" s="382"/>
      <c r="BOA158" s="382"/>
      <c r="BOB158" s="382"/>
      <c r="BOC158" s="382"/>
      <c r="BOD158" s="382"/>
      <c r="BOE158" s="382"/>
      <c r="BOF158" s="382"/>
      <c r="BOG158" s="382"/>
      <c r="BOH158" s="382"/>
      <c r="BOI158" s="382"/>
      <c r="BOJ158" s="382"/>
      <c r="BOK158" s="382"/>
      <c r="BOL158" s="382"/>
      <c r="BOM158" s="382"/>
      <c r="BON158" s="382"/>
      <c r="BOO158" s="382"/>
      <c r="BOP158" s="382"/>
      <c r="BOQ158" s="382"/>
      <c r="BOR158" s="382"/>
      <c r="BOS158" s="382"/>
      <c r="BOT158" s="382"/>
      <c r="BOU158" s="382"/>
      <c r="BOV158" s="382"/>
      <c r="BOW158" s="382"/>
      <c r="BOX158" s="382"/>
      <c r="BOY158" s="382"/>
      <c r="BOZ158" s="382"/>
      <c r="BPA158" s="382"/>
      <c r="BPB158" s="382"/>
      <c r="BPC158" s="382"/>
      <c r="BPD158" s="382"/>
      <c r="BPE158" s="382"/>
      <c r="BPF158" s="382"/>
      <c r="BPG158" s="382"/>
      <c r="BPH158" s="382"/>
      <c r="BPI158" s="382"/>
      <c r="BPJ158" s="382"/>
      <c r="BPK158" s="382"/>
      <c r="BPL158" s="382"/>
      <c r="BPM158" s="382"/>
      <c r="BPN158" s="382"/>
      <c r="BPO158" s="382"/>
      <c r="BPP158" s="382"/>
      <c r="BPQ158" s="382"/>
      <c r="BPR158" s="382"/>
      <c r="BPS158" s="382"/>
      <c r="BPT158" s="382"/>
      <c r="BPU158" s="382"/>
      <c r="BPV158" s="382"/>
      <c r="BPW158" s="382"/>
      <c r="BPX158" s="382"/>
      <c r="BPY158" s="382"/>
      <c r="BPZ158" s="382"/>
      <c r="BQA158" s="382"/>
      <c r="BQB158" s="382"/>
      <c r="BQC158" s="382"/>
      <c r="BQD158" s="382"/>
      <c r="BQE158" s="382"/>
      <c r="BQF158" s="382"/>
      <c r="BQG158" s="382"/>
      <c r="BQH158" s="382"/>
      <c r="BQI158" s="382"/>
      <c r="BQJ158" s="382"/>
      <c r="BQK158" s="382"/>
      <c r="BQL158" s="382"/>
      <c r="BQM158" s="382"/>
      <c r="BQN158" s="382"/>
      <c r="BQO158" s="382"/>
      <c r="BQP158" s="382"/>
      <c r="BQQ158" s="382"/>
      <c r="BQR158" s="382"/>
      <c r="BQS158" s="382"/>
      <c r="BQT158" s="382"/>
      <c r="BQU158" s="382"/>
      <c r="BQV158" s="382"/>
      <c r="BQW158" s="382"/>
      <c r="BQX158" s="382"/>
      <c r="BQY158" s="382"/>
      <c r="BQZ158" s="382"/>
      <c r="BRA158" s="382"/>
      <c r="BRB158" s="382"/>
      <c r="BRC158" s="382"/>
      <c r="BRD158" s="382"/>
      <c r="BRE158" s="382"/>
      <c r="BRF158" s="382"/>
      <c r="BRG158" s="382"/>
      <c r="BRH158" s="382"/>
      <c r="BRI158" s="382"/>
      <c r="BRJ158" s="382"/>
      <c r="BRK158" s="382"/>
      <c r="BRL158" s="382"/>
      <c r="BRM158" s="382"/>
      <c r="BRN158" s="382"/>
      <c r="BRO158" s="382"/>
      <c r="BRP158" s="382"/>
      <c r="BRQ158" s="382"/>
      <c r="BRR158" s="382"/>
      <c r="BRS158" s="382"/>
      <c r="BRT158" s="382"/>
      <c r="BRU158" s="382"/>
      <c r="BRV158" s="382"/>
      <c r="BRW158" s="382"/>
      <c r="BRX158" s="382"/>
      <c r="BRY158" s="382"/>
      <c r="BRZ158" s="382"/>
      <c r="BSA158" s="382"/>
      <c r="BSB158" s="382"/>
      <c r="BSC158" s="382"/>
      <c r="BSD158" s="382"/>
      <c r="BSE158" s="382"/>
      <c r="BSF158" s="382"/>
      <c r="BSG158" s="382"/>
      <c r="BSH158" s="382"/>
      <c r="BSI158" s="382"/>
      <c r="BSJ158" s="382"/>
      <c r="BSK158" s="382"/>
      <c r="BSL158" s="382"/>
      <c r="BSM158" s="382"/>
      <c r="BSN158" s="382"/>
      <c r="BSO158" s="382"/>
      <c r="BSP158" s="382"/>
      <c r="BSQ158" s="382"/>
      <c r="BSR158" s="382"/>
      <c r="BSS158" s="382"/>
      <c r="BST158" s="382"/>
      <c r="BSU158" s="382"/>
      <c r="BSV158" s="382"/>
      <c r="BSW158" s="382"/>
      <c r="BSX158" s="382"/>
      <c r="BSY158" s="382"/>
      <c r="BSZ158" s="382"/>
      <c r="BTA158" s="382"/>
      <c r="BTB158" s="382"/>
      <c r="BTC158" s="382"/>
      <c r="BTD158" s="382"/>
      <c r="BTE158" s="382"/>
      <c r="BTF158" s="382"/>
      <c r="BTG158" s="382"/>
      <c r="BTH158" s="382"/>
      <c r="BTI158" s="382"/>
    </row>
    <row r="159" spans="1:1881" s="307" customFormat="1" ht="30" customHeight="1" x14ac:dyDescent="0.25">
      <c r="A159" s="187"/>
      <c r="B159" s="180"/>
      <c r="C159" s="180"/>
      <c r="D159" s="168" t="s">
        <v>34</v>
      </c>
      <c r="E159" s="359" t="e">
        <f>SUM(E155:E158)</f>
        <v>#N/A</v>
      </c>
      <c r="F159" s="359">
        <f>SUM(F155:F158)</f>
        <v>0</v>
      </c>
      <c r="G159" s="306"/>
      <c r="H159" s="14"/>
      <c r="I159" s="32"/>
      <c r="J159"/>
      <c r="K159" s="382"/>
      <c r="L159" s="382"/>
      <c r="M159" s="382"/>
      <c r="N159"/>
      <c r="O159" s="382"/>
      <c r="P159" s="382"/>
      <c r="Q159" s="382"/>
      <c r="R159" s="382"/>
      <c r="S159" s="382"/>
      <c r="T159" s="382"/>
      <c r="U159" s="382"/>
      <c r="V159" s="382"/>
      <c r="W159" s="382"/>
      <c r="X159" s="382"/>
      <c r="Y159" s="382"/>
      <c r="Z159" s="382"/>
      <c r="AA159" s="382"/>
      <c r="AB159" s="382"/>
      <c r="AC159" s="382"/>
      <c r="AD159" s="382"/>
      <c r="AE159" s="382"/>
      <c r="AF159" s="382"/>
      <c r="AG159" s="382"/>
      <c r="AH159" s="382"/>
      <c r="AI159" s="382"/>
      <c r="AJ159" s="382"/>
      <c r="AK159" s="382"/>
      <c r="AL159" s="382"/>
      <c r="AM159" s="382"/>
      <c r="AN159" s="382"/>
      <c r="AO159" s="382"/>
      <c r="AP159" s="382"/>
      <c r="AQ159" s="382"/>
      <c r="AR159" s="382"/>
      <c r="AS159" s="382"/>
      <c r="AT159" s="382"/>
      <c r="AU159" s="382"/>
      <c r="AV159" s="382"/>
      <c r="AW159" s="382"/>
      <c r="AX159" s="382"/>
      <c r="AY159" s="382"/>
      <c r="AZ159" s="382"/>
      <c r="BA159" s="382"/>
      <c r="BB159" s="382"/>
      <c r="BC159" s="382"/>
      <c r="BD159" s="382"/>
      <c r="BE159" s="382"/>
      <c r="BF159" s="382"/>
      <c r="BG159" s="382"/>
      <c r="BH159" s="382"/>
      <c r="BI159" s="382"/>
      <c r="BJ159" s="382"/>
      <c r="BK159" s="382"/>
      <c r="BL159" s="382"/>
      <c r="BM159" s="382"/>
      <c r="BN159" s="382"/>
      <c r="BO159" s="382"/>
      <c r="BP159" s="382"/>
      <c r="BQ159" s="382"/>
      <c r="BR159" s="382"/>
      <c r="BS159" s="382"/>
      <c r="BT159" s="382"/>
      <c r="BU159" s="382"/>
      <c r="BV159" s="382"/>
      <c r="BW159" s="382"/>
      <c r="BX159" s="382"/>
      <c r="BY159" s="382"/>
      <c r="BZ159" s="382"/>
      <c r="CA159" s="382"/>
      <c r="CB159" s="382"/>
      <c r="CC159" s="382"/>
      <c r="CD159" s="382"/>
      <c r="CE159" s="382"/>
      <c r="CF159" s="382"/>
      <c r="CG159" s="382"/>
      <c r="CH159" s="382"/>
      <c r="CI159" s="382"/>
      <c r="CJ159" s="382"/>
      <c r="CK159" s="382"/>
      <c r="CL159" s="382"/>
      <c r="CM159" s="382"/>
      <c r="CN159" s="382"/>
      <c r="CO159" s="382"/>
      <c r="CP159" s="382"/>
      <c r="CQ159" s="382"/>
      <c r="CR159" s="382"/>
      <c r="CS159" s="382"/>
      <c r="CT159" s="382"/>
      <c r="CU159" s="382"/>
      <c r="CV159" s="382"/>
      <c r="CW159" s="382"/>
      <c r="CX159" s="382"/>
      <c r="CY159" s="382"/>
      <c r="CZ159" s="382"/>
      <c r="DA159" s="382"/>
      <c r="DB159" s="382"/>
      <c r="DC159" s="382"/>
      <c r="DD159" s="382"/>
      <c r="DE159" s="382"/>
      <c r="DF159" s="382"/>
      <c r="DG159" s="382"/>
      <c r="DH159" s="382"/>
      <c r="DI159" s="382"/>
      <c r="DJ159" s="382"/>
      <c r="DK159" s="382"/>
      <c r="DL159" s="382"/>
      <c r="DM159" s="382"/>
      <c r="DN159" s="382"/>
      <c r="DO159" s="382"/>
      <c r="DP159" s="382"/>
      <c r="DQ159" s="382"/>
      <c r="DR159" s="382"/>
      <c r="DS159" s="382"/>
      <c r="DT159" s="382"/>
      <c r="DU159" s="382"/>
      <c r="DV159" s="382"/>
      <c r="DW159" s="382"/>
      <c r="DX159" s="382"/>
      <c r="DY159" s="382"/>
      <c r="DZ159" s="382"/>
      <c r="EA159" s="382"/>
      <c r="EB159" s="382"/>
      <c r="EC159" s="382"/>
      <c r="ED159" s="382"/>
      <c r="EE159" s="382"/>
      <c r="EF159" s="382"/>
      <c r="EG159" s="382"/>
      <c r="EH159" s="382"/>
      <c r="EI159" s="382"/>
      <c r="EJ159" s="382"/>
      <c r="EK159" s="382"/>
      <c r="EL159" s="382"/>
      <c r="EM159" s="382"/>
      <c r="EN159" s="382"/>
      <c r="EO159" s="382"/>
      <c r="EP159" s="382"/>
      <c r="EQ159" s="382"/>
      <c r="ER159" s="382"/>
      <c r="ES159" s="382"/>
      <c r="ET159" s="382"/>
      <c r="EU159" s="382"/>
      <c r="EV159" s="382"/>
      <c r="EW159" s="382"/>
      <c r="EX159" s="382"/>
      <c r="EY159" s="382"/>
      <c r="EZ159" s="382"/>
      <c r="FA159" s="382"/>
      <c r="FB159" s="382"/>
      <c r="FC159" s="382"/>
      <c r="FD159" s="382"/>
      <c r="FE159" s="382"/>
      <c r="FF159" s="382"/>
      <c r="FG159" s="382"/>
      <c r="FH159" s="382"/>
      <c r="FI159" s="382"/>
      <c r="FJ159" s="382"/>
      <c r="FK159" s="382"/>
      <c r="FL159" s="382"/>
      <c r="FM159" s="382"/>
      <c r="FN159" s="382"/>
      <c r="FO159" s="382"/>
      <c r="FP159" s="382"/>
      <c r="FQ159" s="382"/>
      <c r="FR159" s="382"/>
      <c r="FS159" s="382"/>
      <c r="FT159" s="382"/>
      <c r="FU159" s="382"/>
      <c r="FV159" s="382"/>
      <c r="FW159" s="382"/>
      <c r="FX159" s="382"/>
      <c r="FY159" s="382"/>
      <c r="FZ159" s="382"/>
      <c r="GA159" s="382"/>
      <c r="GB159" s="382"/>
      <c r="GC159" s="382"/>
      <c r="GD159" s="382"/>
      <c r="GE159" s="382"/>
      <c r="GF159" s="382"/>
      <c r="GG159" s="382"/>
      <c r="GH159" s="382"/>
      <c r="GI159" s="382"/>
      <c r="GJ159" s="382"/>
      <c r="GK159" s="382"/>
      <c r="GL159" s="382"/>
      <c r="GM159" s="382"/>
      <c r="GN159" s="382"/>
      <c r="GO159" s="382"/>
      <c r="GP159" s="382"/>
      <c r="GQ159" s="382"/>
      <c r="GR159" s="382"/>
      <c r="GS159" s="382"/>
      <c r="GT159" s="382"/>
      <c r="GU159" s="382"/>
      <c r="GV159" s="382"/>
      <c r="GW159" s="382"/>
      <c r="GX159" s="382"/>
      <c r="GY159" s="382"/>
      <c r="GZ159" s="382"/>
      <c r="HA159" s="382"/>
      <c r="HB159" s="382"/>
      <c r="HC159" s="382"/>
      <c r="HD159" s="382"/>
      <c r="HE159" s="382"/>
      <c r="HF159" s="382"/>
      <c r="HG159" s="382"/>
      <c r="HH159" s="382"/>
      <c r="HI159" s="382"/>
      <c r="HJ159" s="382"/>
      <c r="HK159" s="382"/>
      <c r="HL159" s="382"/>
      <c r="HM159" s="382"/>
      <c r="HN159" s="382"/>
      <c r="HO159" s="382"/>
      <c r="HP159" s="382"/>
      <c r="HQ159" s="382"/>
      <c r="HR159" s="382"/>
      <c r="HS159" s="382"/>
      <c r="HT159" s="382"/>
      <c r="HU159" s="382"/>
      <c r="HV159" s="382"/>
      <c r="HW159" s="382"/>
      <c r="HX159" s="382"/>
      <c r="HY159" s="382"/>
      <c r="HZ159" s="382"/>
      <c r="IA159" s="382"/>
      <c r="IB159" s="382"/>
      <c r="IC159" s="382"/>
      <c r="ID159" s="382"/>
      <c r="IE159" s="382"/>
      <c r="IF159" s="382"/>
      <c r="IG159" s="382"/>
      <c r="IH159" s="382"/>
      <c r="II159" s="382"/>
      <c r="IJ159" s="382"/>
      <c r="IK159" s="382"/>
      <c r="IL159" s="382"/>
      <c r="IM159" s="382"/>
      <c r="IN159" s="382"/>
      <c r="IO159" s="382"/>
      <c r="IP159" s="382"/>
      <c r="IQ159" s="382"/>
      <c r="IR159" s="382"/>
      <c r="IS159" s="382"/>
      <c r="IT159" s="382"/>
      <c r="IU159" s="382"/>
      <c r="IV159" s="382"/>
      <c r="IW159" s="382"/>
      <c r="IX159" s="382"/>
      <c r="IY159" s="382"/>
      <c r="IZ159" s="382"/>
      <c r="JA159" s="382"/>
      <c r="JB159" s="382"/>
      <c r="JC159" s="382"/>
      <c r="JD159" s="382"/>
      <c r="JE159" s="382"/>
      <c r="JF159" s="382"/>
      <c r="JG159" s="382"/>
      <c r="JH159" s="382"/>
      <c r="JI159" s="382"/>
      <c r="JJ159" s="382"/>
      <c r="JK159" s="382"/>
      <c r="JL159" s="382"/>
      <c r="JM159" s="382"/>
      <c r="JN159" s="382"/>
      <c r="JO159" s="382"/>
      <c r="JP159" s="382"/>
      <c r="JQ159" s="382"/>
      <c r="JR159" s="382"/>
      <c r="JS159" s="382"/>
      <c r="JT159" s="382"/>
      <c r="JU159" s="382"/>
      <c r="JV159" s="382"/>
      <c r="JW159" s="382"/>
      <c r="JX159" s="382"/>
      <c r="JY159" s="382"/>
      <c r="JZ159" s="382"/>
      <c r="KA159" s="382"/>
      <c r="KB159" s="382"/>
      <c r="KC159" s="382"/>
      <c r="KD159" s="382"/>
      <c r="KE159" s="382"/>
      <c r="KF159" s="382"/>
      <c r="KG159" s="382"/>
      <c r="KH159" s="382"/>
      <c r="KI159" s="382"/>
      <c r="KJ159" s="382"/>
      <c r="KK159" s="382"/>
      <c r="KL159" s="382"/>
      <c r="KM159" s="382"/>
      <c r="KN159" s="382"/>
      <c r="KO159" s="382"/>
      <c r="KP159" s="382"/>
      <c r="KQ159" s="382"/>
      <c r="KR159" s="382"/>
      <c r="KS159" s="382"/>
      <c r="KT159" s="382"/>
      <c r="KU159" s="382"/>
      <c r="KV159" s="382"/>
      <c r="KW159" s="382"/>
      <c r="KX159" s="382"/>
      <c r="KY159" s="382"/>
      <c r="KZ159" s="382"/>
      <c r="LA159" s="382"/>
      <c r="LB159" s="382"/>
      <c r="LC159" s="382"/>
      <c r="LD159" s="382"/>
      <c r="LE159" s="382"/>
      <c r="LF159" s="382"/>
      <c r="LG159" s="382"/>
      <c r="LH159" s="382"/>
      <c r="LI159" s="382"/>
      <c r="LJ159" s="382"/>
      <c r="LK159" s="382"/>
      <c r="LL159" s="382"/>
      <c r="LM159" s="382"/>
      <c r="LN159" s="382"/>
      <c r="LO159" s="382"/>
      <c r="LP159" s="382"/>
      <c r="LQ159" s="382"/>
      <c r="LR159" s="382"/>
      <c r="LS159" s="382"/>
      <c r="LT159" s="382"/>
      <c r="LU159" s="382"/>
      <c r="LV159" s="382"/>
      <c r="LW159" s="382"/>
      <c r="LX159" s="382"/>
      <c r="LY159" s="382"/>
      <c r="LZ159" s="382"/>
      <c r="MA159" s="382"/>
      <c r="MB159" s="382"/>
      <c r="MC159" s="382"/>
      <c r="MD159" s="382"/>
      <c r="ME159" s="382"/>
      <c r="MF159" s="382"/>
      <c r="MG159" s="382"/>
      <c r="MH159" s="382"/>
      <c r="MI159" s="382"/>
      <c r="MJ159" s="382"/>
      <c r="MK159" s="382"/>
      <c r="ML159" s="382"/>
      <c r="MM159" s="382"/>
      <c r="MN159" s="382"/>
      <c r="MO159" s="382"/>
      <c r="MP159" s="382"/>
      <c r="MQ159" s="382"/>
      <c r="MR159" s="382"/>
      <c r="MS159" s="382"/>
      <c r="MT159" s="382"/>
      <c r="MU159" s="382"/>
      <c r="MV159" s="382"/>
      <c r="MW159" s="382"/>
      <c r="MX159" s="382"/>
      <c r="MY159" s="382"/>
      <c r="MZ159" s="382"/>
      <c r="NA159" s="382"/>
      <c r="NB159" s="382"/>
      <c r="NC159" s="382"/>
      <c r="ND159" s="382"/>
      <c r="NE159" s="382"/>
      <c r="NF159" s="382"/>
      <c r="NG159" s="382"/>
      <c r="NH159" s="382"/>
      <c r="NI159" s="382"/>
      <c r="NJ159" s="382"/>
      <c r="NK159" s="382"/>
      <c r="NL159" s="382"/>
      <c r="NM159" s="382"/>
      <c r="NN159" s="382"/>
      <c r="NO159" s="382"/>
      <c r="NP159" s="382"/>
      <c r="NQ159" s="382"/>
      <c r="NR159" s="382"/>
      <c r="NS159" s="382"/>
      <c r="NT159" s="382"/>
      <c r="NU159" s="382"/>
      <c r="NV159" s="382"/>
      <c r="NW159" s="382"/>
      <c r="NX159" s="382"/>
      <c r="NY159" s="382"/>
      <c r="NZ159" s="382"/>
      <c r="OA159" s="382"/>
      <c r="OB159" s="382"/>
      <c r="OC159" s="382"/>
      <c r="OD159" s="382"/>
      <c r="OE159" s="382"/>
      <c r="OF159" s="382"/>
      <c r="OG159" s="382"/>
      <c r="OH159" s="382"/>
      <c r="OI159" s="382"/>
      <c r="OJ159" s="382"/>
      <c r="OK159" s="382"/>
      <c r="OL159" s="382"/>
      <c r="OM159" s="382"/>
      <c r="ON159" s="382"/>
      <c r="OO159" s="382"/>
      <c r="OP159" s="382"/>
      <c r="OQ159" s="382"/>
      <c r="OR159" s="382"/>
      <c r="OS159" s="382"/>
      <c r="OT159" s="382"/>
      <c r="OU159" s="382"/>
      <c r="OV159" s="382"/>
      <c r="OW159" s="382"/>
      <c r="OX159" s="382"/>
      <c r="OY159" s="382"/>
      <c r="OZ159" s="382"/>
      <c r="PA159" s="382"/>
      <c r="PB159" s="382"/>
      <c r="PC159" s="382"/>
      <c r="PD159" s="382"/>
      <c r="PE159" s="382"/>
      <c r="PF159" s="382"/>
      <c r="PG159" s="382"/>
      <c r="PH159" s="382"/>
      <c r="PI159" s="382"/>
      <c r="PJ159" s="382"/>
      <c r="PK159" s="382"/>
      <c r="PL159" s="382"/>
      <c r="PM159" s="382"/>
      <c r="PN159" s="382"/>
      <c r="PO159" s="382"/>
      <c r="PP159" s="382"/>
      <c r="PQ159" s="382"/>
      <c r="PR159" s="382"/>
      <c r="PS159" s="382"/>
      <c r="PT159" s="382"/>
      <c r="PU159" s="382"/>
      <c r="PV159" s="382"/>
      <c r="PW159" s="382"/>
      <c r="PX159" s="382"/>
      <c r="PY159" s="382"/>
      <c r="PZ159" s="382"/>
      <c r="QA159" s="382"/>
      <c r="QB159" s="382"/>
      <c r="QC159" s="382"/>
      <c r="QD159" s="382"/>
      <c r="QE159" s="382"/>
      <c r="QF159" s="382"/>
      <c r="QG159" s="382"/>
      <c r="QH159" s="382"/>
      <c r="QI159" s="382"/>
      <c r="QJ159" s="382"/>
      <c r="QK159" s="382"/>
      <c r="QL159" s="382"/>
      <c r="QM159" s="382"/>
      <c r="QN159" s="382"/>
      <c r="QO159" s="382"/>
      <c r="QP159" s="382"/>
      <c r="QQ159" s="382"/>
      <c r="QR159" s="382"/>
      <c r="QS159" s="382"/>
      <c r="QT159" s="382"/>
      <c r="QU159" s="382"/>
      <c r="QV159" s="382"/>
      <c r="QW159" s="382"/>
      <c r="QX159" s="382"/>
      <c r="QY159" s="382"/>
      <c r="QZ159" s="382"/>
      <c r="RA159" s="382"/>
      <c r="RB159" s="382"/>
      <c r="RC159" s="382"/>
      <c r="RD159" s="382"/>
      <c r="RE159" s="382"/>
      <c r="RF159" s="382"/>
      <c r="RG159" s="382"/>
      <c r="RH159" s="382"/>
      <c r="RI159" s="382"/>
      <c r="RJ159" s="382"/>
      <c r="RK159" s="382"/>
      <c r="RL159" s="382"/>
      <c r="RM159" s="382"/>
      <c r="RN159" s="382"/>
      <c r="RO159" s="382"/>
      <c r="RP159" s="382"/>
      <c r="RQ159" s="382"/>
      <c r="RR159" s="382"/>
      <c r="RS159" s="382"/>
      <c r="RT159" s="382"/>
      <c r="RU159" s="382"/>
      <c r="RV159" s="382"/>
      <c r="RW159" s="382"/>
      <c r="RX159" s="382"/>
      <c r="RY159" s="382"/>
      <c r="RZ159" s="382"/>
      <c r="SA159" s="382"/>
      <c r="SB159" s="382"/>
      <c r="SC159" s="382"/>
      <c r="SD159" s="382"/>
      <c r="SE159" s="382"/>
      <c r="SF159" s="382"/>
      <c r="SG159" s="382"/>
      <c r="SH159" s="382"/>
      <c r="SI159" s="382"/>
      <c r="SJ159" s="382"/>
      <c r="SK159" s="382"/>
      <c r="SL159" s="382"/>
      <c r="SM159" s="382"/>
      <c r="SN159" s="382"/>
      <c r="SO159" s="382"/>
      <c r="SP159" s="382"/>
      <c r="SQ159" s="382"/>
      <c r="SR159" s="382"/>
      <c r="SS159" s="382"/>
      <c r="ST159" s="382"/>
      <c r="SU159" s="382"/>
      <c r="SV159" s="382"/>
      <c r="SW159" s="382"/>
      <c r="SX159" s="382"/>
      <c r="SY159" s="382"/>
      <c r="SZ159" s="382"/>
      <c r="TA159" s="382"/>
      <c r="TB159" s="382"/>
      <c r="TC159" s="382"/>
      <c r="TD159" s="382"/>
      <c r="TE159" s="382"/>
      <c r="TF159" s="382"/>
      <c r="TG159" s="382"/>
      <c r="TH159" s="382"/>
      <c r="TI159" s="382"/>
      <c r="TJ159" s="382"/>
      <c r="TK159" s="382"/>
      <c r="TL159" s="382"/>
      <c r="TM159" s="382"/>
      <c r="TN159" s="382"/>
      <c r="TO159" s="382"/>
      <c r="TP159" s="382"/>
      <c r="TQ159" s="382"/>
      <c r="TR159" s="382"/>
      <c r="TS159" s="382"/>
      <c r="TT159" s="382"/>
      <c r="TU159" s="382"/>
      <c r="TV159" s="382"/>
      <c r="TW159" s="382"/>
      <c r="TX159" s="382"/>
      <c r="TY159" s="382"/>
      <c r="TZ159" s="382"/>
      <c r="UA159" s="382"/>
      <c r="UB159" s="382"/>
      <c r="UC159" s="382"/>
      <c r="UD159" s="382"/>
      <c r="UE159" s="382"/>
      <c r="UF159" s="382"/>
      <c r="UG159" s="382"/>
      <c r="UH159" s="382"/>
      <c r="UI159" s="382"/>
      <c r="UJ159" s="382"/>
      <c r="UK159" s="382"/>
      <c r="UL159" s="382"/>
      <c r="UM159" s="382"/>
      <c r="UN159" s="382"/>
      <c r="UO159" s="382"/>
      <c r="UP159" s="382"/>
      <c r="UQ159" s="382"/>
      <c r="UR159" s="382"/>
      <c r="US159" s="382"/>
      <c r="UT159" s="382"/>
      <c r="UU159" s="382"/>
      <c r="UV159" s="382"/>
      <c r="UW159" s="382"/>
      <c r="UX159" s="382"/>
      <c r="UY159" s="382"/>
      <c r="UZ159" s="382"/>
      <c r="VA159" s="382"/>
      <c r="VB159" s="382"/>
      <c r="VC159" s="382"/>
      <c r="VD159" s="382"/>
      <c r="VE159" s="382"/>
      <c r="VF159" s="382"/>
      <c r="VG159" s="382"/>
      <c r="VH159" s="382"/>
      <c r="VI159" s="382"/>
      <c r="VJ159" s="382"/>
      <c r="VK159" s="382"/>
      <c r="VL159" s="382"/>
      <c r="VM159" s="382"/>
      <c r="VN159" s="382"/>
      <c r="VO159" s="382"/>
      <c r="VP159" s="382"/>
      <c r="VQ159" s="382"/>
      <c r="VR159" s="382"/>
      <c r="VS159" s="382"/>
      <c r="VT159" s="382"/>
      <c r="VU159" s="382"/>
      <c r="VV159" s="382"/>
      <c r="VW159" s="382"/>
      <c r="VX159" s="382"/>
      <c r="VY159" s="382"/>
      <c r="VZ159" s="382"/>
      <c r="WA159" s="382"/>
      <c r="WB159" s="382"/>
      <c r="WC159" s="382"/>
      <c r="WD159" s="382"/>
      <c r="WE159" s="382"/>
      <c r="WF159" s="382"/>
      <c r="WG159" s="382"/>
      <c r="WH159" s="382"/>
      <c r="WI159" s="382"/>
      <c r="WJ159" s="382"/>
      <c r="WK159" s="382"/>
      <c r="WL159" s="382"/>
      <c r="WM159" s="382"/>
      <c r="WN159" s="382"/>
      <c r="WO159" s="382"/>
      <c r="WP159" s="382"/>
      <c r="WQ159" s="382"/>
      <c r="WR159" s="382"/>
      <c r="WS159" s="382"/>
      <c r="WT159" s="382"/>
      <c r="WU159" s="382"/>
      <c r="WV159" s="382"/>
      <c r="WW159" s="382"/>
      <c r="WX159" s="382"/>
      <c r="WY159" s="382"/>
      <c r="WZ159" s="382"/>
      <c r="XA159" s="382"/>
      <c r="XB159" s="382"/>
      <c r="XC159" s="382"/>
      <c r="XD159" s="382"/>
      <c r="XE159" s="382"/>
      <c r="XF159" s="382"/>
      <c r="XG159" s="382"/>
      <c r="XH159" s="382"/>
      <c r="XI159" s="382"/>
      <c r="XJ159" s="382"/>
      <c r="XK159" s="382"/>
      <c r="XL159" s="382"/>
      <c r="XM159" s="382"/>
      <c r="XN159" s="382"/>
      <c r="XO159" s="382"/>
      <c r="XP159" s="382"/>
      <c r="XQ159" s="382"/>
      <c r="XR159" s="382"/>
      <c r="XS159" s="382"/>
      <c r="XT159" s="382"/>
      <c r="XU159" s="382"/>
      <c r="XV159" s="382"/>
      <c r="XW159" s="382"/>
      <c r="XX159" s="382"/>
      <c r="XY159" s="382"/>
      <c r="XZ159" s="382"/>
      <c r="YA159" s="382"/>
      <c r="YB159" s="382"/>
      <c r="YC159" s="382"/>
      <c r="YD159" s="382"/>
      <c r="YE159" s="382"/>
      <c r="YF159" s="382"/>
      <c r="YG159" s="382"/>
      <c r="YH159" s="382"/>
      <c r="YI159" s="382"/>
      <c r="YJ159" s="382"/>
      <c r="YK159" s="382"/>
      <c r="YL159" s="382"/>
      <c r="YM159" s="382"/>
      <c r="YN159" s="382"/>
      <c r="YO159" s="382"/>
      <c r="YP159" s="382"/>
      <c r="YQ159" s="382"/>
      <c r="YR159" s="382"/>
      <c r="YS159" s="382"/>
      <c r="YT159" s="382"/>
      <c r="YU159" s="382"/>
      <c r="YV159" s="382"/>
      <c r="YW159" s="382"/>
      <c r="YX159" s="382"/>
      <c r="YY159" s="382"/>
      <c r="YZ159" s="382"/>
      <c r="ZA159" s="382"/>
      <c r="ZB159" s="382"/>
      <c r="ZC159" s="382"/>
      <c r="ZD159" s="382"/>
      <c r="ZE159" s="382"/>
      <c r="ZF159" s="382"/>
      <c r="ZG159" s="382"/>
      <c r="ZH159" s="382"/>
      <c r="ZI159" s="382"/>
      <c r="ZJ159" s="382"/>
      <c r="ZK159" s="382"/>
      <c r="ZL159" s="382"/>
      <c r="ZM159" s="382"/>
      <c r="ZN159" s="382"/>
      <c r="ZO159" s="382"/>
      <c r="ZP159" s="382"/>
      <c r="ZQ159" s="382"/>
      <c r="ZR159" s="382"/>
      <c r="ZS159" s="382"/>
      <c r="ZT159" s="382"/>
      <c r="ZU159" s="382"/>
      <c r="ZV159" s="382"/>
      <c r="ZW159" s="382"/>
      <c r="ZX159" s="382"/>
      <c r="ZY159" s="382"/>
      <c r="ZZ159" s="382"/>
      <c r="AAA159" s="382"/>
      <c r="AAB159" s="382"/>
      <c r="AAC159" s="382"/>
      <c r="AAD159" s="382"/>
      <c r="AAE159" s="382"/>
      <c r="AAF159" s="382"/>
      <c r="AAG159" s="382"/>
      <c r="AAH159" s="382"/>
      <c r="AAI159" s="382"/>
      <c r="AAJ159" s="382"/>
      <c r="AAK159" s="382"/>
      <c r="AAL159" s="382"/>
      <c r="AAM159" s="382"/>
      <c r="AAN159" s="382"/>
      <c r="AAO159" s="382"/>
      <c r="AAP159" s="382"/>
      <c r="AAQ159" s="382"/>
      <c r="AAR159" s="382"/>
      <c r="AAS159" s="382"/>
      <c r="AAT159" s="382"/>
      <c r="AAU159" s="382"/>
      <c r="AAV159" s="382"/>
      <c r="AAW159" s="382"/>
      <c r="AAX159" s="382"/>
      <c r="AAY159" s="382"/>
      <c r="AAZ159" s="382"/>
      <c r="ABA159" s="382"/>
      <c r="ABB159" s="382"/>
      <c r="ABC159" s="382"/>
      <c r="ABD159" s="382"/>
      <c r="ABE159" s="382"/>
      <c r="ABF159" s="382"/>
      <c r="ABG159" s="382"/>
      <c r="ABH159" s="382"/>
      <c r="ABI159" s="382"/>
      <c r="ABJ159" s="382"/>
      <c r="ABK159" s="382"/>
      <c r="ABL159" s="382"/>
      <c r="ABM159" s="382"/>
      <c r="ABN159" s="382"/>
      <c r="ABO159" s="382"/>
      <c r="ABP159" s="382"/>
      <c r="ABQ159" s="382"/>
      <c r="ABR159" s="382"/>
      <c r="ABS159" s="382"/>
      <c r="ABT159" s="382"/>
      <c r="ABU159" s="382"/>
      <c r="ABV159" s="382"/>
      <c r="ABW159" s="382"/>
      <c r="ABX159" s="382"/>
      <c r="ABY159" s="382"/>
      <c r="ABZ159" s="382"/>
      <c r="ACA159" s="382"/>
      <c r="ACB159" s="382"/>
      <c r="ACC159" s="382"/>
      <c r="ACD159" s="382"/>
      <c r="ACE159" s="382"/>
      <c r="ACF159" s="382"/>
      <c r="ACG159" s="382"/>
      <c r="ACH159" s="382"/>
      <c r="ACI159" s="382"/>
      <c r="ACJ159" s="382"/>
      <c r="ACK159" s="382"/>
      <c r="ACL159" s="382"/>
      <c r="ACM159" s="382"/>
      <c r="ACN159" s="382"/>
      <c r="ACO159" s="382"/>
      <c r="ACP159" s="382"/>
      <c r="ACQ159" s="382"/>
      <c r="ACR159" s="382"/>
      <c r="ACS159" s="382"/>
      <c r="ACT159" s="382"/>
      <c r="ACU159" s="382"/>
      <c r="ACV159" s="382"/>
      <c r="ACW159" s="382"/>
      <c r="ACX159" s="382"/>
      <c r="ACY159" s="382"/>
      <c r="ACZ159" s="382"/>
      <c r="ADA159" s="382"/>
      <c r="ADB159" s="382"/>
      <c r="ADC159" s="382"/>
      <c r="ADD159" s="382"/>
      <c r="ADE159" s="382"/>
      <c r="ADF159" s="382"/>
      <c r="ADG159" s="382"/>
      <c r="ADH159" s="382"/>
      <c r="ADI159" s="382"/>
      <c r="ADJ159" s="382"/>
      <c r="ADK159" s="382"/>
      <c r="ADL159" s="382"/>
      <c r="ADM159" s="382"/>
      <c r="ADN159" s="382"/>
      <c r="ADO159" s="382"/>
      <c r="ADP159" s="382"/>
      <c r="ADQ159" s="382"/>
      <c r="ADR159" s="382"/>
      <c r="ADS159" s="382"/>
      <c r="ADT159" s="382"/>
      <c r="ADU159" s="382"/>
      <c r="ADV159" s="382"/>
      <c r="ADW159" s="382"/>
      <c r="ADX159" s="382"/>
      <c r="ADY159" s="382"/>
      <c r="ADZ159" s="382"/>
      <c r="AEA159" s="382"/>
      <c r="AEB159" s="382"/>
      <c r="AEC159" s="382"/>
      <c r="AED159" s="382"/>
      <c r="AEE159" s="382"/>
      <c r="AEF159" s="382"/>
      <c r="AEG159" s="382"/>
      <c r="AEH159" s="382"/>
      <c r="AEI159" s="382"/>
      <c r="AEJ159" s="382"/>
      <c r="AEK159" s="382"/>
      <c r="AEL159" s="382"/>
      <c r="AEM159" s="382"/>
      <c r="AEN159" s="382"/>
      <c r="AEO159" s="382"/>
      <c r="AEP159" s="382"/>
      <c r="AEQ159" s="382"/>
      <c r="AER159" s="382"/>
      <c r="AES159" s="382"/>
      <c r="AET159" s="382"/>
      <c r="AEU159" s="382"/>
      <c r="AEV159" s="382"/>
      <c r="AEW159" s="382"/>
      <c r="AEX159" s="382"/>
      <c r="AEY159" s="382"/>
      <c r="AEZ159" s="382"/>
      <c r="AFA159" s="382"/>
      <c r="AFB159" s="382"/>
      <c r="AFC159" s="382"/>
      <c r="AFD159" s="382"/>
      <c r="AFE159" s="382"/>
      <c r="AFF159" s="382"/>
      <c r="AFG159" s="382"/>
      <c r="AFH159" s="382"/>
      <c r="AFI159" s="382"/>
      <c r="AFJ159" s="382"/>
      <c r="AFK159" s="382"/>
      <c r="AFL159" s="382"/>
      <c r="AFM159" s="382"/>
      <c r="AFN159" s="382"/>
      <c r="AFO159" s="382"/>
      <c r="AFP159" s="382"/>
      <c r="AFQ159" s="382"/>
      <c r="AFR159" s="382"/>
      <c r="AFS159" s="382"/>
      <c r="AFT159" s="382"/>
      <c r="AFU159" s="382"/>
      <c r="AFV159" s="382"/>
      <c r="AFW159" s="382"/>
      <c r="AFX159" s="382"/>
      <c r="AFY159" s="382"/>
      <c r="AFZ159" s="382"/>
      <c r="AGA159" s="382"/>
      <c r="AGB159" s="382"/>
      <c r="AGC159" s="382"/>
      <c r="AGD159" s="382"/>
      <c r="AGE159" s="382"/>
      <c r="AGF159" s="382"/>
      <c r="AGG159" s="382"/>
      <c r="AGH159" s="382"/>
      <c r="AGI159" s="382"/>
      <c r="AGJ159" s="382"/>
      <c r="AGK159" s="382"/>
      <c r="AGL159" s="382"/>
      <c r="AGM159" s="382"/>
      <c r="AGN159" s="382"/>
      <c r="AGO159" s="382"/>
      <c r="AGP159" s="382"/>
      <c r="AGQ159" s="382"/>
      <c r="AGR159" s="382"/>
      <c r="AGS159" s="382"/>
      <c r="AGT159" s="382"/>
      <c r="AGU159" s="382"/>
      <c r="AGV159" s="382"/>
      <c r="AGW159" s="382"/>
      <c r="AGX159" s="382"/>
      <c r="AGY159" s="382"/>
      <c r="AGZ159" s="382"/>
      <c r="AHA159" s="382"/>
      <c r="AHB159" s="382"/>
      <c r="AHC159" s="382"/>
      <c r="AHD159" s="382"/>
      <c r="AHE159" s="382"/>
      <c r="AHF159" s="382"/>
      <c r="AHG159" s="382"/>
      <c r="AHH159" s="382"/>
      <c r="AHI159" s="382"/>
      <c r="AHJ159" s="382"/>
      <c r="AHK159" s="382"/>
      <c r="AHL159" s="382"/>
      <c r="AHM159" s="382"/>
      <c r="AHN159" s="382"/>
      <c r="AHO159" s="382"/>
      <c r="AHP159" s="382"/>
      <c r="AHQ159" s="382"/>
      <c r="AHR159" s="382"/>
      <c r="AHS159" s="382"/>
      <c r="AHT159" s="382"/>
      <c r="AHU159" s="382"/>
      <c r="AHV159" s="382"/>
      <c r="AHW159" s="382"/>
      <c r="AHX159" s="382"/>
      <c r="AHY159" s="382"/>
      <c r="AHZ159" s="382"/>
      <c r="AIA159" s="382"/>
      <c r="AIB159" s="382"/>
      <c r="AIC159" s="382"/>
      <c r="AID159" s="382"/>
      <c r="AIE159" s="382"/>
      <c r="AIF159" s="382"/>
      <c r="AIG159" s="382"/>
      <c r="AIH159" s="382"/>
      <c r="AII159" s="382"/>
      <c r="AIJ159" s="382"/>
      <c r="AIK159" s="382"/>
      <c r="AIL159" s="382"/>
      <c r="AIM159" s="382"/>
      <c r="AIN159" s="382"/>
      <c r="AIO159" s="382"/>
      <c r="AIP159" s="382"/>
      <c r="AIQ159" s="382"/>
      <c r="AIR159" s="382"/>
      <c r="AIS159" s="382"/>
      <c r="AIT159" s="382"/>
      <c r="AIU159" s="382"/>
      <c r="AIV159" s="382"/>
      <c r="AIW159" s="382"/>
      <c r="AIX159" s="382"/>
      <c r="AIY159" s="382"/>
      <c r="AIZ159" s="382"/>
      <c r="AJA159" s="382"/>
      <c r="AJB159" s="382"/>
      <c r="AJC159" s="382"/>
      <c r="AJD159" s="382"/>
      <c r="AJE159" s="382"/>
      <c r="AJF159" s="382"/>
      <c r="AJG159" s="382"/>
      <c r="AJH159" s="382"/>
      <c r="AJI159" s="382"/>
      <c r="AJJ159" s="382"/>
      <c r="AJK159" s="382"/>
      <c r="AJL159" s="382"/>
      <c r="AJM159" s="382"/>
      <c r="AJN159" s="382"/>
      <c r="AJO159" s="382"/>
      <c r="AJP159" s="382"/>
      <c r="AJQ159" s="382"/>
      <c r="AJR159" s="382"/>
      <c r="AJS159" s="382"/>
      <c r="AJT159" s="382"/>
      <c r="AJU159" s="382"/>
      <c r="AJV159" s="382"/>
      <c r="AJW159" s="382"/>
      <c r="AJX159" s="382"/>
      <c r="AJY159" s="382"/>
      <c r="AJZ159" s="382"/>
      <c r="AKA159" s="382"/>
      <c r="AKB159" s="382"/>
      <c r="AKC159" s="382"/>
      <c r="AKD159" s="382"/>
      <c r="AKE159" s="382"/>
      <c r="AKF159" s="382"/>
      <c r="AKG159" s="382"/>
      <c r="AKH159" s="382"/>
      <c r="AKI159" s="382"/>
      <c r="AKJ159" s="382"/>
      <c r="AKK159" s="382"/>
      <c r="AKL159" s="382"/>
      <c r="AKM159" s="382"/>
      <c r="AKN159" s="382"/>
      <c r="AKO159" s="382"/>
      <c r="AKP159" s="382"/>
      <c r="AKQ159" s="382"/>
      <c r="AKR159" s="382"/>
      <c r="AKS159" s="382"/>
      <c r="AKT159" s="382"/>
      <c r="AKU159" s="382"/>
      <c r="AKV159" s="382"/>
      <c r="AKW159" s="382"/>
      <c r="AKX159" s="382"/>
      <c r="AKY159" s="382"/>
      <c r="AKZ159" s="382"/>
      <c r="ALA159" s="382"/>
      <c r="ALB159" s="382"/>
      <c r="ALC159" s="382"/>
      <c r="ALD159" s="382"/>
      <c r="ALE159" s="382"/>
      <c r="ALF159" s="382"/>
      <c r="ALG159" s="382"/>
      <c r="ALH159" s="382"/>
      <c r="ALI159" s="382"/>
      <c r="ALJ159" s="382"/>
      <c r="ALK159" s="382"/>
      <c r="ALL159" s="382"/>
      <c r="ALM159" s="382"/>
      <c r="ALN159" s="382"/>
      <c r="ALO159" s="382"/>
      <c r="ALP159" s="382"/>
      <c r="ALQ159" s="382"/>
      <c r="ALR159" s="382"/>
      <c r="ALS159" s="382"/>
      <c r="ALT159" s="382"/>
      <c r="ALU159" s="382"/>
      <c r="ALV159" s="382"/>
      <c r="ALW159" s="382"/>
      <c r="ALX159" s="382"/>
      <c r="ALY159" s="382"/>
      <c r="ALZ159" s="382"/>
      <c r="AMA159" s="382"/>
      <c r="AMB159" s="382"/>
      <c r="AMC159" s="382"/>
      <c r="AMD159" s="382"/>
      <c r="AME159" s="382"/>
      <c r="AMF159" s="382"/>
      <c r="AMG159" s="382"/>
      <c r="AMH159" s="382"/>
      <c r="AMI159" s="382"/>
      <c r="AMJ159" s="382"/>
      <c r="AMK159" s="382"/>
      <c r="AML159" s="382"/>
      <c r="AMM159" s="382"/>
      <c r="AMN159" s="382"/>
      <c r="AMO159" s="382"/>
      <c r="AMP159" s="382"/>
      <c r="AMQ159" s="382"/>
      <c r="AMR159" s="382"/>
      <c r="AMS159" s="382"/>
      <c r="AMT159" s="382"/>
      <c r="AMU159" s="382"/>
      <c r="AMV159" s="382"/>
      <c r="AMW159" s="382"/>
      <c r="AMX159" s="382"/>
      <c r="AMY159" s="382"/>
      <c r="AMZ159" s="382"/>
      <c r="ANA159" s="382"/>
      <c r="ANB159" s="382"/>
      <c r="ANC159" s="382"/>
      <c r="AND159" s="382"/>
      <c r="ANE159" s="382"/>
      <c r="ANF159" s="382"/>
      <c r="ANG159" s="382"/>
      <c r="ANH159" s="382"/>
      <c r="ANI159" s="382"/>
      <c r="ANJ159" s="382"/>
      <c r="ANK159" s="382"/>
      <c r="ANL159" s="382"/>
      <c r="ANM159" s="382"/>
      <c r="ANN159" s="382"/>
      <c r="ANO159" s="382"/>
      <c r="ANP159" s="382"/>
      <c r="ANQ159" s="382"/>
      <c r="ANR159" s="382"/>
      <c r="ANS159" s="382"/>
      <c r="ANT159" s="382"/>
      <c r="ANU159" s="382"/>
      <c r="ANV159" s="382"/>
      <c r="ANW159" s="382"/>
      <c r="ANX159" s="382"/>
      <c r="ANY159" s="382"/>
      <c r="ANZ159" s="382"/>
      <c r="AOA159" s="382"/>
      <c r="AOB159" s="382"/>
      <c r="AOC159" s="382"/>
      <c r="AOD159" s="382"/>
      <c r="AOE159" s="382"/>
      <c r="AOF159" s="382"/>
      <c r="AOG159" s="382"/>
      <c r="AOH159" s="382"/>
      <c r="AOI159" s="382"/>
      <c r="AOJ159" s="382"/>
      <c r="AOK159" s="382"/>
      <c r="AOL159" s="382"/>
      <c r="AOM159" s="382"/>
      <c r="AON159" s="382"/>
      <c r="AOO159" s="382"/>
      <c r="AOP159" s="382"/>
      <c r="AOQ159" s="382"/>
      <c r="AOR159" s="382"/>
      <c r="AOS159" s="382"/>
      <c r="AOT159" s="382"/>
      <c r="AOU159" s="382"/>
      <c r="AOV159" s="382"/>
      <c r="AOW159" s="382"/>
      <c r="AOX159" s="382"/>
      <c r="AOY159" s="382"/>
      <c r="AOZ159" s="382"/>
      <c r="APA159" s="382"/>
      <c r="APB159" s="382"/>
      <c r="APC159" s="382"/>
      <c r="APD159" s="382"/>
      <c r="APE159" s="382"/>
      <c r="APF159" s="382"/>
      <c r="APG159" s="382"/>
      <c r="APH159" s="382"/>
      <c r="API159" s="382"/>
      <c r="APJ159" s="382"/>
      <c r="APK159" s="382"/>
      <c r="APL159" s="382"/>
      <c r="APM159" s="382"/>
      <c r="APN159" s="382"/>
      <c r="APO159" s="382"/>
      <c r="APP159" s="382"/>
      <c r="APQ159" s="382"/>
      <c r="APR159" s="382"/>
      <c r="APS159" s="382"/>
      <c r="APT159" s="382"/>
      <c r="APU159" s="382"/>
      <c r="APV159" s="382"/>
      <c r="APW159" s="382"/>
      <c r="APX159" s="382"/>
      <c r="APY159" s="382"/>
      <c r="APZ159" s="382"/>
      <c r="AQA159" s="382"/>
      <c r="AQB159" s="382"/>
      <c r="AQC159" s="382"/>
      <c r="AQD159" s="382"/>
      <c r="AQE159" s="382"/>
      <c r="AQF159" s="382"/>
      <c r="AQG159" s="382"/>
      <c r="AQH159" s="382"/>
      <c r="AQI159" s="382"/>
      <c r="AQJ159" s="382"/>
      <c r="AQK159" s="382"/>
      <c r="AQL159" s="382"/>
      <c r="AQM159" s="382"/>
      <c r="AQN159" s="382"/>
      <c r="AQO159" s="382"/>
      <c r="AQP159" s="382"/>
      <c r="AQQ159" s="382"/>
      <c r="AQR159" s="382"/>
      <c r="AQS159" s="382"/>
      <c r="AQT159" s="382"/>
      <c r="AQU159" s="382"/>
      <c r="AQV159" s="382"/>
      <c r="AQW159" s="382"/>
      <c r="AQX159" s="382"/>
      <c r="AQY159" s="382"/>
      <c r="AQZ159" s="382"/>
      <c r="ARA159" s="382"/>
      <c r="ARB159" s="382"/>
      <c r="ARC159" s="382"/>
      <c r="ARD159" s="382"/>
      <c r="ARE159" s="382"/>
      <c r="ARF159" s="382"/>
      <c r="ARG159" s="382"/>
      <c r="ARH159" s="382"/>
      <c r="ARI159" s="382"/>
      <c r="ARJ159" s="382"/>
      <c r="ARK159" s="382"/>
      <c r="ARL159" s="382"/>
      <c r="ARM159" s="382"/>
      <c r="ARN159" s="382"/>
      <c r="ARO159" s="382"/>
      <c r="ARP159" s="382"/>
      <c r="ARQ159" s="382"/>
      <c r="ARR159" s="382"/>
      <c r="ARS159" s="382"/>
      <c r="ART159" s="382"/>
      <c r="ARU159" s="382"/>
      <c r="ARV159" s="382"/>
      <c r="ARW159" s="382"/>
      <c r="ARX159" s="382"/>
      <c r="ARY159" s="382"/>
      <c r="ARZ159" s="382"/>
      <c r="ASA159" s="382"/>
      <c r="ASB159" s="382"/>
      <c r="ASC159" s="382"/>
      <c r="ASD159" s="382"/>
      <c r="ASE159" s="382"/>
      <c r="ASF159" s="382"/>
      <c r="ASG159" s="382"/>
      <c r="ASH159" s="382"/>
      <c r="ASI159" s="382"/>
      <c r="ASJ159" s="382"/>
      <c r="ASK159" s="382"/>
      <c r="ASL159" s="382"/>
      <c r="ASM159" s="382"/>
      <c r="ASN159" s="382"/>
      <c r="ASO159" s="382"/>
      <c r="ASP159" s="382"/>
      <c r="ASQ159" s="382"/>
      <c r="ASR159" s="382"/>
      <c r="ASS159" s="382"/>
      <c r="AST159" s="382"/>
      <c r="ASU159" s="382"/>
      <c r="ASV159" s="382"/>
      <c r="ASW159" s="382"/>
      <c r="ASX159" s="382"/>
      <c r="ASY159" s="382"/>
      <c r="ASZ159" s="382"/>
      <c r="ATA159" s="382"/>
      <c r="ATB159" s="382"/>
      <c r="ATC159" s="382"/>
      <c r="ATD159" s="382"/>
      <c r="ATE159" s="382"/>
      <c r="ATF159" s="382"/>
      <c r="ATG159" s="382"/>
      <c r="ATH159" s="382"/>
      <c r="ATI159" s="382"/>
      <c r="ATJ159" s="382"/>
      <c r="ATK159" s="382"/>
      <c r="ATL159" s="382"/>
      <c r="ATM159" s="382"/>
      <c r="ATN159" s="382"/>
      <c r="ATO159" s="382"/>
      <c r="ATP159" s="382"/>
      <c r="ATQ159" s="382"/>
      <c r="ATR159" s="382"/>
      <c r="ATS159" s="382"/>
      <c r="ATT159" s="382"/>
      <c r="ATU159" s="382"/>
      <c r="ATV159" s="382"/>
      <c r="ATW159" s="382"/>
      <c r="ATX159" s="382"/>
      <c r="ATY159" s="382"/>
      <c r="ATZ159" s="382"/>
      <c r="AUA159" s="382"/>
      <c r="AUB159" s="382"/>
      <c r="AUC159" s="382"/>
      <c r="AUD159" s="382"/>
      <c r="AUE159" s="382"/>
      <c r="AUF159" s="382"/>
      <c r="AUG159" s="382"/>
      <c r="AUH159" s="382"/>
      <c r="AUI159" s="382"/>
      <c r="AUJ159" s="382"/>
      <c r="AUK159" s="382"/>
      <c r="AUL159" s="382"/>
      <c r="AUM159" s="382"/>
      <c r="AUN159" s="382"/>
      <c r="AUO159" s="382"/>
      <c r="AUP159" s="382"/>
      <c r="AUQ159" s="382"/>
      <c r="AUR159" s="382"/>
      <c r="AUS159" s="382"/>
      <c r="AUT159" s="382"/>
      <c r="AUU159" s="382"/>
      <c r="AUV159" s="382"/>
      <c r="AUW159" s="382"/>
      <c r="AUX159" s="382"/>
      <c r="AUY159" s="382"/>
      <c r="AUZ159" s="382"/>
      <c r="AVA159" s="382"/>
      <c r="AVB159" s="382"/>
      <c r="AVC159" s="382"/>
      <c r="AVD159" s="382"/>
      <c r="AVE159" s="382"/>
      <c r="AVF159" s="382"/>
      <c r="AVG159" s="382"/>
      <c r="AVH159" s="382"/>
      <c r="AVI159" s="382"/>
      <c r="AVJ159" s="382"/>
      <c r="AVK159" s="382"/>
      <c r="AVL159" s="382"/>
      <c r="AVM159" s="382"/>
      <c r="AVN159" s="382"/>
      <c r="AVO159" s="382"/>
      <c r="AVP159" s="382"/>
      <c r="AVQ159" s="382"/>
      <c r="AVR159" s="382"/>
      <c r="AVS159" s="382"/>
      <c r="AVT159" s="382"/>
      <c r="AVU159" s="382"/>
      <c r="AVV159" s="382"/>
      <c r="AVW159" s="382"/>
      <c r="AVX159" s="382"/>
      <c r="AVY159" s="382"/>
      <c r="AVZ159" s="382"/>
      <c r="AWA159" s="382"/>
      <c r="AWB159" s="382"/>
      <c r="AWC159" s="382"/>
      <c r="AWD159" s="382"/>
      <c r="AWE159" s="382"/>
      <c r="AWF159" s="382"/>
      <c r="AWG159" s="382"/>
      <c r="AWH159" s="382"/>
      <c r="AWI159" s="382"/>
      <c r="AWJ159" s="382"/>
      <c r="AWK159" s="382"/>
      <c r="AWL159" s="382"/>
      <c r="AWM159" s="382"/>
      <c r="AWN159" s="382"/>
      <c r="AWO159" s="382"/>
      <c r="AWP159" s="382"/>
      <c r="AWQ159" s="382"/>
      <c r="AWR159" s="382"/>
      <c r="AWS159" s="382"/>
      <c r="AWT159" s="382"/>
      <c r="AWU159" s="382"/>
      <c r="AWV159" s="382"/>
      <c r="AWW159" s="382"/>
      <c r="AWX159" s="382"/>
      <c r="AWY159" s="382"/>
      <c r="AWZ159" s="382"/>
      <c r="AXA159" s="382"/>
      <c r="AXB159" s="382"/>
      <c r="AXC159" s="382"/>
      <c r="AXD159" s="382"/>
      <c r="AXE159" s="382"/>
      <c r="AXF159" s="382"/>
      <c r="AXG159" s="382"/>
      <c r="AXH159" s="382"/>
      <c r="AXI159" s="382"/>
      <c r="AXJ159" s="382"/>
      <c r="AXK159" s="382"/>
      <c r="AXL159" s="382"/>
      <c r="AXM159" s="382"/>
      <c r="AXN159" s="382"/>
      <c r="AXO159" s="382"/>
      <c r="AXP159" s="382"/>
      <c r="AXQ159" s="382"/>
      <c r="AXR159" s="382"/>
      <c r="AXS159" s="382"/>
      <c r="AXT159" s="382"/>
      <c r="AXU159" s="382"/>
      <c r="AXV159" s="382"/>
      <c r="AXW159" s="382"/>
      <c r="AXX159" s="382"/>
      <c r="AXY159" s="382"/>
      <c r="AXZ159" s="382"/>
      <c r="AYA159" s="382"/>
      <c r="AYB159" s="382"/>
      <c r="AYC159" s="382"/>
      <c r="AYD159" s="382"/>
      <c r="AYE159" s="382"/>
      <c r="AYF159" s="382"/>
      <c r="AYG159" s="382"/>
      <c r="AYH159" s="382"/>
      <c r="AYI159" s="382"/>
      <c r="AYJ159" s="382"/>
      <c r="AYK159" s="382"/>
      <c r="AYL159" s="382"/>
      <c r="AYM159" s="382"/>
      <c r="AYN159" s="382"/>
      <c r="AYO159" s="382"/>
      <c r="AYP159" s="382"/>
      <c r="AYQ159" s="382"/>
      <c r="AYR159" s="382"/>
      <c r="AYS159" s="382"/>
      <c r="AYT159" s="382"/>
      <c r="AYU159" s="382"/>
      <c r="AYV159" s="382"/>
      <c r="AYW159" s="382"/>
      <c r="AYX159" s="382"/>
      <c r="AYY159" s="382"/>
      <c r="AYZ159" s="382"/>
      <c r="AZA159" s="382"/>
      <c r="AZB159" s="382"/>
      <c r="AZC159" s="382"/>
      <c r="AZD159" s="382"/>
      <c r="AZE159" s="382"/>
      <c r="AZF159" s="382"/>
      <c r="AZG159" s="382"/>
      <c r="AZH159" s="382"/>
      <c r="AZI159" s="382"/>
      <c r="AZJ159" s="382"/>
      <c r="AZK159" s="382"/>
      <c r="AZL159" s="382"/>
      <c r="AZM159" s="382"/>
      <c r="AZN159" s="382"/>
      <c r="AZO159" s="382"/>
      <c r="AZP159" s="382"/>
      <c r="AZQ159" s="382"/>
      <c r="AZR159" s="382"/>
      <c r="AZS159" s="382"/>
      <c r="AZT159" s="382"/>
      <c r="AZU159" s="382"/>
      <c r="AZV159" s="382"/>
      <c r="AZW159" s="382"/>
      <c r="AZX159" s="382"/>
      <c r="AZY159" s="382"/>
      <c r="AZZ159" s="382"/>
      <c r="BAA159" s="382"/>
      <c r="BAB159" s="382"/>
      <c r="BAC159" s="382"/>
      <c r="BAD159" s="382"/>
      <c r="BAE159" s="382"/>
      <c r="BAF159" s="382"/>
      <c r="BAG159" s="382"/>
      <c r="BAH159" s="382"/>
      <c r="BAI159" s="382"/>
      <c r="BAJ159" s="382"/>
      <c r="BAK159" s="382"/>
      <c r="BAL159" s="382"/>
      <c r="BAM159" s="382"/>
      <c r="BAN159" s="382"/>
      <c r="BAO159" s="382"/>
      <c r="BAP159" s="382"/>
      <c r="BAQ159" s="382"/>
      <c r="BAR159" s="382"/>
      <c r="BAS159" s="382"/>
      <c r="BAT159" s="382"/>
      <c r="BAU159" s="382"/>
      <c r="BAV159" s="382"/>
      <c r="BAW159" s="382"/>
      <c r="BAX159" s="382"/>
      <c r="BAY159" s="382"/>
      <c r="BAZ159" s="382"/>
      <c r="BBA159" s="382"/>
      <c r="BBB159" s="382"/>
      <c r="BBC159" s="382"/>
      <c r="BBD159" s="382"/>
      <c r="BBE159" s="382"/>
      <c r="BBF159" s="382"/>
      <c r="BBG159" s="382"/>
      <c r="BBH159" s="382"/>
      <c r="BBI159" s="382"/>
      <c r="BBJ159" s="382"/>
      <c r="BBK159" s="382"/>
      <c r="BBL159" s="382"/>
      <c r="BBM159" s="382"/>
      <c r="BBN159" s="382"/>
      <c r="BBO159" s="382"/>
      <c r="BBP159" s="382"/>
      <c r="BBQ159" s="382"/>
      <c r="BBR159" s="382"/>
      <c r="BBS159" s="382"/>
      <c r="BBT159" s="382"/>
      <c r="BBU159" s="382"/>
      <c r="BBV159" s="382"/>
      <c r="BBW159" s="382"/>
      <c r="BBX159" s="382"/>
      <c r="BBY159" s="382"/>
      <c r="BBZ159" s="382"/>
      <c r="BCA159" s="382"/>
      <c r="BCB159" s="382"/>
      <c r="BCC159" s="382"/>
      <c r="BCD159" s="382"/>
      <c r="BCE159" s="382"/>
      <c r="BCF159" s="382"/>
      <c r="BCG159" s="382"/>
      <c r="BCH159" s="382"/>
      <c r="BCI159" s="382"/>
      <c r="BCJ159" s="382"/>
      <c r="BCK159" s="382"/>
      <c r="BCL159" s="382"/>
      <c r="BCM159" s="382"/>
      <c r="BCN159" s="382"/>
      <c r="BCO159" s="382"/>
      <c r="BCP159" s="382"/>
      <c r="BCQ159" s="382"/>
      <c r="BCR159" s="382"/>
      <c r="BCS159" s="382"/>
      <c r="BCT159" s="382"/>
      <c r="BCU159" s="382"/>
      <c r="BCV159" s="382"/>
      <c r="BCW159" s="382"/>
      <c r="BCX159" s="382"/>
      <c r="BCY159" s="382"/>
      <c r="BCZ159" s="382"/>
      <c r="BDA159" s="382"/>
      <c r="BDB159" s="382"/>
      <c r="BDC159" s="382"/>
      <c r="BDD159" s="382"/>
      <c r="BDE159" s="382"/>
      <c r="BDF159" s="382"/>
      <c r="BDG159" s="382"/>
      <c r="BDH159" s="382"/>
      <c r="BDI159" s="382"/>
      <c r="BDJ159" s="382"/>
      <c r="BDK159" s="382"/>
      <c r="BDL159" s="382"/>
      <c r="BDM159" s="382"/>
      <c r="BDN159" s="382"/>
      <c r="BDO159" s="382"/>
      <c r="BDP159" s="382"/>
      <c r="BDQ159" s="382"/>
      <c r="BDR159" s="382"/>
      <c r="BDS159" s="382"/>
      <c r="BDT159" s="382"/>
      <c r="BDU159" s="382"/>
      <c r="BDV159" s="382"/>
      <c r="BDW159" s="382"/>
      <c r="BDX159" s="382"/>
      <c r="BDY159" s="382"/>
      <c r="BDZ159" s="382"/>
      <c r="BEA159" s="382"/>
      <c r="BEB159" s="382"/>
      <c r="BEC159" s="382"/>
      <c r="BED159" s="382"/>
      <c r="BEE159" s="382"/>
      <c r="BEF159" s="382"/>
      <c r="BEG159" s="382"/>
      <c r="BEH159" s="382"/>
      <c r="BEI159" s="382"/>
      <c r="BEJ159" s="382"/>
      <c r="BEK159" s="382"/>
      <c r="BEL159" s="382"/>
      <c r="BEM159" s="382"/>
      <c r="BEN159" s="382"/>
      <c r="BEO159" s="382"/>
      <c r="BEP159" s="382"/>
      <c r="BEQ159" s="382"/>
      <c r="BER159" s="382"/>
      <c r="BES159" s="382"/>
      <c r="BET159" s="382"/>
      <c r="BEU159" s="382"/>
      <c r="BEV159" s="382"/>
      <c r="BEW159" s="382"/>
      <c r="BEX159" s="382"/>
      <c r="BEY159" s="382"/>
      <c r="BEZ159" s="382"/>
      <c r="BFA159" s="382"/>
      <c r="BFB159" s="382"/>
      <c r="BFC159" s="382"/>
      <c r="BFD159" s="382"/>
      <c r="BFE159" s="382"/>
      <c r="BFF159" s="382"/>
      <c r="BFG159" s="382"/>
      <c r="BFH159" s="382"/>
      <c r="BFI159" s="382"/>
      <c r="BFJ159" s="382"/>
      <c r="BFK159" s="382"/>
      <c r="BFL159" s="382"/>
      <c r="BFM159" s="382"/>
      <c r="BFN159" s="382"/>
      <c r="BFO159" s="382"/>
      <c r="BFP159" s="382"/>
      <c r="BFQ159" s="382"/>
      <c r="BFR159" s="382"/>
      <c r="BFS159" s="382"/>
      <c r="BFT159" s="382"/>
      <c r="BFU159" s="382"/>
      <c r="BFV159" s="382"/>
      <c r="BFW159" s="382"/>
      <c r="BFX159" s="382"/>
      <c r="BFY159" s="382"/>
      <c r="BFZ159" s="382"/>
      <c r="BGA159" s="382"/>
      <c r="BGB159" s="382"/>
      <c r="BGC159" s="382"/>
      <c r="BGD159" s="382"/>
      <c r="BGE159" s="382"/>
      <c r="BGF159" s="382"/>
      <c r="BGG159" s="382"/>
      <c r="BGH159" s="382"/>
      <c r="BGI159" s="382"/>
      <c r="BGJ159" s="382"/>
      <c r="BGK159" s="382"/>
      <c r="BGL159" s="382"/>
      <c r="BGM159" s="382"/>
      <c r="BGN159" s="382"/>
      <c r="BGO159" s="382"/>
      <c r="BGP159" s="382"/>
      <c r="BGQ159" s="382"/>
      <c r="BGR159" s="382"/>
      <c r="BGS159" s="382"/>
      <c r="BGT159" s="382"/>
      <c r="BGU159" s="382"/>
      <c r="BGV159" s="382"/>
      <c r="BGW159" s="382"/>
      <c r="BGX159" s="382"/>
      <c r="BGY159" s="382"/>
      <c r="BGZ159" s="382"/>
      <c r="BHA159" s="382"/>
      <c r="BHB159" s="382"/>
      <c r="BHC159" s="382"/>
      <c r="BHD159" s="382"/>
      <c r="BHE159" s="382"/>
      <c r="BHF159" s="382"/>
      <c r="BHG159" s="382"/>
      <c r="BHH159" s="382"/>
      <c r="BHI159" s="382"/>
      <c r="BHJ159" s="382"/>
      <c r="BHK159" s="382"/>
      <c r="BHL159" s="382"/>
      <c r="BHM159" s="382"/>
      <c r="BHN159" s="382"/>
      <c r="BHO159" s="382"/>
      <c r="BHP159" s="382"/>
      <c r="BHQ159" s="382"/>
      <c r="BHR159" s="382"/>
      <c r="BHS159" s="382"/>
      <c r="BHT159" s="382"/>
      <c r="BHU159" s="382"/>
      <c r="BHV159" s="382"/>
      <c r="BHW159" s="382"/>
      <c r="BHX159" s="382"/>
      <c r="BHY159" s="382"/>
      <c r="BHZ159" s="382"/>
      <c r="BIA159" s="382"/>
      <c r="BIB159" s="382"/>
      <c r="BIC159" s="382"/>
      <c r="BID159" s="382"/>
      <c r="BIE159" s="382"/>
      <c r="BIF159" s="382"/>
      <c r="BIG159" s="382"/>
      <c r="BIH159" s="382"/>
      <c r="BII159" s="382"/>
      <c r="BIJ159" s="382"/>
      <c r="BIK159" s="382"/>
      <c r="BIL159" s="382"/>
      <c r="BIM159" s="382"/>
      <c r="BIN159" s="382"/>
      <c r="BIO159" s="382"/>
      <c r="BIP159" s="382"/>
      <c r="BIQ159" s="382"/>
      <c r="BIR159" s="382"/>
      <c r="BIS159" s="382"/>
      <c r="BIT159" s="382"/>
      <c r="BIU159" s="382"/>
      <c r="BIV159" s="382"/>
      <c r="BIW159" s="382"/>
      <c r="BIX159" s="382"/>
      <c r="BIY159" s="382"/>
      <c r="BIZ159" s="382"/>
      <c r="BJA159" s="382"/>
      <c r="BJB159" s="382"/>
      <c r="BJC159" s="382"/>
      <c r="BJD159" s="382"/>
      <c r="BJE159" s="382"/>
      <c r="BJF159" s="382"/>
      <c r="BJG159" s="382"/>
      <c r="BJH159" s="382"/>
      <c r="BJI159" s="382"/>
      <c r="BJJ159" s="382"/>
      <c r="BJK159" s="382"/>
      <c r="BJL159" s="382"/>
      <c r="BJM159" s="382"/>
      <c r="BJN159" s="382"/>
      <c r="BJO159" s="382"/>
      <c r="BJP159" s="382"/>
      <c r="BJQ159" s="382"/>
      <c r="BJR159" s="382"/>
      <c r="BJS159" s="382"/>
      <c r="BJT159" s="382"/>
      <c r="BJU159" s="382"/>
      <c r="BJV159" s="382"/>
      <c r="BJW159" s="382"/>
      <c r="BJX159" s="382"/>
      <c r="BJY159" s="382"/>
      <c r="BJZ159" s="382"/>
      <c r="BKA159" s="382"/>
      <c r="BKB159" s="382"/>
      <c r="BKC159" s="382"/>
      <c r="BKD159" s="382"/>
      <c r="BKE159" s="382"/>
      <c r="BKF159" s="382"/>
      <c r="BKG159" s="382"/>
      <c r="BKH159" s="382"/>
      <c r="BKI159" s="382"/>
      <c r="BKJ159" s="382"/>
      <c r="BKK159" s="382"/>
      <c r="BKL159" s="382"/>
      <c r="BKM159" s="382"/>
      <c r="BKN159" s="382"/>
      <c r="BKO159" s="382"/>
      <c r="BKP159" s="382"/>
      <c r="BKQ159" s="382"/>
      <c r="BKR159" s="382"/>
      <c r="BKS159" s="382"/>
      <c r="BKT159" s="382"/>
      <c r="BKU159" s="382"/>
      <c r="BKV159" s="382"/>
      <c r="BKW159" s="382"/>
      <c r="BKX159" s="382"/>
      <c r="BKY159" s="382"/>
      <c r="BKZ159" s="382"/>
      <c r="BLA159" s="382"/>
      <c r="BLB159" s="382"/>
      <c r="BLC159" s="382"/>
      <c r="BLD159" s="382"/>
      <c r="BLE159" s="382"/>
      <c r="BLF159" s="382"/>
      <c r="BLG159" s="382"/>
      <c r="BLH159" s="382"/>
      <c r="BLI159" s="382"/>
      <c r="BLJ159" s="382"/>
      <c r="BLK159" s="382"/>
      <c r="BLL159" s="382"/>
      <c r="BLM159" s="382"/>
      <c r="BLN159" s="382"/>
      <c r="BLO159" s="382"/>
      <c r="BLP159" s="382"/>
      <c r="BLQ159" s="382"/>
      <c r="BLR159" s="382"/>
      <c r="BLS159" s="382"/>
      <c r="BLT159" s="382"/>
      <c r="BLU159" s="382"/>
      <c r="BLV159" s="382"/>
      <c r="BLW159" s="382"/>
      <c r="BLX159" s="382"/>
      <c r="BLY159" s="382"/>
      <c r="BLZ159" s="382"/>
      <c r="BMA159" s="382"/>
      <c r="BMB159" s="382"/>
      <c r="BMC159" s="382"/>
      <c r="BMD159" s="382"/>
      <c r="BME159" s="382"/>
      <c r="BMF159" s="382"/>
      <c r="BMG159" s="382"/>
      <c r="BMH159" s="382"/>
      <c r="BMI159" s="382"/>
      <c r="BMJ159" s="382"/>
      <c r="BMK159" s="382"/>
      <c r="BML159" s="382"/>
      <c r="BMM159" s="382"/>
      <c r="BMN159" s="382"/>
      <c r="BMO159" s="382"/>
      <c r="BMP159" s="382"/>
      <c r="BMQ159" s="382"/>
      <c r="BMR159" s="382"/>
      <c r="BMS159" s="382"/>
      <c r="BMT159" s="382"/>
      <c r="BMU159" s="382"/>
      <c r="BMV159" s="382"/>
      <c r="BMW159" s="382"/>
      <c r="BMX159" s="382"/>
      <c r="BMY159" s="382"/>
      <c r="BMZ159" s="382"/>
      <c r="BNA159" s="382"/>
      <c r="BNB159" s="382"/>
      <c r="BNC159" s="382"/>
      <c r="BND159" s="382"/>
      <c r="BNE159" s="382"/>
      <c r="BNF159" s="382"/>
      <c r="BNG159" s="382"/>
      <c r="BNH159" s="382"/>
      <c r="BNI159" s="382"/>
      <c r="BNJ159" s="382"/>
      <c r="BNK159" s="382"/>
      <c r="BNL159" s="382"/>
      <c r="BNM159" s="382"/>
      <c r="BNN159" s="382"/>
      <c r="BNO159" s="382"/>
      <c r="BNP159" s="382"/>
      <c r="BNQ159" s="382"/>
      <c r="BNR159" s="382"/>
      <c r="BNS159" s="382"/>
      <c r="BNT159" s="382"/>
      <c r="BNU159" s="382"/>
      <c r="BNV159" s="382"/>
      <c r="BNW159" s="382"/>
      <c r="BNX159" s="382"/>
      <c r="BNY159" s="382"/>
      <c r="BNZ159" s="382"/>
      <c r="BOA159" s="382"/>
      <c r="BOB159" s="382"/>
      <c r="BOC159" s="382"/>
      <c r="BOD159" s="382"/>
      <c r="BOE159" s="382"/>
      <c r="BOF159" s="382"/>
      <c r="BOG159" s="382"/>
      <c r="BOH159" s="382"/>
      <c r="BOI159" s="382"/>
      <c r="BOJ159" s="382"/>
      <c r="BOK159" s="382"/>
      <c r="BOL159" s="382"/>
      <c r="BOM159" s="382"/>
      <c r="BON159" s="382"/>
      <c r="BOO159" s="382"/>
      <c r="BOP159" s="382"/>
      <c r="BOQ159" s="382"/>
      <c r="BOR159" s="382"/>
      <c r="BOS159" s="382"/>
      <c r="BOT159" s="382"/>
      <c r="BOU159" s="382"/>
      <c r="BOV159" s="382"/>
      <c r="BOW159" s="382"/>
      <c r="BOX159" s="382"/>
      <c r="BOY159" s="382"/>
      <c r="BOZ159" s="382"/>
      <c r="BPA159" s="382"/>
      <c r="BPB159" s="382"/>
      <c r="BPC159" s="382"/>
      <c r="BPD159" s="382"/>
      <c r="BPE159" s="382"/>
      <c r="BPF159" s="382"/>
      <c r="BPG159" s="382"/>
      <c r="BPH159" s="382"/>
      <c r="BPI159" s="382"/>
      <c r="BPJ159" s="382"/>
      <c r="BPK159" s="382"/>
      <c r="BPL159" s="382"/>
      <c r="BPM159" s="382"/>
      <c r="BPN159" s="382"/>
      <c r="BPO159" s="382"/>
      <c r="BPP159" s="382"/>
      <c r="BPQ159" s="382"/>
      <c r="BPR159" s="382"/>
      <c r="BPS159" s="382"/>
      <c r="BPT159" s="382"/>
      <c r="BPU159" s="382"/>
      <c r="BPV159" s="382"/>
      <c r="BPW159" s="382"/>
      <c r="BPX159" s="382"/>
      <c r="BPY159" s="382"/>
      <c r="BPZ159" s="382"/>
      <c r="BQA159" s="382"/>
      <c r="BQB159" s="382"/>
      <c r="BQC159" s="382"/>
      <c r="BQD159" s="382"/>
      <c r="BQE159" s="382"/>
      <c r="BQF159" s="382"/>
      <c r="BQG159" s="382"/>
      <c r="BQH159" s="382"/>
      <c r="BQI159" s="382"/>
      <c r="BQJ159" s="382"/>
      <c r="BQK159" s="382"/>
      <c r="BQL159" s="382"/>
      <c r="BQM159" s="382"/>
      <c r="BQN159" s="382"/>
      <c r="BQO159" s="382"/>
      <c r="BQP159" s="382"/>
      <c r="BQQ159" s="382"/>
      <c r="BQR159" s="382"/>
      <c r="BQS159" s="382"/>
      <c r="BQT159" s="382"/>
      <c r="BQU159" s="382"/>
      <c r="BQV159" s="382"/>
      <c r="BQW159" s="382"/>
      <c r="BQX159" s="382"/>
      <c r="BQY159" s="382"/>
      <c r="BQZ159" s="382"/>
      <c r="BRA159" s="382"/>
      <c r="BRB159" s="382"/>
      <c r="BRC159" s="382"/>
      <c r="BRD159" s="382"/>
      <c r="BRE159" s="382"/>
      <c r="BRF159" s="382"/>
      <c r="BRG159" s="382"/>
      <c r="BRH159" s="382"/>
      <c r="BRI159" s="382"/>
      <c r="BRJ159" s="382"/>
      <c r="BRK159" s="382"/>
      <c r="BRL159" s="382"/>
      <c r="BRM159" s="382"/>
      <c r="BRN159" s="382"/>
      <c r="BRO159" s="382"/>
      <c r="BRP159" s="382"/>
      <c r="BRQ159" s="382"/>
      <c r="BRR159" s="382"/>
      <c r="BRS159" s="382"/>
      <c r="BRT159" s="382"/>
      <c r="BRU159" s="382"/>
      <c r="BRV159" s="382"/>
      <c r="BRW159" s="382"/>
      <c r="BRX159" s="382"/>
      <c r="BRY159" s="382"/>
      <c r="BRZ159" s="382"/>
      <c r="BSA159" s="382"/>
      <c r="BSB159" s="382"/>
      <c r="BSC159" s="382"/>
      <c r="BSD159" s="382"/>
      <c r="BSE159" s="382"/>
      <c r="BSF159" s="382"/>
      <c r="BSG159" s="382"/>
      <c r="BSH159" s="382"/>
      <c r="BSI159" s="382"/>
      <c r="BSJ159" s="382"/>
      <c r="BSK159" s="382"/>
      <c r="BSL159" s="382"/>
      <c r="BSM159" s="382"/>
      <c r="BSN159" s="382"/>
      <c r="BSO159" s="382"/>
      <c r="BSP159" s="382"/>
      <c r="BSQ159" s="382"/>
      <c r="BSR159" s="382"/>
      <c r="BSS159" s="382"/>
      <c r="BST159" s="382"/>
      <c r="BSU159" s="382"/>
      <c r="BSV159" s="382"/>
      <c r="BSW159" s="382"/>
      <c r="BSX159" s="382"/>
      <c r="BSY159" s="382"/>
      <c r="BSZ159" s="382"/>
      <c r="BTA159" s="382"/>
      <c r="BTB159" s="382"/>
      <c r="BTC159" s="382"/>
      <c r="BTD159" s="382"/>
      <c r="BTE159" s="382"/>
      <c r="BTF159" s="382"/>
      <c r="BTG159" s="382"/>
      <c r="BTH159" s="382"/>
      <c r="BTI159" s="382"/>
    </row>
    <row r="160" spans="1:1881" s="307" customFormat="1" ht="32.25" customHeight="1" x14ac:dyDescent="0.25">
      <c r="A160" s="188"/>
      <c r="B160" s="180"/>
      <c r="C160" s="180"/>
      <c r="D160" s="169" t="s">
        <v>36</v>
      </c>
      <c r="E160" s="359" t="e">
        <f>E140+E147-E159</f>
        <v>#N/A</v>
      </c>
      <c r="F160" s="359">
        <f>F140+F147-F159</f>
        <v>0</v>
      </c>
      <c r="G160" s="306"/>
      <c r="H160" s="14"/>
      <c r="I160" s="32"/>
      <c r="J160"/>
      <c r="K160" s="382"/>
      <c r="L160" s="382"/>
      <c r="M160" s="382"/>
      <c r="N160"/>
      <c r="O160" s="382"/>
      <c r="P160" s="382"/>
      <c r="Q160" s="382"/>
      <c r="R160" s="382"/>
      <c r="S160" s="382"/>
      <c r="T160" s="382"/>
      <c r="U160" s="382"/>
      <c r="V160" s="382"/>
      <c r="W160" s="382"/>
      <c r="X160" s="382"/>
      <c r="Y160" s="382"/>
      <c r="Z160" s="382"/>
      <c r="AA160" s="382"/>
      <c r="AB160" s="382"/>
      <c r="AC160" s="382"/>
      <c r="AD160" s="382"/>
      <c r="AE160" s="382"/>
      <c r="AF160" s="382"/>
      <c r="AG160" s="382"/>
      <c r="AH160" s="382"/>
      <c r="AI160" s="382"/>
      <c r="AJ160" s="382"/>
      <c r="AK160" s="382"/>
      <c r="AL160" s="382"/>
      <c r="AM160" s="382"/>
      <c r="AN160" s="382"/>
      <c r="AO160" s="382"/>
      <c r="AP160" s="382"/>
      <c r="AQ160" s="382"/>
      <c r="AR160" s="382"/>
      <c r="AS160" s="382"/>
      <c r="AT160" s="382"/>
      <c r="AU160" s="382"/>
      <c r="AV160" s="382"/>
      <c r="AW160" s="382"/>
      <c r="AX160" s="382"/>
      <c r="AY160" s="382"/>
      <c r="AZ160" s="382"/>
      <c r="BA160" s="382"/>
      <c r="BB160" s="382"/>
      <c r="BC160" s="382"/>
      <c r="BD160" s="382"/>
      <c r="BE160" s="382"/>
      <c r="BF160" s="382"/>
      <c r="BG160" s="382"/>
      <c r="BH160" s="382"/>
      <c r="BI160" s="382"/>
      <c r="BJ160" s="382"/>
      <c r="BK160" s="382"/>
      <c r="BL160" s="382"/>
      <c r="BM160" s="382"/>
      <c r="BN160" s="382"/>
      <c r="BO160" s="382"/>
      <c r="BP160" s="382"/>
      <c r="BQ160" s="382"/>
      <c r="BR160" s="382"/>
      <c r="BS160" s="382"/>
      <c r="BT160" s="382"/>
      <c r="BU160" s="382"/>
      <c r="BV160" s="382"/>
      <c r="BW160" s="382"/>
      <c r="BX160" s="382"/>
      <c r="BY160" s="382"/>
      <c r="BZ160" s="382"/>
      <c r="CA160" s="382"/>
      <c r="CB160" s="382"/>
      <c r="CC160" s="382"/>
      <c r="CD160" s="382"/>
      <c r="CE160" s="382"/>
      <c r="CF160" s="382"/>
      <c r="CG160" s="382"/>
      <c r="CH160" s="382"/>
      <c r="CI160" s="382"/>
      <c r="CJ160" s="382"/>
      <c r="CK160" s="382"/>
      <c r="CL160" s="382"/>
      <c r="CM160" s="382"/>
      <c r="CN160" s="382"/>
      <c r="CO160" s="382"/>
      <c r="CP160" s="382"/>
      <c r="CQ160" s="382"/>
      <c r="CR160" s="382"/>
      <c r="CS160" s="382"/>
      <c r="CT160" s="382"/>
      <c r="CU160" s="382"/>
      <c r="CV160" s="382"/>
      <c r="CW160" s="382"/>
      <c r="CX160" s="382"/>
      <c r="CY160" s="382"/>
      <c r="CZ160" s="382"/>
      <c r="DA160" s="382"/>
      <c r="DB160" s="382"/>
      <c r="DC160" s="382"/>
      <c r="DD160" s="382"/>
      <c r="DE160" s="382"/>
      <c r="DF160" s="382"/>
      <c r="DG160" s="382"/>
      <c r="DH160" s="382"/>
      <c r="DI160" s="382"/>
      <c r="DJ160" s="382"/>
      <c r="DK160" s="382"/>
      <c r="DL160" s="382"/>
      <c r="DM160" s="382"/>
      <c r="DN160" s="382"/>
      <c r="DO160" s="382"/>
      <c r="DP160" s="382"/>
      <c r="DQ160" s="382"/>
      <c r="DR160" s="382"/>
      <c r="DS160" s="382"/>
      <c r="DT160" s="382"/>
      <c r="DU160" s="382"/>
      <c r="DV160" s="382"/>
      <c r="DW160" s="382"/>
      <c r="DX160" s="382"/>
      <c r="DY160" s="382"/>
      <c r="DZ160" s="382"/>
      <c r="EA160" s="382"/>
      <c r="EB160" s="382"/>
      <c r="EC160" s="382"/>
      <c r="ED160" s="382"/>
      <c r="EE160" s="382"/>
      <c r="EF160" s="382"/>
      <c r="EG160" s="382"/>
      <c r="EH160" s="382"/>
      <c r="EI160" s="382"/>
      <c r="EJ160" s="382"/>
      <c r="EK160" s="382"/>
      <c r="EL160" s="382"/>
      <c r="EM160" s="382"/>
      <c r="EN160" s="382"/>
      <c r="EO160" s="382"/>
      <c r="EP160" s="382"/>
      <c r="EQ160" s="382"/>
      <c r="ER160" s="382"/>
      <c r="ES160" s="382"/>
      <c r="ET160" s="382"/>
      <c r="EU160" s="382"/>
      <c r="EV160" s="382"/>
      <c r="EW160" s="382"/>
      <c r="EX160" s="382"/>
      <c r="EY160" s="382"/>
      <c r="EZ160" s="382"/>
      <c r="FA160" s="382"/>
      <c r="FB160" s="382"/>
      <c r="FC160" s="382"/>
      <c r="FD160" s="382"/>
      <c r="FE160" s="382"/>
      <c r="FF160" s="382"/>
      <c r="FG160" s="382"/>
      <c r="FH160" s="382"/>
      <c r="FI160" s="382"/>
      <c r="FJ160" s="382"/>
      <c r="FK160" s="382"/>
      <c r="FL160" s="382"/>
      <c r="FM160" s="382"/>
      <c r="FN160" s="382"/>
      <c r="FO160" s="382"/>
      <c r="FP160" s="382"/>
      <c r="FQ160" s="382"/>
      <c r="FR160" s="382"/>
      <c r="FS160" s="382"/>
      <c r="FT160" s="382"/>
      <c r="FU160" s="382"/>
      <c r="FV160" s="382"/>
      <c r="FW160" s="382"/>
      <c r="FX160" s="382"/>
      <c r="FY160" s="382"/>
      <c r="FZ160" s="382"/>
      <c r="GA160" s="382"/>
      <c r="GB160" s="382"/>
      <c r="GC160" s="382"/>
      <c r="GD160" s="382"/>
      <c r="GE160" s="382"/>
      <c r="GF160" s="382"/>
      <c r="GG160" s="382"/>
      <c r="GH160" s="382"/>
      <c r="GI160" s="382"/>
      <c r="GJ160" s="382"/>
      <c r="GK160" s="382"/>
      <c r="GL160" s="382"/>
      <c r="GM160" s="382"/>
      <c r="GN160" s="382"/>
      <c r="GO160" s="382"/>
      <c r="GP160" s="382"/>
      <c r="GQ160" s="382"/>
      <c r="GR160" s="382"/>
      <c r="GS160" s="382"/>
      <c r="GT160" s="382"/>
      <c r="GU160" s="382"/>
      <c r="GV160" s="382"/>
      <c r="GW160" s="382"/>
      <c r="GX160" s="382"/>
      <c r="GY160" s="382"/>
      <c r="GZ160" s="382"/>
      <c r="HA160" s="382"/>
      <c r="HB160" s="382"/>
      <c r="HC160" s="382"/>
      <c r="HD160" s="382"/>
      <c r="HE160" s="382"/>
      <c r="HF160" s="382"/>
      <c r="HG160" s="382"/>
      <c r="HH160" s="382"/>
      <c r="HI160" s="382"/>
      <c r="HJ160" s="382"/>
      <c r="HK160" s="382"/>
      <c r="HL160" s="382"/>
      <c r="HM160" s="382"/>
      <c r="HN160" s="382"/>
      <c r="HO160" s="382"/>
      <c r="HP160" s="382"/>
      <c r="HQ160" s="382"/>
      <c r="HR160" s="382"/>
      <c r="HS160" s="382"/>
      <c r="HT160" s="382"/>
      <c r="HU160" s="382"/>
      <c r="HV160" s="382"/>
      <c r="HW160" s="382"/>
      <c r="HX160" s="382"/>
      <c r="HY160" s="382"/>
      <c r="HZ160" s="382"/>
      <c r="IA160" s="382"/>
      <c r="IB160" s="382"/>
      <c r="IC160" s="382"/>
      <c r="ID160" s="382"/>
      <c r="IE160" s="382"/>
      <c r="IF160" s="382"/>
      <c r="IG160" s="382"/>
      <c r="IH160" s="382"/>
      <c r="II160" s="382"/>
      <c r="IJ160" s="382"/>
      <c r="IK160" s="382"/>
      <c r="IL160" s="382"/>
      <c r="IM160" s="382"/>
      <c r="IN160" s="382"/>
      <c r="IO160" s="382"/>
      <c r="IP160" s="382"/>
      <c r="IQ160" s="382"/>
      <c r="IR160" s="382"/>
      <c r="IS160" s="382"/>
      <c r="IT160" s="382"/>
      <c r="IU160" s="382"/>
      <c r="IV160" s="382"/>
      <c r="IW160" s="382"/>
      <c r="IX160" s="382"/>
      <c r="IY160" s="382"/>
      <c r="IZ160" s="382"/>
      <c r="JA160" s="382"/>
      <c r="JB160" s="382"/>
      <c r="JC160" s="382"/>
      <c r="JD160" s="382"/>
      <c r="JE160" s="382"/>
      <c r="JF160" s="382"/>
      <c r="JG160" s="382"/>
      <c r="JH160" s="382"/>
      <c r="JI160" s="382"/>
      <c r="JJ160" s="382"/>
      <c r="JK160" s="382"/>
      <c r="JL160" s="382"/>
      <c r="JM160" s="382"/>
      <c r="JN160" s="382"/>
      <c r="JO160" s="382"/>
      <c r="JP160" s="382"/>
      <c r="JQ160" s="382"/>
      <c r="JR160" s="382"/>
      <c r="JS160" s="382"/>
      <c r="JT160" s="382"/>
      <c r="JU160" s="382"/>
      <c r="JV160" s="382"/>
      <c r="JW160" s="382"/>
      <c r="JX160" s="382"/>
      <c r="JY160" s="382"/>
      <c r="JZ160" s="382"/>
      <c r="KA160" s="382"/>
      <c r="KB160" s="382"/>
      <c r="KC160" s="382"/>
      <c r="KD160" s="382"/>
      <c r="KE160" s="382"/>
      <c r="KF160" s="382"/>
      <c r="KG160" s="382"/>
      <c r="KH160" s="382"/>
      <c r="KI160" s="382"/>
      <c r="KJ160" s="382"/>
      <c r="KK160" s="382"/>
      <c r="KL160" s="382"/>
      <c r="KM160" s="382"/>
      <c r="KN160" s="382"/>
      <c r="KO160" s="382"/>
      <c r="KP160" s="382"/>
      <c r="KQ160" s="382"/>
      <c r="KR160" s="382"/>
      <c r="KS160" s="382"/>
      <c r="KT160" s="382"/>
      <c r="KU160" s="382"/>
      <c r="KV160" s="382"/>
      <c r="KW160" s="382"/>
      <c r="KX160" s="382"/>
      <c r="KY160" s="382"/>
      <c r="KZ160" s="382"/>
      <c r="LA160" s="382"/>
      <c r="LB160" s="382"/>
      <c r="LC160" s="382"/>
      <c r="LD160" s="382"/>
      <c r="LE160" s="382"/>
      <c r="LF160" s="382"/>
      <c r="LG160" s="382"/>
      <c r="LH160" s="382"/>
      <c r="LI160" s="382"/>
      <c r="LJ160" s="382"/>
      <c r="LK160" s="382"/>
      <c r="LL160" s="382"/>
      <c r="LM160" s="382"/>
      <c r="LN160" s="382"/>
      <c r="LO160" s="382"/>
      <c r="LP160" s="382"/>
      <c r="LQ160" s="382"/>
      <c r="LR160" s="382"/>
      <c r="LS160" s="382"/>
      <c r="LT160" s="382"/>
      <c r="LU160" s="382"/>
      <c r="LV160" s="382"/>
      <c r="LW160" s="382"/>
      <c r="LX160" s="382"/>
      <c r="LY160" s="382"/>
      <c r="LZ160" s="382"/>
      <c r="MA160" s="382"/>
      <c r="MB160" s="382"/>
      <c r="MC160" s="382"/>
      <c r="MD160" s="382"/>
      <c r="ME160" s="382"/>
      <c r="MF160" s="382"/>
      <c r="MG160" s="382"/>
      <c r="MH160" s="382"/>
      <c r="MI160" s="382"/>
      <c r="MJ160" s="382"/>
      <c r="MK160" s="382"/>
      <c r="ML160" s="382"/>
      <c r="MM160" s="382"/>
      <c r="MN160" s="382"/>
      <c r="MO160" s="382"/>
      <c r="MP160" s="382"/>
      <c r="MQ160" s="382"/>
      <c r="MR160" s="382"/>
      <c r="MS160" s="382"/>
      <c r="MT160" s="382"/>
      <c r="MU160" s="382"/>
      <c r="MV160" s="382"/>
      <c r="MW160" s="382"/>
      <c r="MX160" s="382"/>
      <c r="MY160" s="382"/>
      <c r="MZ160" s="382"/>
      <c r="NA160" s="382"/>
      <c r="NB160" s="382"/>
      <c r="NC160" s="382"/>
      <c r="ND160" s="382"/>
      <c r="NE160" s="382"/>
      <c r="NF160" s="382"/>
      <c r="NG160" s="382"/>
      <c r="NH160" s="382"/>
      <c r="NI160" s="382"/>
      <c r="NJ160" s="382"/>
      <c r="NK160" s="382"/>
      <c r="NL160" s="382"/>
      <c r="NM160" s="382"/>
      <c r="NN160" s="382"/>
      <c r="NO160" s="382"/>
      <c r="NP160" s="382"/>
      <c r="NQ160" s="382"/>
      <c r="NR160" s="382"/>
      <c r="NS160" s="382"/>
      <c r="NT160" s="382"/>
      <c r="NU160" s="382"/>
      <c r="NV160" s="382"/>
      <c r="NW160" s="382"/>
      <c r="NX160" s="382"/>
      <c r="NY160" s="382"/>
      <c r="NZ160" s="382"/>
      <c r="OA160" s="382"/>
      <c r="OB160" s="382"/>
      <c r="OC160" s="382"/>
      <c r="OD160" s="382"/>
      <c r="OE160" s="382"/>
      <c r="OF160" s="382"/>
      <c r="OG160" s="382"/>
      <c r="OH160" s="382"/>
      <c r="OI160" s="382"/>
      <c r="OJ160" s="382"/>
      <c r="OK160" s="382"/>
      <c r="OL160" s="382"/>
      <c r="OM160" s="382"/>
      <c r="ON160" s="382"/>
      <c r="OO160" s="382"/>
      <c r="OP160" s="382"/>
      <c r="OQ160" s="382"/>
      <c r="OR160" s="382"/>
      <c r="OS160" s="382"/>
      <c r="OT160" s="382"/>
      <c r="OU160" s="382"/>
      <c r="OV160" s="382"/>
      <c r="OW160" s="382"/>
      <c r="OX160" s="382"/>
      <c r="OY160" s="382"/>
      <c r="OZ160" s="382"/>
      <c r="PA160" s="382"/>
      <c r="PB160" s="382"/>
      <c r="PC160" s="382"/>
      <c r="PD160" s="382"/>
      <c r="PE160" s="382"/>
      <c r="PF160" s="382"/>
      <c r="PG160" s="382"/>
      <c r="PH160" s="382"/>
      <c r="PI160" s="382"/>
      <c r="PJ160" s="382"/>
      <c r="PK160" s="382"/>
      <c r="PL160" s="382"/>
      <c r="PM160" s="382"/>
      <c r="PN160" s="382"/>
      <c r="PO160" s="382"/>
      <c r="PP160" s="382"/>
      <c r="PQ160" s="382"/>
      <c r="PR160" s="382"/>
      <c r="PS160" s="382"/>
      <c r="PT160" s="382"/>
      <c r="PU160" s="382"/>
      <c r="PV160" s="382"/>
      <c r="PW160" s="382"/>
      <c r="PX160" s="382"/>
      <c r="PY160" s="382"/>
      <c r="PZ160" s="382"/>
      <c r="QA160" s="382"/>
      <c r="QB160" s="382"/>
      <c r="QC160" s="382"/>
      <c r="QD160" s="382"/>
      <c r="QE160" s="382"/>
      <c r="QF160" s="382"/>
      <c r="QG160" s="382"/>
      <c r="QH160" s="382"/>
      <c r="QI160" s="382"/>
      <c r="QJ160" s="382"/>
      <c r="QK160" s="382"/>
      <c r="QL160" s="382"/>
      <c r="QM160" s="382"/>
      <c r="QN160" s="382"/>
      <c r="QO160" s="382"/>
      <c r="QP160" s="382"/>
      <c r="QQ160" s="382"/>
      <c r="QR160" s="382"/>
      <c r="QS160" s="382"/>
      <c r="QT160" s="382"/>
      <c r="QU160" s="382"/>
      <c r="QV160" s="382"/>
      <c r="QW160" s="382"/>
      <c r="QX160" s="382"/>
      <c r="QY160" s="382"/>
      <c r="QZ160" s="382"/>
      <c r="RA160" s="382"/>
      <c r="RB160" s="382"/>
      <c r="RC160" s="382"/>
      <c r="RD160" s="382"/>
      <c r="RE160" s="382"/>
      <c r="RF160" s="382"/>
      <c r="RG160" s="382"/>
      <c r="RH160" s="382"/>
      <c r="RI160" s="382"/>
      <c r="RJ160" s="382"/>
      <c r="RK160" s="382"/>
      <c r="RL160" s="382"/>
      <c r="RM160" s="382"/>
      <c r="RN160" s="382"/>
      <c r="RO160" s="382"/>
      <c r="RP160" s="382"/>
      <c r="RQ160" s="382"/>
      <c r="RR160" s="382"/>
      <c r="RS160" s="382"/>
      <c r="RT160" s="382"/>
      <c r="RU160" s="382"/>
      <c r="RV160" s="382"/>
      <c r="RW160" s="382"/>
      <c r="RX160" s="382"/>
      <c r="RY160" s="382"/>
      <c r="RZ160" s="382"/>
      <c r="SA160" s="382"/>
      <c r="SB160" s="382"/>
      <c r="SC160" s="382"/>
      <c r="SD160" s="382"/>
      <c r="SE160" s="382"/>
      <c r="SF160" s="382"/>
      <c r="SG160" s="382"/>
      <c r="SH160" s="382"/>
      <c r="SI160" s="382"/>
      <c r="SJ160" s="382"/>
      <c r="SK160" s="382"/>
      <c r="SL160" s="382"/>
      <c r="SM160" s="382"/>
      <c r="SN160" s="382"/>
      <c r="SO160" s="382"/>
      <c r="SP160" s="382"/>
      <c r="SQ160" s="382"/>
      <c r="SR160" s="382"/>
      <c r="SS160" s="382"/>
      <c r="ST160" s="382"/>
      <c r="SU160" s="382"/>
      <c r="SV160" s="382"/>
      <c r="SW160" s="382"/>
      <c r="SX160" s="382"/>
      <c r="SY160" s="382"/>
      <c r="SZ160" s="382"/>
      <c r="TA160" s="382"/>
      <c r="TB160" s="382"/>
      <c r="TC160" s="382"/>
      <c r="TD160" s="382"/>
      <c r="TE160" s="382"/>
      <c r="TF160" s="382"/>
      <c r="TG160" s="382"/>
      <c r="TH160" s="382"/>
      <c r="TI160" s="382"/>
      <c r="TJ160" s="382"/>
      <c r="TK160" s="382"/>
      <c r="TL160" s="382"/>
      <c r="TM160" s="382"/>
      <c r="TN160" s="382"/>
      <c r="TO160" s="382"/>
      <c r="TP160" s="382"/>
      <c r="TQ160" s="382"/>
      <c r="TR160" s="382"/>
      <c r="TS160" s="382"/>
      <c r="TT160" s="382"/>
      <c r="TU160" s="382"/>
      <c r="TV160" s="382"/>
      <c r="TW160" s="382"/>
      <c r="TX160" s="382"/>
      <c r="TY160" s="382"/>
      <c r="TZ160" s="382"/>
      <c r="UA160" s="382"/>
      <c r="UB160" s="382"/>
      <c r="UC160" s="382"/>
      <c r="UD160" s="382"/>
      <c r="UE160" s="382"/>
      <c r="UF160" s="382"/>
      <c r="UG160" s="382"/>
      <c r="UH160" s="382"/>
      <c r="UI160" s="382"/>
      <c r="UJ160" s="382"/>
      <c r="UK160" s="382"/>
      <c r="UL160" s="382"/>
      <c r="UM160" s="382"/>
      <c r="UN160" s="382"/>
      <c r="UO160" s="382"/>
      <c r="UP160" s="382"/>
      <c r="UQ160" s="382"/>
      <c r="UR160" s="382"/>
      <c r="US160" s="382"/>
      <c r="UT160" s="382"/>
      <c r="UU160" s="382"/>
      <c r="UV160" s="382"/>
      <c r="UW160" s="382"/>
      <c r="UX160" s="382"/>
      <c r="UY160" s="382"/>
      <c r="UZ160" s="382"/>
      <c r="VA160" s="382"/>
      <c r="VB160" s="382"/>
      <c r="VC160" s="382"/>
      <c r="VD160" s="382"/>
      <c r="VE160" s="382"/>
      <c r="VF160" s="382"/>
      <c r="VG160" s="382"/>
      <c r="VH160" s="382"/>
      <c r="VI160" s="382"/>
      <c r="VJ160" s="382"/>
      <c r="VK160" s="382"/>
      <c r="VL160" s="382"/>
      <c r="VM160" s="382"/>
      <c r="VN160" s="382"/>
      <c r="VO160" s="382"/>
      <c r="VP160" s="382"/>
      <c r="VQ160" s="382"/>
      <c r="VR160" s="382"/>
      <c r="VS160" s="382"/>
      <c r="VT160" s="382"/>
      <c r="VU160" s="382"/>
      <c r="VV160" s="382"/>
      <c r="VW160" s="382"/>
      <c r="VX160" s="382"/>
      <c r="VY160" s="382"/>
      <c r="VZ160" s="382"/>
      <c r="WA160" s="382"/>
      <c r="WB160" s="382"/>
      <c r="WC160" s="382"/>
      <c r="WD160" s="382"/>
      <c r="WE160" s="382"/>
      <c r="WF160" s="382"/>
      <c r="WG160" s="382"/>
      <c r="WH160" s="382"/>
      <c r="WI160" s="382"/>
      <c r="WJ160" s="382"/>
      <c r="WK160" s="382"/>
      <c r="WL160" s="382"/>
      <c r="WM160" s="382"/>
      <c r="WN160" s="382"/>
      <c r="WO160" s="382"/>
      <c r="WP160" s="382"/>
      <c r="WQ160" s="382"/>
      <c r="WR160" s="382"/>
      <c r="WS160" s="382"/>
      <c r="WT160" s="382"/>
      <c r="WU160" s="382"/>
      <c r="WV160" s="382"/>
      <c r="WW160" s="382"/>
      <c r="WX160" s="382"/>
      <c r="WY160" s="382"/>
      <c r="WZ160" s="382"/>
      <c r="XA160" s="382"/>
      <c r="XB160" s="382"/>
      <c r="XC160" s="382"/>
      <c r="XD160" s="382"/>
      <c r="XE160" s="382"/>
      <c r="XF160" s="382"/>
      <c r="XG160" s="382"/>
      <c r="XH160" s="382"/>
      <c r="XI160" s="382"/>
      <c r="XJ160" s="382"/>
      <c r="XK160" s="382"/>
      <c r="XL160" s="382"/>
      <c r="XM160" s="382"/>
      <c r="XN160" s="382"/>
      <c r="XO160" s="382"/>
      <c r="XP160" s="382"/>
      <c r="XQ160" s="382"/>
      <c r="XR160" s="382"/>
      <c r="XS160" s="382"/>
      <c r="XT160" s="382"/>
      <c r="XU160" s="382"/>
      <c r="XV160" s="382"/>
      <c r="XW160" s="382"/>
      <c r="XX160" s="382"/>
      <c r="XY160" s="382"/>
      <c r="XZ160" s="382"/>
      <c r="YA160" s="382"/>
      <c r="YB160" s="382"/>
      <c r="YC160" s="382"/>
      <c r="YD160" s="382"/>
      <c r="YE160" s="382"/>
      <c r="YF160" s="382"/>
      <c r="YG160" s="382"/>
      <c r="YH160" s="382"/>
      <c r="YI160" s="382"/>
      <c r="YJ160" s="382"/>
      <c r="YK160" s="382"/>
      <c r="YL160" s="382"/>
      <c r="YM160" s="382"/>
      <c r="YN160" s="382"/>
      <c r="YO160" s="382"/>
      <c r="YP160" s="382"/>
      <c r="YQ160" s="382"/>
      <c r="YR160" s="382"/>
      <c r="YS160" s="382"/>
      <c r="YT160" s="382"/>
      <c r="YU160" s="382"/>
      <c r="YV160" s="382"/>
      <c r="YW160" s="382"/>
      <c r="YX160" s="382"/>
      <c r="YY160" s="382"/>
      <c r="YZ160" s="382"/>
      <c r="ZA160" s="382"/>
      <c r="ZB160" s="382"/>
      <c r="ZC160" s="382"/>
      <c r="ZD160" s="382"/>
      <c r="ZE160" s="382"/>
      <c r="ZF160" s="382"/>
      <c r="ZG160" s="382"/>
      <c r="ZH160" s="382"/>
      <c r="ZI160" s="382"/>
      <c r="ZJ160" s="382"/>
      <c r="ZK160" s="382"/>
      <c r="ZL160" s="382"/>
      <c r="ZM160" s="382"/>
      <c r="ZN160" s="382"/>
      <c r="ZO160" s="382"/>
      <c r="ZP160" s="382"/>
      <c r="ZQ160" s="382"/>
      <c r="ZR160" s="382"/>
      <c r="ZS160" s="382"/>
      <c r="ZT160" s="382"/>
      <c r="ZU160" s="382"/>
      <c r="ZV160" s="382"/>
      <c r="ZW160" s="382"/>
      <c r="ZX160" s="382"/>
      <c r="ZY160" s="382"/>
      <c r="ZZ160" s="382"/>
      <c r="AAA160" s="382"/>
      <c r="AAB160" s="382"/>
      <c r="AAC160" s="382"/>
      <c r="AAD160" s="382"/>
      <c r="AAE160" s="382"/>
      <c r="AAF160" s="382"/>
      <c r="AAG160" s="382"/>
      <c r="AAH160" s="382"/>
      <c r="AAI160" s="382"/>
      <c r="AAJ160" s="382"/>
      <c r="AAK160" s="382"/>
      <c r="AAL160" s="382"/>
      <c r="AAM160" s="382"/>
      <c r="AAN160" s="382"/>
      <c r="AAO160" s="382"/>
      <c r="AAP160" s="382"/>
      <c r="AAQ160" s="382"/>
      <c r="AAR160" s="382"/>
      <c r="AAS160" s="382"/>
      <c r="AAT160" s="382"/>
      <c r="AAU160" s="382"/>
      <c r="AAV160" s="382"/>
      <c r="AAW160" s="382"/>
      <c r="AAX160" s="382"/>
      <c r="AAY160" s="382"/>
      <c r="AAZ160" s="382"/>
      <c r="ABA160" s="382"/>
      <c r="ABB160" s="382"/>
      <c r="ABC160" s="382"/>
      <c r="ABD160" s="382"/>
      <c r="ABE160" s="382"/>
      <c r="ABF160" s="382"/>
      <c r="ABG160" s="382"/>
      <c r="ABH160" s="382"/>
      <c r="ABI160" s="382"/>
      <c r="ABJ160" s="382"/>
      <c r="ABK160" s="382"/>
      <c r="ABL160" s="382"/>
      <c r="ABM160" s="382"/>
      <c r="ABN160" s="382"/>
      <c r="ABO160" s="382"/>
      <c r="ABP160" s="382"/>
      <c r="ABQ160" s="382"/>
      <c r="ABR160" s="382"/>
      <c r="ABS160" s="382"/>
      <c r="ABT160" s="382"/>
      <c r="ABU160" s="382"/>
      <c r="ABV160" s="382"/>
      <c r="ABW160" s="382"/>
      <c r="ABX160" s="382"/>
      <c r="ABY160" s="382"/>
      <c r="ABZ160" s="382"/>
      <c r="ACA160" s="382"/>
      <c r="ACB160" s="382"/>
      <c r="ACC160" s="382"/>
      <c r="ACD160" s="382"/>
      <c r="ACE160" s="382"/>
      <c r="ACF160" s="382"/>
      <c r="ACG160" s="382"/>
      <c r="ACH160" s="382"/>
      <c r="ACI160" s="382"/>
      <c r="ACJ160" s="382"/>
      <c r="ACK160" s="382"/>
      <c r="ACL160" s="382"/>
      <c r="ACM160" s="382"/>
      <c r="ACN160" s="382"/>
      <c r="ACO160" s="382"/>
      <c r="ACP160" s="382"/>
      <c r="ACQ160" s="382"/>
      <c r="ACR160" s="382"/>
      <c r="ACS160" s="382"/>
      <c r="ACT160" s="382"/>
      <c r="ACU160" s="382"/>
      <c r="ACV160" s="382"/>
      <c r="ACW160" s="382"/>
      <c r="ACX160" s="382"/>
      <c r="ACY160" s="382"/>
      <c r="ACZ160" s="382"/>
      <c r="ADA160" s="382"/>
      <c r="ADB160" s="382"/>
      <c r="ADC160" s="382"/>
      <c r="ADD160" s="382"/>
      <c r="ADE160" s="382"/>
      <c r="ADF160" s="382"/>
      <c r="ADG160" s="382"/>
      <c r="ADH160" s="382"/>
      <c r="ADI160" s="382"/>
      <c r="ADJ160" s="382"/>
      <c r="ADK160" s="382"/>
      <c r="ADL160" s="382"/>
      <c r="ADM160" s="382"/>
      <c r="ADN160" s="382"/>
      <c r="ADO160" s="382"/>
      <c r="ADP160" s="382"/>
      <c r="ADQ160" s="382"/>
      <c r="ADR160" s="382"/>
      <c r="ADS160" s="382"/>
      <c r="ADT160" s="382"/>
      <c r="ADU160" s="382"/>
      <c r="ADV160" s="382"/>
      <c r="ADW160" s="382"/>
      <c r="ADX160" s="382"/>
      <c r="ADY160" s="382"/>
      <c r="ADZ160" s="382"/>
      <c r="AEA160" s="382"/>
      <c r="AEB160" s="382"/>
      <c r="AEC160" s="382"/>
      <c r="AED160" s="382"/>
      <c r="AEE160" s="382"/>
      <c r="AEF160" s="382"/>
      <c r="AEG160" s="382"/>
      <c r="AEH160" s="382"/>
      <c r="AEI160" s="382"/>
      <c r="AEJ160" s="382"/>
      <c r="AEK160" s="382"/>
      <c r="AEL160" s="382"/>
      <c r="AEM160" s="382"/>
      <c r="AEN160" s="382"/>
      <c r="AEO160" s="382"/>
      <c r="AEP160" s="382"/>
      <c r="AEQ160" s="382"/>
      <c r="AER160" s="382"/>
      <c r="AES160" s="382"/>
      <c r="AET160" s="382"/>
      <c r="AEU160" s="382"/>
      <c r="AEV160" s="382"/>
      <c r="AEW160" s="382"/>
      <c r="AEX160" s="382"/>
      <c r="AEY160" s="382"/>
      <c r="AEZ160" s="382"/>
      <c r="AFA160" s="382"/>
      <c r="AFB160" s="382"/>
      <c r="AFC160" s="382"/>
      <c r="AFD160" s="382"/>
      <c r="AFE160" s="382"/>
      <c r="AFF160" s="382"/>
      <c r="AFG160" s="382"/>
      <c r="AFH160" s="382"/>
      <c r="AFI160" s="382"/>
      <c r="AFJ160" s="382"/>
      <c r="AFK160" s="382"/>
      <c r="AFL160" s="382"/>
      <c r="AFM160" s="382"/>
      <c r="AFN160" s="382"/>
      <c r="AFO160" s="382"/>
      <c r="AFP160" s="382"/>
      <c r="AFQ160" s="382"/>
      <c r="AFR160" s="382"/>
      <c r="AFS160" s="382"/>
      <c r="AFT160" s="382"/>
      <c r="AFU160" s="382"/>
      <c r="AFV160" s="382"/>
      <c r="AFW160" s="382"/>
      <c r="AFX160" s="382"/>
      <c r="AFY160" s="382"/>
      <c r="AFZ160" s="382"/>
      <c r="AGA160" s="382"/>
      <c r="AGB160" s="382"/>
      <c r="AGC160" s="382"/>
      <c r="AGD160" s="382"/>
      <c r="AGE160" s="382"/>
      <c r="AGF160" s="382"/>
      <c r="AGG160" s="382"/>
      <c r="AGH160" s="382"/>
      <c r="AGI160" s="382"/>
      <c r="AGJ160" s="382"/>
      <c r="AGK160" s="382"/>
      <c r="AGL160" s="382"/>
      <c r="AGM160" s="382"/>
      <c r="AGN160" s="382"/>
      <c r="AGO160" s="382"/>
      <c r="AGP160" s="382"/>
      <c r="AGQ160" s="382"/>
      <c r="AGR160" s="382"/>
      <c r="AGS160" s="382"/>
      <c r="AGT160" s="382"/>
      <c r="AGU160" s="382"/>
      <c r="AGV160" s="382"/>
      <c r="AGW160" s="382"/>
      <c r="AGX160" s="382"/>
      <c r="AGY160" s="382"/>
      <c r="AGZ160" s="382"/>
      <c r="AHA160" s="382"/>
      <c r="AHB160" s="382"/>
      <c r="AHC160" s="382"/>
      <c r="AHD160" s="382"/>
      <c r="AHE160" s="382"/>
      <c r="AHF160" s="382"/>
      <c r="AHG160" s="382"/>
      <c r="AHH160" s="382"/>
      <c r="AHI160" s="382"/>
      <c r="AHJ160" s="382"/>
      <c r="AHK160" s="382"/>
      <c r="AHL160" s="382"/>
      <c r="AHM160" s="382"/>
      <c r="AHN160" s="382"/>
      <c r="AHO160" s="382"/>
      <c r="AHP160" s="382"/>
      <c r="AHQ160" s="382"/>
      <c r="AHR160" s="382"/>
      <c r="AHS160" s="382"/>
      <c r="AHT160" s="382"/>
      <c r="AHU160" s="382"/>
      <c r="AHV160" s="382"/>
      <c r="AHW160" s="382"/>
      <c r="AHX160" s="382"/>
      <c r="AHY160" s="382"/>
      <c r="AHZ160" s="382"/>
      <c r="AIA160" s="382"/>
      <c r="AIB160" s="382"/>
      <c r="AIC160" s="382"/>
      <c r="AID160" s="382"/>
      <c r="AIE160" s="382"/>
      <c r="AIF160" s="382"/>
      <c r="AIG160" s="382"/>
      <c r="AIH160" s="382"/>
      <c r="AII160" s="382"/>
      <c r="AIJ160" s="382"/>
      <c r="AIK160" s="382"/>
      <c r="AIL160" s="382"/>
      <c r="AIM160" s="382"/>
      <c r="AIN160" s="382"/>
      <c r="AIO160" s="382"/>
      <c r="AIP160" s="382"/>
      <c r="AIQ160" s="382"/>
      <c r="AIR160" s="382"/>
      <c r="AIS160" s="382"/>
      <c r="AIT160" s="382"/>
      <c r="AIU160" s="382"/>
      <c r="AIV160" s="382"/>
      <c r="AIW160" s="382"/>
      <c r="AIX160" s="382"/>
      <c r="AIY160" s="382"/>
      <c r="AIZ160" s="382"/>
      <c r="AJA160" s="382"/>
      <c r="AJB160" s="382"/>
      <c r="AJC160" s="382"/>
      <c r="AJD160" s="382"/>
      <c r="AJE160" s="382"/>
      <c r="AJF160" s="382"/>
      <c r="AJG160" s="382"/>
      <c r="AJH160" s="382"/>
      <c r="AJI160" s="382"/>
      <c r="AJJ160" s="382"/>
      <c r="AJK160" s="382"/>
      <c r="AJL160" s="382"/>
      <c r="AJM160" s="382"/>
      <c r="AJN160" s="382"/>
      <c r="AJO160" s="382"/>
      <c r="AJP160" s="382"/>
      <c r="AJQ160" s="382"/>
      <c r="AJR160" s="382"/>
      <c r="AJS160" s="382"/>
      <c r="AJT160" s="382"/>
      <c r="AJU160" s="382"/>
      <c r="AJV160" s="382"/>
      <c r="AJW160" s="382"/>
      <c r="AJX160" s="382"/>
      <c r="AJY160" s="382"/>
      <c r="AJZ160" s="382"/>
      <c r="AKA160" s="382"/>
      <c r="AKB160" s="382"/>
      <c r="AKC160" s="382"/>
      <c r="AKD160" s="382"/>
      <c r="AKE160" s="382"/>
      <c r="AKF160" s="382"/>
      <c r="AKG160" s="382"/>
      <c r="AKH160" s="382"/>
      <c r="AKI160" s="382"/>
      <c r="AKJ160" s="382"/>
      <c r="AKK160" s="382"/>
      <c r="AKL160" s="382"/>
      <c r="AKM160" s="382"/>
      <c r="AKN160" s="382"/>
      <c r="AKO160" s="382"/>
      <c r="AKP160" s="382"/>
      <c r="AKQ160" s="382"/>
      <c r="AKR160" s="382"/>
      <c r="AKS160" s="382"/>
      <c r="AKT160" s="382"/>
      <c r="AKU160" s="382"/>
      <c r="AKV160" s="382"/>
      <c r="AKW160" s="382"/>
      <c r="AKX160" s="382"/>
      <c r="AKY160" s="382"/>
      <c r="AKZ160" s="382"/>
      <c r="ALA160" s="382"/>
      <c r="ALB160" s="382"/>
      <c r="ALC160" s="382"/>
      <c r="ALD160" s="382"/>
      <c r="ALE160" s="382"/>
      <c r="ALF160" s="382"/>
      <c r="ALG160" s="382"/>
      <c r="ALH160" s="382"/>
      <c r="ALI160" s="382"/>
      <c r="ALJ160" s="382"/>
      <c r="ALK160" s="382"/>
      <c r="ALL160" s="382"/>
      <c r="ALM160" s="382"/>
      <c r="ALN160" s="382"/>
      <c r="ALO160" s="382"/>
      <c r="ALP160" s="382"/>
      <c r="ALQ160" s="382"/>
      <c r="ALR160" s="382"/>
      <c r="ALS160" s="382"/>
      <c r="ALT160" s="382"/>
      <c r="ALU160" s="382"/>
      <c r="ALV160" s="382"/>
      <c r="ALW160" s="382"/>
      <c r="ALX160" s="382"/>
      <c r="ALY160" s="382"/>
      <c r="ALZ160" s="382"/>
      <c r="AMA160" s="382"/>
      <c r="AMB160" s="382"/>
      <c r="AMC160" s="382"/>
      <c r="AMD160" s="382"/>
      <c r="AME160" s="382"/>
      <c r="AMF160" s="382"/>
      <c r="AMG160" s="382"/>
      <c r="AMH160" s="382"/>
      <c r="AMI160" s="382"/>
      <c r="AMJ160" s="382"/>
      <c r="AMK160" s="382"/>
      <c r="AML160" s="382"/>
      <c r="AMM160" s="382"/>
      <c r="AMN160" s="382"/>
      <c r="AMO160" s="382"/>
      <c r="AMP160" s="382"/>
      <c r="AMQ160" s="382"/>
      <c r="AMR160" s="382"/>
      <c r="AMS160" s="382"/>
      <c r="AMT160" s="382"/>
      <c r="AMU160" s="382"/>
      <c r="AMV160" s="382"/>
      <c r="AMW160" s="382"/>
      <c r="AMX160" s="382"/>
      <c r="AMY160" s="382"/>
      <c r="AMZ160" s="382"/>
      <c r="ANA160" s="382"/>
      <c r="ANB160" s="382"/>
      <c r="ANC160" s="382"/>
      <c r="AND160" s="382"/>
      <c r="ANE160" s="382"/>
      <c r="ANF160" s="382"/>
      <c r="ANG160" s="382"/>
      <c r="ANH160" s="382"/>
      <c r="ANI160" s="382"/>
      <c r="ANJ160" s="382"/>
      <c r="ANK160" s="382"/>
      <c r="ANL160" s="382"/>
      <c r="ANM160" s="382"/>
      <c r="ANN160" s="382"/>
      <c r="ANO160" s="382"/>
      <c r="ANP160" s="382"/>
      <c r="ANQ160" s="382"/>
      <c r="ANR160" s="382"/>
      <c r="ANS160" s="382"/>
      <c r="ANT160" s="382"/>
      <c r="ANU160" s="382"/>
      <c r="ANV160" s="382"/>
      <c r="ANW160" s="382"/>
      <c r="ANX160" s="382"/>
      <c r="ANY160" s="382"/>
      <c r="ANZ160" s="382"/>
      <c r="AOA160" s="382"/>
      <c r="AOB160" s="382"/>
      <c r="AOC160" s="382"/>
      <c r="AOD160" s="382"/>
      <c r="AOE160" s="382"/>
      <c r="AOF160" s="382"/>
      <c r="AOG160" s="382"/>
      <c r="AOH160" s="382"/>
      <c r="AOI160" s="382"/>
      <c r="AOJ160" s="382"/>
      <c r="AOK160" s="382"/>
      <c r="AOL160" s="382"/>
      <c r="AOM160" s="382"/>
      <c r="AON160" s="382"/>
      <c r="AOO160" s="382"/>
      <c r="AOP160" s="382"/>
      <c r="AOQ160" s="382"/>
      <c r="AOR160" s="382"/>
      <c r="AOS160" s="382"/>
      <c r="AOT160" s="382"/>
      <c r="AOU160" s="382"/>
      <c r="AOV160" s="382"/>
      <c r="AOW160" s="382"/>
      <c r="AOX160" s="382"/>
      <c r="AOY160" s="382"/>
      <c r="AOZ160" s="382"/>
      <c r="APA160" s="382"/>
      <c r="APB160" s="382"/>
      <c r="APC160" s="382"/>
      <c r="APD160" s="382"/>
      <c r="APE160" s="382"/>
      <c r="APF160" s="382"/>
      <c r="APG160" s="382"/>
      <c r="APH160" s="382"/>
      <c r="API160" s="382"/>
      <c r="APJ160" s="382"/>
      <c r="APK160" s="382"/>
      <c r="APL160" s="382"/>
      <c r="APM160" s="382"/>
      <c r="APN160" s="382"/>
      <c r="APO160" s="382"/>
      <c r="APP160" s="382"/>
      <c r="APQ160" s="382"/>
      <c r="APR160" s="382"/>
      <c r="APS160" s="382"/>
      <c r="APT160" s="382"/>
      <c r="APU160" s="382"/>
      <c r="APV160" s="382"/>
      <c r="APW160" s="382"/>
      <c r="APX160" s="382"/>
      <c r="APY160" s="382"/>
      <c r="APZ160" s="382"/>
      <c r="AQA160" s="382"/>
      <c r="AQB160" s="382"/>
      <c r="AQC160" s="382"/>
      <c r="AQD160" s="382"/>
      <c r="AQE160" s="382"/>
      <c r="AQF160" s="382"/>
      <c r="AQG160" s="382"/>
      <c r="AQH160" s="382"/>
      <c r="AQI160" s="382"/>
      <c r="AQJ160" s="382"/>
      <c r="AQK160" s="382"/>
      <c r="AQL160" s="382"/>
      <c r="AQM160" s="382"/>
      <c r="AQN160" s="382"/>
      <c r="AQO160" s="382"/>
      <c r="AQP160" s="382"/>
      <c r="AQQ160" s="382"/>
      <c r="AQR160" s="382"/>
      <c r="AQS160" s="382"/>
      <c r="AQT160" s="382"/>
      <c r="AQU160" s="382"/>
      <c r="AQV160" s="382"/>
      <c r="AQW160" s="382"/>
      <c r="AQX160" s="382"/>
      <c r="AQY160" s="382"/>
      <c r="AQZ160" s="382"/>
      <c r="ARA160" s="382"/>
      <c r="ARB160" s="382"/>
      <c r="ARC160" s="382"/>
      <c r="ARD160" s="382"/>
      <c r="ARE160" s="382"/>
      <c r="ARF160" s="382"/>
      <c r="ARG160" s="382"/>
      <c r="ARH160" s="382"/>
      <c r="ARI160" s="382"/>
      <c r="ARJ160" s="382"/>
      <c r="ARK160" s="382"/>
      <c r="ARL160" s="382"/>
      <c r="ARM160" s="382"/>
      <c r="ARN160" s="382"/>
      <c r="ARO160" s="382"/>
      <c r="ARP160" s="382"/>
      <c r="ARQ160" s="382"/>
      <c r="ARR160" s="382"/>
      <c r="ARS160" s="382"/>
      <c r="ART160" s="382"/>
      <c r="ARU160" s="382"/>
      <c r="ARV160" s="382"/>
      <c r="ARW160" s="382"/>
      <c r="ARX160" s="382"/>
      <c r="ARY160" s="382"/>
      <c r="ARZ160" s="382"/>
      <c r="ASA160" s="382"/>
      <c r="ASB160" s="382"/>
      <c r="ASC160" s="382"/>
      <c r="ASD160" s="382"/>
      <c r="ASE160" s="382"/>
      <c r="ASF160" s="382"/>
      <c r="ASG160" s="382"/>
      <c r="ASH160" s="382"/>
      <c r="ASI160" s="382"/>
      <c r="ASJ160" s="382"/>
      <c r="ASK160" s="382"/>
      <c r="ASL160" s="382"/>
      <c r="ASM160" s="382"/>
      <c r="ASN160" s="382"/>
      <c r="ASO160" s="382"/>
      <c r="ASP160" s="382"/>
      <c r="ASQ160" s="382"/>
      <c r="ASR160" s="382"/>
      <c r="ASS160" s="382"/>
      <c r="AST160" s="382"/>
      <c r="ASU160" s="382"/>
      <c r="ASV160" s="382"/>
      <c r="ASW160" s="382"/>
      <c r="ASX160" s="382"/>
      <c r="ASY160" s="382"/>
      <c r="ASZ160" s="382"/>
      <c r="ATA160" s="382"/>
      <c r="ATB160" s="382"/>
      <c r="ATC160" s="382"/>
      <c r="ATD160" s="382"/>
      <c r="ATE160" s="382"/>
      <c r="ATF160" s="382"/>
      <c r="ATG160" s="382"/>
      <c r="ATH160" s="382"/>
      <c r="ATI160" s="382"/>
      <c r="ATJ160" s="382"/>
      <c r="ATK160" s="382"/>
      <c r="ATL160" s="382"/>
      <c r="ATM160" s="382"/>
      <c r="ATN160" s="382"/>
      <c r="ATO160" s="382"/>
      <c r="ATP160" s="382"/>
      <c r="ATQ160" s="382"/>
      <c r="ATR160" s="382"/>
      <c r="ATS160" s="382"/>
      <c r="ATT160" s="382"/>
      <c r="ATU160" s="382"/>
      <c r="ATV160" s="382"/>
      <c r="ATW160" s="382"/>
      <c r="ATX160" s="382"/>
      <c r="ATY160" s="382"/>
      <c r="ATZ160" s="382"/>
      <c r="AUA160" s="382"/>
      <c r="AUB160" s="382"/>
      <c r="AUC160" s="382"/>
      <c r="AUD160" s="382"/>
      <c r="AUE160" s="382"/>
      <c r="AUF160" s="382"/>
      <c r="AUG160" s="382"/>
      <c r="AUH160" s="382"/>
      <c r="AUI160" s="382"/>
      <c r="AUJ160" s="382"/>
      <c r="AUK160" s="382"/>
      <c r="AUL160" s="382"/>
      <c r="AUM160" s="382"/>
      <c r="AUN160" s="382"/>
      <c r="AUO160" s="382"/>
      <c r="AUP160" s="382"/>
      <c r="AUQ160" s="382"/>
      <c r="AUR160" s="382"/>
      <c r="AUS160" s="382"/>
      <c r="AUT160" s="382"/>
      <c r="AUU160" s="382"/>
      <c r="AUV160" s="382"/>
      <c r="AUW160" s="382"/>
      <c r="AUX160" s="382"/>
      <c r="AUY160" s="382"/>
      <c r="AUZ160" s="382"/>
      <c r="AVA160" s="382"/>
      <c r="AVB160" s="382"/>
      <c r="AVC160" s="382"/>
      <c r="AVD160" s="382"/>
      <c r="AVE160" s="382"/>
      <c r="AVF160" s="382"/>
      <c r="AVG160" s="382"/>
      <c r="AVH160" s="382"/>
      <c r="AVI160" s="382"/>
      <c r="AVJ160" s="382"/>
      <c r="AVK160" s="382"/>
      <c r="AVL160" s="382"/>
      <c r="AVM160" s="382"/>
      <c r="AVN160" s="382"/>
      <c r="AVO160" s="382"/>
      <c r="AVP160" s="382"/>
      <c r="AVQ160" s="382"/>
      <c r="AVR160" s="382"/>
      <c r="AVS160" s="382"/>
      <c r="AVT160" s="382"/>
      <c r="AVU160" s="382"/>
      <c r="AVV160" s="382"/>
      <c r="AVW160" s="382"/>
      <c r="AVX160" s="382"/>
      <c r="AVY160" s="382"/>
      <c r="AVZ160" s="382"/>
      <c r="AWA160" s="382"/>
      <c r="AWB160" s="382"/>
      <c r="AWC160" s="382"/>
      <c r="AWD160" s="382"/>
      <c r="AWE160" s="382"/>
      <c r="AWF160" s="382"/>
      <c r="AWG160" s="382"/>
      <c r="AWH160" s="382"/>
      <c r="AWI160" s="382"/>
      <c r="AWJ160" s="382"/>
      <c r="AWK160" s="382"/>
      <c r="AWL160" s="382"/>
      <c r="AWM160" s="382"/>
      <c r="AWN160" s="382"/>
      <c r="AWO160" s="382"/>
      <c r="AWP160" s="382"/>
      <c r="AWQ160" s="382"/>
      <c r="AWR160" s="382"/>
      <c r="AWS160" s="382"/>
      <c r="AWT160" s="382"/>
      <c r="AWU160" s="382"/>
      <c r="AWV160" s="382"/>
      <c r="AWW160" s="382"/>
      <c r="AWX160" s="382"/>
      <c r="AWY160" s="382"/>
      <c r="AWZ160" s="382"/>
      <c r="AXA160" s="382"/>
      <c r="AXB160" s="382"/>
      <c r="AXC160" s="382"/>
      <c r="AXD160" s="382"/>
      <c r="AXE160" s="382"/>
      <c r="AXF160" s="382"/>
      <c r="AXG160" s="382"/>
      <c r="AXH160" s="382"/>
      <c r="AXI160" s="382"/>
      <c r="AXJ160" s="382"/>
      <c r="AXK160" s="382"/>
      <c r="AXL160" s="382"/>
      <c r="AXM160" s="382"/>
      <c r="AXN160" s="382"/>
      <c r="AXO160" s="382"/>
      <c r="AXP160" s="382"/>
      <c r="AXQ160" s="382"/>
      <c r="AXR160" s="382"/>
      <c r="AXS160" s="382"/>
      <c r="AXT160" s="382"/>
      <c r="AXU160" s="382"/>
      <c r="AXV160" s="382"/>
      <c r="AXW160" s="382"/>
      <c r="AXX160" s="382"/>
      <c r="AXY160" s="382"/>
      <c r="AXZ160" s="382"/>
      <c r="AYA160" s="382"/>
      <c r="AYB160" s="382"/>
      <c r="AYC160" s="382"/>
      <c r="AYD160" s="382"/>
      <c r="AYE160" s="382"/>
      <c r="AYF160" s="382"/>
      <c r="AYG160" s="382"/>
      <c r="AYH160" s="382"/>
      <c r="AYI160" s="382"/>
      <c r="AYJ160" s="382"/>
      <c r="AYK160" s="382"/>
      <c r="AYL160" s="382"/>
      <c r="AYM160" s="382"/>
      <c r="AYN160" s="382"/>
      <c r="AYO160" s="382"/>
      <c r="AYP160" s="382"/>
      <c r="AYQ160" s="382"/>
      <c r="AYR160" s="382"/>
      <c r="AYS160" s="382"/>
      <c r="AYT160" s="382"/>
      <c r="AYU160" s="382"/>
      <c r="AYV160" s="382"/>
      <c r="AYW160" s="382"/>
      <c r="AYX160" s="382"/>
      <c r="AYY160" s="382"/>
      <c r="AYZ160" s="382"/>
      <c r="AZA160" s="382"/>
      <c r="AZB160" s="382"/>
      <c r="AZC160" s="382"/>
      <c r="AZD160" s="382"/>
      <c r="AZE160" s="382"/>
      <c r="AZF160" s="382"/>
      <c r="AZG160" s="382"/>
      <c r="AZH160" s="382"/>
      <c r="AZI160" s="382"/>
      <c r="AZJ160" s="382"/>
      <c r="AZK160" s="382"/>
      <c r="AZL160" s="382"/>
      <c r="AZM160" s="382"/>
      <c r="AZN160" s="382"/>
      <c r="AZO160" s="382"/>
      <c r="AZP160" s="382"/>
      <c r="AZQ160" s="382"/>
      <c r="AZR160" s="382"/>
      <c r="AZS160" s="382"/>
      <c r="AZT160" s="382"/>
      <c r="AZU160" s="382"/>
      <c r="AZV160" s="382"/>
      <c r="AZW160" s="382"/>
      <c r="AZX160" s="382"/>
      <c r="AZY160" s="382"/>
      <c r="AZZ160" s="382"/>
      <c r="BAA160" s="382"/>
      <c r="BAB160" s="382"/>
      <c r="BAC160" s="382"/>
      <c r="BAD160" s="382"/>
      <c r="BAE160" s="382"/>
      <c r="BAF160" s="382"/>
      <c r="BAG160" s="382"/>
      <c r="BAH160" s="382"/>
      <c r="BAI160" s="382"/>
      <c r="BAJ160" s="382"/>
      <c r="BAK160" s="382"/>
      <c r="BAL160" s="382"/>
      <c r="BAM160" s="382"/>
      <c r="BAN160" s="382"/>
      <c r="BAO160" s="382"/>
      <c r="BAP160" s="382"/>
      <c r="BAQ160" s="382"/>
      <c r="BAR160" s="382"/>
      <c r="BAS160" s="382"/>
      <c r="BAT160" s="382"/>
      <c r="BAU160" s="382"/>
      <c r="BAV160" s="382"/>
      <c r="BAW160" s="382"/>
      <c r="BAX160" s="382"/>
      <c r="BAY160" s="382"/>
      <c r="BAZ160" s="382"/>
      <c r="BBA160" s="382"/>
      <c r="BBB160" s="382"/>
      <c r="BBC160" s="382"/>
      <c r="BBD160" s="382"/>
      <c r="BBE160" s="382"/>
      <c r="BBF160" s="382"/>
      <c r="BBG160" s="382"/>
      <c r="BBH160" s="382"/>
      <c r="BBI160" s="382"/>
      <c r="BBJ160" s="382"/>
      <c r="BBK160" s="382"/>
      <c r="BBL160" s="382"/>
      <c r="BBM160" s="382"/>
      <c r="BBN160" s="382"/>
      <c r="BBO160" s="382"/>
      <c r="BBP160" s="382"/>
      <c r="BBQ160" s="382"/>
      <c r="BBR160" s="382"/>
      <c r="BBS160" s="382"/>
      <c r="BBT160" s="382"/>
      <c r="BBU160" s="382"/>
      <c r="BBV160" s="382"/>
      <c r="BBW160" s="382"/>
      <c r="BBX160" s="382"/>
      <c r="BBY160" s="382"/>
      <c r="BBZ160" s="382"/>
      <c r="BCA160" s="382"/>
      <c r="BCB160" s="382"/>
      <c r="BCC160" s="382"/>
      <c r="BCD160" s="382"/>
      <c r="BCE160" s="382"/>
      <c r="BCF160" s="382"/>
      <c r="BCG160" s="382"/>
      <c r="BCH160" s="382"/>
      <c r="BCI160" s="382"/>
      <c r="BCJ160" s="382"/>
      <c r="BCK160" s="382"/>
      <c r="BCL160" s="382"/>
      <c r="BCM160" s="382"/>
      <c r="BCN160" s="382"/>
      <c r="BCO160" s="382"/>
      <c r="BCP160" s="382"/>
      <c r="BCQ160" s="382"/>
      <c r="BCR160" s="382"/>
      <c r="BCS160" s="382"/>
      <c r="BCT160" s="382"/>
      <c r="BCU160" s="382"/>
      <c r="BCV160" s="382"/>
      <c r="BCW160" s="382"/>
      <c r="BCX160" s="382"/>
      <c r="BCY160" s="382"/>
      <c r="BCZ160" s="382"/>
      <c r="BDA160" s="382"/>
      <c r="BDB160" s="382"/>
      <c r="BDC160" s="382"/>
      <c r="BDD160" s="382"/>
      <c r="BDE160" s="382"/>
      <c r="BDF160" s="382"/>
      <c r="BDG160" s="382"/>
      <c r="BDH160" s="382"/>
      <c r="BDI160" s="382"/>
      <c r="BDJ160" s="382"/>
      <c r="BDK160" s="382"/>
      <c r="BDL160" s="382"/>
      <c r="BDM160" s="382"/>
      <c r="BDN160" s="382"/>
      <c r="BDO160" s="382"/>
      <c r="BDP160" s="382"/>
      <c r="BDQ160" s="382"/>
      <c r="BDR160" s="382"/>
      <c r="BDS160" s="382"/>
      <c r="BDT160" s="382"/>
      <c r="BDU160" s="382"/>
      <c r="BDV160" s="382"/>
      <c r="BDW160" s="382"/>
      <c r="BDX160" s="382"/>
      <c r="BDY160" s="382"/>
      <c r="BDZ160" s="382"/>
      <c r="BEA160" s="382"/>
      <c r="BEB160" s="382"/>
      <c r="BEC160" s="382"/>
      <c r="BED160" s="382"/>
      <c r="BEE160" s="382"/>
      <c r="BEF160" s="382"/>
      <c r="BEG160" s="382"/>
      <c r="BEH160" s="382"/>
      <c r="BEI160" s="382"/>
      <c r="BEJ160" s="382"/>
      <c r="BEK160" s="382"/>
      <c r="BEL160" s="382"/>
      <c r="BEM160" s="382"/>
      <c r="BEN160" s="382"/>
      <c r="BEO160" s="382"/>
      <c r="BEP160" s="382"/>
      <c r="BEQ160" s="382"/>
      <c r="BER160" s="382"/>
      <c r="BES160" s="382"/>
      <c r="BET160" s="382"/>
      <c r="BEU160" s="382"/>
      <c r="BEV160" s="382"/>
      <c r="BEW160" s="382"/>
      <c r="BEX160" s="382"/>
      <c r="BEY160" s="382"/>
      <c r="BEZ160" s="382"/>
      <c r="BFA160" s="382"/>
      <c r="BFB160" s="382"/>
      <c r="BFC160" s="382"/>
      <c r="BFD160" s="382"/>
      <c r="BFE160" s="382"/>
      <c r="BFF160" s="382"/>
      <c r="BFG160" s="382"/>
      <c r="BFH160" s="382"/>
      <c r="BFI160" s="382"/>
      <c r="BFJ160" s="382"/>
      <c r="BFK160" s="382"/>
      <c r="BFL160" s="382"/>
      <c r="BFM160" s="382"/>
      <c r="BFN160" s="382"/>
      <c r="BFO160" s="382"/>
      <c r="BFP160" s="382"/>
      <c r="BFQ160" s="382"/>
      <c r="BFR160" s="382"/>
      <c r="BFS160" s="382"/>
      <c r="BFT160" s="382"/>
      <c r="BFU160" s="382"/>
      <c r="BFV160" s="382"/>
      <c r="BFW160" s="382"/>
      <c r="BFX160" s="382"/>
      <c r="BFY160" s="382"/>
      <c r="BFZ160" s="382"/>
      <c r="BGA160" s="382"/>
      <c r="BGB160" s="382"/>
      <c r="BGC160" s="382"/>
      <c r="BGD160" s="382"/>
      <c r="BGE160" s="382"/>
      <c r="BGF160" s="382"/>
      <c r="BGG160" s="382"/>
      <c r="BGH160" s="382"/>
      <c r="BGI160" s="382"/>
      <c r="BGJ160" s="382"/>
      <c r="BGK160" s="382"/>
      <c r="BGL160" s="382"/>
      <c r="BGM160" s="382"/>
      <c r="BGN160" s="382"/>
      <c r="BGO160" s="382"/>
      <c r="BGP160" s="382"/>
      <c r="BGQ160" s="382"/>
      <c r="BGR160" s="382"/>
      <c r="BGS160" s="382"/>
      <c r="BGT160" s="382"/>
      <c r="BGU160" s="382"/>
      <c r="BGV160" s="382"/>
      <c r="BGW160" s="382"/>
      <c r="BGX160" s="382"/>
      <c r="BGY160" s="382"/>
      <c r="BGZ160" s="382"/>
      <c r="BHA160" s="382"/>
      <c r="BHB160" s="382"/>
      <c r="BHC160" s="382"/>
      <c r="BHD160" s="382"/>
      <c r="BHE160" s="382"/>
      <c r="BHF160" s="382"/>
      <c r="BHG160" s="382"/>
      <c r="BHH160" s="382"/>
      <c r="BHI160" s="382"/>
      <c r="BHJ160" s="382"/>
      <c r="BHK160" s="382"/>
      <c r="BHL160" s="382"/>
      <c r="BHM160" s="382"/>
      <c r="BHN160" s="382"/>
      <c r="BHO160" s="382"/>
      <c r="BHP160" s="382"/>
      <c r="BHQ160" s="382"/>
      <c r="BHR160" s="382"/>
      <c r="BHS160" s="382"/>
      <c r="BHT160" s="382"/>
      <c r="BHU160" s="382"/>
      <c r="BHV160" s="382"/>
      <c r="BHW160" s="382"/>
      <c r="BHX160" s="382"/>
      <c r="BHY160" s="382"/>
      <c r="BHZ160" s="382"/>
      <c r="BIA160" s="382"/>
      <c r="BIB160" s="382"/>
      <c r="BIC160" s="382"/>
      <c r="BID160" s="382"/>
      <c r="BIE160" s="382"/>
      <c r="BIF160" s="382"/>
      <c r="BIG160" s="382"/>
      <c r="BIH160" s="382"/>
      <c r="BII160" s="382"/>
      <c r="BIJ160" s="382"/>
      <c r="BIK160" s="382"/>
      <c r="BIL160" s="382"/>
      <c r="BIM160" s="382"/>
      <c r="BIN160" s="382"/>
      <c r="BIO160" s="382"/>
      <c r="BIP160" s="382"/>
      <c r="BIQ160" s="382"/>
      <c r="BIR160" s="382"/>
      <c r="BIS160" s="382"/>
      <c r="BIT160" s="382"/>
      <c r="BIU160" s="382"/>
      <c r="BIV160" s="382"/>
      <c r="BIW160" s="382"/>
      <c r="BIX160" s="382"/>
      <c r="BIY160" s="382"/>
      <c r="BIZ160" s="382"/>
      <c r="BJA160" s="382"/>
      <c r="BJB160" s="382"/>
      <c r="BJC160" s="382"/>
      <c r="BJD160" s="382"/>
      <c r="BJE160" s="382"/>
      <c r="BJF160" s="382"/>
      <c r="BJG160" s="382"/>
      <c r="BJH160" s="382"/>
      <c r="BJI160" s="382"/>
      <c r="BJJ160" s="382"/>
      <c r="BJK160" s="382"/>
      <c r="BJL160" s="382"/>
      <c r="BJM160" s="382"/>
      <c r="BJN160" s="382"/>
      <c r="BJO160" s="382"/>
      <c r="BJP160" s="382"/>
      <c r="BJQ160" s="382"/>
      <c r="BJR160" s="382"/>
      <c r="BJS160" s="382"/>
      <c r="BJT160" s="382"/>
      <c r="BJU160" s="382"/>
      <c r="BJV160" s="382"/>
      <c r="BJW160" s="382"/>
      <c r="BJX160" s="382"/>
      <c r="BJY160" s="382"/>
      <c r="BJZ160" s="382"/>
      <c r="BKA160" s="382"/>
      <c r="BKB160" s="382"/>
      <c r="BKC160" s="382"/>
      <c r="BKD160" s="382"/>
      <c r="BKE160" s="382"/>
      <c r="BKF160" s="382"/>
      <c r="BKG160" s="382"/>
      <c r="BKH160" s="382"/>
      <c r="BKI160" s="382"/>
      <c r="BKJ160" s="382"/>
      <c r="BKK160" s="382"/>
      <c r="BKL160" s="382"/>
      <c r="BKM160" s="382"/>
      <c r="BKN160" s="382"/>
      <c r="BKO160" s="382"/>
      <c r="BKP160" s="382"/>
      <c r="BKQ160" s="382"/>
      <c r="BKR160" s="382"/>
      <c r="BKS160" s="382"/>
      <c r="BKT160" s="382"/>
      <c r="BKU160" s="382"/>
      <c r="BKV160" s="382"/>
      <c r="BKW160" s="382"/>
      <c r="BKX160" s="382"/>
      <c r="BKY160" s="382"/>
      <c r="BKZ160" s="382"/>
      <c r="BLA160" s="382"/>
      <c r="BLB160" s="382"/>
      <c r="BLC160" s="382"/>
      <c r="BLD160" s="382"/>
      <c r="BLE160" s="382"/>
      <c r="BLF160" s="382"/>
      <c r="BLG160" s="382"/>
      <c r="BLH160" s="382"/>
      <c r="BLI160" s="382"/>
      <c r="BLJ160" s="382"/>
      <c r="BLK160" s="382"/>
      <c r="BLL160" s="382"/>
      <c r="BLM160" s="382"/>
      <c r="BLN160" s="382"/>
      <c r="BLO160" s="382"/>
      <c r="BLP160" s="382"/>
      <c r="BLQ160" s="382"/>
      <c r="BLR160" s="382"/>
      <c r="BLS160" s="382"/>
      <c r="BLT160" s="382"/>
      <c r="BLU160" s="382"/>
      <c r="BLV160" s="382"/>
      <c r="BLW160" s="382"/>
      <c r="BLX160" s="382"/>
      <c r="BLY160" s="382"/>
      <c r="BLZ160" s="382"/>
      <c r="BMA160" s="382"/>
      <c r="BMB160" s="382"/>
      <c r="BMC160" s="382"/>
      <c r="BMD160" s="382"/>
      <c r="BME160" s="382"/>
      <c r="BMF160" s="382"/>
      <c r="BMG160" s="382"/>
      <c r="BMH160" s="382"/>
      <c r="BMI160" s="382"/>
      <c r="BMJ160" s="382"/>
      <c r="BMK160" s="382"/>
      <c r="BML160" s="382"/>
      <c r="BMM160" s="382"/>
      <c r="BMN160" s="382"/>
      <c r="BMO160" s="382"/>
      <c r="BMP160" s="382"/>
      <c r="BMQ160" s="382"/>
      <c r="BMR160" s="382"/>
      <c r="BMS160" s="382"/>
      <c r="BMT160" s="382"/>
      <c r="BMU160" s="382"/>
      <c r="BMV160" s="382"/>
      <c r="BMW160" s="382"/>
      <c r="BMX160" s="382"/>
      <c r="BMY160" s="382"/>
      <c r="BMZ160" s="382"/>
      <c r="BNA160" s="382"/>
      <c r="BNB160" s="382"/>
      <c r="BNC160" s="382"/>
      <c r="BND160" s="382"/>
      <c r="BNE160" s="382"/>
      <c r="BNF160" s="382"/>
      <c r="BNG160" s="382"/>
      <c r="BNH160" s="382"/>
      <c r="BNI160" s="382"/>
      <c r="BNJ160" s="382"/>
      <c r="BNK160" s="382"/>
      <c r="BNL160" s="382"/>
      <c r="BNM160" s="382"/>
      <c r="BNN160" s="382"/>
      <c r="BNO160" s="382"/>
      <c r="BNP160" s="382"/>
      <c r="BNQ160" s="382"/>
      <c r="BNR160" s="382"/>
      <c r="BNS160" s="382"/>
      <c r="BNT160" s="382"/>
      <c r="BNU160" s="382"/>
      <c r="BNV160" s="382"/>
      <c r="BNW160" s="382"/>
      <c r="BNX160" s="382"/>
      <c r="BNY160" s="382"/>
      <c r="BNZ160" s="382"/>
      <c r="BOA160" s="382"/>
      <c r="BOB160" s="382"/>
      <c r="BOC160" s="382"/>
      <c r="BOD160" s="382"/>
      <c r="BOE160" s="382"/>
      <c r="BOF160" s="382"/>
      <c r="BOG160" s="382"/>
      <c r="BOH160" s="382"/>
      <c r="BOI160" s="382"/>
      <c r="BOJ160" s="382"/>
      <c r="BOK160" s="382"/>
      <c r="BOL160" s="382"/>
      <c r="BOM160" s="382"/>
      <c r="BON160" s="382"/>
      <c r="BOO160" s="382"/>
      <c r="BOP160" s="382"/>
      <c r="BOQ160" s="382"/>
      <c r="BOR160" s="382"/>
      <c r="BOS160" s="382"/>
      <c r="BOT160" s="382"/>
      <c r="BOU160" s="382"/>
      <c r="BOV160" s="382"/>
      <c r="BOW160" s="382"/>
      <c r="BOX160" s="382"/>
      <c r="BOY160" s="382"/>
      <c r="BOZ160" s="382"/>
      <c r="BPA160" s="382"/>
      <c r="BPB160" s="382"/>
      <c r="BPC160" s="382"/>
      <c r="BPD160" s="382"/>
      <c r="BPE160" s="382"/>
      <c r="BPF160" s="382"/>
      <c r="BPG160" s="382"/>
      <c r="BPH160" s="382"/>
      <c r="BPI160" s="382"/>
      <c r="BPJ160" s="382"/>
      <c r="BPK160" s="382"/>
      <c r="BPL160" s="382"/>
      <c r="BPM160" s="382"/>
      <c r="BPN160" s="382"/>
      <c r="BPO160" s="382"/>
      <c r="BPP160" s="382"/>
      <c r="BPQ160" s="382"/>
      <c r="BPR160" s="382"/>
      <c r="BPS160" s="382"/>
      <c r="BPT160" s="382"/>
      <c r="BPU160" s="382"/>
      <c r="BPV160" s="382"/>
      <c r="BPW160" s="382"/>
      <c r="BPX160" s="382"/>
      <c r="BPY160" s="382"/>
      <c r="BPZ160" s="382"/>
      <c r="BQA160" s="382"/>
      <c r="BQB160" s="382"/>
      <c r="BQC160" s="382"/>
      <c r="BQD160" s="382"/>
      <c r="BQE160" s="382"/>
      <c r="BQF160" s="382"/>
      <c r="BQG160" s="382"/>
      <c r="BQH160" s="382"/>
      <c r="BQI160" s="382"/>
      <c r="BQJ160" s="382"/>
      <c r="BQK160" s="382"/>
      <c r="BQL160" s="382"/>
      <c r="BQM160" s="382"/>
      <c r="BQN160" s="382"/>
      <c r="BQO160" s="382"/>
      <c r="BQP160" s="382"/>
      <c r="BQQ160" s="382"/>
      <c r="BQR160" s="382"/>
      <c r="BQS160" s="382"/>
      <c r="BQT160" s="382"/>
      <c r="BQU160" s="382"/>
      <c r="BQV160" s="382"/>
      <c r="BQW160" s="382"/>
      <c r="BQX160" s="382"/>
      <c r="BQY160" s="382"/>
      <c r="BQZ160" s="382"/>
      <c r="BRA160" s="382"/>
      <c r="BRB160" s="382"/>
      <c r="BRC160" s="382"/>
      <c r="BRD160" s="382"/>
      <c r="BRE160" s="382"/>
      <c r="BRF160" s="382"/>
      <c r="BRG160" s="382"/>
      <c r="BRH160" s="382"/>
      <c r="BRI160" s="382"/>
      <c r="BRJ160" s="382"/>
      <c r="BRK160" s="382"/>
      <c r="BRL160" s="382"/>
      <c r="BRM160" s="382"/>
      <c r="BRN160" s="382"/>
      <c r="BRO160" s="382"/>
      <c r="BRP160" s="382"/>
      <c r="BRQ160" s="382"/>
      <c r="BRR160" s="382"/>
      <c r="BRS160" s="382"/>
      <c r="BRT160" s="382"/>
      <c r="BRU160" s="382"/>
      <c r="BRV160" s="382"/>
      <c r="BRW160" s="382"/>
      <c r="BRX160" s="382"/>
      <c r="BRY160" s="382"/>
      <c r="BRZ160" s="382"/>
      <c r="BSA160" s="382"/>
      <c r="BSB160" s="382"/>
      <c r="BSC160" s="382"/>
      <c r="BSD160" s="382"/>
      <c r="BSE160" s="382"/>
      <c r="BSF160" s="382"/>
      <c r="BSG160" s="382"/>
      <c r="BSH160" s="382"/>
      <c r="BSI160" s="382"/>
      <c r="BSJ160" s="382"/>
      <c r="BSK160" s="382"/>
      <c r="BSL160" s="382"/>
      <c r="BSM160" s="382"/>
      <c r="BSN160" s="382"/>
      <c r="BSO160" s="382"/>
      <c r="BSP160" s="382"/>
      <c r="BSQ160" s="382"/>
      <c r="BSR160" s="382"/>
      <c r="BSS160" s="382"/>
      <c r="BST160" s="382"/>
      <c r="BSU160" s="382"/>
      <c r="BSV160" s="382"/>
      <c r="BSW160" s="382"/>
      <c r="BSX160" s="382"/>
      <c r="BSY160" s="382"/>
      <c r="BSZ160" s="382"/>
      <c r="BTA160" s="382"/>
      <c r="BTB160" s="382"/>
      <c r="BTC160" s="382"/>
      <c r="BTD160" s="382"/>
      <c r="BTE160" s="382"/>
      <c r="BTF160" s="382"/>
      <c r="BTG160" s="382"/>
      <c r="BTH160" s="382"/>
      <c r="BTI160" s="382"/>
    </row>
    <row r="161" spans="1:1881" s="69" customFormat="1" ht="18.75" x14ac:dyDescent="0.3">
      <c r="A161" s="188"/>
      <c r="B161" s="160" t="s">
        <v>9</v>
      </c>
      <c r="C161" s="159"/>
      <c r="D161" s="154"/>
      <c r="E161" s="161"/>
      <c r="F161" s="730"/>
      <c r="G161" s="531"/>
      <c r="H161" s="14"/>
      <c r="I161" s="32"/>
      <c r="J161"/>
      <c r="K161" s="382"/>
      <c r="L161" s="382"/>
      <c r="M161" s="382"/>
      <c r="N161"/>
      <c r="O161" s="382"/>
      <c r="P161" s="382"/>
      <c r="Q161" s="382"/>
      <c r="R161" s="382"/>
      <c r="S161" s="382"/>
      <c r="T161" s="382"/>
      <c r="U161" s="382"/>
      <c r="V161" s="382"/>
      <c r="W161" s="382"/>
      <c r="X161" s="382"/>
      <c r="Y161" s="382"/>
      <c r="Z161" s="382"/>
      <c r="AA161" s="382"/>
      <c r="AB161" s="382"/>
      <c r="AC161" s="382"/>
      <c r="AD161" s="382"/>
      <c r="AE161" s="382"/>
      <c r="AF161" s="382"/>
      <c r="AG161" s="382"/>
      <c r="AH161" s="382"/>
      <c r="AI161" s="382"/>
      <c r="AJ161" s="382"/>
      <c r="AK161" s="382"/>
      <c r="AL161" s="382"/>
      <c r="AM161" s="382"/>
      <c r="AN161" s="382"/>
      <c r="AO161" s="382"/>
      <c r="AP161" s="382"/>
      <c r="AQ161" s="382"/>
      <c r="AR161" s="382"/>
      <c r="AS161" s="382"/>
      <c r="AT161" s="382"/>
      <c r="AU161" s="382"/>
      <c r="AV161" s="382"/>
      <c r="AW161" s="382"/>
      <c r="AX161" s="382"/>
      <c r="AY161" s="382"/>
      <c r="AZ161" s="382"/>
      <c r="BA161" s="382"/>
      <c r="BB161" s="382"/>
      <c r="BC161" s="382"/>
      <c r="BD161" s="382"/>
      <c r="BE161" s="382"/>
      <c r="BF161" s="382"/>
      <c r="BG161" s="382"/>
      <c r="BH161" s="382"/>
      <c r="BI161" s="382"/>
      <c r="BJ161" s="382"/>
      <c r="BK161" s="382"/>
      <c r="BL161" s="382"/>
      <c r="BM161" s="382"/>
      <c r="BN161" s="382"/>
      <c r="BO161" s="382"/>
      <c r="BP161" s="382"/>
      <c r="BQ161" s="382"/>
      <c r="BR161" s="382"/>
      <c r="BS161" s="382"/>
      <c r="BT161" s="382"/>
      <c r="BU161" s="382"/>
      <c r="BV161" s="382"/>
      <c r="BW161" s="382"/>
      <c r="BX161" s="382"/>
      <c r="BY161" s="382"/>
      <c r="BZ161" s="382"/>
      <c r="CA161" s="382"/>
      <c r="CB161" s="382"/>
      <c r="CC161" s="382"/>
      <c r="CD161" s="382"/>
      <c r="CE161" s="382"/>
      <c r="CF161" s="382"/>
      <c r="CG161" s="382"/>
      <c r="CH161" s="382"/>
      <c r="CI161" s="382"/>
      <c r="CJ161" s="382"/>
      <c r="CK161" s="382"/>
      <c r="CL161" s="382"/>
      <c r="CM161" s="382"/>
      <c r="CN161" s="382"/>
      <c r="CO161" s="382"/>
      <c r="CP161" s="382"/>
      <c r="CQ161" s="382"/>
      <c r="CR161" s="382"/>
      <c r="CS161" s="382"/>
      <c r="CT161" s="382"/>
      <c r="CU161" s="382"/>
      <c r="CV161" s="382"/>
      <c r="CW161" s="382"/>
      <c r="CX161" s="382"/>
      <c r="CY161" s="382"/>
      <c r="CZ161" s="382"/>
      <c r="DA161" s="382"/>
      <c r="DB161" s="382"/>
      <c r="DC161" s="382"/>
      <c r="DD161" s="382"/>
      <c r="DE161" s="382"/>
      <c r="DF161" s="382"/>
      <c r="DG161" s="382"/>
      <c r="DH161" s="382"/>
      <c r="DI161" s="382"/>
      <c r="DJ161" s="382"/>
      <c r="DK161" s="382"/>
      <c r="DL161" s="382"/>
      <c r="DM161" s="382"/>
      <c r="DN161" s="382"/>
      <c r="DO161" s="382"/>
      <c r="DP161" s="382"/>
      <c r="DQ161" s="382"/>
      <c r="DR161" s="382"/>
      <c r="DS161" s="382"/>
      <c r="DT161" s="382"/>
      <c r="DU161" s="382"/>
      <c r="DV161" s="382"/>
      <c r="DW161" s="382"/>
      <c r="DX161" s="382"/>
      <c r="DY161" s="382"/>
      <c r="DZ161" s="382"/>
      <c r="EA161" s="382"/>
      <c r="EB161" s="382"/>
      <c r="EC161" s="382"/>
      <c r="ED161" s="382"/>
      <c r="EE161" s="382"/>
      <c r="EF161" s="382"/>
      <c r="EG161" s="382"/>
      <c r="EH161" s="382"/>
      <c r="EI161" s="382"/>
      <c r="EJ161" s="382"/>
      <c r="EK161" s="382"/>
      <c r="EL161" s="382"/>
      <c r="EM161" s="382"/>
      <c r="EN161" s="382"/>
      <c r="EO161" s="382"/>
      <c r="EP161" s="382"/>
      <c r="EQ161" s="382"/>
      <c r="ER161" s="382"/>
      <c r="ES161" s="382"/>
      <c r="ET161" s="382"/>
      <c r="EU161" s="382"/>
      <c r="EV161" s="382"/>
      <c r="EW161" s="382"/>
      <c r="EX161" s="382"/>
      <c r="EY161" s="382"/>
      <c r="EZ161" s="382"/>
      <c r="FA161" s="382"/>
      <c r="FB161" s="382"/>
      <c r="FC161" s="382"/>
      <c r="FD161" s="382"/>
      <c r="FE161" s="382"/>
      <c r="FF161" s="382"/>
      <c r="FG161" s="382"/>
      <c r="FH161" s="382"/>
      <c r="FI161" s="382"/>
      <c r="FJ161" s="382"/>
      <c r="FK161" s="382"/>
      <c r="FL161" s="382"/>
      <c r="FM161" s="382"/>
      <c r="FN161" s="382"/>
      <c r="FO161" s="382"/>
      <c r="FP161" s="382"/>
      <c r="FQ161" s="382"/>
      <c r="FR161" s="382"/>
      <c r="FS161" s="382"/>
      <c r="FT161" s="382"/>
      <c r="FU161" s="382"/>
      <c r="FV161" s="382"/>
      <c r="FW161" s="382"/>
      <c r="FX161" s="382"/>
      <c r="FY161" s="382"/>
      <c r="FZ161" s="382"/>
      <c r="GA161" s="382"/>
      <c r="GB161" s="382"/>
      <c r="GC161" s="382"/>
      <c r="GD161" s="382"/>
      <c r="GE161" s="382"/>
      <c r="GF161" s="382"/>
      <c r="GG161" s="382"/>
      <c r="GH161" s="382"/>
      <c r="GI161" s="382"/>
      <c r="GJ161" s="382"/>
      <c r="GK161" s="382"/>
      <c r="GL161" s="382"/>
      <c r="GM161" s="382"/>
      <c r="GN161" s="382"/>
      <c r="GO161" s="382"/>
      <c r="GP161" s="382"/>
      <c r="GQ161" s="382"/>
      <c r="GR161" s="382"/>
      <c r="GS161" s="382"/>
      <c r="GT161" s="382"/>
      <c r="GU161" s="382"/>
      <c r="GV161" s="382"/>
      <c r="GW161" s="382"/>
      <c r="GX161" s="382"/>
      <c r="GY161" s="382"/>
      <c r="GZ161" s="382"/>
      <c r="HA161" s="382"/>
      <c r="HB161" s="382"/>
      <c r="HC161" s="382"/>
      <c r="HD161" s="382"/>
      <c r="HE161" s="382"/>
      <c r="HF161" s="382"/>
      <c r="HG161" s="382"/>
      <c r="HH161" s="382"/>
      <c r="HI161" s="382"/>
      <c r="HJ161" s="382"/>
      <c r="HK161" s="382"/>
      <c r="HL161" s="382"/>
      <c r="HM161" s="382"/>
      <c r="HN161" s="382"/>
      <c r="HO161" s="382"/>
      <c r="HP161" s="382"/>
      <c r="HQ161" s="382"/>
      <c r="HR161" s="382"/>
      <c r="HS161" s="382"/>
      <c r="HT161" s="382"/>
      <c r="HU161" s="382"/>
      <c r="HV161" s="382"/>
      <c r="HW161" s="382"/>
      <c r="HX161" s="382"/>
      <c r="HY161" s="382"/>
      <c r="HZ161" s="382"/>
      <c r="IA161" s="382"/>
      <c r="IB161" s="382"/>
      <c r="IC161" s="382"/>
      <c r="ID161" s="382"/>
      <c r="IE161" s="382"/>
      <c r="IF161" s="382"/>
      <c r="IG161" s="382"/>
      <c r="IH161" s="382"/>
      <c r="II161" s="382"/>
      <c r="IJ161" s="382"/>
      <c r="IK161" s="382"/>
      <c r="IL161" s="382"/>
      <c r="IM161" s="382"/>
      <c r="IN161" s="382"/>
      <c r="IO161" s="382"/>
      <c r="IP161" s="382"/>
      <c r="IQ161" s="382"/>
      <c r="IR161" s="382"/>
      <c r="IS161" s="382"/>
      <c r="IT161" s="382"/>
      <c r="IU161" s="382"/>
      <c r="IV161" s="382"/>
      <c r="IW161" s="382"/>
      <c r="IX161" s="382"/>
      <c r="IY161" s="382"/>
      <c r="IZ161" s="382"/>
      <c r="JA161" s="382"/>
      <c r="JB161" s="382"/>
      <c r="JC161" s="382"/>
      <c r="JD161" s="382"/>
      <c r="JE161" s="382"/>
      <c r="JF161" s="382"/>
      <c r="JG161" s="382"/>
      <c r="JH161" s="382"/>
      <c r="JI161" s="382"/>
      <c r="JJ161" s="382"/>
      <c r="JK161" s="382"/>
      <c r="JL161" s="382"/>
      <c r="JM161" s="382"/>
      <c r="JN161" s="382"/>
      <c r="JO161" s="382"/>
      <c r="JP161" s="382"/>
      <c r="JQ161" s="382"/>
      <c r="JR161" s="382"/>
      <c r="JS161" s="382"/>
      <c r="JT161" s="382"/>
      <c r="JU161" s="382"/>
      <c r="JV161" s="382"/>
      <c r="JW161" s="382"/>
      <c r="JX161" s="382"/>
      <c r="JY161" s="382"/>
      <c r="JZ161" s="382"/>
      <c r="KA161" s="382"/>
      <c r="KB161" s="382"/>
      <c r="KC161" s="382"/>
      <c r="KD161" s="382"/>
      <c r="KE161" s="382"/>
      <c r="KF161" s="382"/>
      <c r="KG161" s="382"/>
      <c r="KH161" s="382"/>
      <c r="KI161" s="382"/>
      <c r="KJ161" s="382"/>
      <c r="KK161" s="382"/>
      <c r="KL161" s="382"/>
      <c r="KM161" s="382"/>
      <c r="KN161" s="382"/>
      <c r="KO161" s="382"/>
      <c r="KP161" s="382"/>
      <c r="KQ161" s="382"/>
      <c r="KR161" s="382"/>
      <c r="KS161" s="382"/>
      <c r="KT161" s="382"/>
      <c r="KU161" s="382"/>
      <c r="KV161" s="382"/>
      <c r="KW161" s="382"/>
      <c r="KX161" s="382"/>
      <c r="KY161" s="382"/>
      <c r="KZ161" s="382"/>
      <c r="LA161" s="382"/>
      <c r="LB161" s="382"/>
      <c r="LC161" s="382"/>
      <c r="LD161" s="382"/>
      <c r="LE161" s="382"/>
      <c r="LF161" s="382"/>
      <c r="LG161" s="382"/>
      <c r="LH161" s="382"/>
      <c r="LI161" s="382"/>
      <c r="LJ161" s="382"/>
      <c r="LK161" s="382"/>
      <c r="LL161" s="382"/>
      <c r="LM161" s="382"/>
      <c r="LN161" s="382"/>
      <c r="LO161" s="382"/>
      <c r="LP161" s="382"/>
      <c r="LQ161" s="382"/>
      <c r="LR161" s="382"/>
      <c r="LS161" s="382"/>
      <c r="LT161" s="382"/>
      <c r="LU161" s="382"/>
      <c r="LV161" s="382"/>
      <c r="LW161" s="382"/>
      <c r="LX161" s="382"/>
      <c r="LY161" s="382"/>
      <c r="LZ161" s="382"/>
      <c r="MA161" s="382"/>
      <c r="MB161" s="382"/>
      <c r="MC161" s="382"/>
      <c r="MD161" s="382"/>
      <c r="ME161" s="382"/>
      <c r="MF161" s="382"/>
      <c r="MG161" s="382"/>
      <c r="MH161" s="382"/>
      <c r="MI161" s="382"/>
      <c r="MJ161" s="382"/>
      <c r="MK161" s="382"/>
      <c r="ML161" s="382"/>
      <c r="MM161" s="382"/>
      <c r="MN161" s="382"/>
      <c r="MO161" s="382"/>
      <c r="MP161" s="382"/>
      <c r="MQ161" s="382"/>
      <c r="MR161" s="382"/>
      <c r="MS161" s="382"/>
      <c r="MT161" s="382"/>
      <c r="MU161" s="382"/>
      <c r="MV161" s="382"/>
      <c r="MW161" s="382"/>
      <c r="MX161" s="382"/>
      <c r="MY161" s="382"/>
      <c r="MZ161" s="382"/>
      <c r="NA161" s="382"/>
      <c r="NB161" s="382"/>
      <c r="NC161" s="382"/>
      <c r="ND161" s="382"/>
      <c r="NE161" s="382"/>
      <c r="NF161" s="382"/>
      <c r="NG161" s="382"/>
      <c r="NH161" s="382"/>
      <c r="NI161" s="382"/>
      <c r="NJ161" s="382"/>
      <c r="NK161" s="382"/>
      <c r="NL161" s="382"/>
      <c r="NM161" s="382"/>
      <c r="NN161" s="382"/>
      <c r="NO161" s="382"/>
      <c r="NP161" s="382"/>
      <c r="NQ161" s="382"/>
      <c r="NR161" s="382"/>
      <c r="NS161" s="382"/>
      <c r="NT161" s="382"/>
      <c r="NU161" s="382"/>
      <c r="NV161" s="382"/>
      <c r="NW161" s="382"/>
      <c r="NX161" s="382"/>
      <c r="NY161" s="382"/>
      <c r="NZ161" s="382"/>
      <c r="OA161" s="382"/>
      <c r="OB161" s="382"/>
      <c r="OC161" s="382"/>
      <c r="OD161" s="382"/>
      <c r="OE161" s="382"/>
      <c r="OF161" s="382"/>
      <c r="OG161" s="382"/>
      <c r="OH161" s="382"/>
      <c r="OI161" s="382"/>
      <c r="OJ161" s="382"/>
      <c r="OK161" s="382"/>
      <c r="OL161" s="382"/>
      <c r="OM161" s="382"/>
      <c r="ON161" s="382"/>
      <c r="OO161" s="382"/>
      <c r="OP161" s="382"/>
      <c r="OQ161" s="382"/>
      <c r="OR161" s="382"/>
      <c r="OS161" s="382"/>
      <c r="OT161" s="382"/>
      <c r="OU161" s="382"/>
      <c r="OV161" s="382"/>
      <c r="OW161" s="382"/>
      <c r="OX161" s="382"/>
      <c r="OY161" s="382"/>
      <c r="OZ161" s="382"/>
      <c r="PA161" s="382"/>
      <c r="PB161" s="382"/>
      <c r="PC161" s="382"/>
      <c r="PD161" s="382"/>
      <c r="PE161" s="382"/>
      <c r="PF161" s="382"/>
      <c r="PG161" s="382"/>
      <c r="PH161" s="382"/>
      <c r="PI161" s="382"/>
      <c r="PJ161" s="382"/>
      <c r="PK161" s="382"/>
      <c r="PL161" s="382"/>
      <c r="PM161" s="382"/>
      <c r="PN161" s="382"/>
      <c r="PO161" s="382"/>
      <c r="PP161" s="382"/>
      <c r="PQ161" s="382"/>
      <c r="PR161" s="382"/>
      <c r="PS161" s="382"/>
      <c r="PT161" s="382"/>
      <c r="PU161" s="382"/>
      <c r="PV161" s="382"/>
      <c r="PW161" s="382"/>
      <c r="PX161" s="382"/>
      <c r="PY161" s="382"/>
      <c r="PZ161" s="382"/>
      <c r="QA161" s="382"/>
      <c r="QB161" s="382"/>
      <c r="QC161" s="382"/>
      <c r="QD161" s="382"/>
      <c r="QE161" s="382"/>
      <c r="QF161" s="382"/>
      <c r="QG161" s="382"/>
      <c r="QH161" s="382"/>
      <c r="QI161" s="382"/>
      <c r="QJ161" s="382"/>
      <c r="QK161" s="382"/>
      <c r="QL161" s="382"/>
      <c r="QM161" s="382"/>
      <c r="QN161" s="382"/>
      <c r="QO161" s="382"/>
      <c r="QP161" s="382"/>
      <c r="QQ161" s="382"/>
      <c r="QR161" s="382"/>
      <c r="QS161" s="382"/>
      <c r="QT161" s="382"/>
      <c r="QU161" s="382"/>
      <c r="QV161" s="382"/>
      <c r="QW161" s="382"/>
      <c r="QX161" s="382"/>
      <c r="QY161" s="382"/>
      <c r="QZ161" s="382"/>
      <c r="RA161" s="382"/>
      <c r="RB161" s="382"/>
      <c r="RC161" s="382"/>
      <c r="RD161" s="382"/>
      <c r="RE161" s="382"/>
      <c r="RF161" s="382"/>
      <c r="RG161" s="382"/>
      <c r="RH161" s="382"/>
      <c r="RI161" s="382"/>
      <c r="RJ161" s="382"/>
      <c r="RK161" s="382"/>
      <c r="RL161" s="382"/>
      <c r="RM161" s="382"/>
      <c r="RN161" s="382"/>
      <c r="RO161" s="382"/>
      <c r="RP161" s="382"/>
      <c r="RQ161" s="382"/>
      <c r="RR161" s="382"/>
      <c r="RS161" s="382"/>
      <c r="RT161" s="382"/>
      <c r="RU161" s="382"/>
      <c r="RV161" s="382"/>
      <c r="RW161" s="382"/>
      <c r="RX161" s="382"/>
      <c r="RY161" s="382"/>
      <c r="RZ161" s="382"/>
      <c r="SA161" s="382"/>
      <c r="SB161" s="382"/>
      <c r="SC161" s="382"/>
      <c r="SD161" s="382"/>
      <c r="SE161" s="382"/>
      <c r="SF161" s="382"/>
      <c r="SG161" s="382"/>
      <c r="SH161" s="382"/>
      <c r="SI161" s="382"/>
      <c r="SJ161" s="382"/>
      <c r="SK161" s="382"/>
      <c r="SL161" s="382"/>
      <c r="SM161" s="382"/>
      <c r="SN161" s="382"/>
      <c r="SO161" s="382"/>
      <c r="SP161" s="382"/>
      <c r="SQ161" s="382"/>
      <c r="SR161" s="382"/>
      <c r="SS161" s="382"/>
      <c r="ST161" s="382"/>
      <c r="SU161" s="382"/>
      <c r="SV161" s="382"/>
      <c r="SW161" s="382"/>
      <c r="SX161" s="382"/>
      <c r="SY161" s="382"/>
      <c r="SZ161" s="382"/>
      <c r="TA161" s="382"/>
      <c r="TB161" s="382"/>
      <c r="TC161" s="382"/>
      <c r="TD161" s="382"/>
      <c r="TE161" s="382"/>
      <c r="TF161" s="382"/>
      <c r="TG161" s="382"/>
      <c r="TH161" s="382"/>
      <c r="TI161" s="382"/>
      <c r="TJ161" s="382"/>
      <c r="TK161" s="382"/>
      <c r="TL161" s="382"/>
      <c r="TM161" s="382"/>
      <c r="TN161" s="382"/>
      <c r="TO161" s="382"/>
      <c r="TP161" s="382"/>
      <c r="TQ161" s="382"/>
      <c r="TR161" s="382"/>
      <c r="TS161" s="382"/>
      <c r="TT161" s="382"/>
      <c r="TU161" s="382"/>
      <c r="TV161" s="382"/>
      <c r="TW161" s="382"/>
      <c r="TX161" s="382"/>
      <c r="TY161" s="382"/>
      <c r="TZ161" s="382"/>
      <c r="UA161" s="382"/>
      <c r="UB161" s="382"/>
      <c r="UC161" s="382"/>
      <c r="UD161" s="382"/>
      <c r="UE161" s="382"/>
      <c r="UF161" s="382"/>
      <c r="UG161" s="382"/>
      <c r="UH161" s="382"/>
      <c r="UI161" s="382"/>
      <c r="UJ161" s="382"/>
      <c r="UK161" s="382"/>
      <c r="UL161" s="382"/>
      <c r="UM161" s="382"/>
      <c r="UN161" s="382"/>
      <c r="UO161" s="382"/>
      <c r="UP161" s="382"/>
      <c r="UQ161" s="382"/>
      <c r="UR161" s="382"/>
      <c r="US161" s="382"/>
      <c r="UT161" s="382"/>
      <c r="UU161" s="382"/>
      <c r="UV161" s="382"/>
      <c r="UW161" s="382"/>
      <c r="UX161" s="382"/>
      <c r="UY161" s="382"/>
      <c r="UZ161" s="382"/>
      <c r="VA161" s="382"/>
      <c r="VB161" s="382"/>
      <c r="VC161" s="382"/>
      <c r="VD161" s="382"/>
      <c r="VE161" s="382"/>
      <c r="VF161" s="382"/>
      <c r="VG161" s="382"/>
      <c r="VH161" s="382"/>
      <c r="VI161" s="382"/>
      <c r="VJ161" s="382"/>
      <c r="VK161" s="382"/>
      <c r="VL161" s="382"/>
      <c r="VM161" s="382"/>
      <c r="VN161" s="382"/>
      <c r="VO161" s="382"/>
      <c r="VP161" s="382"/>
      <c r="VQ161" s="382"/>
      <c r="VR161" s="382"/>
      <c r="VS161" s="382"/>
      <c r="VT161" s="382"/>
      <c r="VU161" s="382"/>
      <c r="VV161" s="382"/>
      <c r="VW161" s="382"/>
      <c r="VX161" s="382"/>
      <c r="VY161" s="382"/>
      <c r="VZ161" s="382"/>
      <c r="WA161" s="382"/>
      <c r="WB161" s="382"/>
      <c r="WC161" s="382"/>
      <c r="WD161" s="382"/>
      <c r="WE161" s="382"/>
      <c r="WF161" s="382"/>
      <c r="WG161" s="382"/>
      <c r="WH161" s="382"/>
      <c r="WI161" s="382"/>
      <c r="WJ161" s="382"/>
      <c r="WK161" s="382"/>
      <c r="WL161" s="382"/>
      <c r="WM161" s="382"/>
      <c r="WN161" s="382"/>
      <c r="WO161" s="382"/>
      <c r="WP161" s="382"/>
      <c r="WQ161" s="382"/>
      <c r="WR161" s="382"/>
      <c r="WS161" s="382"/>
      <c r="WT161" s="382"/>
      <c r="WU161" s="382"/>
      <c r="WV161" s="382"/>
      <c r="WW161" s="382"/>
      <c r="WX161" s="382"/>
      <c r="WY161" s="382"/>
      <c r="WZ161" s="382"/>
      <c r="XA161" s="382"/>
      <c r="XB161" s="382"/>
      <c r="XC161" s="382"/>
      <c r="XD161" s="382"/>
      <c r="XE161" s="382"/>
      <c r="XF161" s="382"/>
      <c r="XG161" s="382"/>
      <c r="XH161" s="382"/>
      <c r="XI161" s="382"/>
      <c r="XJ161" s="382"/>
      <c r="XK161" s="382"/>
      <c r="XL161" s="382"/>
      <c r="XM161" s="382"/>
      <c r="XN161" s="382"/>
      <c r="XO161" s="382"/>
      <c r="XP161" s="382"/>
      <c r="XQ161" s="382"/>
      <c r="XR161" s="382"/>
      <c r="XS161" s="382"/>
      <c r="XT161" s="382"/>
      <c r="XU161" s="382"/>
      <c r="XV161" s="382"/>
      <c r="XW161" s="382"/>
      <c r="XX161" s="382"/>
      <c r="XY161" s="382"/>
      <c r="XZ161" s="382"/>
      <c r="YA161" s="382"/>
      <c r="YB161" s="382"/>
      <c r="YC161" s="382"/>
      <c r="YD161" s="382"/>
      <c r="YE161" s="382"/>
      <c r="YF161" s="382"/>
      <c r="YG161" s="382"/>
      <c r="YH161" s="382"/>
      <c r="YI161" s="382"/>
      <c r="YJ161" s="382"/>
      <c r="YK161" s="382"/>
      <c r="YL161" s="382"/>
      <c r="YM161" s="382"/>
      <c r="YN161" s="382"/>
      <c r="YO161" s="382"/>
      <c r="YP161" s="382"/>
      <c r="YQ161" s="382"/>
      <c r="YR161" s="382"/>
      <c r="YS161" s="382"/>
      <c r="YT161" s="382"/>
      <c r="YU161" s="382"/>
      <c r="YV161" s="382"/>
      <c r="YW161" s="382"/>
      <c r="YX161" s="382"/>
      <c r="YY161" s="382"/>
      <c r="YZ161" s="382"/>
      <c r="ZA161" s="382"/>
      <c r="ZB161" s="382"/>
      <c r="ZC161" s="382"/>
      <c r="ZD161" s="382"/>
      <c r="ZE161" s="382"/>
      <c r="ZF161" s="382"/>
      <c r="ZG161" s="382"/>
      <c r="ZH161" s="382"/>
      <c r="ZI161" s="382"/>
      <c r="ZJ161" s="382"/>
      <c r="ZK161" s="382"/>
      <c r="ZL161" s="382"/>
      <c r="ZM161" s="382"/>
      <c r="ZN161" s="382"/>
      <c r="ZO161" s="382"/>
      <c r="ZP161" s="382"/>
      <c r="ZQ161" s="382"/>
      <c r="ZR161" s="382"/>
      <c r="ZS161" s="382"/>
      <c r="ZT161" s="382"/>
      <c r="ZU161" s="382"/>
      <c r="ZV161" s="382"/>
      <c r="ZW161" s="382"/>
      <c r="ZX161" s="382"/>
      <c r="ZY161" s="382"/>
      <c r="ZZ161" s="382"/>
      <c r="AAA161" s="382"/>
      <c r="AAB161" s="382"/>
      <c r="AAC161" s="382"/>
      <c r="AAD161" s="382"/>
      <c r="AAE161" s="382"/>
      <c r="AAF161" s="382"/>
      <c r="AAG161" s="382"/>
      <c r="AAH161" s="382"/>
      <c r="AAI161" s="382"/>
      <c r="AAJ161" s="382"/>
      <c r="AAK161" s="382"/>
      <c r="AAL161" s="382"/>
      <c r="AAM161" s="382"/>
      <c r="AAN161" s="382"/>
      <c r="AAO161" s="382"/>
      <c r="AAP161" s="382"/>
      <c r="AAQ161" s="382"/>
      <c r="AAR161" s="382"/>
      <c r="AAS161" s="382"/>
      <c r="AAT161" s="382"/>
      <c r="AAU161" s="382"/>
      <c r="AAV161" s="382"/>
      <c r="AAW161" s="382"/>
      <c r="AAX161" s="382"/>
      <c r="AAY161" s="382"/>
      <c r="AAZ161" s="382"/>
      <c r="ABA161" s="382"/>
      <c r="ABB161" s="382"/>
      <c r="ABC161" s="382"/>
      <c r="ABD161" s="382"/>
      <c r="ABE161" s="382"/>
      <c r="ABF161" s="382"/>
      <c r="ABG161" s="382"/>
      <c r="ABH161" s="382"/>
      <c r="ABI161" s="382"/>
      <c r="ABJ161" s="382"/>
      <c r="ABK161" s="382"/>
      <c r="ABL161" s="382"/>
      <c r="ABM161" s="382"/>
      <c r="ABN161" s="382"/>
      <c r="ABO161" s="382"/>
      <c r="ABP161" s="382"/>
      <c r="ABQ161" s="382"/>
      <c r="ABR161" s="382"/>
      <c r="ABS161" s="382"/>
      <c r="ABT161" s="382"/>
      <c r="ABU161" s="382"/>
      <c r="ABV161" s="382"/>
      <c r="ABW161" s="382"/>
      <c r="ABX161" s="382"/>
      <c r="ABY161" s="382"/>
      <c r="ABZ161" s="382"/>
      <c r="ACA161" s="382"/>
      <c r="ACB161" s="382"/>
      <c r="ACC161" s="382"/>
      <c r="ACD161" s="382"/>
      <c r="ACE161" s="382"/>
      <c r="ACF161" s="382"/>
      <c r="ACG161" s="382"/>
      <c r="ACH161" s="382"/>
      <c r="ACI161" s="382"/>
      <c r="ACJ161" s="382"/>
      <c r="ACK161" s="382"/>
      <c r="ACL161" s="382"/>
      <c r="ACM161" s="382"/>
      <c r="ACN161" s="382"/>
      <c r="ACO161" s="382"/>
      <c r="ACP161" s="382"/>
      <c r="ACQ161" s="382"/>
      <c r="ACR161" s="382"/>
      <c r="ACS161" s="382"/>
      <c r="ACT161" s="382"/>
      <c r="ACU161" s="382"/>
      <c r="ACV161" s="382"/>
      <c r="ACW161" s="382"/>
      <c r="ACX161" s="382"/>
      <c r="ACY161" s="382"/>
      <c r="ACZ161" s="382"/>
      <c r="ADA161" s="382"/>
      <c r="ADB161" s="382"/>
      <c r="ADC161" s="382"/>
      <c r="ADD161" s="382"/>
      <c r="ADE161" s="382"/>
      <c r="ADF161" s="382"/>
      <c r="ADG161" s="382"/>
      <c r="ADH161" s="382"/>
      <c r="ADI161" s="382"/>
      <c r="ADJ161" s="382"/>
      <c r="ADK161" s="382"/>
      <c r="ADL161" s="382"/>
      <c r="ADM161" s="382"/>
      <c r="ADN161" s="382"/>
      <c r="ADO161" s="382"/>
      <c r="ADP161" s="382"/>
      <c r="ADQ161" s="382"/>
      <c r="ADR161" s="382"/>
      <c r="ADS161" s="382"/>
      <c r="ADT161" s="382"/>
      <c r="ADU161" s="382"/>
      <c r="ADV161" s="382"/>
      <c r="ADW161" s="382"/>
      <c r="ADX161" s="382"/>
      <c r="ADY161" s="382"/>
      <c r="ADZ161" s="382"/>
      <c r="AEA161" s="382"/>
      <c r="AEB161" s="382"/>
      <c r="AEC161" s="382"/>
      <c r="AED161" s="382"/>
      <c r="AEE161" s="382"/>
      <c r="AEF161" s="382"/>
      <c r="AEG161" s="382"/>
      <c r="AEH161" s="382"/>
      <c r="AEI161" s="382"/>
      <c r="AEJ161" s="382"/>
      <c r="AEK161" s="382"/>
      <c r="AEL161" s="382"/>
      <c r="AEM161" s="382"/>
      <c r="AEN161" s="382"/>
      <c r="AEO161" s="382"/>
      <c r="AEP161" s="382"/>
      <c r="AEQ161" s="382"/>
      <c r="AER161" s="382"/>
      <c r="AES161" s="382"/>
      <c r="AET161" s="382"/>
      <c r="AEU161" s="382"/>
      <c r="AEV161" s="382"/>
      <c r="AEW161" s="382"/>
      <c r="AEX161" s="382"/>
      <c r="AEY161" s="382"/>
      <c r="AEZ161" s="382"/>
      <c r="AFA161" s="382"/>
      <c r="AFB161" s="382"/>
      <c r="AFC161" s="382"/>
      <c r="AFD161" s="382"/>
      <c r="AFE161" s="382"/>
      <c r="AFF161" s="382"/>
      <c r="AFG161" s="382"/>
      <c r="AFH161" s="382"/>
      <c r="AFI161" s="382"/>
      <c r="AFJ161" s="382"/>
      <c r="AFK161" s="382"/>
      <c r="AFL161" s="382"/>
      <c r="AFM161" s="382"/>
      <c r="AFN161" s="382"/>
      <c r="AFO161" s="382"/>
      <c r="AFP161" s="382"/>
      <c r="AFQ161" s="382"/>
      <c r="AFR161" s="382"/>
      <c r="AFS161" s="382"/>
      <c r="AFT161" s="382"/>
      <c r="AFU161" s="382"/>
      <c r="AFV161" s="382"/>
      <c r="AFW161" s="382"/>
      <c r="AFX161" s="382"/>
      <c r="AFY161" s="382"/>
      <c r="AFZ161" s="382"/>
      <c r="AGA161" s="382"/>
      <c r="AGB161" s="382"/>
      <c r="AGC161" s="382"/>
      <c r="AGD161" s="382"/>
      <c r="AGE161" s="382"/>
      <c r="AGF161" s="382"/>
      <c r="AGG161" s="382"/>
      <c r="AGH161" s="382"/>
      <c r="AGI161" s="382"/>
      <c r="AGJ161" s="382"/>
      <c r="AGK161" s="382"/>
      <c r="AGL161" s="382"/>
      <c r="AGM161" s="382"/>
      <c r="AGN161" s="382"/>
      <c r="AGO161" s="382"/>
      <c r="AGP161" s="382"/>
      <c r="AGQ161" s="382"/>
      <c r="AGR161" s="382"/>
      <c r="AGS161" s="382"/>
      <c r="AGT161" s="382"/>
      <c r="AGU161" s="382"/>
      <c r="AGV161" s="382"/>
      <c r="AGW161" s="382"/>
      <c r="AGX161" s="382"/>
      <c r="AGY161" s="382"/>
      <c r="AGZ161" s="382"/>
      <c r="AHA161" s="382"/>
      <c r="AHB161" s="382"/>
      <c r="AHC161" s="382"/>
      <c r="AHD161" s="382"/>
      <c r="AHE161" s="382"/>
      <c r="AHF161" s="382"/>
      <c r="AHG161" s="382"/>
      <c r="AHH161" s="382"/>
      <c r="AHI161" s="382"/>
      <c r="AHJ161" s="382"/>
      <c r="AHK161" s="382"/>
      <c r="AHL161" s="382"/>
      <c r="AHM161" s="382"/>
      <c r="AHN161" s="382"/>
      <c r="AHO161" s="382"/>
      <c r="AHP161" s="382"/>
      <c r="AHQ161" s="382"/>
      <c r="AHR161" s="382"/>
      <c r="AHS161" s="382"/>
      <c r="AHT161" s="382"/>
      <c r="AHU161" s="382"/>
      <c r="AHV161" s="382"/>
      <c r="AHW161" s="382"/>
      <c r="AHX161" s="382"/>
      <c r="AHY161" s="382"/>
      <c r="AHZ161" s="382"/>
      <c r="AIA161" s="382"/>
      <c r="AIB161" s="382"/>
      <c r="AIC161" s="382"/>
      <c r="AID161" s="382"/>
      <c r="AIE161" s="382"/>
      <c r="AIF161" s="382"/>
      <c r="AIG161" s="382"/>
      <c r="AIH161" s="382"/>
      <c r="AII161" s="382"/>
      <c r="AIJ161" s="382"/>
      <c r="AIK161" s="382"/>
      <c r="AIL161" s="382"/>
      <c r="AIM161" s="382"/>
      <c r="AIN161" s="382"/>
      <c r="AIO161" s="382"/>
      <c r="AIP161" s="382"/>
      <c r="AIQ161" s="382"/>
      <c r="AIR161" s="382"/>
      <c r="AIS161" s="382"/>
      <c r="AIT161" s="382"/>
      <c r="AIU161" s="382"/>
      <c r="AIV161" s="382"/>
      <c r="AIW161" s="382"/>
      <c r="AIX161" s="382"/>
      <c r="AIY161" s="382"/>
      <c r="AIZ161" s="382"/>
      <c r="AJA161" s="382"/>
      <c r="AJB161" s="382"/>
      <c r="AJC161" s="382"/>
      <c r="AJD161" s="382"/>
      <c r="AJE161" s="382"/>
      <c r="AJF161" s="382"/>
      <c r="AJG161" s="382"/>
      <c r="AJH161" s="382"/>
      <c r="AJI161" s="382"/>
      <c r="AJJ161" s="382"/>
      <c r="AJK161" s="382"/>
      <c r="AJL161" s="382"/>
      <c r="AJM161" s="382"/>
      <c r="AJN161" s="382"/>
      <c r="AJO161" s="382"/>
      <c r="AJP161" s="382"/>
      <c r="AJQ161" s="382"/>
      <c r="AJR161" s="382"/>
      <c r="AJS161" s="382"/>
      <c r="AJT161" s="382"/>
      <c r="AJU161" s="382"/>
      <c r="AJV161" s="382"/>
      <c r="AJW161" s="382"/>
      <c r="AJX161" s="382"/>
      <c r="AJY161" s="382"/>
      <c r="AJZ161" s="382"/>
      <c r="AKA161" s="382"/>
      <c r="AKB161" s="382"/>
      <c r="AKC161" s="382"/>
      <c r="AKD161" s="382"/>
      <c r="AKE161" s="382"/>
      <c r="AKF161" s="382"/>
      <c r="AKG161" s="382"/>
      <c r="AKH161" s="382"/>
      <c r="AKI161" s="382"/>
      <c r="AKJ161" s="382"/>
      <c r="AKK161" s="382"/>
      <c r="AKL161" s="382"/>
      <c r="AKM161" s="382"/>
      <c r="AKN161" s="382"/>
      <c r="AKO161" s="382"/>
      <c r="AKP161" s="382"/>
      <c r="AKQ161" s="382"/>
      <c r="AKR161" s="382"/>
      <c r="AKS161" s="382"/>
      <c r="AKT161" s="382"/>
      <c r="AKU161" s="382"/>
      <c r="AKV161" s="382"/>
      <c r="AKW161" s="382"/>
      <c r="AKX161" s="382"/>
      <c r="AKY161" s="382"/>
      <c r="AKZ161" s="382"/>
      <c r="ALA161" s="382"/>
      <c r="ALB161" s="382"/>
      <c r="ALC161" s="382"/>
      <c r="ALD161" s="382"/>
      <c r="ALE161" s="382"/>
      <c r="ALF161" s="382"/>
      <c r="ALG161" s="382"/>
      <c r="ALH161" s="382"/>
      <c r="ALI161" s="382"/>
      <c r="ALJ161" s="382"/>
      <c r="ALK161" s="382"/>
      <c r="ALL161" s="382"/>
      <c r="ALM161" s="382"/>
      <c r="ALN161" s="382"/>
      <c r="ALO161" s="382"/>
      <c r="ALP161" s="382"/>
      <c r="ALQ161" s="382"/>
      <c r="ALR161" s="382"/>
      <c r="ALS161" s="382"/>
      <c r="ALT161" s="382"/>
      <c r="ALU161" s="382"/>
      <c r="ALV161" s="382"/>
      <c r="ALW161" s="382"/>
      <c r="ALX161" s="382"/>
      <c r="ALY161" s="382"/>
      <c r="ALZ161" s="382"/>
      <c r="AMA161" s="382"/>
      <c r="AMB161" s="382"/>
      <c r="AMC161" s="382"/>
      <c r="AMD161" s="382"/>
      <c r="AME161" s="382"/>
      <c r="AMF161" s="382"/>
      <c r="AMG161" s="382"/>
      <c r="AMH161" s="382"/>
      <c r="AMI161" s="382"/>
      <c r="AMJ161" s="382"/>
      <c r="AMK161" s="382"/>
      <c r="AML161" s="382"/>
      <c r="AMM161" s="382"/>
      <c r="AMN161" s="382"/>
      <c r="AMO161" s="382"/>
      <c r="AMP161" s="382"/>
      <c r="AMQ161" s="382"/>
      <c r="AMR161" s="382"/>
      <c r="AMS161" s="382"/>
      <c r="AMT161" s="382"/>
      <c r="AMU161" s="382"/>
      <c r="AMV161" s="382"/>
      <c r="AMW161" s="382"/>
      <c r="AMX161" s="382"/>
      <c r="AMY161" s="382"/>
      <c r="AMZ161" s="382"/>
      <c r="ANA161" s="382"/>
      <c r="ANB161" s="382"/>
      <c r="ANC161" s="382"/>
      <c r="AND161" s="382"/>
      <c r="ANE161" s="382"/>
      <c r="ANF161" s="382"/>
      <c r="ANG161" s="382"/>
      <c r="ANH161" s="382"/>
      <c r="ANI161" s="382"/>
      <c r="ANJ161" s="382"/>
      <c r="ANK161" s="382"/>
      <c r="ANL161" s="382"/>
      <c r="ANM161" s="382"/>
      <c r="ANN161" s="382"/>
      <c r="ANO161" s="382"/>
      <c r="ANP161" s="382"/>
      <c r="ANQ161" s="382"/>
      <c r="ANR161" s="382"/>
      <c r="ANS161" s="382"/>
      <c r="ANT161" s="382"/>
      <c r="ANU161" s="382"/>
      <c r="ANV161" s="382"/>
      <c r="ANW161" s="382"/>
      <c r="ANX161" s="382"/>
      <c r="ANY161" s="382"/>
      <c r="ANZ161" s="382"/>
      <c r="AOA161" s="382"/>
      <c r="AOB161" s="382"/>
      <c r="AOC161" s="382"/>
      <c r="AOD161" s="382"/>
      <c r="AOE161" s="382"/>
      <c r="AOF161" s="382"/>
      <c r="AOG161" s="382"/>
      <c r="AOH161" s="382"/>
      <c r="AOI161" s="382"/>
      <c r="AOJ161" s="382"/>
      <c r="AOK161" s="382"/>
      <c r="AOL161" s="382"/>
      <c r="AOM161" s="382"/>
      <c r="AON161" s="382"/>
      <c r="AOO161" s="382"/>
      <c r="AOP161" s="382"/>
      <c r="AOQ161" s="382"/>
      <c r="AOR161" s="382"/>
      <c r="AOS161" s="382"/>
      <c r="AOT161" s="382"/>
      <c r="AOU161" s="382"/>
      <c r="AOV161" s="382"/>
      <c r="AOW161" s="382"/>
      <c r="AOX161" s="382"/>
      <c r="AOY161" s="382"/>
      <c r="AOZ161" s="382"/>
      <c r="APA161" s="382"/>
      <c r="APB161" s="382"/>
      <c r="APC161" s="382"/>
      <c r="APD161" s="382"/>
      <c r="APE161" s="382"/>
      <c r="APF161" s="382"/>
      <c r="APG161" s="382"/>
      <c r="APH161" s="382"/>
      <c r="API161" s="382"/>
      <c r="APJ161" s="382"/>
      <c r="APK161" s="382"/>
      <c r="APL161" s="382"/>
      <c r="APM161" s="382"/>
      <c r="APN161" s="382"/>
      <c r="APO161" s="382"/>
      <c r="APP161" s="382"/>
      <c r="APQ161" s="382"/>
      <c r="APR161" s="382"/>
      <c r="APS161" s="382"/>
      <c r="APT161" s="382"/>
      <c r="APU161" s="382"/>
      <c r="APV161" s="382"/>
      <c r="APW161" s="382"/>
      <c r="APX161" s="382"/>
      <c r="APY161" s="382"/>
      <c r="APZ161" s="382"/>
      <c r="AQA161" s="382"/>
      <c r="AQB161" s="382"/>
      <c r="AQC161" s="382"/>
      <c r="AQD161" s="382"/>
      <c r="AQE161" s="382"/>
      <c r="AQF161" s="382"/>
      <c r="AQG161" s="382"/>
      <c r="AQH161" s="382"/>
      <c r="AQI161" s="382"/>
      <c r="AQJ161" s="382"/>
      <c r="AQK161" s="382"/>
      <c r="AQL161" s="382"/>
      <c r="AQM161" s="382"/>
      <c r="AQN161" s="382"/>
      <c r="AQO161" s="382"/>
      <c r="AQP161" s="382"/>
      <c r="AQQ161" s="382"/>
      <c r="AQR161" s="382"/>
      <c r="AQS161" s="382"/>
      <c r="AQT161" s="382"/>
      <c r="AQU161" s="382"/>
      <c r="AQV161" s="382"/>
      <c r="AQW161" s="382"/>
      <c r="AQX161" s="382"/>
      <c r="AQY161" s="382"/>
      <c r="AQZ161" s="382"/>
      <c r="ARA161" s="382"/>
      <c r="ARB161" s="382"/>
      <c r="ARC161" s="382"/>
      <c r="ARD161" s="382"/>
      <c r="ARE161" s="382"/>
      <c r="ARF161" s="382"/>
      <c r="ARG161" s="382"/>
      <c r="ARH161" s="382"/>
      <c r="ARI161" s="382"/>
      <c r="ARJ161" s="382"/>
      <c r="ARK161" s="382"/>
      <c r="ARL161" s="382"/>
      <c r="ARM161" s="382"/>
      <c r="ARN161" s="382"/>
      <c r="ARO161" s="382"/>
      <c r="ARP161" s="382"/>
      <c r="ARQ161" s="382"/>
      <c r="ARR161" s="382"/>
      <c r="ARS161" s="382"/>
      <c r="ART161" s="382"/>
      <c r="ARU161" s="382"/>
      <c r="ARV161" s="382"/>
      <c r="ARW161" s="382"/>
      <c r="ARX161" s="382"/>
      <c r="ARY161" s="382"/>
      <c r="ARZ161" s="382"/>
      <c r="ASA161" s="382"/>
      <c r="ASB161" s="382"/>
      <c r="ASC161" s="382"/>
      <c r="ASD161" s="382"/>
      <c r="ASE161" s="382"/>
      <c r="ASF161" s="382"/>
      <c r="ASG161" s="382"/>
      <c r="ASH161" s="382"/>
      <c r="ASI161" s="382"/>
      <c r="ASJ161" s="382"/>
      <c r="ASK161" s="382"/>
      <c r="ASL161" s="382"/>
      <c r="ASM161" s="382"/>
      <c r="ASN161" s="382"/>
      <c r="ASO161" s="382"/>
      <c r="ASP161" s="382"/>
      <c r="ASQ161" s="382"/>
      <c r="ASR161" s="382"/>
      <c r="ASS161" s="382"/>
      <c r="AST161" s="382"/>
      <c r="ASU161" s="382"/>
      <c r="ASV161" s="382"/>
      <c r="ASW161" s="382"/>
      <c r="ASX161" s="382"/>
      <c r="ASY161" s="382"/>
      <c r="ASZ161" s="382"/>
      <c r="ATA161" s="382"/>
      <c r="ATB161" s="382"/>
      <c r="ATC161" s="382"/>
      <c r="ATD161" s="382"/>
      <c r="ATE161" s="382"/>
      <c r="ATF161" s="382"/>
      <c r="ATG161" s="382"/>
      <c r="ATH161" s="382"/>
      <c r="ATI161" s="382"/>
      <c r="ATJ161" s="382"/>
      <c r="ATK161" s="382"/>
      <c r="ATL161" s="382"/>
      <c r="ATM161" s="382"/>
      <c r="ATN161" s="382"/>
      <c r="ATO161" s="382"/>
      <c r="ATP161" s="382"/>
      <c r="ATQ161" s="382"/>
      <c r="ATR161" s="382"/>
      <c r="ATS161" s="382"/>
      <c r="ATT161" s="382"/>
      <c r="ATU161" s="382"/>
      <c r="ATV161" s="382"/>
      <c r="ATW161" s="382"/>
      <c r="ATX161" s="382"/>
      <c r="ATY161" s="382"/>
      <c r="ATZ161" s="382"/>
      <c r="AUA161" s="382"/>
      <c r="AUB161" s="382"/>
      <c r="AUC161" s="382"/>
      <c r="AUD161" s="382"/>
      <c r="AUE161" s="382"/>
      <c r="AUF161" s="382"/>
      <c r="AUG161" s="382"/>
      <c r="AUH161" s="382"/>
      <c r="AUI161" s="382"/>
      <c r="AUJ161" s="382"/>
      <c r="AUK161" s="382"/>
      <c r="AUL161" s="382"/>
      <c r="AUM161" s="382"/>
      <c r="AUN161" s="382"/>
      <c r="AUO161" s="382"/>
      <c r="AUP161" s="382"/>
      <c r="AUQ161" s="382"/>
      <c r="AUR161" s="382"/>
      <c r="AUS161" s="382"/>
      <c r="AUT161" s="382"/>
      <c r="AUU161" s="382"/>
      <c r="AUV161" s="382"/>
      <c r="AUW161" s="382"/>
      <c r="AUX161" s="382"/>
      <c r="AUY161" s="382"/>
      <c r="AUZ161" s="382"/>
      <c r="AVA161" s="382"/>
      <c r="AVB161" s="382"/>
      <c r="AVC161" s="382"/>
      <c r="AVD161" s="382"/>
      <c r="AVE161" s="382"/>
      <c r="AVF161" s="382"/>
      <c r="AVG161" s="382"/>
      <c r="AVH161" s="382"/>
      <c r="AVI161" s="382"/>
      <c r="AVJ161" s="382"/>
      <c r="AVK161" s="382"/>
      <c r="AVL161" s="382"/>
      <c r="AVM161" s="382"/>
      <c r="AVN161" s="382"/>
      <c r="AVO161" s="382"/>
      <c r="AVP161" s="382"/>
      <c r="AVQ161" s="382"/>
      <c r="AVR161" s="382"/>
      <c r="AVS161" s="382"/>
      <c r="AVT161" s="382"/>
      <c r="AVU161" s="382"/>
      <c r="AVV161" s="382"/>
      <c r="AVW161" s="382"/>
      <c r="AVX161" s="382"/>
      <c r="AVY161" s="382"/>
      <c r="AVZ161" s="382"/>
      <c r="AWA161" s="382"/>
      <c r="AWB161" s="382"/>
      <c r="AWC161" s="382"/>
      <c r="AWD161" s="382"/>
      <c r="AWE161" s="382"/>
      <c r="AWF161" s="382"/>
      <c r="AWG161" s="382"/>
      <c r="AWH161" s="382"/>
      <c r="AWI161" s="382"/>
      <c r="AWJ161" s="382"/>
      <c r="AWK161" s="382"/>
      <c r="AWL161" s="382"/>
      <c r="AWM161" s="382"/>
      <c r="AWN161" s="382"/>
      <c r="AWO161" s="382"/>
      <c r="AWP161" s="382"/>
      <c r="AWQ161" s="382"/>
      <c r="AWR161" s="382"/>
      <c r="AWS161" s="382"/>
      <c r="AWT161" s="382"/>
      <c r="AWU161" s="382"/>
      <c r="AWV161" s="382"/>
      <c r="AWW161" s="382"/>
      <c r="AWX161" s="382"/>
      <c r="AWY161" s="382"/>
      <c r="AWZ161" s="382"/>
      <c r="AXA161" s="382"/>
      <c r="AXB161" s="382"/>
      <c r="AXC161" s="382"/>
      <c r="AXD161" s="382"/>
      <c r="AXE161" s="382"/>
      <c r="AXF161" s="382"/>
      <c r="AXG161" s="382"/>
      <c r="AXH161" s="382"/>
      <c r="AXI161" s="382"/>
      <c r="AXJ161" s="382"/>
      <c r="AXK161" s="382"/>
      <c r="AXL161" s="382"/>
      <c r="AXM161" s="382"/>
      <c r="AXN161" s="382"/>
      <c r="AXO161" s="382"/>
      <c r="AXP161" s="382"/>
      <c r="AXQ161" s="382"/>
      <c r="AXR161" s="382"/>
      <c r="AXS161" s="382"/>
      <c r="AXT161" s="382"/>
      <c r="AXU161" s="382"/>
      <c r="AXV161" s="382"/>
      <c r="AXW161" s="382"/>
      <c r="AXX161" s="382"/>
      <c r="AXY161" s="382"/>
      <c r="AXZ161" s="382"/>
      <c r="AYA161" s="382"/>
      <c r="AYB161" s="382"/>
      <c r="AYC161" s="382"/>
      <c r="AYD161" s="382"/>
      <c r="AYE161" s="382"/>
      <c r="AYF161" s="382"/>
      <c r="AYG161" s="382"/>
      <c r="AYH161" s="382"/>
      <c r="AYI161" s="382"/>
      <c r="AYJ161" s="382"/>
      <c r="AYK161" s="382"/>
      <c r="AYL161" s="382"/>
      <c r="AYM161" s="382"/>
      <c r="AYN161" s="382"/>
      <c r="AYO161" s="382"/>
      <c r="AYP161" s="382"/>
      <c r="AYQ161" s="382"/>
      <c r="AYR161" s="382"/>
      <c r="AYS161" s="382"/>
      <c r="AYT161" s="382"/>
      <c r="AYU161" s="382"/>
      <c r="AYV161" s="382"/>
      <c r="AYW161" s="382"/>
      <c r="AYX161" s="382"/>
      <c r="AYY161" s="382"/>
      <c r="AYZ161" s="382"/>
      <c r="AZA161" s="382"/>
      <c r="AZB161" s="382"/>
      <c r="AZC161" s="382"/>
      <c r="AZD161" s="382"/>
      <c r="AZE161" s="382"/>
      <c r="AZF161" s="382"/>
      <c r="AZG161" s="382"/>
      <c r="AZH161" s="382"/>
      <c r="AZI161" s="382"/>
      <c r="AZJ161" s="382"/>
      <c r="AZK161" s="382"/>
      <c r="AZL161" s="382"/>
      <c r="AZM161" s="382"/>
      <c r="AZN161" s="382"/>
      <c r="AZO161" s="382"/>
      <c r="AZP161" s="382"/>
      <c r="AZQ161" s="382"/>
      <c r="AZR161" s="382"/>
      <c r="AZS161" s="382"/>
      <c r="AZT161" s="382"/>
      <c r="AZU161" s="382"/>
      <c r="AZV161" s="382"/>
      <c r="AZW161" s="382"/>
      <c r="AZX161" s="382"/>
      <c r="AZY161" s="382"/>
      <c r="AZZ161" s="382"/>
      <c r="BAA161" s="382"/>
      <c r="BAB161" s="382"/>
      <c r="BAC161" s="382"/>
      <c r="BAD161" s="382"/>
      <c r="BAE161" s="382"/>
      <c r="BAF161" s="382"/>
      <c r="BAG161" s="382"/>
      <c r="BAH161" s="382"/>
      <c r="BAI161" s="382"/>
      <c r="BAJ161" s="382"/>
      <c r="BAK161" s="382"/>
      <c r="BAL161" s="382"/>
      <c r="BAM161" s="382"/>
      <c r="BAN161" s="382"/>
      <c r="BAO161" s="382"/>
      <c r="BAP161" s="382"/>
      <c r="BAQ161" s="382"/>
      <c r="BAR161" s="382"/>
      <c r="BAS161" s="382"/>
      <c r="BAT161" s="382"/>
      <c r="BAU161" s="382"/>
      <c r="BAV161" s="382"/>
      <c r="BAW161" s="382"/>
      <c r="BAX161" s="382"/>
      <c r="BAY161" s="382"/>
      <c r="BAZ161" s="382"/>
      <c r="BBA161" s="382"/>
      <c r="BBB161" s="382"/>
      <c r="BBC161" s="382"/>
      <c r="BBD161" s="382"/>
      <c r="BBE161" s="382"/>
      <c r="BBF161" s="382"/>
      <c r="BBG161" s="382"/>
      <c r="BBH161" s="382"/>
      <c r="BBI161" s="382"/>
      <c r="BBJ161" s="382"/>
      <c r="BBK161" s="382"/>
      <c r="BBL161" s="382"/>
      <c r="BBM161" s="382"/>
      <c r="BBN161" s="382"/>
      <c r="BBO161" s="382"/>
      <c r="BBP161" s="382"/>
      <c r="BBQ161" s="382"/>
      <c r="BBR161" s="382"/>
      <c r="BBS161" s="382"/>
      <c r="BBT161" s="382"/>
      <c r="BBU161" s="382"/>
      <c r="BBV161" s="382"/>
      <c r="BBW161" s="382"/>
      <c r="BBX161" s="382"/>
      <c r="BBY161" s="382"/>
      <c r="BBZ161" s="382"/>
      <c r="BCA161" s="382"/>
      <c r="BCB161" s="382"/>
      <c r="BCC161" s="382"/>
      <c r="BCD161" s="382"/>
      <c r="BCE161" s="382"/>
      <c r="BCF161" s="382"/>
      <c r="BCG161" s="382"/>
      <c r="BCH161" s="382"/>
      <c r="BCI161" s="382"/>
      <c r="BCJ161" s="382"/>
      <c r="BCK161" s="382"/>
      <c r="BCL161" s="382"/>
      <c r="BCM161" s="382"/>
      <c r="BCN161" s="382"/>
      <c r="BCO161" s="382"/>
      <c r="BCP161" s="382"/>
      <c r="BCQ161" s="382"/>
      <c r="BCR161" s="382"/>
      <c r="BCS161" s="382"/>
      <c r="BCT161" s="382"/>
      <c r="BCU161" s="382"/>
      <c r="BCV161" s="382"/>
      <c r="BCW161" s="382"/>
      <c r="BCX161" s="382"/>
      <c r="BCY161" s="382"/>
      <c r="BCZ161" s="382"/>
      <c r="BDA161" s="382"/>
      <c r="BDB161" s="382"/>
      <c r="BDC161" s="382"/>
      <c r="BDD161" s="382"/>
      <c r="BDE161" s="382"/>
      <c r="BDF161" s="382"/>
      <c r="BDG161" s="382"/>
      <c r="BDH161" s="382"/>
      <c r="BDI161" s="382"/>
      <c r="BDJ161" s="382"/>
      <c r="BDK161" s="382"/>
      <c r="BDL161" s="382"/>
      <c r="BDM161" s="382"/>
      <c r="BDN161" s="382"/>
      <c r="BDO161" s="382"/>
      <c r="BDP161" s="382"/>
      <c r="BDQ161" s="382"/>
      <c r="BDR161" s="382"/>
      <c r="BDS161" s="382"/>
      <c r="BDT161" s="382"/>
      <c r="BDU161" s="382"/>
      <c r="BDV161" s="382"/>
      <c r="BDW161" s="382"/>
      <c r="BDX161" s="382"/>
      <c r="BDY161" s="382"/>
      <c r="BDZ161" s="382"/>
      <c r="BEA161" s="382"/>
      <c r="BEB161" s="382"/>
      <c r="BEC161" s="382"/>
      <c r="BED161" s="382"/>
      <c r="BEE161" s="382"/>
      <c r="BEF161" s="382"/>
      <c r="BEG161" s="382"/>
      <c r="BEH161" s="382"/>
      <c r="BEI161" s="382"/>
      <c r="BEJ161" s="382"/>
      <c r="BEK161" s="382"/>
      <c r="BEL161" s="382"/>
      <c r="BEM161" s="382"/>
      <c r="BEN161" s="382"/>
      <c r="BEO161" s="382"/>
      <c r="BEP161" s="382"/>
      <c r="BEQ161" s="382"/>
      <c r="BER161" s="382"/>
      <c r="BES161" s="382"/>
      <c r="BET161" s="382"/>
      <c r="BEU161" s="382"/>
      <c r="BEV161" s="382"/>
      <c r="BEW161" s="382"/>
      <c r="BEX161" s="382"/>
      <c r="BEY161" s="382"/>
      <c r="BEZ161" s="382"/>
      <c r="BFA161" s="382"/>
      <c r="BFB161" s="382"/>
      <c r="BFC161" s="382"/>
      <c r="BFD161" s="382"/>
      <c r="BFE161" s="382"/>
      <c r="BFF161" s="382"/>
      <c r="BFG161" s="382"/>
      <c r="BFH161" s="382"/>
      <c r="BFI161" s="382"/>
      <c r="BFJ161" s="382"/>
      <c r="BFK161" s="382"/>
      <c r="BFL161" s="382"/>
      <c r="BFM161" s="382"/>
      <c r="BFN161" s="382"/>
      <c r="BFO161" s="382"/>
      <c r="BFP161" s="382"/>
      <c r="BFQ161" s="382"/>
      <c r="BFR161" s="382"/>
      <c r="BFS161" s="382"/>
      <c r="BFT161" s="382"/>
      <c r="BFU161" s="382"/>
      <c r="BFV161" s="382"/>
      <c r="BFW161" s="382"/>
      <c r="BFX161" s="382"/>
      <c r="BFY161" s="382"/>
      <c r="BFZ161" s="382"/>
      <c r="BGA161" s="382"/>
      <c r="BGB161" s="382"/>
      <c r="BGC161" s="382"/>
      <c r="BGD161" s="382"/>
      <c r="BGE161" s="382"/>
      <c r="BGF161" s="382"/>
      <c r="BGG161" s="382"/>
      <c r="BGH161" s="382"/>
      <c r="BGI161" s="382"/>
      <c r="BGJ161" s="382"/>
      <c r="BGK161" s="382"/>
      <c r="BGL161" s="382"/>
      <c r="BGM161" s="382"/>
      <c r="BGN161" s="382"/>
      <c r="BGO161" s="382"/>
      <c r="BGP161" s="382"/>
      <c r="BGQ161" s="382"/>
      <c r="BGR161" s="382"/>
      <c r="BGS161" s="382"/>
      <c r="BGT161" s="382"/>
      <c r="BGU161" s="382"/>
      <c r="BGV161" s="382"/>
      <c r="BGW161" s="382"/>
      <c r="BGX161" s="382"/>
      <c r="BGY161" s="382"/>
      <c r="BGZ161" s="382"/>
      <c r="BHA161" s="382"/>
      <c r="BHB161" s="382"/>
      <c r="BHC161" s="382"/>
      <c r="BHD161" s="382"/>
      <c r="BHE161" s="382"/>
      <c r="BHF161" s="382"/>
      <c r="BHG161" s="382"/>
      <c r="BHH161" s="382"/>
      <c r="BHI161" s="382"/>
      <c r="BHJ161" s="382"/>
      <c r="BHK161" s="382"/>
      <c r="BHL161" s="382"/>
      <c r="BHM161" s="382"/>
      <c r="BHN161" s="382"/>
      <c r="BHO161" s="382"/>
      <c r="BHP161" s="382"/>
      <c r="BHQ161" s="382"/>
      <c r="BHR161" s="382"/>
      <c r="BHS161" s="382"/>
      <c r="BHT161" s="382"/>
      <c r="BHU161" s="382"/>
      <c r="BHV161" s="382"/>
      <c r="BHW161" s="382"/>
      <c r="BHX161" s="382"/>
      <c r="BHY161" s="382"/>
      <c r="BHZ161" s="382"/>
      <c r="BIA161" s="382"/>
      <c r="BIB161" s="382"/>
      <c r="BIC161" s="382"/>
      <c r="BID161" s="382"/>
      <c r="BIE161" s="382"/>
      <c r="BIF161" s="382"/>
      <c r="BIG161" s="382"/>
      <c r="BIH161" s="382"/>
      <c r="BII161" s="382"/>
      <c r="BIJ161" s="382"/>
      <c r="BIK161" s="382"/>
      <c r="BIL161" s="382"/>
      <c r="BIM161" s="382"/>
      <c r="BIN161" s="382"/>
      <c r="BIO161" s="382"/>
      <c r="BIP161" s="382"/>
      <c r="BIQ161" s="382"/>
      <c r="BIR161" s="382"/>
      <c r="BIS161" s="382"/>
      <c r="BIT161" s="382"/>
      <c r="BIU161" s="382"/>
      <c r="BIV161" s="382"/>
      <c r="BIW161" s="382"/>
      <c r="BIX161" s="382"/>
      <c r="BIY161" s="382"/>
      <c r="BIZ161" s="382"/>
      <c r="BJA161" s="382"/>
      <c r="BJB161" s="382"/>
      <c r="BJC161" s="382"/>
      <c r="BJD161" s="382"/>
      <c r="BJE161" s="382"/>
      <c r="BJF161" s="382"/>
      <c r="BJG161" s="382"/>
      <c r="BJH161" s="382"/>
      <c r="BJI161" s="382"/>
      <c r="BJJ161" s="382"/>
      <c r="BJK161" s="382"/>
      <c r="BJL161" s="382"/>
      <c r="BJM161" s="382"/>
      <c r="BJN161" s="382"/>
      <c r="BJO161" s="382"/>
      <c r="BJP161" s="382"/>
      <c r="BJQ161" s="382"/>
      <c r="BJR161" s="382"/>
      <c r="BJS161" s="382"/>
      <c r="BJT161" s="382"/>
      <c r="BJU161" s="382"/>
      <c r="BJV161" s="382"/>
      <c r="BJW161" s="382"/>
      <c r="BJX161" s="382"/>
      <c r="BJY161" s="382"/>
      <c r="BJZ161" s="382"/>
      <c r="BKA161" s="382"/>
      <c r="BKB161" s="382"/>
      <c r="BKC161" s="382"/>
      <c r="BKD161" s="382"/>
      <c r="BKE161" s="382"/>
      <c r="BKF161" s="382"/>
      <c r="BKG161" s="382"/>
      <c r="BKH161" s="382"/>
      <c r="BKI161" s="382"/>
      <c r="BKJ161" s="382"/>
      <c r="BKK161" s="382"/>
      <c r="BKL161" s="382"/>
      <c r="BKM161" s="382"/>
      <c r="BKN161" s="382"/>
      <c r="BKO161" s="382"/>
      <c r="BKP161" s="382"/>
      <c r="BKQ161" s="382"/>
      <c r="BKR161" s="382"/>
      <c r="BKS161" s="382"/>
      <c r="BKT161" s="382"/>
      <c r="BKU161" s="382"/>
      <c r="BKV161" s="382"/>
      <c r="BKW161" s="382"/>
      <c r="BKX161" s="382"/>
      <c r="BKY161" s="382"/>
      <c r="BKZ161" s="382"/>
      <c r="BLA161" s="382"/>
      <c r="BLB161" s="382"/>
      <c r="BLC161" s="382"/>
      <c r="BLD161" s="382"/>
      <c r="BLE161" s="382"/>
      <c r="BLF161" s="382"/>
      <c r="BLG161" s="382"/>
      <c r="BLH161" s="382"/>
      <c r="BLI161" s="382"/>
      <c r="BLJ161" s="382"/>
      <c r="BLK161" s="382"/>
      <c r="BLL161" s="382"/>
      <c r="BLM161" s="382"/>
      <c r="BLN161" s="382"/>
      <c r="BLO161" s="382"/>
      <c r="BLP161" s="382"/>
      <c r="BLQ161" s="382"/>
      <c r="BLR161" s="382"/>
      <c r="BLS161" s="382"/>
      <c r="BLT161" s="382"/>
      <c r="BLU161" s="382"/>
      <c r="BLV161" s="382"/>
      <c r="BLW161" s="382"/>
      <c r="BLX161" s="382"/>
      <c r="BLY161" s="382"/>
      <c r="BLZ161" s="382"/>
      <c r="BMA161" s="382"/>
      <c r="BMB161" s="382"/>
      <c r="BMC161" s="382"/>
      <c r="BMD161" s="382"/>
      <c r="BME161" s="382"/>
      <c r="BMF161" s="382"/>
      <c r="BMG161" s="382"/>
      <c r="BMH161" s="382"/>
      <c r="BMI161" s="382"/>
      <c r="BMJ161" s="382"/>
      <c r="BMK161" s="382"/>
      <c r="BML161" s="382"/>
      <c r="BMM161" s="382"/>
      <c r="BMN161" s="382"/>
      <c r="BMO161" s="382"/>
      <c r="BMP161" s="382"/>
      <c r="BMQ161" s="382"/>
      <c r="BMR161" s="382"/>
      <c r="BMS161" s="382"/>
      <c r="BMT161" s="382"/>
      <c r="BMU161" s="382"/>
      <c r="BMV161" s="382"/>
      <c r="BMW161" s="382"/>
      <c r="BMX161" s="382"/>
      <c r="BMY161" s="382"/>
      <c r="BMZ161" s="382"/>
      <c r="BNA161" s="382"/>
      <c r="BNB161" s="382"/>
      <c r="BNC161" s="382"/>
      <c r="BND161" s="382"/>
      <c r="BNE161" s="382"/>
      <c r="BNF161" s="382"/>
      <c r="BNG161" s="382"/>
      <c r="BNH161" s="382"/>
      <c r="BNI161" s="382"/>
      <c r="BNJ161" s="382"/>
      <c r="BNK161" s="382"/>
      <c r="BNL161" s="382"/>
      <c r="BNM161" s="382"/>
      <c r="BNN161" s="382"/>
      <c r="BNO161" s="382"/>
      <c r="BNP161" s="382"/>
      <c r="BNQ161" s="382"/>
      <c r="BNR161" s="382"/>
      <c r="BNS161" s="382"/>
      <c r="BNT161" s="382"/>
      <c r="BNU161" s="382"/>
      <c r="BNV161" s="382"/>
      <c r="BNW161" s="382"/>
      <c r="BNX161" s="382"/>
      <c r="BNY161" s="382"/>
      <c r="BNZ161" s="382"/>
      <c r="BOA161" s="382"/>
      <c r="BOB161" s="382"/>
      <c r="BOC161" s="382"/>
      <c r="BOD161" s="382"/>
      <c r="BOE161" s="382"/>
      <c r="BOF161" s="382"/>
      <c r="BOG161" s="382"/>
      <c r="BOH161" s="382"/>
      <c r="BOI161" s="382"/>
      <c r="BOJ161" s="382"/>
      <c r="BOK161" s="382"/>
      <c r="BOL161" s="382"/>
      <c r="BOM161" s="382"/>
      <c r="BON161" s="382"/>
      <c r="BOO161" s="382"/>
      <c r="BOP161" s="382"/>
      <c r="BOQ161" s="382"/>
      <c r="BOR161" s="382"/>
      <c r="BOS161" s="382"/>
      <c r="BOT161" s="382"/>
      <c r="BOU161" s="382"/>
      <c r="BOV161" s="382"/>
      <c r="BOW161" s="382"/>
      <c r="BOX161" s="382"/>
      <c r="BOY161" s="382"/>
      <c r="BOZ161" s="382"/>
      <c r="BPA161" s="382"/>
      <c r="BPB161" s="382"/>
      <c r="BPC161" s="382"/>
      <c r="BPD161" s="382"/>
      <c r="BPE161" s="382"/>
      <c r="BPF161" s="382"/>
      <c r="BPG161" s="382"/>
      <c r="BPH161" s="382"/>
      <c r="BPI161" s="382"/>
      <c r="BPJ161" s="382"/>
      <c r="BPK161" s="382"/>
      <c r="BPL161" s="382"/>
      <c r="BPM161" s="382"/>
      <c r="BPN161" s="382"/>
      <c r="BPO161" s="382"/>
      <c r="BPP161" s="382"/>
      <c r="BPQ161" s="382"/>
      <c r="BPR161" s="382"/>
      <c r="BPS161" s="382"/>
      <c r="BPT161" s="382"/>
      <c r="BPU161" s="382"/>
      <c r="BPV161" s="382"/>
      <c r="BPW161" s="382"/>
      <c r="BPX161" s="382"/>
      <c r="BPY161" s="382"/>
      <c r="BPZ161" s="382"/>
      <c r="BQA161" s="382"/>
      <c r="BQB161" s="382"/>
      <c r="BQC161" s="382"/>
      <c r="BQD161" s="382"/>
      <c r="BQE161" s="382"/>
      <c r="BQF161" s="382"/>
      <c r="BQG161" s="382"/>
      <c r="BQH161" s="382"/>
      <c r="BQI161" s="382"/>
      <c r="BQJ161" s="382"/>
      <c r="BQK161" s="382"/>
      <c r="BQL161" s="382"/>
      <c r="BQM161" s="382"/>
      <c r="BQN161" s="382"/>
      <c r="BQO161" s="382"/>
      <c r="BQP161" s="382"/>
      <c r="BQQ161" s="382"/>
      <c r="BQR161" s="382"/>
      <c r="BQS161" s="382"/>
      <c r="BQT161" s="382"/>
      <c r="BQU161" s="382"/>
      <c r="BQV161" s="382"/>
      <c r="BQW161" s="382"/>
      <c r="BQX161" s="382"/>
      <c r="BQY161" s="382"/>
      <c r="BQZ161" s="382"/>
      <c r="BRA161" s="382"/>
      <c r="BRB161" s="382"/>
      <c r="BRC161" s="382"/>
      <c r="BRD161" s="382"/>
      <c r="BRE161" s="382"/>
      <c r="BRF161" s="382"/>
      <c r="BRG161" s="382"/>
      <c r="BRH161" s="382"/>
      <c r="BRI161" s="382"/>
      <c r="BRJ161" s="382"/>
      <c r="BRK161" s="382"/>
      <c r="BRL161" s="382"/>
      <c r="BRM161" s="382"/>
      <c r="BRN161" s="382"/>
      <c r="BRO161" s="382"/>
      <c r="BRP161" s="382"/>
      <c r="BRQ161" s="382"/>
      <c r="BRR161" s="382"/>
      <c r="BRS161" s="382"/>
      <c r="BRT161" s="382"/>
      <c r="BRU161" s="382"/>
      <c r="BRV161" s="382"/>
      <c r="BRW161" s="382"/>
      <c r="BRX161" s="382"/>
      <c r="BRY161" s="382"/>
      <c r="BRZ161" s="382"/>
      <c r="BSA161" s="382"/>
      <c r="BSB161" s="382"/>
      <c r="BSC161" s="382"/>
      <c r="BSD161" s="382"/>
      <c r="BSE161" s="382"/>
      <c r="BSF161" s="382"/>
      <c r="BSG161" s="382"/>
      <c r="BSH161" s="382"/>
      <c r="BSI161" s="382"/>
      <c r="BSJ161" s="382"/>
      <c r="BSK161" s="382"/>
      <c r="BSL161" s="382"/>
      <c r="BSM161" s="382"/>
      <c r="BSN161" s="382"/>
      <c r="BSO161" s="382"/>
      <c r="BSP161" s="382"/>
      <c r="BSQ161" s="382"/>
      <c r="BSR161" s="382"/>
      <c r="BSS161" s="382"/>
      <c r="BST161" s="382"/>
      <c r="BSU161" s="382"/>
      <c r="BSV161" s="382"/>
      <c r="BSW161" s="382"/>
      <c r="BSX161" s="382"/>
      <c r="BSY161" s="382"/>
      <c r="BSZ161" s="382"/>
      <c r="BTA161" s="382"/>
      <c r="BTB161" s="382"/>
      <c r="BTC161" s="382"/>
      <c r="BTD161" s="382"/>
      <c r="BTE161" s="382"/>
      <c r="BTF161" s="382"/>
      <c r="BTG161" s="382"/>
      <c r="BTH161" s="382"/>
      <c r="BTI161" s="382"/>
    </row>
    <row r="162" spans="1:1881" s="308" customFormat="1" ht="234.75" customHeight="1" x14ac:dyDescent="0.25">
      <c r="A162" s="701">
        <v>337</v>
      </c>
      <c r="B162" s="386" t="s">
        <v>59</v>
      </c>
      <c r="C162" s="387" t="s">
        <v>696</v>
      </c>
      <c r="D162" s="699" t="s">
        <v>544</v>
      </c>
      <c r="E162" s="33" t="e">
        <f>HLOOKUP($D$2,'2019 Data(H)'!$C$1:$DC$310,103,FALSE)</f>
        <v>#N/A</v>
      </c>
      <c r="F162" s="562"/>
      <c r="G162" s="554">
        <f>IF(F162&lt;0,"Error: Enter as positive.",)</f>
        <v>0</v>
      </c>
      <c r="H162" s="14"/>
      <c r="I162" s="32"/>
      <c r="J162"/>
      <c r="K162" s="382"/>
      <c r="L162" s="382"/>
      <c r="M162" s="382"/>
      <c r="N162"/>
      <c r="O162" s="382"/>
      <c r="P162" s="382"/>
      <c r="Q162" s="382"/>
      <c r="R162" s="382"/>
      <c r="S162" s="382"/>
      <c r="T162" s="382"/>
      <c r="U162" s="382"/>
      <c r="V162" s="382"/>
      <c r="W162" s="382"/>
      <c r="X162" s="382"/>
      <c r="Y162" s="382"/>
      <c r="Z162" s="382"/>
      <c r="AA162" s="382"/>
      <c r="AB162" s="382"/>
      <c r="AC162" s="382"/>
      <c r="AD162" s="382"/>
      <c r="AE162" s="382"/>
      <c r="AF162" s="382"/>
      <c r="AG162" s="382"/>
      <c r="AH162" s="382"/>
      <c r="AI162" s="382"/>
      <c r="AJ162" s="382"/>
      <c r="AK162" s="382"/>
      <c r="AL162" s="382"/>
      <c r="AM162" s="382"/>
      <c r="AN162" s="382"/>
      <c r="AO162" s="382"/>
      <c r="AP162" s="382"/>
      <c r="AQ162" s="382"/>
      <c r="AR162" s="382"/>
      <c r="AS162" s="382"/>
      <c r="AT162" s="382"/>
      <c r="AU162" s="382"/>
      <c r="AV162" s="382"/>
      <c r="AW162" s="382"/>
      <c r="AX162" s="382"/>
      <c r="AY162" s="382"/>
      <c r="AZ162" s="382"/>
      <c r="BA162" s="382"/>
      <c r="BB162" s="382"/>
      <c r="BC162" s="382"/>
      <c r="BD162" s="382"/>
      <c r="BE162" s="382"/>
      <c r="BF162" s="382"/>
      <c r="BG162" s="382"/>
      <c r="BH162" s="382"/>
      <c r="BI162" s="382"/>
      <c r="BJ162" s="382"/>
      <c r="BK162" s="382"/>
      <c r="BL162" s="382"/>
      <c r="BM162" s="382"/>
      <c r="BN162" s="382"/>
      <c r="BO162" s="382"/>
      <c r="BP162" s="382"/>
      <c r="BQ162" s="382"/>
      <c r="BR162" s="382"/>
      <c r="BS162" s="382"/>
      <c r="BT162" s="382"/>
      <c r="BU162" s="382"/>
      <c r="BV162" s="382"/>
      <c r="BW162" s="382"/>
      <c r="BX162" s="382"/>
      <c r="BY162" s="382"/>
      <c r="BZ162" s="382"/>
      <c r="CA162" s="382"/>
      <c r="CB162" s="382"/>
      <c r="CC162" s="382"/>
      <c r="CD162" s="382"/>
      <c r="CE162" s="382"/>
      <c r="CF162" s="382"/>
      <c r="CG162" s="382"/>
      <c r="CH162" s="382"/>
      <c r="CI162" s="382"/>
      <c r="CJ162" s="382"/>
      <c r="CK162" s="382"/>
      <c r="CL162" s="382"/>
      <c r="CM162" s="382"/>
      <c r="CN162" s="382"/>
      <c r="CO162" s="382"/>
      <c r="CP162" s="382"/>
      <c r="CQ162" s="382"/>
      <c r="CR162" s="382"/>
      <c r="CS162" s="382"/>
      <c r="CT162" s="382"/>
      <c r="CU162" s="382"/>
      <c r="CV162" s="382"/>
      <c r="CW162" s="382"/>
      <c r="CX162" s="382"/>
      <c r="CY162" s="382"/>
      <c r="CZ162" s="382"/>
      <c r="DA162" s="382"/>
      <c r="DB162" s="382"/>
      <c r="DC162" s="382"/>
      <c r="DD162" s="382"/>
      <c r="DE162" s="382"/>
      <c r="DF162" s="382"/>
      <c r="DG162" s="382"/>
      <c r="DH162" s="382"/>
      <c r="DI162" s="382"/>
      <c r="DJ162" s="382"/>
      <c r="DK162" s="382"/>
      <c r="DL162" s="382"/>
      <c r="DM162" s="382"/>
      <c r="DN162" s="382"/>
      <c r="DO162" s="382"/>
      <c r="DP162" s="382"/>
      <c r="DQ162" s="382"/>
      <c r="DR162" s="382"/>
      <c r="DS162" s="382"/>
      <c r="DT162" s="382"/>
      <c r="DU162" s="382"/>
      <c r="DV162" s="382"/>
      <c r="DW162" s="382"/>
      <c r="DX162" s="382"/>
      <c r="DY162" s="382"/>
      <c r="DZ162" s="382"/>
      <c r="EA162" s="382"/>
      <c r="EB162" s="382"/>
      <c r="EC162" s="382"/>
      <c r="ED162" s="382"/>
      <c r="EE162" s="382"/>
      <c r="EF162" s="382"/>
      <c r="EG162" s="382"/>
      <c r="EH162" s="382"/>
      <c r="EI162" s="382"/>
      <c r="EJ162" s="382"/>
      <c r="EK162" s="382"/>
      <c r="EL162" s="382"/>
      <c r="EM162" s="382"/>
      <c r="EN162" s="382"/>
      <c r="EO162" s="382"/>
      <c r="EP162" s="382"/>
      <c r="EQ162" s="382"/>
      <c r="ER162" s="382"/>
      <c r="ES162" s="382"/>
      <c r="ET162" s="382"/>
      <c r="EU162" s="382"/>
      <c r="EV162" s="382"/>
      <c r="EW162" s="382"/>
      <c r="EX162" s="382"/>
      <c r="EY162" s="382"/>
      <c r="EZ162" s="382"/>
      <c r="FA162" s="382"/>
      <c r="FB162" s="382"/>
      <c r="FC162" s="382"/>
      <c r="FD162" s="382"/>
      <c r="FE162" s="382"/>
      <c r="FF162" s="382"/>
      <c r="FG162" s="382"/>
      <c r="FH162" s="382"/>
      <c r="FI162" s="382"/>
      <c r="FJ162" s="382"/>
      <c r="FK162" s="382"/>
      <c r="FL162" s="382"/>
      <c r="FM162" s="382"/>
      <c r="FN162" s="382"/>
      <c r="FO162" s="382"/>
      <c r="FP162" s="382"/>
      <c r="FQ162" s="382"/>
      <c r="FR162" s="382"/>
      <c r="FS162" s="382"/>
      <c r="FT162" s="382"/>
      <c r="FU162" s="382"/>
      <c r="FV162" s="382"/>
      <c r="FW162" s="382"/>
      <c r="FX162" s="382"/>
      <c r="FY162" s="382"/>
      <c r="FZ162" s="382"/>
      <c r="GA162" s="382"/>
      <c r="GB162" s="382"/>
      <c r="GC162" s="382"/>
      <c r="GD162" s="382"/>
      <c r="GE162" s="382"/>
      <c r="GF162" s="382"/>
      <c r="GG162" s="382"/>
      <c r="GH162" s="382"/>
      <c r="GI162" s="382"/>
      <c r="GJ162" s="382"/>
      <c r="GK162" s="382"/>
      <c r="GL162" s="382"/>
      <c r="GM162" s="382"/>
      <c r="GN162" s="382"/>
      <c r="GO162" s="382"/>
      <c r="GP162" s="382"/>
      <c r="GQ162" s="382"/>
      <c r="GR162" s="382"/>
      <c r="GS162" s="382"/>
      <c r="GT162" s="382"/>
      <c r="GU162" s="382"/>
      <c r="GV162" s="382"/>
      <c r="GW162" s="382"/>
      <c r="GX162" s="382"/>
      <c r="GY162" s="382"/>
      <c r="GZ162" s="382"/>
      <c r="HA162" s="382"/>
      <c r="HB162" s="382"/>
      <c r="HC162" s="382"/>
      <c r="HD162" s="382"/>
      <c r="HE162" s="382"/>
      <c r="HF162" s="382"/>
      <c r="HG162" s="382"/>
      <c r="HH162" s="382"/>
      <c r="HI162" s="382"/>
      <c r="HJ162" s="382"/>
      <c r="HK162" s="382"/>
      <c r="HL162" s="382"/>
      <c r="HM162" s="382"/>
      <c r="HN162" s="382"/>
      <c r="HO162" s="382"/>
      <c r="HP162" s="382"/>
      <c r="HQ162" s="382"/>
      <c r="HR162" s="382"/>
      <c r="HS162" s="382"/>
      <c r="HT162" s="382"/>
      <c r="HU162" s="382"/>
      <c r="HV162" s="382"/>
      <c r="HW162" s="382"/>
      <c r="HX162" s="382"/>
      <c r="HY162" s="382"/>
      <c r="HZ162" s="382"/>
      <c r="IA162" s="382"/>
      <c r="IB162" s="382"/>
      <c r="IC162" s="382"/>
      <c r="ID162" s="382"/>
      <c r="IE162" s="382"/>
      <c r="IF162" s="382"/>
      <c r="IG162" s="382"/>
      <c r="IH162" s="382"/>
      <c r="II162" s="382"/>
      <c r="IJ162" s="382"/>
      <c r="IK162" s="382"/>
      <c r="IL162" s="382"/>
      <c r="IM162" s="382"/>
      <c r="IN162" s="382"/>
      <c r="IO162" s="382"/>
      <c r="IP162" s="382"/>
      <c r="IQ162" s="382"/>
      <c r="IR162" s="382"/>
      <c r="IS162" s="382"/>
      <c r="IT162" s="382"/>
      <c r="IU162" s="382"/>
      <c r="IV162" s="382"/>
      <c r="IW162" s="382"/>
      <c r="IX162" s="382"/>
      <c r="IY162" s="382"/>
      <c r="IZ162" s="382"/>
      <c r="JA162" s="382"/>
      <c r="JB162" s="382"/>
      <c r="JC162" s="382"/>
      <c r="JD162" s="382"/>
      <c r="JE162" s="382"/>
      <c r="JF162" s="382"/>
      <c r="JG162" s="382"/>
      <c r="JH162" s="382"/>
      <c r="JI162" s="382"/>
      <c r="JJ162" s="382"/>
      <c r="JK162" s="382"/>
      <c r="JL162" s="382"/>
      <c r="JM162" s="382"/>
      <c r="JN162" s="382"/>
      <c r="JO162" s="382"/>
      <c r="JP162" s="382"/>
      <c r="JQ162" s="382"/>
      <c r="JR162" s="382"/>
      <c r="JS162" s="382"/>
      <c r="JT162" s="382"/>
      <c r="JU162" s="382"/>
      <c r="JV162" s="382"/>
      <c r="JW162" s="382"/>
      <c r="JX162" s="382"/>
      <c r="JY162" s="382"/>
      <c r="JZ162" s="382"/>
      <c r="KA162" s="382"/>
      <c r="KB162" s="382"/>
      <c r="KC162" s="382"/>
      <c r="KD162" s="382"/>
      <c r="KE162" s="382"/>
      <c r="KF162" s="382"/>
      <c r="KG162" s="382"/>
      <c r="KH162" s="382"/>
      <c r="KI162" s="382"/>
      <c r="KJ162" s="382"/>
      <c r="KK162" s="382"/>
      <c r="KL162" s="382"/>
      <c r="KM162" s="382"/>
      <c r="KN162" s="382"/>
      <c r="KO162" s="382"/>
      <c r="KP162" s="382"/>
      <c r="KQ162" s="382"/>
      <c r="KR162" s="382"/>
      <c r="KS162" s="382"/>
      <c r="KT162" s="382"/>
      <c r="KU162" s="382"/>
      <c r="KV162" s="382"/>
      <c r="KW162" s="382"/>
      <c r="KX162" s="382"/>
      <c r="KY162" s="382"/>
      <c r="KZ162" s="382"/>
      <c r="LA162" s="382"/>
      <c r="LB162" s="382"/>
      <c r="LC162" s="382"/>
      <c r="LD162" s="382"/>
      <c r="LE162" s="382"/>
      <c r="LF162" s="382"/>
      <c r="LG162" s="382"/>
      <c r="LH162" s="382"/>
      <c r="LI162" s="382"/>
      <c r="LJ162" s="382"/>
      <c r="LK162" s="382"/>
      <c r="LL162" s="382"/>
      <c r="LM162" s="382"/>
      <c r="LN162" s="382"/>
      <c r="LO162" s="382"/>
      <c r="LP162" s="382"/>
      <c r="LQ162" s="382"/>
      <c r="LR162" s="382"/>
      <c r="LS162" s="382"/>
      <c r="LT162" s="382"/>
      <c r="LU162" s="382"/>
      <c r="LV162" s="382"/>
      <c r="LW162" s="382"/>
      <c r="LX162" s="382"/>
      <c r="LY162" s="382"/>
      <c r="LZ162" s="382"/>
      <c r="MA162" s="382"/>
      <c r="MB162" s="382"/>
      <c r="MC162" s="382"/>
      <c r="MD162" s="382"/>
      <c r="ME162" s="382"/>
      <c r="MF162" s="382"/>
      <c r="MG162" s="382"/>
      <c r="MH162" s="382"/>
      <c r="MI162" s="382"/>
      <c r="MJ162" s="382"/>
      <c r="MK162" s="382"/>
      <c r="ML162" s="382"/>
      <c r="MM162" s="382"/>
      <c r="MN162" s="382"/>
      <c r="MO162" s="382"/>
      <c r="MP162" s="382"/>
      <c r="MQ162" s="382"/>
      <c r="MR162" s="382"/>
      <c r="MS162" s="382"/>
      <c r="MT162" s="382"/>
      <c r="MU162" s="382"/>
      <c r="MV162" s="382"/>
      <c r="MW162" s="382"/>
      <c r="MX162" s="382"/>
      <c r="MY162" s="382"/>
      <c r="MZ162" s="382"/>
      <c r="NA162" s="382"/>
      <c r="NB162" s="382"/>
      <c r="NC162" s="382"/>
      <c r="ND162" s="382"/>
      <c r="NE162" s="382"/>
      <c r="NF162" s="382"/>
      <c r="NG162" s="382"/>
      <c r="NH162" s="382"/>
      <c r="NI162" s="382"/>
      <c r="NJ162" s="382"/>
      <c r="NK162" s="382"/>
      <c r="NL162" s="382"/>
      <c r="NM162" s="382"/>
      <c r="NN162" s="382"/>
      <c r="NO162" s="382"/>
      <c r="NP162" s="382"/>
      <c r="NQ162" s="382"/>
      <c r="NR162" s="382"/>
      <c r="NS162" s="382"/>
      <c r="NT162" s="382"/>
      <c r="NU162" s="382"/>
      <c r="NV162" s="382"/>
      <c r="NW162" s="382"/>
      <c r="NX162" s="382"/>
      <c r="NY162" s="382"/>
      <c r="NZ162" s="382"/>
      <c r="OA162" s="382"/>
      <c r="OB162" s="382"/>
      <c r="OC162" s="382"/>
      <c r="OD162" s="382"/>
      <c r="OE162" s="382"/>
      <c r="OF162" s="382"/>
      <c r="OG162" s="382"/>
      <c r="OH162" s="382"/>
      <c r="OI162" s="382"/>
      <c r="OJ162" s="382"/>
      <c r="OK162" s="382"/>
      <c r="OL162" s="382"/>
      <c r="OM162" s="382"/>
      <c r="ON162" s="382"/>
      <c r="OO162" s="382"/>
      <c r="OP162" s="382"/>
      <c r="OQ162" s="382"/>
      <c r="OR162" s="382"/>
      <c r="OS162" s="382"/>
      <c r="OT162" s="382"/>
      <c r="OU162" s="382"/>
      <c r="OV162" s="382"/>
      <c r="OW162" s="382"/>
      <c r="OX162" s="382"/>
      <c r="OY162" s="382"/>
      <c r="OZ162" s="382"/>
      <c r="PA162" s="382"/>
      <c r="PB162" s="382"/>
      <c r="PC162" s="382"/>
      <c r="PD162" s="382"/>
      <c r="PE162" s="382"/>
      <c r="PF162" s="382"/>
      <c r="PG162" s="382"/>
      <c r="PH162" s="382"/>
      <c r="PI162" s="382"/>
      <c r="PJ162" s="382"/>
      <c r="PK162" s="382"/>
      <c r="PL162" s="382"/>
      <c r="PM162" s="382"/>
      <c r="PN162" s="382"/>
      <c r="PO162" s="382"/>
      <c r="PP162" s="382"/>
      <c r="PQ162" s="382"/>
      <c r="PR162" s="382"/>
      <c r="PS162" s="382"/>
      <c r="PT162" s="382"/>
      <c r="PU162" s="382"/>
      <c r="PV162" s="382"/>
      <c r="PW162" s="382"/>
      <c r="PX162" s="382"/>
      <c r="PY162" s="382"/>
      <c r="PZ162" s="382"/>
      <c r="QA162" s="382"/>
      <c r="QB162" s="382"/>
      <c r="QC162" s="382"/>
      <c r="QD162" s="382"/>
      <c r="QE162" s="382"/>
      <c r="QF162" s="382"/>
      <c r="QG162" s="382"/>
      <c r="QH162" s="382"/>
      <c r="QI162" s="382"/>
      <c r="QJ162" s="382"/>
      <c r="QK162" s="382"/>
      <c r="QL162" s="382"/>
      <c r="QM162" s="382"/>
      <c r="QN162" s="382"/>
      <c r="QO162" s="382"/>
      <c r="QP162" s="382"/>
      <c r="QQ162" s="382"/>
      <c r="QR162" s="382"/>
      <c r="QS162" s="382"/>
      <c r="QT162" s="382"/>
      <c r="QU162" s="382"/>
      <c r="QV162" s="382"/>
      <c r="QW162" s="382"/>
      <c r="QX162" s="382"/>
      <c r="QY162" s="382"/>
      <c r="QZ162" s="382"/>
      <c r="RA162" s="382"/>
      <c r="RB162" s="382"/>
      <c r="RC162" s="382"/>
      <c r="RD162" s="382"/>
      <c r="RE162" s="382"/>
      <c r="RF162" s="382"/>
      <c r="RG162" s="382"/>
      <c r="RH162" s="382"/>
      <c r="RI162" s="382"/>
      <c r="RJ162" s="382"/>
      <c r="RK162" s="382"/>
      <c r="RL162" s="382"/>
      <c r="RM162" s="382"/>
      <c r="RN162" s="382"/>
      <c r="RO162" s="382"/>
      <c r="RP162" s="382"/>
      <c r="RQ162" s="382"/>
      <c r="RR162" s="382"/>
      <c r="RS162" s="382"/>
      <c r="RT162" s="382"/>
      <c r="RU162" s="382"/>
      <c r="RV162" s="382"/>
      <c r="RW162" s="382"/>
      <c r="RX162" s="382"/>
      <c r="RY162" s="382"/>
      <c r="RZ162" s="382"/>
      <c r="SA162" s="382"/>
      <c r="SB162" s="382"/>
      <c r="SC162" s="382"/>
      <c r="SD162" s="382"/>
      <c r="SE162" s="382"/>
      <c r="SF162" s="382"/>
      <c r="SG162" s="382"/>
      <c r="SH162" s="382"/>
      <c r="SI162" s="382"/>
      <c r="SJ162" s="382"/>
      <c r="SK162" s="382"/>
      <c r="SL162" s="382"/>
      <c r="SM162" s="382"/>
      <c r="SN162" s="382"/>
      <c r="SO162" s="382"/>
      <c r="SP162" s="382"/>
      <c r="SQ162" s="382"/>
      <c r="SR162" s="382"/>
      <c r="SS162" s="382"/>
      <c r="ST162" s="382"/>
      <c r="SU162" s="382"/>
      <c r="SV162" s="382"/>
      <c r="SW162" s="382"/>
      <c r="SX162" s="382"/>
      <c r="SY162" s="382"/>
      <c r="SZ162" s="382"/>
      <c r="TA162" s="382"/>
      <c r="TB162" s="382"/>
      <c r="TC162" s="382"/>
      <c r="TD162" s="382"/>
      <c r="TE162" s="382"/>
      <c r="TF162" s="382"/>
      <c r="TG162" s="382"/>
      <c r="TH162" s="382"/>
      <c r="TI162" s="382"/>
      <c r="TJ162" s="382"/>
      <c r="TK162" s="382"/>
      <c r="TL162" s="382"/>
      <c r="TM162" s="382"/>
      <c r="TN162" s="382"/>
      <c r="TO162" s="382"/>
      <c r="TP162" s="382"/>
      <c r="TQ162" s="382"/>
      <c r="TR162" s="382"/>
      <c r="TS162" s="382"/>
      <c r="TT162" s="382"/>
      <c r="TU162" s="382"/>
      <c r="TV162" s="382"/>
      <c r="TW162" s="382"/>
      <c r="TX162" s="382"/>
      <c r="TY162" s="382"/>
      <c r="TZ162" s="382"/>
      <c r="UA162" s="382"/>
      <c r="UB162" s="382"/>
      <c r="UC162" s="382"/>
      <c r="UD162" s="382"/>
      <c r="UE162" s="382"/>
      <c r="UF162" s="382"/>
      <c r="UG162" s="382"/>
      <c r="UH162" s="382"/>
      <c r="UI162" s="382"/>
      <c r="UJ162" s="382"/>
      <c r="UK162" s="382"/>
      <c r="UL162" s="382"/>
      <c r="UM162" s="382"/>
      <c r="UN162" s="382"/>
      <c r="UO162" s="382"/>
      <c r="UP162" s="382"/>
      <c r="UQ162" s="382"/>
      <c r="UR162" s="382"/>
      <c r="US162" s="382"/>
      <c r="UT162" s="382"/>
      <c r="UU162" s="382"/>
      <c r="UV162" s="382"/>
      <c r="UW162" s="382"/>
      <c r="UX162" s="382"/>
      <c r="UY162" s="382"/>
      <c r="UZ162" s="382"/>
      <c r="VA162" s="382"/>
      <c r="VB162" s="382"/>
      <c r="VC162" s="382"/>
      <c r="VD162" s="382"/>
      <c r="VE162" s="382"/>
      <c r="VF162" s="382"/>
      <c r="VG162" s="382"/>
      <c r="VH162" s="382"/>
      <c r="VI162" s="382"/>
      <c r="VJ162" s="382"/>
      <c r="VK162" s="382"/>
      <c r="VL162" s="382"/>
      <c r="VM162" s="382"/>
      <c r="VN162" s="382"/>
      <c r="VO162" s="382"/>
      <c r="VP162" s="382"/>
      <c r="VQ162" s="382"/>
      <c r="VR162" s="382"/>
      <c r="VS162" s="382"/>
      <c r="VT162" s="382"/>
      <c r="VU162" s="382"/>
      <c r="VV162" s="382"/>
      <c r="VW162" s="382"/>
      <c r="VX162" s="382"/>
      <c r="VY162" s="382"/>
      <c r="VZ162" s="382"/>
      <c r="WA162" s="382"/>
      <c r="WB162" s="382"/>
      <c r="WC162" s="382"/>
      <c r="WD162" s="382"/>
      <c r="WE162" s="382"/>
      <c r="WF162" s="382"/>
      <c r="WG162" s="382"/>
      <c r="WH162" s="382"/>
      <c r="WI162" s="382"/>
      <c r="WJ162" s="382"/>
      <c r="WK162" s="382"/>
      <c r="WL162" s="382"/>
      <c r="WM162" s="382"/>
      <c r="WN162" s="382"/>
      <c r="WO162" s="382"/>
      <c r="WP162" s="382"/>
      <c r="WQ162" s="382"/>
      <c r="WR162" s="382"/>
      <c r="WS162" s="382"/>
      <c r="WT162" s="382"/>
      <c r="WU162" s="382"/>
      <c r="WV162" s="382"/>
      <c r="WW162" s="382"/>
      <c r="WX162" s="382"/>
      <c r="WY162" s="382"/>
      <c r="WZ162" s="382"/>
      <c r="XA162" s="382"/>
      <c r="XB162" s="382"/>
      <c r="XC162" s="382"/>
      <c r="XD162" s="382"/>
      <c r="XE162" s="382"/>
      <c r="XF162" s="382"/>
      <c r="XG162" s="382"/>
      <c r="XH162" s="382"/>
      <c r="XI162" s="382"/>
      <c r="XJ162" s="382"/>
      <c r="XK162" s="382"/>
      <c r="XL162" s="382"/>
      <c r="XM162" s="382"/>
      <c r="XN162" s="382"/>
      <c r="XO162" s="382"/>
      <c r="XP162" s="382"/>
      <c r="XQ162" s="382"/>
      <c r="XR162" s="382"/>
      <c r="XS162" s="382"/>
      <c r="XT162" s="382"/>
      <c r="XU162" s="382"/>
      <c r="XV162" s="382"/>
      <c r="XW162" s="382"/>
      <c r="XX162" s="382"/>
      <c r="XY162" s="382"/>
      <c r="XZ162" s="382"/>
      <c r="YA162" s="382"/>
      <c r="YB162" s="382"/>
      <c r="YC162" s="382"/>
      <c r="YD162" s="382"/>
      <c r="YE162" s="382"/>
      <c r="YF162" s="382"/>
      <c r="YG162" s="382"/>
      <c r="YH162" s="382"/>
      <c r="YI162" s="382"/>
      <c r="YJ162" s="382"/>
      <c r="YK162" s="382"/>
      <c r="YL162" s="382"/>
      <c r="YM162" s="382"/>
      <c r="YN162" s="382"/>
      <c r="YO162" s="382"/>
      <c r="YP162" s="382"/>
      <c r="YQ162" s="382"/>
      <c r="YR162" s="382"/>
      <c r="YS162" s="382"/>
      <c r="YT162" s="382"/>
      <c r="YU162" s="382"/>
      <c r="YV162" s="382"/>
      <c r="YW162" s="382"/>
      <c r="YX162" s="382"/>
      <c r="YY162" s="382"/>
      <c r="YZ162" s="382"/>
      <c r="ZA162" s="382"/>
      <c r="ZB162" s="382"/>
      <c r="ZC162" s="382"/>
      <c r="ZD162" s="382"/>
      <c r="ZE162" s="382"/>
      <c r="ZF162" s="382"/>
      <c r="ZG162" s="382"/>
      <c r="ZH162" s="382"/>
      <c r="ZI162" s="382"/>
      <c r="ZJ162" s="382"/>
      <c r="ZK162" s="382"/>
      <c r="ZL162" s="382"/>
      <c r="ZM162" s="382"/>
      <c r="ZN162" s="382"/>
      <c r="ZO162" s="382"/>
      <c r="ZP162" s="382"/>
      <c r="ZQ162" s="382"/>
      <c r="ZR162" s="382"/>
      <c r="ZS162" s="382"/>
      <c r="ZT162" s="382"/>
      <c r="ZU162" s="382"/>
      <c r="ZV162" s="382"/>
      <c r="ZW162" s="382"/>
      <c r="ZX162" s="382"/>
      <c r="ZY162" s="382"/>
      <c r="ZZ162" s="382"/>
      <c r="AAA162" s="382"/>
      <c r="AAB162" s="382"/>
      <c r="AAC162" s="382"/>
      <c r="AAD162" s="382"/>
      <c r="AAE162" s="382"/>
      <c r="AAF162" s="382"/>
      <c r="AAG162" s="382"/>
      <c r="AAH162" s="382"/>
      <c r="AAI162" s="382"/>
      <c r="AAJ162" s="382"/>
      <c r="AAK162" s="382"/>
      <c r="AAL162" s="382"/>
      <c r="AAM162" s="382"/>
      <c r="AAN162" s="382"/>
      <c r="AAO162" s="382"/>
      <c r="AAP162" s="382"/>
      <c r="AAQ162" s="382"/>
      <c r="AAR162" s="382"/>
      <c r="AAS162" s="382"/>
      <c r="AAT162" s="382"/>
      <c r="AAU162" s="382"/>
      <c r="AAV162" s="382"/>
      <c r="AAW162" s="382"/>
      <c r="AAX162" s="382"/>
      <c r="AAY162" s="382"/>
      <c r="AAZ162" s="382"/>
      <c r="ABA162" s="382"/>
      <c r="ABB162" s="382"/>
      <c r="ABC162" s="382"/>
      <c r="ABD162" s="382"/>
      <c r="ABE162" s="382"/>
      <c r="ABF162" s="382"/>
      <c r="ABG162" s="382"/>
      <c r="ABH162" s="382"/>
      <c r="ABI162" s="382"/>
      <c r="ABJ162" s="382"/>
      <c r="ABK162" s="382"/>
      <c r="ABL162" s="382"/>
      <c r="ABM162" s="382"/>
      <c r="ABN162" s="382"/>
      <c r="ABO162" s="382"/>
      <c r="ABP162" s="382"/>
      <c r="ABQ162" s="382"/>
      <c r="ABR162" s="382"/>
      <c r="ABS162" s="382"/>
      <c r="ABT162" s="382"/>
      <c r="ABU162" s="382"/>
      <c r="ABV162" s="382"/>
      <c r="ABW162" s="382"/>
      <c r="ABX162" s="382"/>
      <c r="ABY162" s="382"/>
      <c r="ABZ162" s="382"/>
      <c r="ACA162" s="382"/>
      <c r="ACB162" s="382"/>
      <c r="ACC162" s="382"/>
      <c r="ACD162" s="382"/>
      <c r="ACE162" s="382"/>
      <c r="ACF162" s="382"/>
      <c r="ACG162" s="382"/>
      <c r="ACH162" s="382"/>
      <c r="ACI162" s="382"/>
      <c r="ACJ162" s="382"/>
      <c r="ACK162" s="382"/>
      <c r="ACL162" s="382"/>
      <c r="ACM162" s="382"/>
      <c r="ACN162" s="382"/>
      <c r="ACO162" s="382"/>
      <c r="ACP162" s="382"/>
      <c r="ACQ162" s="382"/>
      <c r="ACR162" s="382"/>
      <c r="ACS162" s="382"/>
      <c r="ACT162" s="382"/>
      <c r="ACU162" s="382"/>
      <c r="ACV162" s="382"/>
      <c r="ACW162" s="382"/>
      <c r="ACX162" s="382"/>
      <c r="ACY162" s="382"/>
      <c r="ACZ162" s="382"/>
      <c r="ADA162" s="382"/>
      <c r="ADB162" s="382"/>
      <c r="ADC162" s="382"/>
      <c r="ADD162" s="382"/>
      <c r="ADE162" s="382"/>
      <c r="ADF162" s="382"/>
      <c r="ADG162" s="382"/>
      <c r="ADH162" s="382"/>
      <c r="ADI162" s="382"/>
      <c r="ADJ162" s="382"/>
      <c r="ADK162" s="382"/>
      <c r="ADL162" s="382"/>
      <c r="ADM162" s="382"/>
      <c r="ADN162" s="382"/>
      <c r="ADO162" s="382"/>
      <c r="ADP162" s="382"/>
      <c r="ADQ162" s="382"/>
      <c r="ADR162" s="382"/>
      <c r="ADS162" s="382"/>
      <c r="ADT162" s="382"/>
      <c r="ADU162" s="382"/>
      <c r="ADV162" s="382"/>
      <c r="ADW162" s="382"/>
      <c r="ADX162" s="382"/>
      <c r="ADY162" s="382"/>
      <c r="ADZ162" s="382"/>
      <c r="AEA162" s="382"/>
      <c r="AEB162" s="382"/>
      <c r="AEC162" s="382"/>
      <c r="AED162" s="382"/>
      <c r="AEE162" s="382"/>
      <c r="AEF162" s="382"/>
      <c r="AEG162" s="382"/>
      <c r="AEH162" s="382"/>
      <c r="AEI162" s="382"/>
      <c r="AEJ162" s="382"/>
      <c r="AEK162" s="382"/>
      <c r="AEL162" s="382"/>
      <c r="AEM162" s="382"/>
      <c r="AEN162" s="382"/>
      <c r="AEO162" s="382"/>
      <c r="AEP162" s="382"/>
      <c r="AEQ162" s="382"/>
      <c r="AER162" s="382"/>
      <c r="AES162" s="382"/>
      <c r="AET162" s="382"/>
      <c r="AEU162" s="382"/>
      <c r="AEV162" s="382"/>
      <c r="AEW162" s="382"/>
      <c r="AEX162" s="382"/>
      <c r="AEY162" s="382"/>
      <c r="AEZ162" s="382"/>
      <c r="AFA162" s="382"/>
      <c r="AFB162" s="382"/>
      <c r="AFC162" s="382"/>
      <c r="AFD162" s="382"/>
      <c r="AFE162" s="382"/>
      <c r="AFF162" s="382"/>
      <c r="AFG162" s="382"/>
      <c r="AFH162" s="382"/>
      <c r="AFI162" s="382"/>
      <c r="AFJ162" s="382"/>
      <c r="AFK162" s="382"/>
      <c r="AFL162" s="382"/>
      <c r="AFM162" s="382"/>
      <c r="AFN162" s="382"/>
      <c r="AFO162" s="382"/>
      <c r="AFP162" s="382"/>
      <c r="AFQ162" s="382"/>
      <c r="AFR162" s="382"/>
      <c r="AFS162" s="382"/>
      <c r="AFT162" s="382"/>
      <c r="AFU162" s="382"/>
      <c r="AFV162" s="382"/>
      <c r="AFW162" s="382"/>
      <c r="AFX162" s="382"/>
      <c r="AFY162" s="382"/>
      <c r="AFZ162" s="382"/>
      <c r="AGA162" s="382"/>
      <c r="AGB162" s="382"/>
      <c r="AGC162" s="382"/>
      <c r="AGD162" s="382"/>
      <c r="AGE162" s="382"/>
      <c r="AGF162" s="382"/>
      <c r="AGG162" s="382"/>
      <c r="AGH162" s="382"/>
      <c r="AGI162" s="382"/>
      <c r="AGJ162" s="382"/>
      <c r="AGK162" s="382"/>
      <c r="AGL162" s="382"/>
      <c r="AGM162" s="382"/>
      <c r="AGN162" s="382"/>
      <c r="AGO162" s="382"/>
      <c r="AGP162" s="382"/>
      <c r="AGQ162" s="382"/>
      <c r="AGR162" s="382"/>
      <c r="AGS162" s="382"/>
      <c r="AGT162" s="382"/>
      <c r="AGU162" s="382"/>
      <c r="AGV162" s="382"/>
      <c r="AGW162" s="382"/>
      <c r="AGX162" s="382"/>
      <c r="AGY162" s="382"/>
      <c r="AGZ162" s="382"/>
      <c r="AHA162" s="382"/>
      <c r="AHB162" s="382"/>
      <c r="AHC162" s="382"/>
      <c r="AHD162" s="382"/>
      <c r="AHE162" s="382"/>
      <c r="AHF162" s="382"/>
      <c r="AHG162" s="382"/>
      <c r="AHH162" s="382"/>
      <c r="AHI162" s="382"/>
      <c r="AHJ162" s="382"/>
      <c r="AHK162" s="382"/>
      <c r="AHL162" s="382"/>
      <c r="AHM162" s="382"/>
      <c r="AHN162" s="382"/>
      <c r="AHO162" s="382"/>
      <c r="AHP162" s="382"/>
      <c r="AHQ162" s="382"/>
      <c r="AHR162" s="382"/>
      <c r="AHS162" s="382"/>
      <c r="AHT162" s="382"/>
      <c r="AHU162" s="382"/>
      <c r="AHV162" s="382"/>
      <c r="AHW162" s="382"/>
      <c r="AHX162" s="382"/>
      <c r="AHY162" s="382"/>
      <c r="AHZ162" s="382"/>
      <c r="AIA162" s="382"/>
      <c r="AIB162" s="382"/>
      <c r="AIC162" s="382"/>
      <c r="AID162" s="382"/>
      <c r="AIE162" s="382"/>
      <c r="AIF162" s="382"/>
      <c r="AIG162" s="382"/>
      <c r="AIH162" s="382"/>
      <c r="AII162" s="382"/>
      <c r="AIJ162" s="382"/>
      <c r="AIK162" s="382"/>
      <c r="AIL162" s="382"/>
      <c r="AIM162" s="382"/>
      <c r="AIN162" s="382"/>
      <c r="AIO162" s="382"/>
      <c r="AIP162" s="382"/>
      <c r="AIQ162" s="382"/>
      <c r="AIR162" s="382"/>
      <c r="AIS162" s="382"/>
      <c r="AIT162" s="382"/>
      <c r="AIU162" s="382"/>
      <c r="AIV162" s="382"/>
      <c r="AIW162" s="382"/>
      <c r="AIX162" s="382"/>
      <c r="AIY162" s="382"/>
      <c r="AIZ162" s="382"/>
      <c r="AJA162" s="382"/>
      <c r="AJB162" s="382"/>
      <c r="AJC162" s="382"/>
      <c r="AJD162" s="382"/>
      <c r="AJE162" s="382"/>
      <c r="AJF162" s="382"/>
      <c r="AJG162" s="382"/>
      <c r="AJH162" s="382"/>
      <c r="AJI162" s="382"/>
      <c r="AJJ162" s="382"/>
      <c r="AJK162" s="382"/>
      <c r="AJL162" s="382"/>
      <c r="AJM162" s="382"/>
      <c r="AJN162" s="382"/>
      <c r="AJO162" s="382"/>
      <c r="AJP162" s="382"/>
      <c r="AJQ162" s="382"/>
      <c r="AJR162" s="382"/>
      <c r="AJS162" s="382"/>
      <c r="AJT162" s="382"/>
      <c r="AJU162" s="382"/>
      <c r="AJV162" s="382"/>
      <c r="AJW162" s="382"/>
      <c r="AJX162" s="382"/>
      <c r="AJY162" s="382"/>
      <c r="AJZ162" s="382"/>
      <c r="AKA162" s="382"/>
      <c r="AKB162" s="382"/>
      <c r="AKC162" s="382"/>
      <c r="AKD162" s="382"/>
      <c r="AKE162" s="382"/>
      <c r="AKF162" s="382"/>
      <c r="AKG162" s="382"/>
      <c r="AKH162" s="382"/>
      <c r="AKI162" s="382"/>
      <c r="AKJ162" s="382"/>
      <c r="AKK162" s="382"/>
      <c r="AKL162" s="382"/>
      <c r="AKM162" s="382"/>
      <c r="AKN162" s="382"/>
      <c r="AKO162" s="382"/>
      <c r="AKP162" s="382"/>
      <c r="AKQ162" s="382"/>
      <c r="AKR162" s="382"/>
      <c r="AKS162" s="382"/>
      <c r="AKT162" s="382"/>
      <c r="AKU162" s="382"/>
      <c r="AKV162" s="382"/>
      <c r="AKW162" s="382"/>
      <c r="AKX162" s="382"/>
      <c r="AKY162" s="382"/>
      <c r="AKZ162" s="382"/>
      <c r="ALA162" s="382"/>
      <c r="ALB162" s="382"/>
      <c r="ALC162" s="382"/>
      <c r="ALD162" s="382"/>
      <c r="ALE162" s="382"/>
      <c r="ALF162" s="382"/>
      <c r="ALG162" s="382"/>
      <c r="ALH162" s="382"/>
      <c r="ALI162" s="382"/>
      <c r="ALJ162" s="382"/>
      <c r="ALK162" s="382"/>
      <c r="ALL162" s="382"/>
      <c r="ALM162" s="382"/>
      <c r="ALN162" s="382"/>
      <c r="ALO162" s="382"/>
      <c r="ALP162" s="382"/>
      <c r="ALQ162" s="382"/>
      <c r="ALR162" s="382"/>
      <c r="ALS162" s="382"/>
      <c r="ALT162" s="382"/>
      <c r="ALU162" s="382"/>
      <c r="ALV162" s="382"/>
      <c r="ALW162" s="382"/>
      <c r="ALX162" s="382"/>
      <c r="ALY162" s="382"/>
      <c r="ALZ162" s="382"/>
      <c r="AMA162" s="382"/>
      <c r="AMB162" s="382"/>
      <c r="AMC162" s="382"/>
      <c r="AMD162" s="382"/>
      <c r="AME162" s="382"/>
      <c r="AMF162" s="382"/>
      <c r="AMG162" s="382"/>
      <c r="AMH162" s="382"/>
      <c r="AMI162" s="382"/>
      <c r="AMJ162" s="382"/>
      <c r="AMK162" s="382"/>
      <c r="AML162" s="382"/>
      <c r="AMM162" s="382"/>
      <c r="AMN162" s="382"/>
      <c r="AMO162" s="382"/>
      <c r="AMP162" s="382"/>
      <c r="AMQ162" s="382"/>
      <c r="AMR162" s="382"/>
      <c r="AMS162" s="382"/>
      <c r="AMT162" s="382"/>
      <c r="AMU162" s="382"/>
      <c r="AMV162" s="382"/>
      <c r="AMW162" s="382"/>
      <c r="AMX162" s="382"/>
      <c r="AMY162" s="382"/>
      <c r="AMZ162" s="382"/>
      <c r="ANA162" s="382"/>
      <c r="ANB162" s="382"/>
      <c r="ANC162" s="382"/>
      <c r="AND162" s="382"/>
      <c r="ANE162" s="382"/>
      <c r="ANF162" s="382"/>
      <c r="ANG162" s="382"/>
      <c r="ANH162" s="382"/>
      <c r="ANI162" s="382"/>
      <c r="ANJ162" s="382"/>
      <c r="ANK162" s="382"/>
      <c r="ANL162" s="382"/>
      <c r="ANM162" s="382"/>
      <c r="ANN162" s="382"/>
      <c r="ANO162" s="382"/>
      <c r="ANP162" s="382"/>
      <c r="ANQ162" s="382"/>
      <c r="ANR162" s="382"/>
      <c r="ANS162" s="382"/>
      <c r="ANT162" s="382"/>
      <c r="ANU162" s="382"/>
      <c r="ANV162" s="382"/>
      <c r="ANW162" s="382"/>
      <c r="ANX162" s="382"/>
      <c r="ANY162" s="382"/>
      <c r="ANZ162" s="382"/>
      <c r="AOA162" s="382"/>
      <c r="AOB162" s="382"/>
      <c r="AOC162" s="382"/>
      <c r="AOD162" s="382"/>
      <c r="AOE162" s="382"/>
      <c r="AOF162" s="382"/>
      <c r="AOG162" s="382"/>
      <c r="AOH162" s="382"/>
      <c r="AOI162" s="382"/>
      <c r="AOJ162" s="382"/>
      <c r="AOK162" s="382"/>
      <c r="AOL162" s="382"/>
      <c r="AOM162" s="382"/>
      <c r="AON162" s="382"/>
      <c r="AOO162" s="382"/>
      <c r="AOP162" s="382"/>
      <c r="AOQ162" s="382"/>
      <c r="AOR162" s="382"/>
      <c r="AOS162" s="382"/>
      <c r="AOT162" s="382"/>
      <c r="AOU162" s="382"/>
      <c r="AOV162" s="382"/>
      <c r="AOW162" s="382"/>
      <c r="AOX162" s="382"/>
      <c r="AOY162" s="382"/>
      <c r="AOZ162" s="382"/>
      <c r="APA162" s="382"/>
      <c r="APB162" s="382"/>
      <c r="APC162" s="382"/>
      <c r="APD162" s="382"/>
      <c r="APE162" s="382"/>
      <c r="APF162" s="382"/>
      <c r="APG162" s="382"/>
      <c r="APH162" s="382"/>
      <c r="API162" s="382"/>
      <c r="APJ162" s="382"/>
      <c r="APK162" s="382"/>
      <c r="APL162" s="382"/>
      <c r="APM162" s="382"/>
      <c r="APN162" s="382"/>
      <c r="APO162" s="382"/>
      <c r="APP162" s="382"/>
      <c r="APQ162" s="382"/>
      <c r="APR162" s="382"/>
      <c r="APS162" s="382"/>
      <c r="APT162" s="382"/>
      <c r="APU162" s="382"/>
      <c r="APV162" s="382"/>
      <c r="APW162" s="382"/>
      <c r="APX162" s="382"/>
      <c r="APY162" s="382"/>
      <c r="APZ162" s="382"/>
      <c r="AQA162" s="382"/>
      <c r="AQB162" s="382"/>
      <c r="AQC162" s="382"/>
      <c r="AQD162" s="382"/>
      <c r="AQE162" s="382"/>
      <c r="AQF162" s="382"/>
      <c r="AQG162" s="382"/>
      <c r="AQH162" s="382"/>
      <c r="AQI162" s="382"/>
      <c r="AQJ162" s="382"/>
      <c r="AQK162" s="382"/>
      <c r="AQL162" s="382"/>
      <c r="AQM162" s="382"/>
      <c r="AQN162" s="382"/>
      <c r="AQO162" s="382"/>
      <c r="AQP162" s="382"/>
      <c r="AQQ162" s="382"/>
      <c r="AQR162" s="382"/>
      <c r="AQS162" s="382"/>
      <c r="AQT162" s="382"/>
      <c r="AQU162" s="382"/>
      <c r="AQV162" s="382"/>
      <c r="AQW162" s="382"/>
      <c r="AQX162" s="382"/>
      <c r="AQY162" s="382"/>
      <c r="AQZ162" s="382"/>
      <c r="ARA162" s="382"/>
      <c r="ARB162" s="382"/>
      <c r="ARC162" s="382"/>
      <c r="ARD162" s="382"/>
      <c r="ARE162" s="382"/>
      <c r="ARF162" s="382"/>
      <c r="ARG162" s="382"/>
      <c r="ARH162" s="382"/>
      <c r="ARI162" s="382"/>
      <c r="ARJ162" s="382"/>
      <c r="ARK162" s="382"/>
      <c r="ARL162" s="382"/>
      <c r="ARM162" s="382"/>
      <c r="ARN162" s="382"/>
      <c r="ARO162" s="382"/>
      <c r="ARP162" s="382"/>
      <c r="ARQ162" s="382"/>
      <c r="ARR162" s="382"/>
      <c r="ARS162" s="382"/>
      <c r="ART162" s="382"/>
      <c r="ARU162" s="382"/>
      <c r="ARV162" s="382"/>
      <c r="ARW162" s="382"/>
      <c r="ARX162" s="382"/>
      <c r="ARY162" s="382"/>
      <c r="ARZ162" s="382"/>
      <c r="ASA162" s="382"/>
      <c r="ASB162" s="382"/>
      <c r="ASC162" s="382"/>
      <c r="ASD162" s="382"/>
      <c r="ASE162" s="382"/>
      <c r="ASF162" s="382"/>
      <c r="ASG162" s="382"/>
      <c r="ASH162" s="382"/>
      <c r="ASI162" s="382"/>
      <c r="ASJ162" s="382"/>
      <c r="ASK162" s="382"/>
      <c r="ASL162" s="382"/>
      <c r="ASM162" s="382"/>
      <c r="ASN162" s="382"/>
      <c r="ASO162" s="382"/>
      <c r="ASP162" s="382"/>
      <c r="ASQ162" s="382"/>
      <c r="ASR162" s="382"/>
      <c r="ASS162" s="382"/>
      <c r="AST162" s="382"/>
      <c r="ASU162" s="382"/>
      <c r="ASV162" s="382"/>
      <c r="ASW162" s="382"/>
      <c r="ASX162" s="382"/>
      <c r="ASY162" s="382"/>
      <c r="ASZ162" s="382"/>
      <c r="ATA162" s="382"/>
      <c r="ATB162" s="382"/>
      <c r="ATC162" s="382"/>
      <c r="ATD162" s="382"/>
      <c r="ATE162" s="382"/>
      <c r="ATF162" s="382"/>
      <c r="ATG162" s="382"/>
      <c r="ATH162" s="382"/>
      <c r="ATI162" s="382"/>
      <c r="ATJ162" s="382"/>
      <c r="ATK162" s="382"/>
      <c r="ATL162" s="382"/>
      <c r="ATM162" s="382"/>
      <c r="ATN162" s="382"/>
      <c r="ATO162" s="382"/>
      <c r="ATP162" s="382"/>
      <c r="ATQ162" s="382"/>
      <c r="ATR162" s="382"/>
      <c r="ATS162" s="382"/>
      <c r="ATT162" s="382"/>
      <c r="ATU162" s="382"/>
      <c r="ATV162" s="382"/>
      <c r="ATW162" s="382"/>
      <c r="ATX162" s="382"/>
      <c r="ATY162" s="382"/>
      <c r="ATZ162" s="382"/>
      <c r="AUA162" s="382"/>
      <c r="AUB162" s="382"/>
      <c r="AUC162" s="382"/>
      <c r="AUD162" s="382"/>
      <c r="AUE162" s="382"/>
      <c r="AUF162" s="382"/>
      <c r="AUG162" s="382"/>
      <c r="AUH162" s="382"/>
      <c r="AUI162" s="382"/>
      <c r="AUJ162" s="382"/>
      <c r="AUK162" s="382"/>
      <c r="AUL162" s="382"/>
      <c r="AUM162" s="382"/>
      <c r="AUN162" s="382"/>
      <c r="AUO162" s="382"/>
      <c r="AUP162" s="382"/>
      <c r="AUQ162" s="382"/>
      <c r="AUR162" s="382"/>
      <c r="AUS162" s="382"/>
      <c r="AUT162" s="382"/>
      <c r="AUU162" s="382"/>
      <c r="AUV162" s="382"/>
      <c r="AUW162" s="382"/>
      <c r="AUX162" s="382"/>
      <c r="AUY162" s="382"/>
      <c r="AUZ162" s="382"/>
      <c r="AVA162" s="382"/>
      <c r="AVB162" s="382"/>
      <c r="AVC162" s="382"/>
      <c r="AVD162" s="382"/>
      <c r="AVE162" s="382"/>
      <c r="AVF162" s="382"/>
      <c r="AVG162" s="382"/>
      <c r="AVH162" s="382"/>
      <c r="AVI162" s="382"/>
      <c r="AVJ162" s="382"/>
      <c r="AVK162" s="382"/>
      <c r="AVL162" s="382"/>
      <c r="AVM162" s="382"/>
      <c r="AVN162" s="382"/>
      <c r="AVO162" s="382"/>
      <c r="AVP162" s="382"/>
      <c r="AVQ162" s="382"/>
      <c r="AVR162" s="382"/>
      <c r="AVS162" s="382"/>
      <c r="AVT162" s="382"/>
      <c r="AVU162" s="382"/>
      <c r="AVV162" s="382"/>
      <c r="AVW162" s="382"/>
      <c r="AVX162" s="382"/>
      <c r="AVY162" s="382"/>
      <c r="AVZ162" s="382"/>
      <c r="AWA162" s="382"/>
      <c r="AWB162" s="382"/>
      <c r="AWC162" s="382"/>
      <c r="AWD162" s="382"/>
      <c r="AWE162" s="382"/>
      <c r="AWF162" s="382"/>
      <c r="AWG162" s="382"/>
      <c r="AWH162" s="382"/>
      <c r="AWI162" s="382"/>
      <c r="AWJ162" s="382"/>
      <c r="AWK162" s="382"/>
      <c r="AWL162" s="382"/>
      <c r="AWM162" s="382"/>
      <c r="AWN162" s="382"/>
      <c r="AWO162" s="382"/>
      <c r="AWP162" s="382"/>
      <c r="AWQ162" s="382"/>
      <c r="AWR162" s="382"/>
      <c r="AWS162" s="382"/>
      <c r="AWT162" s="382"/>
      <c r="AWU162" s="382"/>
      <c r="AWV162" s="382"/>
      <c r="AWW162" s="382"/>
      <c r="AWX162" s="382"/>
      <c r="AWY162" s="382"/>
      <c r="AWZ162" s="382"/>
      <c r="AXA162" s="382"/>
      <c r="AXB162" s="382"/>
      <c r="AXC162" s="382"/>
      <c r="AXD162" s="382"/>
      <c r="AXE162" s="382"/>
      <c r="AXF162" s="382"/>
      <c r="AXG162" s="382"/>
      <c r="AXH162" s="382"/>
      <c r="AXI162" s="382"/>
      <c r="AXJ162" s="382"/>
      <c r="AXK162" s="382"/>
      <c r="AXL162" s="382"/>
      <c r="AXM162" s="382"/>
      <c r="AXN162" s="382"/>
      <c r="AXO162" s="382"/>
      <c r="AXP162" s="382"/>
      <c r="AXQ162" s="382"/>
      <c r="AXR162" s="382"/>
      <c r="AXS162" s="382"/>
      <c r="AXT162" s="382"/>
      <c r="AXU162" s="382"/>
      <c r="AXV162" s="382"/>
      <c r="AXW162" s="382"/>
      <c r="AXX162" s="382"/>
      <c r="AXY162" s="382"/>
      <c r="AXZ162" s="382"/>
      <c r="AYA162" s="382"/>
      <c r="AYB162" s="382"/>
      <c r="AYC162" s="382"/>
      <c r="AYD162" s="382"/>
      <c r="AYE162" s="382"/>
      <c r="AYF162" s="382"/>
      <c r="AYG162" s="382"/>
      <c r="AYH162" s="382"/>
      <c r="AYI162" s="382"/>
      <c r="AYJ162" s="382"/>
      <c r="AYK162" s="382"/>
      <c r="AYL162" s="382"/>
      <c r="AYM162" s="382"/>
      <c r="AYN162" s="382"/>
      <c r="AYO162" s="382"/>
      <c r="AYP162" s="382"/>
      <c r="AYQ162" s="382"/>
      <c r="AYR162" s="382"/>
      <c r="AYS162" s="382"/>
      <c r="AYT162" s="382"/>
      <c r="AYU162" s="382"/>
      <c r="AYV162" s="382"/>
      <c r="AYW162" s="382"/>
      <c r="AYX162" s="382"/>
      <c r="AYY162" s="382"/>
      <c r="AYZ162" s="382"/>
      <c r="AZA162" s="382"/>
      <c r="AZB162" s="382"/>
      <c r="AZC162" s="382"/>
      <c r="AZD162" s="382"/>
      <c r="AZE162" s="382"/>
      <c r="AZF162" s="382"/>
      <c r="AZG162" s="382"/>
      <c r="AZH162" s="382"/>
      <c r="AZI162" s="382"/>
      <c r="AZJ162" s="382"/>
      <c r="AZK162" s="382"/>
      <c r="AZL162" s="382"/>
      <c r="AZM162" s="382"/>
      <c r="AZN162" s="382"/>
      <c r="AZO162" s="382"/>
      <c r="AZP162" s="382"/>
      <c r="AZQ162" s="382"/>
      <c r="AZR162" s="382"/>
      <c r="AZS162" s="382"/>
      <c r="AZT162" s="382"/>
      <c r="AZU162" s="382"/>
      <c r="AZV162" s="382"/>
      <c r="AZW162" s="382"/>
      <c r="AZX162" s="382"/>
      <c r="AZY162" s="382"/>
      <c r="AZZ162" s="382"/>
      <c r="BAA162" s="382"/>
      <c r="BAB162" s="382"/>
      <c r="BAC162" s="382"/>
      <c r="BAD162" s="382"/>
      <c r="BAE162" s="382"/>
      <c r="BAF162" s="382"/>
      <c r="BAG162" s="382"/>
      <c r="BAH162" s="382"/>
      <c r="BAI162" s="382"/>
      <c r="BAJ162" s="382"/>
      <c r="BAK162" s="382"/>
      <c r="BAL162" s="382"/>
      <c r="BAM162" s="382"/>
      <c r="BAN162" s="382"/>
      <c r="BAO162" s="382"/>
      <c r="BAP162" s="382"/>
      <c r="BAQ162" s="382"/>
      <c r="BAR162" s="382"/>
      <c r="BAS162" s="382"/>
      <c r="BAT162" s="382"/>
      <c r="BAU162" s="382"/>
      <c r="BAV162" s="382"/>
      <c r="BAW162" s="382"/>
      <c r="BAX162" s="382"/>
      <c r="BAY162" s="382"/>
      <c r="BAZ162" s="382"/>
      <c r="BBA162" s="382"/>
      <c r="BBB162" s="382"/>
      <c r="BBC162" s="382"/>
      <c r="BBD162" s="382"/>
      <c r="BBE162" s="382"/>
      <c r="BBF162" s="382"/>
      <c r="BBG162" s="382"/>
      <c r="BBH162" s="382"/>
      <c r="BBI162" s="382"/>
      <c r="BBJ162" s="382"/>
      <c r="BBK162" s="382"/>
      <c r="BBL162" s="382"/>
      <c r="BBM162" s="382"/>
      <c r="BBN162" s="382"/>
      <c r="BBO162" s="382"/>
      <c r="BBP162" s="382"/>
      <c r="BBQ162" s="382"/>
      <c r="BBR162" s="382"/>
      <c r="BBS162" s="382"/>
      <c r="BBT162" s="382"/>
      <c r="BBU162" s="382"/>
      <c r="BBV162" s="382"/>
      <c r="BBW162" s="382"/>
      <c r="BBX162" s="382"/>
      <c r="BBY162" s="382"/>
      <c r="BBZ162" s="382"/>
      <c r="BCA162" s="382"/>
      <c r="BCB162" s="382"/>
      <c r="BCC162" s="382"/>
      <c r="BCD162" s="382"/>
      <c r="BCE162" s="382"/>
      <c r="BCF162" s="382"/>
      <c r="BCG162" s="382"/>
      <c r="BCH162" s="382"/>
      <c r="BCI162" s="382"/>
      <c r="BCJ162" s="382"/>
      <c r="BCK162" s="382"/>
      <c r="BCL162" s="382"/>
      <c r="BCM162" s="382"/>
      <c r="BCN162" s="382"/>
      <c r="BCO162" s="382"/>
      <c r="BCP162" s="382"/>
      <c r="BCQ162" s="382"/>
      <c r="BCR162" s="382"/>
      <c r="BCS162" s="382"/>
      <c r="BCT162" s="382"/>
      <c r="BCU162" s="382"/>
      <c r="BCV162" s="382"/>
      <c r="BCW162" s="382"/>
      <c r="BCX162" s="382"/>
      <c r="BCY162" s="382"/>
      <c r="BCZ162" s="382"/>
      <c r="BDA162" s="382"/>
      <c r="BDB162" s="382"/>
      <c r="BDC162" s="382"/>
      <c r="BDD162" s="382"/>
      <c r="BDE162" s="382"/>
      <c r="BDF162" s="382"/>
      <c r="BDG162" s="382"/>
      <c r="BDH162" s="382"/>
      <c r="BDI162" s="382"/>
      <c r="BDJ162" s="382"/>
      <c r="BDK162" s="382"/>
      <c r="BDL162" s="382"/>
      <c r="BDM162" s="382"/>
      <c r="BDN162" s="382"/>
      <c r="BDO162" s="382"/>
      <c r="BDP162" s="382"/>
      <c r="BDQ162" s="382"/>
      <c r="BDR162" s="382"/>
      <c r="BDS162" s="382"/>
      <c r="BDT162" s="382"/>
      <c r="BDU162" s="382"/>
      <c r="BDV162" s="382"/>
      <c r="BDW162" s="382"/>
      <c r="BDX162" s="382"/>
      <c r="BDY162" s="382"/>
      <c r="BDZ162" s="382"/>
      <c r="BEA162" s="382"/>
      <c r="BEB162" s="382"/>
      <c r="BEC162" s="382"/>
      <c r="BED162" s="382"/>
      <c r="BEE162" s="382"/>
      <c r="BEF162" s="382"/>
      <c r="BEG162" s="382"/>
      <c r="BEH162" s="382"/>
      <c r="BEI162" s="382"/>
      <c r="BEJ162" s="382"/>
      <c r="BEK162" s="382"/>
      <c r="BEL162" s="382"/>
      <c r="BEM162" s="382"/>
      <c r="BEN162" s="382"/>
      <c r="BEO162" s="382"/>
      <c r="BEP162" s="382"/>
      <c r="BEQ162" s="382"/>
      <c r="BER162" s="382"/>
      <c r="BES162" s="382"/>
      <c r="BET162" s="382"/>
      <c r="BEU162" s="382"/>
      <c r="BEV162" s="382"/>
      <c r="BEW162" s="382"/>
      <c r="BEX162" s="382"/>
      <c r="BEY162" s="382"/>
      <c r="BEZ162" s="382"/>
      <c r="BFA162" s="382"/>
      <c r="BFB162" s="382"/>
      <c r="BFC162" s="382"/>
      <c r="BFD162" s="382"/>
      <c r="BFE162" s="382"/>
      <c r="BFF162" s="382"/>
      <c r="BFG162" s="382"/>
      <c r="BFH162" s="382"/>
      <c r="BFI162" s="382"/>
      <c r="BFJ162" s="382"/>
      <c r="BFK162" s="382"/>
      <c r="BFL162" s="382"/>
      <c r="BFM162" s="382"/>
      <c r="BFN162" s="382"/>
      <c r="BFO162" s="382"/>
      <c r="BFP162" s="382"/>
      <c r="BFQ162" s="382"/>
      <c r="BFR162" s="382"/>
      <c r="BFS162" s="382"/>
      <c r="BFT162" s="382"/>
      <c r="BFU162" s="382"/>
      <c r="BFV162" s="382"/>
      <c r="BFW162" s="382"/>
      <c r="BFX162" s="382"/>
      <c r="BFY162" s="382"/>
      <c r="BFZ162" s="382"/>
      <c r="BGA162" s="382"/>
      <c r="BGB162" s="382"/>
      <c r="BGC162" s="382"/>
      <c r="BGD162" s="382"/>
      <c r="BGE162" s="382"/>
      <c r="BGF162" s="382"/>
      <c r="BGG162" s="382"/>
      <c r="BGH162" s="382"/>
      <c r="BGI162" s="382"/>
      <c r="BGJ162" s="382"/>
      <c r="BGK162" s="382"/>
      <c r="BGL162" s="382"/>
      <c r="BGM162" s="382"/>
      <c r="BGN162" s="382"/>
      <c r="BGO162" s="382"/>
      <c r="BGP162" s="382"/>
      <c r="BGQ162" s="382"/>
      <c r="BGR162" s="382"/>
      <c r="BGS162" s="382"/>
      <c r="BGT162" s="382"/>
      <c r="BGU162" s="382"/>
      <c r="BGV162" s="382"/>
      <c r="BGW162" s="382"/>
      <c r="BGX162" s="382"/>
      <c r="BGY162" s="382"/>
      <c r="BGZ162" s="382"/>
      <c r="BHA162" s="382"/>
      <c r="BHB162" s="382"/>
      <c r="BHC162" s="382"/>
      <c r="BHD162" s="382"/>
      <c r="BHE162" s="382"/>
      <c r="BHF162" s="382"/>
      <c r="BHG162" s="382"/>
      <c r="BHH162" s="382"/>
      <c r="BHI162" s="382"/>
      <c r="BHJ162" s="382"/>
      <c r="BHK162" s="382"/>
      <c r="BHL162" s="382"/>
      <c r="BHM162" s="382"/>
      <c r="BHN162" s="382"/>
      <c r="BHO162" s="382"/>
      <c r="BHP162" s="382"/>
      <c r="BHQ162" s="382"/>
      <c r="BHR162" s="382"/>
      <c r="BHS162" s="382"/>
      <c r="BHT162" s="382"/>
      <c r="BHU162" s="382"/>
      <c r="BHV162" s="382"/>
      <c r="BHW162" s="382"/>
      <c r="BHX162" s="382"/>
      <c r="BHY162" s="382"/>
      <c r="BHZ162" s="382"/>
      <c r="BIA162" s="382"/>
      <c r="BIB162" s="382"/>
      <c r="BIC162" s="382"/>
      <c r="BID162" s="382"/>
      <c r="BIE162" s="382"/>
      <c r="BIF162" s="382"/>
      <c r="BIG162" s="382"/>
      <c r="BIH162" s="382"/>
      <c r="BII162" s="382"/>
      <c r="BIJ162" s="382"/>
      <c r="BIK162" s="382"/>
      <c r="BIL162" s="382"/>
      <c r="BIM162" s="382"/>
      <c r="BIN162" s="382"/>
      <c r="BIO162" s="382"/>
      <c r="BIP162" s="382"/>
      <c r="BIQ162" s="382"/>
      <c r="BIR162" s="382"/>
      <c r="BIS162" s="382"/>
      <c r="BIT162" s="382"/>
      <c r="BIU162" s="382"/>
      <c r="BIV162" s="382"/>
      <c r="BIW162" s="382"/>
      <c r="BIX162" s="382"/>
      <c r="BIY162" s="382"/>
      <c r="BIZ162" s="382"/>
      <c r="BJA162" s="382"/>
      <c r="BJB162" s="382"/>
      <c r="BJC162" s="382"/>
      <c r="BJD162" s="382"/>
      <c r="BJE162" s="382"/>
      <c r="BJF162" s="382"/>
      <c r="BJG162" s="382"/>
      <c r="BJH162" s="382"/>
      <c r="BJI162" s="382"/>
      <c r="BJJ162" s="382"/>
      <c r="BJK162" s="382"/>
      <c r="BJL162" s="382"/>
      <c r="BJM162" s="382"/>
      <c r="BJN162" s="382"/>
      <c r="BJO162" s="382"/>
      <c r="BJP162" s="382"/>
      <c r="BJQ162" s="382"/>
      <c r="BJR162" s="382"/>
      <c r="BJS162" s="382"/>
      <c r="BJT162" s="382"/>
      <c r="BJU162" s="382"/>
      <c r="BJV162" s="382"/>
      <c r="BJW162" s="382"/>
      <c r="BJX162" s="382"/>
      <c r="BJY162" s="382"/>
      <c r="BJZ162" s="382"/>
      <c r="BKA162" s="382"/>
      <c r="BKB162" s="382"/>
      <c r="BKC162" s="382"/>
      <c r="BKD162" s="382"/>
      <c r="BKE162" s="382"/>
      <c r="BKF162" s="382"/>
      <c r="BKG162" s="382"/>
      <c r="BKH162" s="382"/>
      <c r="BKI162" s="382"/>
      <c r="BKJ162" s="382"/>
      <c r="BKK162" s="382"/>
      <c r="BKL162" s="382"/>
      <c r="BKM162" s="382"/>
      <c r="BKN162" s="382"/>
      <c r="BKO162" s="382"/>
      <c r="BKP162" s="382"/>
      <c r="BKQ162" s="382"/>
      <c r="BKR162" s="382"/>
      <c r="BKS162" s="382"/>
      <c r="BKT162" s="382"/>
      <c r="BKU162" s="382"/>
      <c r="BKV162" s="382"/>
      <c r="BKW162" s="382"/>
      <c r="BKX162" s="382"/>
      <c r="BKY162" s="382"/>
      <c r="BKZ162" s="382"/>
      <c r="BLA162" s="382"/>
      <c r="BLB162" s="382"/>
      <c r="BLC162" s="382"/>
      <c r="BLD162" s="382"/>
      <c r="BLE162" s="382"/>
      <c r="BLF162" s="382"/>
      <c r="BLG162" s="382"/>
      <c r="BLH162" s="382"/>
      <c r="BLI162" s="382"/>
      <c r="BLJ162" s="382"/>
      <c r="BLK162" s="382"/>
      <c r="BLL162" s="382"/>
      <c r="BLM162" s="382"/>
      <c r="BLN162" s="382"/>
      <c r="BLO162" s="382"/>
      <c r="BLP162" s="382"/>
      <c r="BLQ162" s="382"/>
      <c r="BLR162" s="382"/>
      <c r="BLS162" s="382"/>
      <c r="BLT162" s="382"/>
      <c r="BLU162" s="382"/>
      <c r="BLV162" s="382"/>
      <c r="BLW162" s="382"/>
      <c r="BLX162" s="382"/>
      <c r="BLY162" s="382"/>
      <c r="BLZ162" s="382"/>
      <c r="BMA162" s="382"/>
      <c r="BMB162" s="382"/>
      <c r="BMC162" s="382"/>
      <c r="BMD162" s="382"/>
      <c r="BME162" s="382"/>
      <c r="BMF162" s="382"/>
      <c r="BMG162" s="382"/>
      <c r="BMH162" s="382"/>
      <c r="BMI162" s="382"/>
      <c r="BMJ162" s="382"/>
      <c r="BMK162" s="382"/>
      <c r="BML162" s="382"/>
      <c r="BMM162" s="382"/>
      <c r="BMN162" s="382"/>
      <c r="BMO162" s="382"/>
      <c r="BMP162" s="382"/>
      <c r="BMQ162" s="382"/>
      <c r="BMR162" s="382"/>
      <c r="BMS162" s="382"/>
      <c r="BMT162" s="382"/>
      <c r="BMU162" s="382"/>
      <c r="BMV162" s="382"/>
      <c r="BMW162" s="382"/>
      <c r="BMX162" s="382"/>
      <c r="BMY162" s="382"/>
      <c r="BMZ162" s="382"/>
      <c r="BNA162" s="382"/>
      <c r="BNB162" s="382"/>
      <c r="BNC162" s="382"/>
      <c r="BND162" s="382"/>
      <c r="BNE162" s="382"/>
      <c r="BNF162" s="382"/>
      <c r="BNG162" s="382"/>
      <c r="BNH162" s="382"/>
      <c r="BNI162" s="382"/>
      <c r="BNJ162" s="382"/>
      <c r="BNK162" s="382"/>
      <c r="BNL162" s="382"/>
      <c r="BNM162" s="382"/>
      <c r="BNN162" s="382"/>
      <c r="BNO162" s="382"/>
      <c r="BNP162" s="382"/>
      <c r="BNQ162" s="382"/>
      <c r="BNR162" s="382"/>
      <c r="BNS162" s="382"/>
      <c r="BNT162" s="382"/>
      <c r="BNU162" s="382"/>
      <c r="BNV162" s="382"/>
      <c r="BNW162" s="382"/>
      <c r="BNX162" s="382"/>
      <c r="BNY162" s="382"/>
      <c r="BNZ162" s="382"/>
      <c r="BOA162" s="382"/>
      <c r="BOB162" s="382"/>
      <c r="BOC162" s="382"/>
      <c r="BOD162" s="382"/>
      <c r="BOE162" s="382"/>
      <c r="BOF162" s="382"/>
      <c r="BOG162" s="382"/>
      <c r="BOH162" s="382"/>
      <c r="BOI162" s="382"/>
      <c r="BOJ162" s="382"/>
      <c r="BOK162" s="382"/>
      <c r="BOL162" s="382"/>
      <c r="BOM162" s="382"/>
      <c r="BON162" s="382"/>
      <c r="BOO162" s="382"/>
      <c r="BOP162" s="382"/>
      <c r="BOQ162" s="382"/>
      <c r="BOR162" s="382"/>
      <c r="BOS162" s="382"/>
      <c r="BOT162" s="382"/>
      <c r="BOU162" s="382"/>
      <c r="BOV162" s="382"/>
      <c r="BOW162" s="382"/>
      <c r="BOX162" s="382"/>
      <c r="BOY162" s="382"/>
      <c r="BOZ162" s="382"/>
      <c r="BPA162" s="382"/>
      <c r="BPB162" s="382"/>
      <c r="BPC162" s="382"/>
      <c r="BPD162" s="382"/>
      <c r="BPE162" s="382"/>
      <c r="BPF162" s="382"/>
      <c r="BPG162" s="382"/>
      <c r="BPH162" s="382"/>
      <c r="BPI162" s="382"/>
      <c r="BPJ162" s="382"/>
      <c r="BPK162" s="382"/>
      <c r="BPL162" s="382"/>
      <c r="BPM162" s="382"/>
      <c r="BPN162" s="382"/>
      <c r="BPO162" s="382"/>
      <c r="BPP162" s="382"/>
      <c r="BPQ162" s="382"/>
      <c r="BPR162" s="382"/>
      <c r="BPS162" s="382"/>
      <c r="BPT162" s="382"/>
      <c r="BPU162" s="382"/>
      <c r="BPV162" s="382"/>
      <c r="BPW162" s="382"/>
      <c r="BPX162" s="382"/>
      <c r="BPY162" s="382"/>
      <c r="BPZ162" s="382"/>
      <c r="BQA162" s="382"/>
      <c r="BQB162" s="382"/>
      <c r="BQC162" s="382"/>
      <c r="BQD162" s="382"/>
      <c r="BQE162" s="382"/>
      <c r="BQF162" s="382"/>
      <c r="BQG162" s="382"/>
      <c r="BQH162" s="382"/>
      <c r="BQI162" s="382"/>
      <c r="BQJ162" s="382"/>
      <c r="BQK162" s="382"/>
      <c r="BQL162" s="382"/>
      <c r="BQM162" s="382"/>
      <c r="BQN162" s="382"/>
      <c r="BQO162" s="382"/>
      <c r="BQP162" s="382"/>
      <c r="BQQ162" s="382"/>
      <c r="BQR162" s="382"/>
      <c r="BQS162" s="382"/>
      <c r="BQT162" s="382"/>
      <c r="BQU162" s="382"/>
      <c r="BQV162" s="382"/>
      <c r="BQW162" s="382"/>
      <c r="BQX162" s="382"/>
      <c r="BQY162" s="382"/>
      <c r="BQZ162" s="382"/>
      <c r="BRA162" s="382"/>
      <c r="BRB162" s="382"/>
      <c r="BRC162" s="382"/>
      <c r="BRD162" s="382"/>
      <c r="BRE162" s="382"/>
      <c r="BRF162" s="382"/>
      <c r="BRG162" s="382"/>
      <c r="BRH162" s="382"/>
      <c r="BRI162" s="382"/>
      <c r="BRJ162" s="382"/>
      <c r="BRK162" s="382"/>
      <c r="BRL162" s="382"/>
      <c r="BRM162" s="382"/>
      <c r="BRN162" s="382"/>
      <c r="BRO162" s="382"/>
      <c r="BRP162" s="382"/>
      <c r="BRQ162" s="382"/>
      <c r="BRR162" s="382"/>
      <c r="BRS162" s="382"/>
      <c r="BRT162" s="382"/>
      <c r="BRU162" s="382"/>
      <c r="BRV162" s="382"/>
      <c r="BRW162" s="382"/>
      <c r="BRX162" s="382"/>
      <c r="BRY162" s="382"/>
      <c r="BRZ162" s="382"/>
      <c r="BSA162" s="382"/>
      <c r="BSB162" s="382"/>
      <c r="BSC162" s="382"/>
      <c r="BSD162" s="382"/>
      <c r="BSE162" s="382"/>
      <c r="BSF162" s="382"/>
      <c r="BSG162" s="382"/>
      <c r="BSH162" s="382"/>
      <c r="BSI162" s="382"/>
      <c r="BSJ162" s="382"/>
      <c r="BSK162" s="382"/>
      <c r="BSL162" s="382"/>
      <c r="BSM162" s="382"/>
      <c r="BSN162" s="382"/>
      <c r="BSO162" s="382"/>
      <c r="BSP162" s="382"/>
      <c r="BSQ162" s="382"/>
      <c r="BSR162" s="382"/>
      <c r="BSS162" s="382"/>
      <c r="BST162" s="382"/>
      <c r="BSU162" s="382"/>
      <c r="BSV162" s="382"/>
      <c r="BSW162" s="382"/>
      <c r="BSX162" s="382"/>
      <c r="BSY162" s="382"/>
      <c r="BSZ162" s="382"/>
      <c r="BTA162" s="382"/>
      <c r="BTB162" s="382"/>
      <c r="BTC162" s="382"/>
      <c r="BTD162" s="382"/>
      <c r="BTE162" s="382"/>
      <c r="BTF162" s="382"/>
      <c r="BTG162" s="382"/>
      <c r="BTH162" s="382"/>
      <c r="BTI162" s="382"/>
    </row>
    <row r="163" spans="1:1881" s="4" customFormat="1" ht="73.5" customHeight="1" x14ac:dyDescent="0.25">
      <c r="A163" s="701">
        <v>343</v>
      </c>
      <c r="B163" s="386" t="s">
        <v>59</v>
      </c>
      <c r="C163" s="387" t="s">
        <v>698</v>
      </c>
      <c r="D163" s="174" t="s">
        <v>181</v>
      </c>
      <c r="E163" s="33" t="e">
        <f>HLOOKUP($D$2,'2019 Data(H)'!$C$1:$DC$310,109,FALSE)</f>
        <v>#N/A</v>
      </c>
      <c r="F163" s="562"/>
      <c r="G163" s="554">
        <f>IF(F163&lt;0,"Error: Enter as positive.",)</f>
        <v>0</v>
      </c>
      <c r="H163" s="14"/>
      <c r="I163" s="32"/>
      <c r="J163"/>
      <c r="K163" s="382"/>
      <c r="L163" s="382"/>
      <c r="M163" s="382"/>
      <c r="N163"/>
      <c r="O163" s="382"/>
      <c r="P163" s="382"/>
      <c r="Q163" s="382"/>
      <c r="R163" s="382"/>
      <c r="S163" s="382"/>
      <c r="T163" s="382"/>
      <c r="U163" s="382"/>
      <c r="V163" s="382"/>
      <c r="W163" s="382"/>
      <c r="X163" s="382"/>
      <c r="Y163" s="382"/>
      <c r="Z163" s="382"/>
      <c r="AA163" s="382"/>
      <c r="AB163" s="382"/>
      <c r="AC163" s="382"/>
      <c r="AD163" s="382"/>
      <c r="AE163" s="382"/>
      <c r="AF163" s="382"/>
      <c r="AG163" s="382"/>
      <c r="AH163" s="382"/>
      <c r="AI163" s="382"/>
      <c r="AJ163" s="382"/>
      <c r="AK163" s="382"/>
      <c r="AL163" s="382"/>
      <c r="AM163" s="382"/>
      <c r="AN163" s="382"/>
      <c r="AO163" s="382"/>
      <c r="AP163" s="382"/>
      <c r="AQ163" s="382"/>
      <c r="AR163" s="382"/>
      <c r="AS163" s="382"/>
      <c r="AT163" s="382"/>
      <c r="AU163" s="382"/>
      <c r="AV163" s="382"/>
      <c r="AW163" s="382"/>
      <c r="AX163" s="382"/>
      <c r="AY163" s="382"/>
      <c r="AZ163" s="382"/>
      <c r="BA163" s="382"/>
      <c r="BB163" s="382"/>
      <c r="BC163" s="382"/>
      <c r="BD163" s="382"/>
      <c r="BE163" s="382"/>
      <c r="BF163" s="382"/>
      <c r="BG163" s="382"/>
      <c r="BH163" s="382"/>
      <c r="BI163" s="382"/>
      <c r="BJ163" s="382"/>
      <c r="BK163" s="382"/>
      <c r="BL163" s="382"/>
      <c r="BM163" s="382"/>
      <c r="BN163" s="382"/>
      <c r="BO163" s="382"/>
      <c r="BP163" s="382"/>
      <c r="BQ163" s="382"/>
      <c r="BR163" s="382"/>
      <c r="BS163" s="382"/>
      <c r="BT163" s="382"/>
      <c r="BU163" s="382"/>
      <c r="BV163" s="382"/>
      <c r="BW163" s="382"/>
      <c r="BX163" s="382"/>
      <c r="BY163" s="382"/>
      <c r="BZ163" s="382"/>
      <c r="CA163" s="382"/>
      <c r="CB163" s="382"/>
      <c r="CC163" s="382"/>
      <c r="CD163" s="382"/>
      <c r="CE163" s="382"/>
      <c r="CF163" s="382"/>
      <c r="CG163" s="382"/>
      <c r="CH163" s="382"/>
      <c r="CI163" s="382"/>
      <c r="CJ163" s="382"/>
      <c r="CK163" s="382"/>
      <c r="CL163" s="382"/>
      <c r="CM163" s="382"/>
      <c r="CN163" s="382"/>
      <c r="CO163" s="382"/>
      <c r="CP163" s="382"/>
      <c r="CQ163" s="382"/>
      <c r="CR163" s="382"/>
      <c r="CS163" s="382"/>
      <c r="CT163" s="382"/>
      <c r="CU163" s="382"/>
      <c r="CV163" s="382"/>
      <c r="CW163" s="382"/>
      <c r="CX163" s="382"/>
      <c r="CY163" s="382"/>
      <c r="CZ163" s="382"/>
      <c r="DA163" s="382"/>
      <c r="DB163" s="382"/>
      <c r="DC163" s="382"/>
      <c r="DD163" s="382"/>
      <c r="DE163" s="382"/>
      <c r="DF163" s="382"/>
      <c r="DG163" s="382"/>
      <c r="DH163" s="382"/>
      <c r="DI163" s="382"/>
      <c r="DJ163" s="382"/>
      <c r="DK163" s="382"/>
      <c r="DL163" s="382"/>
      <c r="DM163" s="382"/>
      <c r="DN163" s="382"/>
      <c r="DO163" s="382"/>
      <c r="DP163" s="382"/>
      <c r="DQ163" s="382"/>
      <c r="DR163" s="382"/>
      <c r="DS163" s="382"/>
      <c r="DT163" s="382"/>
      <c r="DU163" s="382"/>
      <c r="DV163" s="382"/>
      <c r="DW163" s="382"/>
      <c r="DX163" s="382"/>
      <c r="DY163" s="382"/>
      <c r="DZ163" s="382"/>
      <c r="EA163" s="382"/>
      <c r="EB163" s="382"/>
      <c r="EC163" s="382"/>
      <c r="ED163" s="382"/>
      <c r="EE163" s="382"/>
      <c r="EF163" s="382"/>
      <c r="EG163" s="382"/>
      <c r="EH163" s="382"/>
      <c r="EI163" s="382"/>
      <c r="EJ163" s="382"/>
      <c r="EK163" s="382"/>
      <c r="EL163" s="382"/>
      <c r="EM163" s="382"/>
      <c r="EN163" s="382"/>
      <c r="EO163" s="382"/>
      <c r="EP163" s="382"/>
      <c r="EQ163" s="382"/>
      <c r="ER163" s="382"/>
      <c r="ES163" s="382"/>
      <c r="ET163" s="382"/>
      <c r="EU163" s="382"/>
      <c r="EV163" s="382"/>
      <c r="EW163" s="382"/>
      <c r="EX163" s="382"/>
      <c r="EY163" s="382"/>
      <c r="EZ163" s="382"/>
      <c r="FA163" s="382"/>
      <c r="FB163" s="382"/>
      <c r="FC163" s="382"/>
      <c r="FD163" s="382"/>
      <c r="FE163" s="382"/>
      <c r="FF163" s="382"/>
      <c r="FG163" s="382"/>
      <c r="FH163" s="382"/>
      <c r="FI163" s="382"/>
      <c r="FJ163" s="382"/>
      <c r="FK163" s="382"/>
      <c r="FL163" s="382"/>
      <c r="FM163" s="382"/>
      <c r="FN163" s="382"/>
      <c r="FO163" s="382"/>
      <c r="FP163" s="382"/>
      <c r="FQ163" s="382"/>
      <c r="FR163" s="382"/>
      <c r="FS163" s="382"/>
      <c r="FT163" s="382"/>
      <c r="FU163" s="382"/>
      <c r="FV163" s="382"/>
      <c r="FW163" s="382"/>
      <c r="FX163" s="382"/>
      <c r="FY163" s="382"/>
      <c r="FZ163" s="382"/>
      <c r="GA163" s="382"/>
      <c r="GB163" s="382"/>
      <c r="GC163" s="382"/>
      <c r="GD163" s="382"/>
      <c r="GE163" s="382"/>
      <c r="GF163" s="382"/>
      <c r="GG163" s="382"/>
      <c r="GH163" s="382"/>
      <c r="GI163" s="382"/>
      <c r="GJ163" s="382"/>
      <c r="GK163" s="382"/>
      <c r="GL163" s="382"/>
      <c r="GM163" s="382"/>
      <c r="GN163" s="382"/>
      <c r="GO163" s="382"/>
      <c r="GP163" s="382"/>
      <c r="GQ163" s="382"/>
      <c r="GR163" s="382"/>
      <c r="GS163" s="382"/>
      <c r="GT163" s="382"/>
      <c r="GU163" s="382"/>
      <c r="GV163" s="382"/>
      <c r="GW163" s="382"/>
      <c r="GX163" s="382"/>
      <c r="GY163" s="382"/>
      <c r="GZ163" s="382"/>
      <c r="HA163" s="382"/>
      <c r="HB163" s="382"/>
      <c r="HC163" s="382"/>
      <c r="HD163" s="382"/>
      <c r="HE163" s="382"/>
      <c r="HF163" s="382"/>
      <c r="HG163" s="382"/>
      <c r="HH163" s="382"/>
      <c r="HI163" s="382"/>
      <c r="HJ163" s="382"/>
      <c r="HK163" s="382"/>
      <c r="HL163" s="382"/>
      <c r="HM163" s="382"/>
      <c r="HN163" s="382"/>
      <c r="HO163" s="382"/>
      <c r="HP163" s="382"/>
      <c r="HQ163" s="382"/>
      <c r="HR163" s="382"/>
      <c r="HS163" s="382"/>
      <c r="HT163" s="382"/>
      <c r="HU163" s="382"/>
      <c r="HV163" s="382"/>
      <c r="HW163" s="382"/>
      <c r="HX163" s="382"/>
      <c r="HY163" s="382"/>
      <c r="HZ163" s="382"/>
      <c r="IA163" s="382"/>
      <c r="IB163" s="382"/>
      <c r="IC163" s="382"/>
      <c r="ID163" s="382"/>
      <c r="IE163" s="382"/>
      <c r="IF163" s="382"/>
      <c r="IG163" s="382"/>
      <c r="IH163" s="382"/>
      <c r="II163" s="382"/>
      <c r="IJ163" s="382"/>
      <c r="IK163" s="382"/>
      <c r="IL163" s="382"/>
      <c r="IM163" s="382"/>
      <c r="IN163" s="382"/>
      <c r="IO163" s="382"/>
      <c r="IP163" s="382"/>
      <c r="IQ163" s="382"/>
      <c r="IR163" s="382"/>
      <c r="IS163" s="382"/>
      <c r="IT163" s="382"/>
      <c r="IU163" s="382"/>
      <c r="IV163" s="382"/>
      <c r="IW163" s="382"/>
      <c r="IX163" s="382"/>
      <c r="IY163" s="382"/>
      <c r="IZ163" s="382"/>
      <c r="JA163" s="382"/>
      <c r="JB163" s="382"/>
      <c r="JC163" s="382"/>
      <c r="JD163" s="382"/>
      <c r="JE163" s="382"/>
      <c r="JF163" s="382"/>
      <c r="JG163" s="382"/>
      <c r="JH163" s="382"/>
      <c r="JI163" s="382"/>
      <c r="JJ163" s="382"/>
      <c r="JK163" s="382"/>
      <c r="JL163" s="382"/>
      <c r="JM163" s="382"/>
      <c r="JN163" s="382"/>
      <c r="JO163" s="382"/>
      <c r="JP163" s="382"/>
      <c r="JQ163" s="382"/>
      <c r="JR163" s="382"/>
      <c r="JS163" s="382"/>
      <c r="JT163" s="382"/>
      <c r="JU163" s="382"/>
      <c r="JV163" s="382"/>
      <c r="JW163" s="382"/>
      <c r="JX163" s="382"/>
      <c r="JY163" s="382"/>
      <c r="JZ163" s="382"/>
      <c r="KA163" s="382"/>
      <c r="KB163" s="382"/>
      <c r="KC163" s="382"/>
      <c r="KD163" s="382"/>
      <c r="KE163" s="382"/>
      <c r="KF163" s="382"/>
      <c r="KG163" s="382"/>
      <c r="KH163" s="382"/>
      <c r="KI163" s="382"/>
      <c r="KJ163" s="382"/>
      <c r="KK163" s="382"/>
      <c r="KL163" s="382"/>
      <c r="KM163" s="382"/>
      <c r="KN163" s="382"/>
      <c r="KO163" s="382"/>
      <c r="KP163" s="382"/>
      <c r="KQ163" s="382"/>
      <c r="KR163" s="382"/>
      <c r="KS163" s="382"/>
      <c r="KT163" s="382"/>
      <c r="KU163" s="382"/>
      <c r="KV163" s="382"/>
      <c r="KW163" s="382"/>
      <c r="KX163" s="382"/>
      <c r="KY163" s="382"/>
      <c r="KZ163" s="382"/>
      <c r="LA163" s="382"/>
      <c r="LB163" s="382"/>
      <c r="LC163" s="382"/>
      <c r="LD163" s="382"/>
      <c r="LE163" s="382"/>
      <c r="LF163" s="382"/>
      <c r="LG163" s="382"/>
      <c r="LH163" s="382"/>
      <c r="LI163" s="382"/>
      <c r="LJ163" s="382"/>
      <c r="LK163" s="382"/>
      <c r="LL163" s="382"/>
      <c r="LM163" s="382"/>
      <c r="LN163" s="382"/>
      <c r="LO163" s="382"/>
      <c r="LP163" s="382"/>
      <c r="LQ163" s="382"/>
      <c r="LR163" s="382"/>
      <c r="LS163" s="382"/>
      <c r="LT163" s="382"/>
      <c r="LU163" s="382"/>
      <c r="LV163" s="382"/>
      <c r="LW163" s="382"/>
      <c r="LX163" s="382"/>
      <c r="LY163" s="382"/>
      <c r="LZ163" s="382"/>
      <c r="MA163" s="382"/>
      <c r="MB163" s="382"/>
      <c r="MC163" s="382"/>
      <c r="MD163" s="382"/>
      <c r="ME163" s="382"/>
      <c r="MF163" s="382"/>
      <c r="MG163" s="382"/>
      <c r="MH163" s="382"/>
      <c r="MI163" s="382"/>
      <c r="MJ163" s="382"/>
      <c r="MK163" s="382"/>
      <c r="ML163" s="382"/>
      <c r="MM163" s="382"/>
      <c r="MN163" s="382"/>
      <c r="MO163" s="382"/>
      <c r="MP163" s="382"/>
      <c r="MQ163" s="382"/>
      <c r="MR163" s="382"/>
      <c r="MS163" s="382"/>
      <c r="MT163" s="382"/>
      <c r="MU163" s="382"/>
      <c r="MV163" s="382"/>
      <c r="MW163" s="382"/>
      <c r="MX163" s="382"/>
      <c r="MY163" s="382"/>
      <c r="MZ163" s="382"/>
      <c r="NA163" s="382"/>
      <c r="NB163" s="382"/>
      <c r="NC163" s="382"/>
      <c r="ND163" s="382"/>
      <c r="NE163" s="382"/>
      <c r="NF163" s="382"/>
      <c r="NG163" s="382"/>
      <c r="NH163" s="382"/>
      <c r="NI163" s="382"/>
      <c r="NJ163" s="382"/>
      <c r="NK163" s="382"/>
      <c r="NL163" s="382"/>
      <c r="NM163" s="382"/>
      <c r="NN163" s="382"/>
      <c r="NO163" s="382"/>
      <c r="NP163" s="382"/>
      <c r="NQ163" s="382"/>
      <c r="NR163" s="382"/>
      <c r="NS163" s="382"/>
      <c r="NT163" s="382"/>
      <c r="NU163" s="382"/>
      <c r="NV163" s="382"/>
      <c r="NW163" s="382"/>
      <c r="NX163" s="382"/>
      <c r="NY163" s="382"/>
      <c r="NZ163" s="382"/>
      <c r="OA163" s="382"/>
      <c r="OB163" s="382"/>
      <c r="OC163" s="382"/>
      <c r="OD163" s="382"/>
      <c r="OE163" s="382"/>
      <c r="OF163" s="382"/>
      <c r="OG163" s="382"/>
      <c r="OH163" s="382"/>
      <c r="OI163" s="382"/>
      <c r="OJ163" s="382"/>
      <c r="OK163" s="382"/>
      <c r="OL163" s="382"/>
      <c r="OM163" s="382"/>
      <c r="ON163" s="382"/>
      <c r="OO163" s="382"/>
      <c r="OP163" s="382"/>
      <c r="OQ163" s="382"/>
      <c r="OR163" s="382"/>
      <c r="OS163" s="382"/>
      <c r="OT163" s="382"/>
      <c r="OU163" s="382"/>
      <c r="OV163" s="382"/>
      <c r="OW163" s="382"/>
      <c r="OX163" s="382"/>
      <c r="OY163" s="382"/>
      <c r="OZ163" s="382"/>
      <c r="PA163" s="382"/>
      <c r="PB163" s="382"/>
      <c r="PC163" s="382"/>
      <c r="PD163" s="382"/>
      <c r="PE163" s="382"/>
      <c r="PF163" s="382"/>
      <c r="PG163" s="382"/>
      <c r="PH163" s="382"/>
      <c r="PI163" s="382"/>
      <c r="PJ163" s="382"/>
      <c r="PK163" s="382"/>
      <c r="PL163" s="382"/>
      <c r="PM163" s="382"/>
      <c r="PN163" s="382"/>
      <c r="PO163" s="382"/>
      <c r="PP163" s="382"/>
      <c r="PQ163" s="382"/>
      <c r="PR163" s="382"/>
      <c r="PS163" s="382"/>
      <c r="PT163" s="382"/>
      <c r="PU163" s="382"/>
      <c r="PV163" s="382"/>
      <c r="PW163" s="382"/>
      <c r="PX163" s="382"/>
      <c r="PY163" s="382"/>
      <c r="PZ163" s="382"/>
      <c r="QA163" s="382"/>
      <c r="QB163" s="382"/>
      <c r="QC163" s="382"/>
      <c r="QD163" s="382"/>
      <c r="QE163" s="382"/>
      <c r="QF163" s="382"/>
      <c r="QG163" s="382"/>
      <c r="QH163" s="382"/>
      <c r="QI163" s="382"/>
      <c r="QJ163" s="382"/>
      <c r="QK163" s="382"/>
      <c r="QL163" s="382"/>
      <c r="QM163" s="382"/>
      <c r="QN163" s="382"/>
      <c r="QO163" s="382"/>
      <c r="QP163" s="382"/>
      <c r="QQ163" s="382"/>
      <c r="QR163" s="382"/>
      <c r="QS163" s="382"/>
      <c r="QT163" s="382"/>
      <c r="QU163" s="382"/>
      <c r="QV163" s="382"/>
      <c r="QW163" s="382"/>
      <c r="QX163" s="382"/>
      <c r="QY163" s="382"/>
      <c r="QZ163" s="382"/>
      <c r="RA163" s="382"/>
      <c r="RB163" s="382"/>
      <c r="RC163" s="382"/>
      <c r="RD163" s="382"/>
      <c r="RE163" s="382"/>
      <c r="RF163" s="382"/>
      <c r="RG163" s="382"/>
      <c r="RH163" s="382"/>
      <c r="RI163" s="382"/>
      <c r="RJ163" s="382"/>
      <c r="RK163" s="382"/>
      <c r="RL163" s="382"/>
      <c r="RM163" s="382"/>
      <c r="RN163" s="382"/>
      <c r="RO163" s="382"/>
      <c r="RP163" s="382"/>
      <c r="RQ163" s="382"/>
      <c r="RR163" s="382"/>
      <c r="RS163" s="382"/>
      <c r="RT163" s="382"/>
      <c r="RU163" s="382"/>
      <c r="RV163" s="382"/>
      <c r="RW163" s="382"/>
      <c r="RX163" s="382"/>
      <c r="RY163" s="382"/>
      <c r="RZ163" s="382"/>
      <c r="SA163" s="382"/>
      <c r="SB163" s="382"/>
      <c r="SC163" s="382"/>
      <c r="SD163" s="382"/>
      <c r="SE163" s="382"/>
      <c r="SF163" s="382"/>
      <c r="SG163" s="382"/>
      <c r="SH163" s="382"/>
      <c r="SI163" s="382"/>
      <c r="SJ163" s="382"/>
      <c r="SK163" s="382"/>
      <c r="SL163" s="382"/>
      <c r="SM163" s="382"/>
      <c r="SN163" s="382"/>
      <c r="SO163" s="382"/>
      <c r="SP163" s="382"/>
      <c r="SQ163" s="382"/>
      <c r="SR163" s="382"/>
      <c r="SS163" s="382"/>
      <c r="ST163" s="382"/>
      <c r="SU163" s="382"/>
      <c r="SV163" s="382"/>
      <c r="SW163" s="382"/>
      <c r="SX163" s="382"/>
      <c r="SY163" s="382"/>
      <c r="SZ163" s="382"/>
      <c r="TA163" s="382"/>
      <c r="TB163" s="382"/>
      <c r="TC163" s="382"/>
      <c r="TD163" s="382"/>
      <c r="TE163" s="382"/>
      <c r="TF163" s="382"/>
      <c r="TG163" s="382"/>
      <c r="TH163" s="382"/>
      <c r="TI163" s="382"/>
      <c r="TJ163" s="382"/>
      <c r="TK163" s="382"/>
      <c r="TL163" s="382"/>
      <c r="TM163" s="382"/>
      <c r="TN163" s="382"/>
      <c r="TO163" s="382"/>
      <c r="TP163" s="382"/>
      <c r="TQ163" s="382"/>
      <c r="TR163" s="382"/>
      <c r="TS163" s="382"/>
      <c r="TT163" s="382"/>
      <c r="TU163" s="382"/>
      <c r="TV163" s="382"/>
      <c r="TW163" s="382"/>
      <c r="TX163" s="382"/>
      <c r="TY163" s="382"/>
      <c r="TZ163" s="382"/>
      <c r="UA163" s="382"/>
      <c r="UB163" s="382"/>
      <c r="UC163" s="382"/>
      <c r="UD163" s="382"/>
      <c r="UE163" s="382"/>
      <c r="UF163" s="382"/>
      <c r="UG163" s="382"/>
      <c r="UH163" s="382"/>
      <c r="UI163" s="382"/>
      <c r="UJ163" s="382"/>
      <c r="UK163" s="382"/>
      <c r="UL163" s="382"/>
      <c r="UM163" s="382"/>
      <c r="UN163" s="382"/>
      <c r="UO163" s="382"/>
      <c r="UP163" s="382"/>
      <c r="UQ163" s="382"/>
      <c r="UR163" s="382"/>
      <c r="US163" s="382"/>
      <c r="UT163" s="382"/>
      <c r="UU163" s="382"/>
      <c r="UV163" s="382"/>
      <c r="UW163" s="382"/>
      <c r="UX163" s="382"/>
      <c r="UY163" s="382"/>
      <c r="UZ163" s="382"/>
      <c r="VA163" s="382"/>
      <c r="VB163" s="382"/>
      <c r="VC163" s="382"/>
      <c r="VD163" s="382"/>
      <c r="VE163" s="382"/>
      <c r="VF163" s="382"/>
      <c r="VG163" s="382"/>
      <c r="VH163" s="382"/>
      <c r="VI163" s="382"/>
      <c r="VJ163" s="382"/>
      <c r="VK163" s="382"/>
      <c r="VL163" s="382"/>
      <c r="VM163" s="382"/>
      <c r="VN163" s="382"/>
      <c r="VO163" s="382"/>
      <c r="VP163" s="382"/>
      <c r="VQ163" s="382"/>
      <c r="VR163" s="382"/>
      <c r="VS163" s="382"/>
      <c r="VT163" s="382"/>
      <c r="VU163" s="382"/>
      <c r="VV163" s="382"/>
      <c r="VW163" s="382"/>
      <c r="VX163" s="382"/>
      <c r="VY163" s="382"/>
      <c r="VZ163" s="382"/>
      <c r="WA163" s="382"/>
      <c r="WB163" s="382"/>
      <c r="WC163" s="382"/>
      <c r="WD163" s="382"/>
      <c r="WE163" s="382"/>
      <c r="WF163" s="382"/>
      <c r="WG163" s="382"/>
      <c r="WH163" s="382"/>
      <c r="WI163" s="382"/>
      <c r="WJ163" s="382"/>
      <c r="WK163" s="382"/>
      <c r="WL163" s="382"/>
      <c r="WM163" s="382"/>
      <c r="WN163" s="382"/>
      <c r="WO163" s="382"/>
      <c r="WP163" s="382"/>
      <c r="WQ163" s="382"/>
      <c r="WR163" s="382"/>
      <c r="WS163" s="382"/>
      <c r="WT163" s="382"/>
      <c r="WU163" s="382"/>
      <c r="WV163" s="382"/>
      <c r="WW163" s="382"/>
      <c r="WX163" s="382"/>
      <c r="WY163" s="382"/>
      <c r="WZ163" s="382"/>
      <c r="XA163" s="382"/>
      <c r="XB163" s="382"/>
      <c r="XC163" s="382"/>
      <c r="XD163" s="382"/>
      <c r="XE163" s="382"/>
      <c r="XF163" s="382"/>
      <c r="XG163" s="382"/>
      <c r="XH163" s="382"/>
      <c r="XI163" s="382"/>
      <c r="XJ163" s="382"/>
      <c r="XK163" s="382"/>
      <c r="XL163" s="382"/>
      <c r="XM163" s="382"/>
      <c r="XN163" s="382"/>
      <c r="XO163" s="382"/>
      <c r="XP163" s="382"/>
      <c r="XQ163" s="382"/>
      <c r="XR163" s="382"/>
      <c r="XS163" s="382"/>
      <c r="XT163" s="382"/>
      <c r="XU163" s="382"/>
      <c r="XV163" s="382"/>
      <c r="XW163" s="382"/>
      <c r="XX163" s="382"/>
      <c r="XY163" s="382"/>
      <c r="XZ163" s="382"/>
      <c r="YA163" s="382"/>
      <c r="YB163" s="382"/>
      <c r="YC163" s="382"/>
      <c r="YD163" s="382"/>
      <c r="YE163" s="382"/>
      <c r="YF163" s="382"/>
      <c r="YG163" s="382"/>
      <c r="YH163" s="382"/>
      <c r="YI163" s="382"/>
      <c r="YJ163" s="382"/>
      <c r="YK163" s="382"/>
      <c r="YL163" s="382"/>
      <c r="YM163" s="382"/>
      <c r="YN163" s="382"/>
      <c r="YO163" s="382"/>
      <c r="YP163" s="382"/>
      <c r="YQ163" s="382"/>
      <c r="YR163" s="382"/>
      <c r="YS163" s="382"/>
      <c r="YT163" s="382"/>
      <c r="YU163" s="382"/>
      <c r="YV163" s="382"/>
      <c r="YW163" s="382"/>
      <c r="YX163" s="382"/>
      <c r="YY163" s="382"/>
      <c r="YZ163" s="382"/>
      <c r="ZA163" s="382"/>
      <c r="ZB163" s="382"/>
      <c r="ZC163" s="382"/>
      <c r="ZD163" s="382"/>
      <c r="ZE163" s="382"/>
      <c r="ZF163" s="382"/>
      <c r="ZG163" s="382"/>
      <c r="ZH163" s="382"/>
      <c r="ZI163" s="382"/>
      <c r="ZJ163" s="382"/>
      <c r="ZK163" s="382"/>
      <c r="ZL163" s="382"/>
      <c r="ZM163" s="382"/>
      <c r="ZN163" s="382"/>
      <c r="ZO163" s="382"/>
      <c r="ZP163" s="382"/>
      <c r="ZQ163" s="382"/>
      <c r="ZR163" s="382"/>
      <c r="ZS163" s="382"/>
      <c r="ZT163" s="382"/>
      <c r="ZU163" s="382"/>
      <c r="ZV163" s="382"/>
      <c r="ZW163" s="382"/>
      <c r="ZX163" s="382"/>
      <c r="ZY163" s="382"/>
      <c r="ZZ163" s="382"/>
      <c r="AAA163" s="382"/>
      <c r="AAB163" s="382"/>
      <c r="AAC163" s="382"/>
      <c r="AAD163" s="382"/>
      <c r="AAE163" s="382"/>
      <c r="AAF163" s="382"/>
      <c r="AAG163" s="382"/>
      <c r="AAH163" s="382"/>
      <c r="AAI163" s="382"/>
      <c r="AAJ163" s="382"/>
      <c r="AAK163" s="382"/>
      <c r="AAL163" s="382"/>
      <c r="AAM163" s="382"/>
      <c r="AAN163" s="382"/>
      <c r="AAO163" s="382"/>
      <c r="AAP163" s="382"/>
      <c r="AAQ163" s="382"/>
      <c r="AAR163" s="382"/>
      <c r="AAS163" s="382"/>
      <c r="AAT163" s="382"/>
      <c r="AAU163" s="382"/>
      <c r="AAV163" s="382"/>
      <c r="AAW163" s="382"/>
      <c r="AAX163" s="382"/>
      <c r="AAY163" s="382"/>
      <c r="AAZ163" s="382"/>
      <c r="ABA163" s="382"/>
      <c r="ABB163" s="382"/>
      <c r="ABC163" s="382"/>
      <c r="ABD163" s="382"/>
      <c r="ABE163" s="382"/>
      <c r="ABF163" s="382"/>
      <c r="ABG163" s="382"/>
      <c r="ABH163" s="382"/>
      <c r="ABI163" s="382"/>
      <c r="ABJ163" s="382"/>
      <c r="ABK163" s="382"/>
      <c r="ABL163" s="382"/>
      <c r="ABM163" s="382"/>
      <c r="ABN163" s="382"/>
      <c r="ABO163" s="382"/>
      <c r="ABP163" s="382"/>
      <c r="ABQ163" s="382"/>
      <c r="ABR163" s="382"/>
      <c r="ABS163" s="382"/>
      <c r="ABT163" s="382"/>
      <c r="ABU163" s="382"/>
      <c r="ABV163" s="382"/>
      <c r="ABW163" s="382"/>
      <c r="ABX163" s="382"/>
      <c r="ABY163" s="382"/>
      <c r="ABZ163" s="382"/>
      <c r="ACA163" s="382"/>
      <c r="ACB163" s="382"/>
      <c r="ACC163" s="382"/>
      <c r="ACD163" s="382"/>
      <c r="ACE163" s="382"/>
      <c r="ACF163" s="382"/>
      <c r="ACG163" s="382"/>
      <c r="ACH163" s="382"/>
      <c r="ACI163" s="382"/>
      <c r="ACJ163" s="382"/>
      <c r="ACK163" s="382"/>
      <c r="ACL163" s="382"/>
      <c r="ACM163" s="382"/>
      <c r="ACN163" s="382"/>
      <c r="ACO163" s="382"/>
      <c r="ACP163" s="382"/>
      <c r="ACQ163" s="382"/>
      <c r="ACR163" s="382"/>
      <c r="ACS163" s="382"/>
      <c r="ACT163" s="382"/>
      <c r="ACU163" s="382"/>
      <c r="ACV163" s="382"/>
      <c r="ACW163" s="382"/>
      <c r="ACX163" s="382"/>
      <c r="ACY163" s="382"/>
      <c r="ACZ163" s="382"/>
      <c r="ADA163" s="382"/>
      <c r="ADB163" s="382"/>
      <c r="ADC163" s="382"/>
      <c r="ADD163" s="382"/>
      <c r="ADE163" s="382"/>
      <c r="ADF163" s="382"/>
      <c r="ADG163" s="382"/>
      <c r="ADH163" s="382"/>
      <c r="ADI163" s="382"/>
      <c r="ADJ163" s="382"/>
      <c r="ADK163" s="382"/>
      <c r="ADL163" s="382"/>
      <c r="ADM163" s="382"/>
      <c r="ADN163" s="382"/>
      <c r="ADO163" s="382"/>
      <c r="ADP163" s="382"/>
      <c r="ADQ163" s="382"/>
      <c r="ADR163" s="382"/>
      <c r="ADS163" s="382"/>
      <c r="ADT163" s="382"/>
      <c r="ADU163" s="382"/>
      <c r="ADV163" s="382"/>
      <c r="ADW163" s="382"/>
      <c r="ADX163" s="382"/>
      <c r="ADY163" s="382"/>
      <c r="ADZ163" s="382"/>
      <c r="AEA163" s="382"/>
      <c r="AEB163" s="382"/>
      <c r="AEC163" s="382"/>
      <c r="AED163" s="382"/>
      <c r="AEE163" s="382"/>
      <c r="AEF163" s="382"/>
      <c r="AEG163" s="382"/>
      <c r="AEH163" s="382"/>
      <c r="AEI163" s="382"/>
      <c r="AEJ163" s="382"/>
      <c r="AEK163" s="382"/>
      <c r="AEL163" s="382"/>
      <c r="AEM163" s="382"/>
      <c r="AEN163" s="382"/>
      <c r="AEO163" s="382"/>
      <c r="AEP163" s="382"/>
      <c r="AEQ163" s="382"/>
      <c r="AER163" s="382"/>
      <c r="AES163" s="382"/>
      <c r="AET163" s="382"/>
      <c r="AEU163" s="382"/>
      <c r="AEV163" s="382"/>
      <c r="AEW163" s="382"/>
      <c r="AEX163" s="382"/>
      <c r="AEY163" s="382"/>
      <c r="AEZ163" s="382"/>
      <c r="AFA163" s="382"/>
      <c r="AFB163" s="382"/>
      <c r="AFC163" s="382"/>
      <c r="AFD163" s="382"/>
      <c r="AFE163" s="382"/>
      <c r="AFF163" s="382"/>
      <c r="AFG163" s="382"/>
      <c r="AFH163" s="382"/>
      <c r="AFI163" s="382"/>
      <c r="AFJ163" s="382"/>
      <c r="AFK163" s="382"/>
      <c r="AFL163" s="382"/>
      <c r="AFM163" s="382"/>
      <c r="AFN163" s="382"/>
      <c r="AFO163" s="382"/>
      <c r="AFP163" s="382"/>
      <c r="AFQ163" s="382"/>
      <c r="AFR163" s="382"/>
      <c r="AFS163" s="382"/>
      <c r="AFT163" s="382"/>
      <c r="AFU163" s="382"/>
      <c r="AFV163" s="382"/>
      <c r="AFW163" s="382"/>
      <c r="AFX163" s="382"/>
      <c r="AFY163" s="382"/>
      <c r="AFZ163" s="382"/>
      <c r="AGA163" s="382"/>
      <c r="AGB163" s="382"/>
      <c r="AGC163" s="382"/>
      <c r="AGD163" s="382"/>
      <c r="AGE163" s="382"/>
      <c r="AGF163" s="382"/>
      <c r="AGG163" s="382"/>
      <c r="AGH163" s="382"/>
      <c r="AGI163" s="382"/>
      <c r="AGJ163" s="382"/>
      <c r="AGK163" s="382"/>
      <c r="AGL163" s="382"/>
      <c r="AGM163" s="382"/>
      <c r="AGN163" s="382"/>
      <c r="AGO163" s="382"/>
      <c r="AGP163" s="382"/>
      <c r="AGQ163" s="382"/>
      <c r="AGR163" s="382"/>
      <c r="AGS163" s="382"/>
      <c r="AGT163" s="382"/>
      <c r="AGU163" s="382"/>
      <c r="AGV163" s="382"/>
      <c r="AGW163" s="382"/>
      <c r="AGX163" s="382"/>
      <c r="AGY163" s="382"/>
      <c r="AGZ163" s="382"/>
      <c r="AHA163" s="382"/>
      <c r="AHB163" s="382"/>
      <c r="AHC163" s="382"/>
      <c r="AHD163" s="382"/>
      <c r="AHE163" s="382"/>
      <c r="AHF163" s="382"/>
      <c r="AHG163" s="382"/>
      <c r="AHH163" s="382"/>
      <c r="AHI163" s="382"/>
      <c r="AHJ163" s="382"/>
      <c r="AHK163" s="382"/>
      <c r="AHL163" s="382"/>
      <c r="AHM163" s="382"/>
      <c r="AHN163" s="382"/>
      <c r="AHO163" s="382"/>
      <c r="AHP163" s="382"/>
      <c r="AHQ163" s="382"/>
      <c r="AHR163" s="382"/>
      <c r="AHS163" s="382"/>
      <c r="AHT163" s="382"/>
      <c r="AHU163" s="382"/>
      <c r="AHV163" s="382"/>
      <c r="AHW163" s="382"/>
      <c r="AHX163" s="382"/>
      <c r="AHY163" s="382"/>
      <c r="AHZ163" s="382"/>
      <c r="AIA163" s="382"/>
      <c r="AIB163" s="382"/>
      <c r="AIC163" s="382"/>
      <c r="AID163" s="382"/>
      <c r="AIE163" s="382"/>
      <c r="AIF163" s="382"/>
      <c r="AIG163" s="382"/>
      <c r="AIH163" s="382"/>
      <c r="AII163" s="382"/>
      <c r="AIJ163" s="382"/>
      <c r="AIK163" s="382"/>
      <c r="AIL163" s="382"/>
      <c r="AIM163" s="382"/>
      <c r="AIN163" s="382"/>
      <c r="AIO163" s="382"/>
      <c r="AIP163" s="382"/>
      <c r="AIQ163" s="382"/>
      <c r="AIR163" s="382"/>
      <c r="AIS163" s="382"/>
      <c r="AIT163" s="382"/>
      <c r="AIU163" s="382"/>
      <c r="AIV163" s="382"/>
      <c r="AIW163" s="382"/>
      <c r="AIX163" s="382"/>
      <c r="AIY163" s="382"/>
      <c r="AIZ163" s="382"/>
      <c r="AJA163" s="382"/>
      <c r="AJB163" s="382"/>
      <c r="AJC163" s="382"/>
      <c r="AJD163" s="382"/>
      <c r="AJE163" s="382"/>
      <c r="AJF163" s="382"/>
      <c r="AJG163" s="382"/>
      <c r="AJH163" s="382"/>
      <c r="AJI163" s="382"/>
      <c r="AJJ163" s="382"/>
      <c r="AJK163" s="382"/>
      <c r="AJL163" s="382"/>
      <c r="AJM163" s="382"/>
      <c r="AJN163" s="382"/>
      <c r="AJO163" s="382"/>
      <c r="AJP163" s="382"/>
      <c r="AJQ163" s="382"/>
      <c r="AJR163" s="382"/>
      <c r="AJS163" s="382"/>
      <c r="AJT163" s="382"/>
      <c r="AJU163" s="382"/>
      <c r="AJV163" s="382"/>
      <c r="AJW163" s="382"/>
      <c r="AJX163" s="382"/>
      <c r="AJY163" s="382"/>
      <c r="AJZ163" s="382"/>
      <c r="AKA163" s="382"/>
      <c r="AKB163" s="382"/>
      <c r="AKC163" s="382"/>
      <c r="AKD163" s="382"/>
      <c r="AKE163" s="382"/>
      <c r="AKF163" s="382"/>
      <c r="AKG163" s="382"/>
      <c r="AKH163" s="382"/>
      <c r="AKI163" s="382"/>
      <c r="AKJ163" s="382"/>
      <c r="AKK163" s="382"/>
      <c r="AKL163" s="382"/>
      <c r="AKM163" s="382"/>
      <c r="AKN163" s="382"/>
      <c r="AKO163" s="382"/>
      <c r="AKP163" s="382"/>
      <c r="AKQ163" s="382"/>
      <c r="AKR163" s="382"/>
      <c r="AKS163" s="382"/>
      <c r="AKT163" s="382"/>
      <c r="AKU163" s="382"/>
      <c r="AKV163" s="382"/>
      <c r="AKW163" s="382"/>
      <c r="AKX163" s="382"/>
      <c r="AKY163" s="382"/>
      <c r="AKZ163" s="382"/>
      <c r="ALA163" s="382"/>
      <c r="ALB163" s="382"/>
      <c r="ALC163" s="382"/>
      <c r="ALD163" s="382"/>
      <c r="ALE163" s="382"/>
      <c r="ALF163" s="382"/>
      <c r="ALG163" s="382"/>
      <c r="ALH163" s="382"/>
      <c r="ALI163" s="382"/>
      <c r="ALJ163" s="382"/>
      <c r="ALK163" s="382"/>
      <c r="ALL163" s="382"/>
      <c r="ALM163" s="382"/>
      <c r="ALN163" s="382"/>
      <c r="ALO163" s="382"/>
      <c r="ALP163" s="382"/>
      <c r="ALQ163" s="382"/>
      <c r="ALR163" s="382"/>
      <c r="ALS163" s="382"/>
      <c r="ALT163" s="382"/>
      <c r="ALU163" s="382"/>
      <c r="ALV163" s="382"/>
      <c r="ALW163" s="382"/>
      <c r="ALX163" s="382"/>
      <c r="ALY163" s="382"/>
      <c r="ALZ163" s="382"/>
      <c r="AMA163" s="382"/>
      <c r="AMB163" s="382"/>
      <c r="AMC163" s="382"/>
      <c r="AMD163" s="382"/>
      <c r="AME163" s="382"/>
      <c r="AMF163" s="382"/>
      <c r="AMG163" s="382"/>
      <c r="AMH163" s="382"/>
      <c r="AMI163" s="382"/>
      <c r="AMJ163" s="382"/>
      <c r="AMK163" s="382"/>
      <c r="AML163" s="382"/>
      <c r="AMM163" s="382"/>
      <c r="AMN163" s="382"/>
      <c r="AMO163" s="382"/>
      <c r="AMP163" s="382"/>
      <c r="AMQ163" s="382"/>
      <c r="AMR163" s="382"/>
      <c r="AMS163" s="382"/>
      <c r="AMT163" s="382"/>
      <c r="AMU163" s="382"/>
      <c r="AMV163" s="382"/>
      <c r="AMW163" s="382"/>
      <c r="AMX163" s="382"/>
      <c r="AMY163" s="382"/>
      <c r="AMZ163" s="382"/>
      <c r="ANA163" s="382"/>
      <c r="ANB163" s="382"/>
      <c r="ANC163" s="382"/>
      <c r="AND163" s="382"/>
      <c r="ANE163" s="382"/>
      <c r="ANF163" s="382"/>
      <c r="ANG163" s="382"/>
      <c r="ANH163" s="382"/>
      <c r="ANI163" s="382"/>
      <c r="ANJ163" s="382"/>
      <c r="ANK163" s="382"/>
      <c r="ANL163" s="382"/>
      <c r="ANM163" s="382"/>
      <c r="ANN163" s="382"/>
      <c r="ANO163" s="382"/>
      <c r="ANP163" s="382"/>
      <c r="ANQ163" s="382"/>
      <c r="ANR163" s="382"/>
      <c r="ANS163" s="382"/>
      <c r="ANT163" s="382"/>
      <c r="ANU163" s="382"/>
      <c r="ANV163" s="382"/>
      <c r="ANW163" s="382"/>
      <c r="ANX163" s="382"/>
      <c r="ANY163" s="382"/>
      <c r="ANZ163" s="382"/>
      <c r="AOA163" s="382"/>
      <c r="AOB163" s="382"/>
      <c r="AOC163" s="382"/>
      <c r="AOD163" s="382"/>
      <c r="AOE163" s="382"/>
      <c r="AOF163" s="382"/>
      <c r="AOG163" s="382"/>
      <c r="AOH163" s="382"/>
      <c r="AOI163" s="382"/>
      <c r="AOJ163" s="382"/>
      <c r="AOK163" s="382"/>
      <c r="AOL163" s="382"/>
      <c r="AOM163" s="382"/>
      <c r="AON163" s="382"/>
      <c r="AOO163" s="382"/>
      <c r="AOP163" s="382"/>
      <c r="AOQ163" s="382"/>
      <c r="AOR163" s="382"/>
      <c r="AOS163" s="382"/>
      <c r="AOT163" s="382"/>
      <c r="AOU163" s="382"/>
      <c r="AOV163" s="382"/>
      <c r="AOW163" s="382"/>
      <c r="AOX163" s="382"/>
      <c r="AOY163" s="382"/>
      <c r="AOZ163" s="382"/>
      <c r="APA163" s="382"/>
      <c r="APB163" s="382"/>
      <c r="APC163" s="382"/>
      <c r="APD163" s="382"/>
      <c r="APE163" s="382"/>
      <c r="APF163" s="382"/>
      <c r="APG163" s="382"/>
      <c r="APH163" s="382"/>
      <c r="API163" s="382"/>
      <c r="APJ163" s="382"/>
      <c r="APK163" s="382"/>
      <c r="APL163" s="382"/>
      <c r="APM163" s="382"/>
      <c r="APN163" s="382"/>
      <c r="APO163" s="382"/>
      <c r="APP163" s="382"/>
      <c r="APQ163" s="382"/>
      <c r="APR163" s="382"/>
      <c r="APS163" s="382"/>
      <c r="APT163" s="382"/>
      <c r="APU163" s="382"/>
      <c r="APV163" s="382"/>
      <c r="APW163" s="382"/>
      <c r="APX163" s="382"/>
      <c r="APY163" s="382"/>
      <c r="APZ163" s="382"/>
      <c r="AQA163" s="382"/>
      <c r="AQB163" s="382"/>
      <c r="AQC163" s="382"/>
      <c r="AQD163" s="382"/>
      <c r="AQE163" s="382"/>
      <c r="AQF163" s="382"/>
      <c r="AQG163" s="382"/>
      <c r="AQH163" s="382"/>
      <c r="AQI163" s="382"/>
      <c r="AQJ163" s="382"/>
      <c r="AQK163" s="382"/>
      <c r="AQL163" s="382"/>
      <c r="AQM163" s="382"/>
      <c r="AQN163" s="382"/>
      <c r="AQO163" s="382"/>
      <c r="AQP163" s="382"/>
      <c r="AQQ163" s="382"/>
      <c r="AQR163" s="382"/>
      <c r="AQS163" s="382"/>
      <c r="AQT163" s="382"/>
      <c r="AQU163" s="382"/>
      <c r="AQV163" s="382"/>
      <c r="AQW163" s="382"/>
      <c r="AQX163" s="382"/>
      <c r="AQY163" s="382"/>
      <c r="AQZ163" s="382"/>
      <c r="ARA163" s="382"/>
      <c r="ARB163" s="382"/>
      <c r="ARC163" s="382"/>
      <c r="ARD163" s="382"/>
      <c r="ARE163" s="382"/>
      <c r="ARF163" s="382"/>
      <c r="ARG163" s="382"/>
      <c r="ARH163" s="382"/>
      <c r="ARI163" s="382"/>
      <c r="ARJ163" s="382"/>
      <c r="ARK163" s="382"/>
      <c r="ARL163" s="382"/>
      <c r="ARM163" s="382"/>
      <c r="ARN163" s="382"/>
      <c r="ARO163" s="382"/>
      <c r="ARP163" s="382"/>
      <c r="ARQ163" s="382"/>
      <c r="ARR163" s="382"/>
      <c r="ARS163" s="382"/>
      <c r="ART163" s="382"/>
      <c r="ARU163" s="382"/>
      <c r="ARV163" s="382"/>
      <c r="ARW163" s="382"/>
      <c r="ARX163" s="382"/>
      <c r="ARY163" s="382"/>
      <c r="ARZ163" s="382"/>
      <c r="ASA163" s="382"/>
      <c r="ASB163" s="382"/>
      <c r="ASC163" s="382"/>
      <c r="ASD163" s="382"/>
      <c r="ASE163" s="382"/>
      <c r="ASF163" s="382"/>
      <c r="ASG163" s="382"/>
      <c r="ASH163" s="382"/>
      <c r="ASI163" s="382"/>
      <c r="ASJ163" s="382"/>
      <c r="ASK163" s="382"/>
      <c r="ASL163" s="382"/>
      <c r="ASM163" s="382"/>
      <c r="ASN163" s="382"/>
      <c r="ASO163" s="382"/>
      <c r="ASP163" s="382"/>
      <c r="ASQ163" s="382"/>
      <c r="ASR163" s="382"/>
      <c r="ASS163" s="382"/>
      <c r="AST163" s="382"/>
      <c r="ASU163" s="382"/>
      <c r="ASV163" s="382"/>
      <c r="ASW163" s="382"/>
      <c r="ASX163" s="382"/>
      <c r="ASY163" s="382"/>
      <c r="ASZ163" s="382"/>
      <c r="ATA163" s="382"/>
      <c r="ATB163" s="382"/>
      <c r="ATC163" s="382"/>
      <c r="ATD163" s="382"/>
      <c r="ATE163" s="382"/>
      <c r="ATF163" s="382"/>
      <c r="ATG163" s="382"/>
      <c r="ATH163" s="382"/>
      <c r="ATI163" s="382"/>
      <c r="ATJ163" s="382"/>
      <c r="ATK163" s="382"/>
      <c r="ATL163" s="382"/>
      <c r="ATM163" s="382"/>
      <c r="ATN163" s="382"/>
      <c r="ATO163" s="382"/>
      <c r="ATP163" s="382"/>
      <c r="ATQ163" s="382"/>
      <c r="ATR163" s="382"/>
      <c r="ATS163" s="382"/>
      <c r="ATT163" s="382"/>
      <c r="ATU163" s="382"/>
      <c r="ATV163" s="382"/>
      <c r="ATW163" s="382"/>
      <c r="ATX163" s="382"/>
      <c r="ATY163" s="382"/>
      <c r="ATZ163" s="382"/>
      <c r="AUA163" s="382"/>
      <c r="AUB163" s="382"/>
      <c r="AUC163" s="382"/>
      <c r="AUD163" s="382"/>
      <c r="AUE163" s="382"/>
      <c r="AUF163" s="382"/>
      <c r="AUG163" s="382"/>
      <c r="AUH163" s="382"/>
      <c r="AUI163" s="382"/>
      <c r="AUJ163" s="382"/>
      <c r="AUK163" s="382"/>
      <c r="AUL163" s="382"/>
      <c r="AUM163" s="382"/>
      <c r="AUN163" s="382"/>
      <c r="AUO163" s="382"/>
      <c r="AUP163" s="382"/>
      <c r="AUQ163" s="382"/>
      <c r="AUR163" s="382"/>
      <c r="AUS163" s="382"/>
      <c r="AUT163" s="382"/>
      <c r="AUU163" s="382"/>
      <c r="AUV163" s="382"/>
      <c r="AUW163" s="382"/>
      <c r="AUX163" s="382"/>
      <c r="AUY163" s="382"/>
      <c r="AUZ163" s="382"/>
      <c r="AVA163" s="382"/>
      <c r="AVB163" s="382"/>
      <c r="AVC163" s="382"/>
      <c r="AVD163" s="382"/>
      <c r="AVE163" s="382"/>
      <c r="AVF163" s="382"/>
      <c r="AVG163" s="382"/>
      <c r="AVH163" s="382"/>
      <c r="AVI163" s="382"/>
      <c r="AVJ163" s="382"/>
      <c r="AVK163" s="382"/>
      <c r="AVL163" s="382"/>
      <c r="AVM163" s="382"/>
      <c r="AVN163" s="382"/>
      <c r="AVO163" s="382"/>
      <c r="AVP163" s="382"/>
      <c r="AVQ163" s="382"/>
      <c r="AVR163" s="382"/>
      <c r="AVS163" s="382"/>
      <c r="AVT163" s="382"/>
      <c r="AVU163" s="382"/>
      <c r="AVV163" s="382"/>
      <c r="AVW163" s="382"/>
      <c r="AVX163" s="382"/>
      <c r="AVY163" s="382"/>
      <c r="AVZ163" s="382"/>
      <c r="AWA163" s="382"/>
      <c r="AWB163" s="382"/>
      <c r="AWC163" s="382"/>
      <c r="AWD163" s="382"/>
      <c r="AWE163" s="382"/>
      <c r="AWF163" s="382"/>
      <c r="AWG163" s="382"/>
      <c r="AWH163" s="382"/>
      <c r="AWI163" s="382"/>
      <c r="AWJ163" s="382"/>
      <c r="AWK163" s="382"/>
      <c r="AWL163" s="382"/>
      <c r="AWM163" s="382"/>
      <c r="AWN163" s="382"/>
      <c r="AWO163" s="382"/>
      <c r="AWP163" s="382"/>
      <c r="AWQ163" s="382"/>
      <c r="AWR163" s="382"/>
      <c r="AWS163" s="382"/>
      <c r="AWT163" s="382"/>
      <c r="AWU163" s="382"/>
      <c r="AWV163" s="382"/>
      <c r="AWW163" s="382"/>
      <c r="AWX163" s="382"/>
      <c r="AWY163" s="382"/>
      <c r="AWZ163" s="382"/>
      <c r="AXA163" s="382"/>
      <c r="AXB163" s="382"/>
      <c r="AXC163" s="382"/>
      <c r="AXD163" s="382"/>
      <c r="AXE163" s="382"/>
      <c r="AXF163" s="382"/>
      <c r="AXG163" s="382"/>
      <c r="AXH163" s="382"/>
      <c r="AXI163" s="382"/>
      <c r="AXJ163" s="382"/>
      <c r="AXK163" s="382"/>
      <c r="AXL163" s="382"/>
      <c r="AXM163" s="382"/>
      <c r="AXN163" s="382"/>
      <c r="AXO163" s="382"/>
      <c r="AXP163" s="382"/>
      <c r="AXQ163" s="382"/>
      <c r="AXR163" s="382"/>
      <c r="AXS163" s="382"/>
      <c r="AXT163" s="382"/>
      <c r="AXU163" s="382"/>
      <c r="AXV163" s="382"/>
      <c r="AXW163" s="382"/>
      <c r="AXX163" s="382"/>
      <c r="AXY163" s="382"/>
      <c r="AXZ163" s="382"/>
      <c r="AYA163" s="382"/>
      <c r="AYB163" s="382"/>
      <c r="AYC163" s="382"/>
      <c r="AYD163" s="382"/>
      <c r="AYE163" s="382"/>
      <c r="AYF163" s="382"/>
      <c r="AYG163" s="382"/>
      <c r="AYH163" s="382"/>
      <c r="AYI163" s="382"/>
      <c r="AYJ163" s="382"/>
      <c r="AYK163" s="382"/>
      <c r="AYL163" s="382"/>
      <c r="AYM163" s="382"/>
      <c r="AYN163" s="382"/>
      <c r="AYO163" s="382"/>
      <c r="AYP163" s="382"/>
      <c r="AYQ163" s="382"/>
      <c r="AYR163" s="382"/>
      <c r="AYS163" s="382"/>
      <c r="AYT163" s="382"/>
      <c r="AYU163" s="382"/>
      <c r="AYV163" s="382"/>
      <c r="AYW163" s="382"/>
      <c r="AYX163" s="382"/>
      <c r="AYY163" s="382"/>
      <c r="AYZ163" s="382"/>
      <c r="AZA163" s="382"/>
      <c r="AZB163" s="382"/>
      <c r="AZC163" s="382"/>
      <c r="AZD163" s="382"/>
      <c r="AZE163" s="382"/>
      <c r="AZF163" s="382"/>
      <c r="AZG163" s="382"/>
      <c r="AZH163" s="382"/>
      <c r="AZI163" s="382"/>
      <c r="AZJ163" s="382"/>
      <c r="AZK163" s="382"/>
      <c r="AZL163" s="382"/>
      <c r="AZM163" s="382"/>
      <c r="AZN163" s="382"/>
      <c r="AZO163" s="382"/>
      <c r="AZP163" s="382"/>
      <c r="AZQ163" s="382"/>
      <c r="AZR163" s="382"/>
      <c r="AZS163" s="382"/>
      <c r="AZT163" s="382"/>
      <c r="AZU163" s="382"/>
      <c r="AZV163" s="382"/>
      <c r="AZW163" s="382"/>
      <c r="AZX163" s="382"/>
      <c r="AZY163" s="382"/>
      <c r="AZZ163" s="382"/>
      <c r="BAA163" s="382"/>
      <c r="BAB163" s="382"/>
      <c r="BAC163" s="382"/>
      <c r="BAD163" s="382"/>
      <c r="BAE163" s="382"/>
      <c r="BAF163" s="382"/>
      <c r="BAG163" s="382"/>
      <c r="BAH163" s="382"/>
      <c r="BAI163" s="382"/>
      <c r="BAJ163" s="382"/>
      <c r="BAK163" s="382"/>
      <c r="BAL163" s="382"/>
      <c r="BAM163" s="382"/>
      <c r="BAN163" s="382"/>
      <c r="BAO163" s="382"/>
      <c r="BAP163" s="382"/>
      <c r="BAQ163" s="382"/>
      <c r="BAR163" s="382"/>
      <c r="BAS163" s="382"/>
      <c r="BAT163" s="382"/>
      <c r="BAU163" s="382"/>
      <c r="BAV163" s="382"/>
      <c r="BAW163" s="382"/>
      <c r="BAX163" s="382"/>
      <c r="BAY163" s="382"/>
      <c r="BAZ163" s="382"/>
      <c r="BBA163" s="382"/>
      <c r="BBB163" s="382"/>
      <c r="BBC163" s="382"/>
      <c r="BBD163" s="382"/>
      <c r="BBE163" s="382"/>
      <c r="BBF163" s="382"/>
      <c r="BBG163" s="382"/>
      <c r="BBH163" s="382"/>
      <c r="BBI163" s="382"/>
      <c r="BBJ163" s="382"/>
      <c r="BBK163" s="382"/>
      <c r="BBL163" s="382"/>
      <c r="BBM163" s="382"/>
      <c r="BBN163" s="382"/>
      <c r="BBO163" s="382"/>
      <c r="BBP163" s="382"/>
      <c r="BBQ163" s="382"/>
      <c r="BBR163" s="382"/>
      <c r="BBS163" s="382"/>
      <c r="BBT163" s="382"/>
      <c r="BBU163" s="382"/>
      <c r="BBV163" s="382"/>
      <c r="BBW163" s="382"/>
      <c r="BBX163" s="382"/>
      <c r="BBY163" s="382"/>
      <c r="BBZ163" s="382"/>
      <c r="BCA163" s="382"/>
      <c r="BCB163" s="382"/>
      <c r="BCC163" s="382"/>
      <c r="BCD163" s="382"/>
      <c r="BCE163" s="382"/>
      <c r="BCF163" s="382"/>
      <c r="BCG163" s="382"/>
      <c r="BCH163" s="382"/>
      <c r="BCI163" s="382"/>
      <c r="BCJ163" s="382"/>
      <c r="BCK163" s="382"/>
      <c r="BCL163" s="382"/>
      <c r="BCM163" s="382"/>
      <c r="BCN163" s="382"/>
      <c r="BCO163" s="382"/>
      <c r="BCP163" s="382"/>
      <c r="BCQ163" s="382"/>
      <c r="BCR163" s="382"/>
      <c r="BCS163" s="382"/>
      <c r="BCT163" s="382"/>
      <c r="BCU163" s="382"/>
      <c r="BCV163" s="382"/>
      <c r="BCW163" s="382"/>
      <c r="BCX163" s="382"/>
      <c r="BCY163" s="382"/>
      <c r="BCZ163" s="382"/>
      <c r="BDA163" s="382"/>
      <c r="BDB163" s="382"/>
      <c r="BDC163" s="382"/>
      <c r="BDD163" s="382"/>
      <c r="BDE163" s="382"/>
      <c r="BDF163" s="382"/>
      <c r="BDG163" s="382"/>
      <c r="BDH163" s="382"/>
      <c r="BDI163" s="382"/>
      <c r="BDJ163" s="382"/>
      <c r="BDK163" s="382"/>
      <c r="BDL163" s="382"/>
      <c r="BDM163" s="382"/>
      <c r="BDN163" s="382"/>
      <c r="BDO163" s="382"/>
      <c r="BDP163" s="382"/>
      <c r="BDQ163" s="382"/>
      <c r="BDR163" s="382"/>
      <c r="BDS163" s="382"/>
      <c r="BDT163" s="382"/>
      <c r="BDU163" s="382"/>
      <c r="BDV163" s="382"/>
      <c r="BDW163" s="382"/>
      <c r="BDX163" s="382"/>
      <c r="BDY163" s="382"/>
      <c r="BDZ163" s="382"/>
      <c r="BEA163" s="382"/>
      <c r="BEB163" s="382"/>
      <c r="BEC163" s="382"/>
      <c r="BED163" s="382"/>
      <c r="BEE163" s="382"/>
      <c r="BEF163" s="382"/>
      <c r="BEG163" s="382"/>
      <c r="BEH163" s="382"/>
      <c r="BEI163" s="382"/>
      <c r="BEJ163" s="382"/>
      <c r="BEK163" s="382"/>
      <c r="BEL163" s="382"/>
      <c r="BEM163" s="382"/>
      <c r="BEN163" s="382"/>
      <c r="BEO163" s="382"/>
      <c r="BEP163" s="382"/>
      <c r="BEQ163" s="382"/>
      <c r="BER163" s="382"/>
      <c r="BES163" s="382"/>
      <c r="BET163" s="382"/>
      <c r="BEU163" s="382"/>
      <c r="BEV163" s="382"/>
      <c r="BEW163" s="382"/>
      <c r="BEX163" s="382"/>
      <c r="BEY163" s="382"/>
      <c r="BEZ163" s="382"/>
      <c r="BFA163" s="382"/>
      <c r="BFB163" s="382"/>
      <c r="BFC163" s="382"/>
      <c r="BFD163" s="382"/>
      <c r="BFE163" s="382"/>
      <c r="BFF163" s="382"/>
      <c r="BFG163" s="382"/>
      <c r="BFH163" s="382"/>
      <c r="BFI163" s="382"/>
      <c r="BFJ163" s="382"/>
      <c r="BFK163" s="382"/>
      <c r="BFL163" s="382"/>
      <c r="BFM163" s="382"/>
      <c r="BFN163" s="382"/>
      <c r="BFO163" s="382"/>
      <c r="BFP163" s="382"/>
      <c r="BFQ163" s="382"/>
      <c r="BFR163" s="382"/>
      <c r="BFS163" s="382"/>
      <c r="BFT163" s="382"/>
      <c r="BFU163" s="382"/>
      <c r="BFV163" s="382"/>
      <c r="BFW163" s="382"/>
      <c r="BFX163" s="382"/>
      <c r="BFY163" s="382"/>
      <c r="BFZ163" s="382"/>
      <c r="BGA163" s="382"/>
      <c r="BGB163" s="382"/>
      <c r="BGC163" s="382"/>
      <c r="BGD163" s="382"/>
      <c r="BGE163" s="382"/>
      <c r="BGF163" s="382"/>
      <c r="BGG163" s="382"/>
      <c r="BGH163" s="382"/>
      <c r="BGI163" s="382"/>
      <c r="BGJ163" s="382"/>
      <c r="BGK163" s="382"/>
      <c r="BGL163" s="382"/>
      <c r="BGM163" s="382"/>
      <c r="BGN163" s="382"/>
      <c r="BGO163" s="382"/>
      <c r="BGP163" s="382"/>
      <c r="BGQ163" s="382"/>
      <c r="BGR163" s="382"/>
      <c r="BGS163" s="382"/>
      <c r="BGT163" s="382"/>
      <c r="BGU163" s="382"/>
      <c r="BGV163" s="382"/>
      <c r="BGW163" s="382"/>
      <c r="BGX163" s="382"/>
      <c r="BGY163" s="382"/>
      <c r="BGZ163" s="382"/>
      <c r="BHA163" s="382"/>
      <c r="BHB163" s="382"/>
      <c r="BHC163" s="382"/>
      <c r="BHD163" s="382"/>
      <c r="BHE163" s="382"/>
      <c r="BHF163" s="382"/>
      <c r="BHG163" s="382"/>
      <c r="BHH163" s="382"/>
      <c r="BHI163" s="382"/>
      <c r="BHJ163" s="382"/>
      <c r="BHK163" s="382"/>
      <c r="BHL163" s="382"/>
      <c r="BHM163" s="382"/>
      <c r="BHN163" s="382"/>
      <c r="BHO163" s="382"/>
      <c r="BHP163" s="382"/>
      <c r="BHQ163" s="382"/>
      <c r="BHR163" s="382"/>
      <c r="BHS163" s="382"/>
      <c r="BHT163" s="382"/>
      <c r="BHU163" s="382"/>
      <c r="BHV163" s="382"/>
      <c r="BHW163" s="382"/>
      <c r="BHX163" s="382"/>
      <c r="BHY163" s="382"/>
      <c r="BHZ163" s="382"/>
      <c r="BIA163" s="382"/>
      <c r="BIB163" s="382"/>
      <c r="BIC163" s="382"/>
      <c r="BID163" s="382"/>
      <c r="BIE163" s="382"/>
      <c r="BIF163" s="382"/>
      <c r="BIG163" s="382"/>
      <c r="BIH163" s="382"/>
      <c r="BII163" s="382"/>
      <c r="BIJ163" s="382"/>
      <c r="BIK163" s="382"/>
      <c r="BIL163" s="382"/>
      <c r="BIM163" s="382"/>
      <c r="BIN163" s="382"/>
      <c r="BIO163" s="382"/>
      <c r="BIP163" s="382"/>
      <c r="BIQ163" s="382"/>
      <c r="BIR163" s="382"/>
      <c r="BIS163" s="382"/>
      <c r="BIT163" s="382"/>
      <c r="BIU163" s="382"/>
      <c r="BIV163" s="382"/>
      <c r="BIW163" s="382"/>
      <c r="BIX163" s="382"/>
      <c r="BIY163" s="382"/>
      <c r="BIZ163" s="382"/>
      <c r="BJA163" s="382"/>
      <c r="BJB163" s="382"/>
      <c r="BJC163" s="382"/>
      <c r="BJD163" s="382"/>
      <c r="BJE163" s="382"/>
      <c r="BJF163" s="382"/>
      <c r="BJG163" s="382"/>
      <c r="BJH163" s="382"/>
      <c r="BJI163" s="382"/>
      <c r="BJJ163" s="382"/>
      <c r="BJK163" s="382"/>
      <c r="BJL163" s="382"/>
      <c r="BJM163" s="382"/>
      <c r="BJN163" s="382"/>
      <c r="BJO163" s="382"/>
      <c r="BJP163" s="382"/>
      <c r="BJQ163" s="382"/>
      <c r="BJR163" s="382"/>
      <c r="BJS163" s="382"/>
      <c r="BJT163" s="382"/>
      <c r="BJU163" s="382"/>
      <c r="BJV163" s="382"/>
      <c r="BJW163" s="382"/>
      <c r="BJX163" s="382"/>
      <c r="BJY163" s="382"/>
      <c r="BJZ163" s="382"/>
      <c r="BKA163" s="382"/>
      <c r="BKB163" s="382"/>
      <c r="BKC163" s="382"/>
      <c r="BKD163" s="382"/>
      <c r="BKE163" s="382"/>
      <c r="BKF163" s="382"/>
      <c r="BKG163" s="382"/>
      <c r="BKH163" s="382"/>
      <c r="BKI163" s="382"/>
      <c r="BKJ163" s="382"/>
      <c r="BKK163" s="382"/>
      <c r="BKL163" s="382"/>
      <c r="BKM163" s="382"/>
      <c r="BKN163" s="382"/>
      <c r="BKO163" s="382"/>
      <c r="BKP163" s="382"/>
      <c r="BKQ163" s="382"/>
      <c r="BKR163" s="382"/>
      <c r="BKS163" s="382"/>
      <c r="BKT163" s="382"/>
      <c r="BKU163" s="382"/>
      <c r="BKV163" s="382"/>
      <c r="BKW163" s="382"/>
      <c r="BKX163" s="382"/>
      <c r="BKY163" s="382"/>
      <c r="BKZ163" s="382"/>
      <c r="BLA163" s="382"/>
      <c r="BLB163" s="382"/>
      <c r="BLC163" s="382"/>
      <c r="BLD163" s="382"/>
      <c r="BLE163" s="382"/>
      <c r="BLF163" s="382"/>
      <c r="BLG163" s="382"/>
      <c r="BLH163" s="382"/>
      <c r="BLI163" s="382"/>
      <c r="BLJ163" s="382"/>
      <c r="BLK163" s="382"/>
      <c r="BLL163" s="382"/>
      <c r="BLM163" s="382"/>
      <c r="BLN163" s="382"/>
      <c r="BLO163" s="382"/>
      <c r="BLP163" s="382"/>
      <c r="BLQ163" s="382"/>
      <c r="BLR163" s="382"/>
      <c r="BLS163" s="382"/>
      <c r="BLT163" s="382"/>
      <c r="BLU163" s="382"/>
      <c r="BLV163" s="382"/>
      <c r="BLW163" s="382"/>
      <c r="BLX163" s="382"/>
      <c r="BLY163" s="382"/>
      <c r="BLZ163" s="382"/>
      <c r="BMA163" s="382"/>
      <c r="BMB163" s="382"/>
      <c r="BMC163" s="382"/>
      <c r="BMD163" s="382"/>
      <c r="BME163" s="382"/>
      <c r="BMF163" s="382"/>
      <c r="BMG163" s="382"/>
      <c r="BMH163" s="382"/>
      <c r="BMI163" s="382"/>
      <c r="BMJ163" s="382"/>
      <c r="BMK163" s="382"/>
      <c r="BML163" s="382"/>
      <c r="BMM163" s="382"/>
      <c r="BMN163" s="382"/>
      <c r="BMO163" s="382"/>
      <c r="BMP163" s="382"/>
      <c r="BMQ163" s="382"/>
      <c r="BMR163" s="382"/>
      <c r="BMS163" s="382"/>
      <c r="BMT163" s="382"/>
      <c r="BMU163" s="382"/>
      <c r="BMV163" s="382"/>
      <c r="BMW163" s="382"/>
      <c r="BMX163" s="382"/>
      <c r="BMY163" s="382"/>
      <c r="BMZ163" s="382"/>
      <c r="BNA163" s="382"/>
      <c r="BNB163" s="382"/>
      <c r="BNC163" s="382"/>
      <c r="BND163" s="382"/>
      <c r="BNE163" s="382"/>
      <c r="BNF163" s="382"/>
      <c r="BNG163" s="382"/>
      <c r="BNH163" s="382"/>
      <c r="BNI163" s="382"/>
      <c r="BNJ163" s="382"/>
      <c r="BNK163" s="382"/>
      <c r="BNL163" s="382"/>
      <c r="BNM163" s="382"/>
      <c r="BNN163" s="382"/>
      <c r="BNO163" s="382"/>
      <c r="BNP163" s="382"/>
      <c r="BNQ163" s="382"/>
      <c r="BNR163" s="382"/>
      <c r="BNS163" s="382"/>
      <c r="BNT163" s="382"/>
      <c r="BNU163" s="382"/>
      <c r="BNV163" s="382"/>
      <c r="BNW163" s="382"/>
      <c r="BNX163" s="382"/>
      <c r="BNY163" s="382"/>
      <c r="BNZ163" s="382"/>
      <c r="BOA163" s="382"/>
      <c r="BOB163" s="382"/>
      <c r="BOC163" s="382"/>
      <c r="BOD163" s="382"/>
      <c r="BOE163" s="382"/>
      <c r="BOF163" s="382"/>
      <c r="BOG163" s="382"/>
      <c r="BOH163" s="382"/>
      <c r="BOI163" s="382"/>
      <c r="BOJ163" s="382"/>
      <c r="BOK163" s="382"/>
      <c r="BOL163" s="382"/>
      <c r="BOM163" s="382"/>
      <c r="BON163" s="382"/>
      <c r="BOO163" s="382"/>
      <c r="BOP163" s="382"/>
      <c r="BOQ163" s="382"/>
      <c r="BOR163" s="382"/>
      <c r="BOS163" s="382"/>
      <c r="BOT163" s="382"/>
      <c r="BOU163" s="382"/>
      <c r="BOV163" s="382"/>
      <c r="BOW163" s="382"/>
      <c r="BOX163" s="382"/>
      <c r="BOY163" s="382"/>
      <c r="BOZ163" s="382"/>
      <c r="BPA163" s="382"/>
      <c r="BPB163" s="382"/>
      <c r="BPC163" s="382"/>
      <c r="BPD163" s="382"/>
      <c r="BPE163" s="382"/>
      <c r="BPF163" s="382"/>
      <c r="BPG163" s="382"/>
      <c r="BPH163" s="382"/>
      <c r="BPI163" s="382"/>
      <c r="BPJ163" s="382"/>
      <c r="BPK163" s="382"/>
      <c r="BPL163" s="382"/>
      <c r="BPM163" s="382"/>
      <c r="BPN163" s="382"/>
      <c r="BPO163" s="382"/>
      <c r="BPP163" s="382"/>
      <c r="BPQ163" s="382"/>
      <c r="BPR163" s="382"/>
      <c r="BPS163" s="382"/>
      <c r="BPT163" s="382"/>
      <c r="BPU163" s="382"/>
      <c r="BPV163" s="382"/>
      <c r="BPW163" s="382"/>
      <c r="BPX163" s="382"/>
      <c r="BPY163" s="382"/>
      <c r="BPZ163" s="382"/>
      <c r="BQA163" s="382"/>
      <c r="BQB163" s="382"/>
      <c r="BQC163" s="382"/>
      <c r="BQD163" s="382"/>
      <c r="BQE163" s="382"/>
      <c r="BQF163" s="382"/>
      <c r="BQG163" s="382"/>
      <c r="BQH163" s="382"/>
      <c r="BQI163" s="382"/>
      <c r="BQJ163" s="382"/>
      <c r="BQK163" s="382"/>
      <c r="BQL163" s="382"/>
      <c r="BQM163" s="382"/>
      <c r="BQN163" s="382"/>
      <c r="BQO163" s="382"/>
      <c r="BQP163" s="382"/>
      <c r="BQQ163" s="382"/>
      <c r="BQR163" s="382"/>
      <c r="BQS163" s="382"/>
      <c r="BQT163" s="382"/>
      <c r="BQU163" s="382"/>
      <c r="BQV163" s="382"/>
      <c r="BQW163" s="382"/>
      <c r="BQX163" s="382"/>
      <c r="BQY163" s="382"/>
      <c r="BQZ163" s="382"/>
      <c r="BRA163" s="382"/>
      <c r="BRB163" s="382"/>
      <c r="BRC163" s="382"/>
      <c r="BRD163" s="382"/>
      <c r="BRE163" s="382"/>
      <c r="BRF163" s="382"/>
      <c r="BRG163" s="382"/>
      <c r="BRH163" s="382"/>
      <c r="BRI163" s="382"/>
      <c r="BRJ163" s="382"/>
      <c r="BRK163" s="382"/>
      <c r="BRL163" s="382"/>
      <c r="BRM163" s="382"/>
      <c r="BRN163" s="382"/>
      <c r="BRO163" s="382"/>
      <c r="BRP163" s="382"/>
      <c r="BRQ163" s="382"/>
      <c r="BRR163" s="382"/>
      <c r="BRS163" s="382"/>
      <c r="BRT163" s="382"/>
      <c r="BRU163" s="382"/>
      <c r="BRV163" s="382"/>
      <c r="BRW163" s="382"/>
      <c r="BRX163" s="382"/>
      <c r="BRY163" s="382"/>
      <c r="BRZ163" s="382"/>
      <c r="BSA163" s="382"/>
      <c r="BSB163" s="382"/>
      <c r="BSC163" s="382"/>
      <c r="BSD163" s="382"/>
      <c r="BSE163" s="382"/>
      <c r="BSF163" s="382"/>
      <c r="BSG163" s="382"/>
      <c r="BSH163" s="382"/>
      <c r="BSI163" s="382"/>
      <c r="BSJ163" s="382"/>
      <c r="BSK163" s="382"/>
      <c r="BSL163" s="382"/>
      <c r="BSM163" s="382"/>
      <c r="BSN163" s="382"/>
      <c r="BSO163" s="382"/>
      <c r="BSP163" s="382"/>
      <c r="BSQ163" s="382"/>
      <c r="BSR163" s="382"/>
      <c r="BSS163" s="382"/>
      <c r="BST163" s="382"/>
      <c r="BSU163" s="382"/>
      <c r="BSV163" s="382"/>
      <c r="BSW163" s="382"/>
      <c r="BSX163" s="382"/>
      <c r="BSY163" s="382"/>
      <c r="BSZ163" s="382"/>
      <c r="BTA163" s="382"/>
      <c r="BTB163" s="382"/>
      <c r="BTC163" s="382"/>
      <c r="BTD163" s="382"/>
      <c r="BTE163" s="382"/>
      <c r="BTF163" s="382"/>
      <c r="BTG163" s="382"/>
      <c r="BTH163" s="382"/>
      <c r="BTI163" s="382"/>
    </row>
    <row r="164" spans="1:1881" s="64" customFormat="1" ht="225" x14ac:dyDescent="0.25">
      <c r="A164" s="701">
        <v>82</v>
      </c>
      <c r="B164" s="386" t="s">
        <v>63</v>
      </c>
      <c r="C164" s="387" t="s">
        <v>537</v>
      </c>
      <c r="D164" s="699" t="s">
        <v>545</v>
      </c>
      <c r="E164" s="33" t="e">
        <f>HLOOKUP($D$2,'2019 Data(H)'!$C$1:$DC$310,46,FALSE)</f>
        <v>#N/A</v>
      </c>
      <c r="F164" s="562"/>
      <c r="G164" s="554">
        <f>IF(F164&lt;0,"Error: Enter as positive.",)</f>
        <v>0</v>
      </c>
      <c r="H164" s="14"/>
      <c r="I164" s="16"/>
      <c r="J164"/>
      <c r="K164" s="382"/>
      <c r="M164" s="351"/>
      <c r="N164"/>
    </row>
    <row r="165" spans="1:1881" ht="74.25" customHeight="1" x14ac:dyDescent="0.25">
      <c r="A165" s="187"/>
      <c r="B165" s="160" t="s">
        <v>732</v>
      </c>
      <c r="C165" s="159"/>
      <c r="D165" s="153"/>
      <c r="E165" s="147"/>
      <c r="F165" s="729"/>
      <c r="G165" s="527"/>
      <c r="H165" s="67"/>
      <c r="I165" s="16"/>
      <c r="J165"/>
    </row>
    <row r="166" spans="1:1881" s="307" customFormat="1" ht="129" customHeight="1" x14ac:dyDescent="0.25">
      <c r="A166" s="441">
        <v>622</v>
      </c>
      <c r="B166" s="242" t="s">
        <v>634</v>
      </c>
      <c r="C166" s="441" t="s">
        <v>731</v>
      </c>
      <c r="D166" s="441" t="s">
        <v>733</v>
      </c>
      <c r="E166" s="629" t="e">
        <f>HLOOKUP($D$2,'2019 Data(H)'!$C$1:$DC$310,282,FALSE)</f>
        <v>#N/A</v>
      </c>
      <c r="F166" s="562"/>
      <c r="G166" s="383"/>
      <c r="H166" s="67"/>
      <c r="I166" s="16"/>
      <c r="J166"/>
      <c r="K166" s="382"/>
      <c r="L166" s="349" t="str">
        <f>IF(ISBLANK(K164),"",IF(ISBLANK(K165),"",IF(K166=M166,"","Please review percentage")))</f>
        <v/>
      </c>
      <c r="M166" s="382"/>
      <c r="N166"/>
      <c r="O166" s="382"/>
      <c r="P166" s="382"/>
      <c r="Q166" s="382"/>
      <c r="R166" s="382"/>
      <c r="S166" s="382"/>
      <c r="T166" s="382"/>
      <c r="U166" s="382"/>
      <c r="V166" s="382"/>
      <c r="W166" s="382"/>
      <c r="X166" s="382"/>
      <c r="Y166" s="382"/>
      <c r="Z166" s="382"/>
      <c r="AA166" s="382"/>
      <c r="AB166" s="382"/>
      <c r="AC166" s="382"/>
      <c r="AD166" s="382"/>
      <c r="AE166" s="382"/>
      <c r="AF166" s="382"/>
      <c r="AG166" s="382"/>
      <c r="AH166" s="382"/>
      <c r="AI166" s="382"/>
      <c r="AJ166" s="382"/>
      <c r="AK166" s="382"/>
      <c r="AL166" s="382"/>
      <c r="AM166" s="382"/>
      <c r="AN166" s="382"/>
      <c r="AO166" s="382"/>
      <c r="AP166" s="382"/>
      <c r="AQ166" s="382"/>
      <c r="AR166" s="382"/>
      <c r="AS166" s="382"/>
      <c r="AT166" s="382"/>
      <c r="AU166" s="382"/>
      <c r="AV166" s="382"/>
      <c r="AW166" s="382"/>
      <c r="AX166" s="382"/>
      <c r="AY166" s="382"/>
      <c r="AZ166" s="382"/>
      <c r="BA166" s="382"/>
      <c r="BB166" s="382"/>
      <c r="BC166" s="382"/>
      <c r="BD166" s="382"/>
      <c r="BE166" s="382"/>
      <c r="BF166" s="382"/>
      <c r="BG166" s="382"/>
      <c r="BH166" s="382"/>
      <c r="BI166" s="382"/>
      <c r="BJ166" s="382"/>
      <c r="BK166" s="382"/>
      <c r="BL166" s="382"/>
      <c r="BM166" s="382"/>
      <c r="BN166" s="382"/>
      <c r="BO166" s="382"/>
      <c r="BP166" s="382"/>
      <c r="BQ166" s="382"/>
      <c r="BR166" s="382"/>
      <c r="BS166" s="382"/>
      <c r="BT166" s="382"/>
      <c r="BU166" s="382"/>
      <c r="BV166" s="382"/>
      <c r="BW166" s="382"/>
      <c r="BX166" s="382"/>
      <c r="BY166" s="382"/>
      <c r="BZ166" s="382"/>
      <c r="CA166" s="382"/>
      <c r="CB166" s="382"/>
      <c r="CC166" s="382"/>
      <c r="CD166" s="382"/>
      <c r="CE166" s="382"/>
      <c r="CF166" s="382"/>
      <c r="CG166" s="382"/>
      <c r="CH166" s="382"/>
      <c r="CI166" s="382"/>
      <c r="CJ166" s="382"/>
      <c r="CK166" s="382"/>
      <c r="CL166" s="382"/>
      <c r="CM166" s="382"/>
      <c r="CN166" s="382"/>
      <c r="CO166" s="382"/>
      <c r="CP166" s="382"/>
      <c r="CQ166" s="382"/>
      <c r="CR166" s="382"/>
      <c r="CS166" s="382"/>
      <c r="CT166" s="382"/>
      <c r="CU166" s="382"/>
      <c r="CV166" s="382"/>
      <c r="CW166" s="382"/>
      <c r="CX166" s="382"/>
      <c r="CY166" s="382"/>
      <c r="CZ166" s="382"/>
      <c r="DA166" s="382"/>
      <c r="DB166" s="382"/>
      <c r="DC166" s="382"/>
      <c r="DD166" s="382"/>
      <c r="DE166" s="382"/>
      <c r="DF166" s="382"/>
      <c r="DG166" s="382"/>
      <c r="DH166" s="382"/>
      <c r="DI166" s="382"/>
      <c r="DJ166" s="382"/>
      <c r="DK166" s="382"/>
      <c r="DL166" s="382"/>
      <c r="DM166" s="382"/>
      <c r="DN166" s="382"/>
      <c r="DO166" s="382"/>
      <c r="DP166" s="382"/>
      <c r="DQ166" s="382"/>
      <c r="DR166" s="382"/>
      <c r="DS166" s="382"/>
      <c r="DT166" s="382"/>
      <c r="DU166" s="382"/>
      <c r="DV166" s="382"/>
      <c r="DW166" s="382"/>
      <c r="DX166" s="382"/>
      <c r="DY166" s="382"/>
      <c r="DZ166" s="382"/>
      <c r="EA166" s="382"/>
      <c r="EB166" s="382"/>
      <c r="EC166" s="382"/>
      <c r="ED166" s="382"/>
      <c r="EE166" s="382"/>
      <c r="EF166" s="382"/>
      <c r="EG166" s="382"/>
      <c r="EH166" s="382"/>
      <c r="EI166" s="382"/>
      <c r="EJ166" s="382"/>
      <c r="EK166" s="382"/>
      <c r="EL166" s="382"/>
      <c r="EM166" s="382"/>
      <c r="EN166" s="382"/>
      <c r="EO166" s="382"/>
      <c r="EP166" s="382"/>
      <c r="EQ166" s="382"/>
      <c r="ER166" s="382"/>
      <c r="ES166" s="382"/>
      <c r="ET166" s="382"/>
      <c r="EU166" s="382"/>
      <c r="EV166" s="382"/>
      <c r="EW166" s="382"/>
      <c r="EX166" s="382"/>
      <c r="EY166" s="382"/>
      <c r="EZ166" s="382"/>
      <c r="FA166" s="382"/>
      <c r="FB166" s="382"/>
      <c r="FC166" s="382"/>
      <c r="FD166" s="382"/>
      <c r="FE166" s="382"/>
      <c r="FF166" s="382"/>
      <c r="FG166" s="382"/>
      <c r="FH166" s="382"/>
      <c r="FI166" s="382"/>
      <c r="FJ166" s="382"/>
      <c r="FK166" s="382"/>
      <c r="FL166" s="382"/>
      <c r="FM166" s="382"/>
      <c r="FN166" s="382"/>
      <c r="FO166" s="382"/>
      <c r="FP166" s="382"/>
      <c r="FQ166" s="382"/>
      <c r="FR166" s="382"/>
      <c r="FS166" s="382"/>
      <c r="FT166" s="382"/>
      <c r="FU166" s="382"/>
      <c r="FV166" s="382"/>
      <c r="FW166" s="382"/>
      <c r="FX166" s="382"/>
      <c r="FY166" s="382"/>
      <c r="FZ166" s="382"/>
      <c r="GA166" s="382"/>
      <c r="GB166" s="382"/>
      <c r="GC166" s="382"/>
      <c r="GD166" s="382"/>
      <c r="GE166" s="382"/>
      <c r="GF166" s="382"/>
      <c r="GG166" s="382"/>
      <c r="GH166" s="382"/>
      <c r="GI166" s="382"/>
      <c r="GJ166" s="382"/>
      <c r="GK166" s="382"/>
      <c r="GL166" s="382"/>
      <c r="GM166" s="382"/>
      <c r="GN166" s="382"/>
      <c r="GO166" s="382"/>
      <c r="GP166" s="382"/>
      <c r="GQ166" s="382"/>
      <c r="GR166" s="382"/>
      <c r="GS166" s="382"/>
      <c r="GT166" s="382"/>
      <c r="GU166" s="382"/>
      <c r="GV166" s="382"/>
      <c r="GW166" s="382"/>
      <c r="GX166" s="382"/>
      <c r="GY166" s="382"/>
      <c r="GZ166" s="382"/>
      <c r="HA166" s="382"/>
      <c r="HB166" s="382"/>
      <c r="HC166" s="382"/>
      <c r="HD166" s="382"/>
      <c r="HE166" s="382"/>
      <c r="HF166" s="382"/>
      <c r="HG166" s="382"/>
      <c r="HH166" s="382"/>
      <c r="HI166" s="382"/>
      <c r="HJ166" s="382"/>
      <c r="HK166" s="382"/>
      <c r="HL166" s="382"/>
      <c r="HM166" s="382"/>
      <c r="HN166" s="382"/>
      <c r="HO166" s="382"/>
      <c r="HP166" s="382"/>
      <c r="HQ166" s="382"/>
      <c r="HR166" s="382"/>
      <c r="HS166" s="382"/>
      <c r="HT166" s="382"/>
      <c r="HU166" s="382"/>
      <c r="HV166" s="382"/>
      <c r="HW166" s="382"/>
      <c r="HX166" s="382"/>
      <c r="HY166" s="382"/>
      <c r="HZ166" s="382"/>
      <c r="IA166" s="382"/>
      <c r="IB166" s="382"/>
      <c r="IC166" s="382"/>
      <c r="ID166" s="382"/>
      <c r="IE166" s="382"/>
      <c r="IF166" s="382"/>
      <c r="IG166" s="382"/>
      <c r="IH166" s="382"/>
      <c r="II166" s="382"/>
      <c r="IJ166" s="382"/>
      <c r="IK166" s="382"/>
      <c r="IL166" s="382"/>
      <c r="IM166" s="382"/>
      <c r="IN166" s="382"/>
      <c r="IO166" s="382"/>
      <c r="IP166" s="382"/>
      <c r="IQ166" s="382"/>
      <c r="IR166" s="382"/>
      <c r="IS166" s="382"/>
      <c r="IT166" s="382"/>
      <c r="IU166" s="382"/>
      <c r="IV166" s="382"/>
      <c r="IW166" s="382"/>
      <c r="IX166" s="382"/>
      <c r="IY166" s="382"/>
      <c r="IZ166" s="382"/>
      <c r="JA166" s="382"/>
      <c r="JB166" s="382"/>
      <c r="JC166" s="382"/>
      <c r="JD166" s="382"/>
      <c r="JE166" s="382"/>
      <c r="JF166" s="382"/>
      <c r="JG166" s="382"/>
      <c r="JH166" s="382"/>
      <c r="JI166" s="382"/>
      <c r="JJ166" s="382"/>
      <c r="JK166" s="382"/>
      <c r="JL166" s="382"/>
      <c r="JM166" s="382"/>
      <c r="JN166" s="382"/>
      <c r="JO166" s="382"/>
      <c r="JP166" s="382"/>
      <c r="JQ166" s="382"/>
      <c r="JR166" s="382"/>
      <c r="JS166" s="382"/>
      <c r="JT166" s="382"/>
      <c r="JU166" s="382"/>
      <c r="JV166" s="382"/>
      <c r="JW166" s="382"/>
      <c r="JX166" s="382"/>
      <c r="JY166" s="382"/>
      <c r="JZ166" s="382"/>
      <c r="KA166" s="382"/>
      <c r="KB166" s="382"/>
      <c r="KC166" s="382"/>
      <c r="KD166" s="382"/>
      <c r="KE166" s="382"/>
      <c r="KF166" s="382"/>
      <c r="KG166" s="382"/>
      <c r="KH166" s="382"/>
      <c r="KI166" s="382"/>
      <c r="KJ166" s="382"/>
      <c r="KK166" s="382"/>
      <c r="KL166" s="382"/>
      <c r="KM166" s="382"/>
      <c r="KN166" s="382"/>
      <c r="KO166" s="382"/>
      <c r="KP166" s="382"/>
      <c r="KQ166" s="382"/>
      <c r="KR166" s="382"/>
      <c r="KS166" s="382"/>
      <c r="KT166" s="382"/>
      <c r="KU166" s="382"/>
      <c r="KV166" s="382"/>
      <c r="KW166" s="382"/>
      <c r="KX166" s="382"/>
      <c r="KY166" s="382"/>
      <c r="KZ166" s="382"/>
      <c r="LA166" s="382"/>
      <c r="LB166" s="382"/>
      <c r="LC166" s="382"/>
      <c r="LD166" s="382"/>
      <c r="LE166" s="382"/>
      <c r="LF166" s="382"/>
      <c r="LG166" s="382"/>
      <c r="LH166" s="382"/>
      <c r="LI166" s="382"/>
      <c r="LJ166" s="382"/>
      <c r="LK166" s="382"/>
      <c r="LL166" s="382"/>
      <c r="LM166" s="382"/>
      <c r="LN166" s="382"/>
      <c r="LO166" s="382"/>
      <c r="LP166" s="382"/>
      <c r="LQ166" s="382"/>
      <c r="LR166" s="382"/>
      <c r="LS166" s="382"/>
      <c r="LT166" s="382"/>
      <c r="LU166" s="382"/>
      <c r="LV166" s="382"/>
      <c r="LW166" s="382"/>
      <c r="LX166" s="382"/>
      <c r="LY166" s="382"/>
      <c r="LZ166" s="382"/>
      <c r="MA166" s="382"/>
      <c r="MB166" s="382"/>
      <c r="MC166" s="382"/>
      <c r="MD166" s="382"/>
      <c r="ME166" s="382"/>
      <c r="MF166" s="382"/>
      <c r="MG166" s="382"/>
      <c r="MH166" s="382"/>
      <c r="MI166" s="382"/>
      <c r="MJ166" s="382"/>
      <c r="MK166" s="382"/>
      <c r="ML166" s="382"/>
      <c r="MM166" s="382"/>
      <c r="MN166" s="382"/>
      <c r="MO166" s="382"/>
      <c r="MP166" s="382"/>
      <c r="MQ166" s="382"/>
      <c r="MR166" s="382"/>
      <c r="MS166" s="382"/>
      <c r="MT166" s="382"/>
      <c r="MU166" s="382"/>
      <c r="MV166" s="382"/>
      <c r="MW166" s="382"/>
      <c r="MX166" s="382"/>
      <c r="MY166" s="382"/>
      <c r="MZ166" s="382"/>
      <c r="NA166" s="382"/>
      <c r="NB166" s="382"/>
      <c r="NC166" s="382"/>
      <c r="ND166" s="382"/>
      <c r="NE166" s="382"/>
      <c r="NF166" s="382"/>
      <c r="NG166" s="382"/>
      <c r="NH166" s="382"/>
      <c r="NI166" s="382"/>
      <c r="NJ166" s="382"/>
      <c r="NK166" s="382"/>
      <c r="NL166" s="382"/>
      <c r="NM166" s="382"/>
      <c r="NN166" s="382"/>
      <c r="NO166" s="382"/>
      <c r="NP166" s="382"/>
      <c r="NQ166" s="382"/>
      <c r="NR166" s="382"/>
      <c r="NS166" s="382"/>
      <c r="NT166" s="382"/>
      <c r="NU166" s="382"/>
      <c r="NV166" s="382"/>
      <c r="NW166" s="382"/>
      <c r="NX166" s="382"/>
      <c r="NY166" s="382"/>
      <c r="NZ166" s="382"/>
      <c r="OA166" s="382"/>
      <c r="OB166" s="382"/>
      <c r="OC166" s="382"/>
      <c r="OD166" s="382"/>
      <c r="OE166" s="382"/>
      <c r="OF166" s="382"/>
      <c r="OG166" s="382"/>
      <c r="OH166" s="382"/>
      <c r="OI166" s="382"/>
      <c r="OJ166" s="382"/>
      <c r="OK166" s="382"/>
      <c r="OL166" s="382"/>
      <c r="OM166" s="382"/>
      <c r="ON166" s="382"/>
      <c r="OO166" s="382"/>
      <c r="OP166" s="382"/>
      <c r="OQ166" s="382"/>
      <c r="OR166" s="382"/>
      <c r="OS166" s="382"/>
      <c r="OT166" s="382"/>
      <c r="OU166" s="382"/>
      <c r="OV166" s="382"/>
      <c r="OW166" s="382"/>
      <c r="OX166" s="382"/>
      <c r="OY166" s="382"/>
      <c r="OZ166" s="382"/>
      <c r="PA166" s="382"/>
      <c r="PB166" s="382"/>
      <c r="PC166" s="382"/>
      <c r="PD166" s="382"/>
      <c r="PE166" s="382"/>
      <c r="PF166" s="382"/>
      <c r="PG166" s="382"/>
      <c r="PH166" s="382"/>
      <c r="PI166" s="382"/>
      <c r="PJ166" s="382"/>
      <c r="PK166" s="382"/>
      <c r="PL166" s="382"/>
      <c r="PM166" s="382"/>
      <c r="PN166" s="382"/>
      <c r="PO166" s="382"/>
      <c r="PP166" s="382"/>
      <c r="PQ166" s="382"/>
      <c r="PR166" s="382"/>
      <c r="PS166" s="382"/>
      <c r="PT166" s="382"/>
      <c r="PU166" s="382"/>
      <c r="PV166" s="382"/>
      <c r="PW166" s="382"/>
      <c r="PX166" s="382"/>
      <c r="PY166" s="382"/>
      <c r="PZ166" s="382"/>
      <c r="QA166" s="382"/>
      <c r="QB166" s="382"/>
      <c r="QC166" s="382"/>
      <c r="QD166" s="382"/>
      <c r="QE166" s="382"/>
      <c r="QF166" s="382"/>
      <c r="QG166" s="382"/>
      <c r="QH166" s="382"/>
      <c r="QI166" s="382"/>
      <c r="QJ166" s="382"/>
      <c r="QK166" s="382"/>
      <c r="QL166" s="382"/>
      <c r="QM166" s="382"/>
      <c r="QN166" s="382"/>
      <c r="QO166" s="382"/>
      <c r="QP166" s="382"/>
      <c r="QQ166" s="382"/>
      <c r="QR166" s="382"/>
      <c r="QS166" s="382"/>
      <c r="QT166" s="382"/>
      <c r="QU166" s="382"/>
      <c r="QV166" s="382"/>
      <c r="QW166" s="382"/>
      <c r="QX166" s="382"/>
      <c r="QY166" s="382"/>
      <c r="QZ166" s="382"/>
      <c r="RA166" s="382"/>
      <c r="RB166" s="382"/>
      <c r="RC166" s="382"/>
      <c r="RD166" s="382"/>
      <c r="RE166" s="382"/>
      <c r="RF166" s="382"/>
      <c r="RG166" s="382"/>
      <c r="RH166" s="382"/>
      <c r="RI166" s="382"/>
      <c r="RJ166" s="382"/>
      <c r="RK166" s="382"/>
      <c r="RL166" s="382"/>
      <c r="RM166" s="382"/>
      <c r="RN166" s="382"/>
      <c r="RO166" s="382"/>
      <c r="RP166" s="382"/>
      <c r="RQ166" s="382"/>
      <c r="RR166" s="382"/>
      <c r="RS166" s="382"/>
      <c r="RT166" s="382"/>
      <c r="RU166" s="382"/>
      <c r="RV166" s="382"/>
      <c r="RW166" s="382"/>
      <c r="RX166" s="382"/>
      <c r="RY166" s="382"/>
      <c r="RZ166" s="382"/>
      <c r="SA166" s="382"/>
      <c r="SB166" s="382"/>
      <c r="SC166" s="382"/>
      <c r="SD166" s="382"/>
      <c r="SE166" s="382"/>
      <c r="SF166" s="382"/>
      <c r="SG166" s="382"/>
      <c r="SH166" s="382"/>
      <c r="SI166" s="382"/>
      <c r="SJ166" s="382"/>
      <c r="SK166" s="382"/>
      <c r="SL166" s="382"/>
      <c r="SM166" s="382"/>
      <c r="SN166" s="382"/>
      <c r="SO166" s="382"/>
      <c r="SP166" s="382"/>
      <c r="SQ166" s="382"/>
      <c r="SR166" s="382"/>
      <c r="SS166" s="382"/>
      <c r="ST166" s="382"/>
      <c r="SU166" s="382"/>
      <c r="SV166" s="382"/>
      <c r="SW166" s="382"/>
      <c r="SX166" s="382"/>
      <c r="SY166" s="382"/>
      <c r="SZ166" s="382"/>
      <c r="TA166" s="382"/>
      <c r="TB166" s="382"/>
      <c r="TC166" s="382"/>
      <c r="TD166" s="382"/>
      <c r="TE166" s="382"/>
      <c r="TF166" s="382"/>
      <c r="TG166" s="382"/>
      <c r="TH166" s="382"/>
      <c r="TI166" s="382"/>
      <c r="TJ166" s="382"/>
      <c r="TK166" s="382"/>
      <c r="TL166" s="382"/>
      <c r="TM166" s="382"/>
      <c r="TN166" s="382"/>
      <c r="TO166" s="382"/>
      <c r="TP166" s="382"/>
      <c r="TQ166" s="382"/>
      <c r="TR166" s="382"/>
      <c r="TS166" s="382"/>
      <c r="TT166" s="382"/>
      <c r="TU166" s="382"/>
      <c r="TV166" s="382"/>
      <c r="TW166" s="382"/>
      <c r="TX166" s="382"/>
      <c r="TY166" s="382"/>
      <c r="TZ166" s="382"/>
      <c r="UA166" s="382"/>
      <c r="UB166" s="382"/>
      <c r="UC166" s="382"/>
      <c r="UD166" s="382"/>
      <c r="UE166" s="382"/>
      <c r="UF166" s="382"/>
      <c r="UG166" s="382"/>
      <c r="UH166" s="382"/>
      <c r="UI166" s="382"/>
      <c r="UJ166" s="382"/>
      <c r="UK166" s="382"/>
      <c r="UL166" s="382"/>
      <c r="UM166" s="382"/>
      <c r="UN166" s="382"/>
      <c r="UO166" s="382"/>
      <c r="UP166" s="382"/>
      <c r="UQ166" s="382"/>
      <c r="UR166" s="382"/>
      <c r="US166" s="382"/>
      <c r="UT166" s="382"/>
      <c r="UU166" s="382"/>
      <c r="UV166" s="382"/>
      <c r="UW166" s="382"/>
      <c r="UX166" s="382"/>
      <c r="UY166" s="382"/>
      <c r="UZ166" s="382"/>
      <c r="VA166" s="382"/>
      <c r="VB166" s="382"/>
      <c r="VC166" s="382"/>
      <c r="VD166" s="382"/>
      <c r="VE166" s="382"/>
      <c r="VF166" s="382"/>
      <c r="VG166" s="382"/>
      <c r="VH166" s="382"/>
      <c r="VI166" s="382"/>
      <c r="VJ166" s="382"/>
      <c r="VK166" s="382"/>
      <c r="VL166" s="382"/>
      <c r="VM166" s="382"/>
      <c r="VN166" s="382"/>
      <c r="VO166" s="382"/>
      <c r="VP166" s="382"/>
      <c r="VQ166" s="382"/>
      <c r="VR166" s="382"/>
      <c r="VS166" s="382"/>
      <c r="VT166" s="382"/>
      <c r="VU166" s="382"/>
      <c r="VV166" s="382"/>
      <c r="VW166" s="382"/>
      <c r="VX166" s="382"/>
      <c r="VY166" s="382"/>
      <c r="VZ166" s="382"/>
      <c r="WA166" s="382"/>
      <c r="WB166" s="382"/>
      <c r="WC166" s="382"/>
      <c r="WD166" s="382"/>
      <c r="WE166" s="382"/>
      <c r="WF166" s="382"/>
      <c r="WG166" s="382"/>
      <c r="WH166" s="382"/>
      <c r="WI166" s="382"/>
      <c r="WJ166" s="382"/>
      <c r="WK166" s="382"/>
      <c r="WL166" s="382"/>
      <c r="WM166" s="382"/>
      <c r="WN166" s="382"/>
      <c r="WO166" s="382"/>
      <c r="WP166" s="382"/>
      <c r="WQ166" s="382"/>
      <c r="WR166" s="382"/>
      <c r="WS166" s="382"/>
      <c r="WT166" s="382"/>
      <c r="WU166" s="382"/>
      <c r="WV166" s="382"/>
      <c r="WW166" s="382"/>
      <c r="WX166" s="382"/>
      <c r="WY166" s="382"/>
      <c r="WZ166" s="382"/>
      <c r="XA166" s="382"/>
      <c r="XB166" s="382"/>
      <c r="XC166" s="382"/>
      <c r="XD166" s="382"/>
      <c r="XE166" s="382"/>
      <c r="XF166" s="382"/>
      <c r="XG166" s="382"/>
      <c r="XH166" s="382"/>
      <c r="XI166" s="382"/>
      <c r="XJ166" s="382"/>
      <c r="XK166" s="382"/>
      <c r="XL166" s="382"/>
      <c r="XM166" s="382"/>
      <c r="XN166" s="382"/>
      <c r="XO166" s="382"/>
      <c r="XP166" s="382"/>
      <c r="XQ166" s="382"/>
      <c r="XR166" s="382"/>
      <c r="XS166" s="382"/>
      <c r="XT166" s="382"/>
      <c r="XU166" s="382"/>
      <c r="XV166" s="382"/>
      <c r="XW166" s="382"/>
      <c r="XX166" s="382"/>
      <c r="XY166" s="382"/>
      <c r="XZ166" s="382"/>
      <c r="YA166" s="382"/>
      <c r="YB166" s="382"/>
      <c r="YC166" s="382"/>
      <c r="YD166" s="382"/>
      <c r="YE166" s="382"/>
      <c r="YF166" s="382"/>
      <c r="YG166" s="382"/>
      <c r="YH166" s="382"/>
      <c r="YI166" s="382"/>
      <c r="YJ166" s="382"/>
      <c r="YK166" s="382"/>
      <c r="YL166" s="382"/>
      <c r="YM166" s="382"/>
      <c r="YN166" s="382"/>
      <c r="YO166" s="382"/>
      <c r="YP166" s="382"/>
      <c r="YQ166" s="382"/>
      <c r="YR166" s="382"/>
      <c r="YS166" s="382"/>
      <c r="YT166" s="382"/>
      <c r="YU166" s="382"/>
      <c r="YV166" s="382"/>
      <c r="YW166" s="382"/>
      <c r="YX166" s="382"/>
      <c r="YY166" s="382"/>
      <c r="YZ166" s="382"/>
      <c r="ZA166" s="382"/>
      <c r="ZB166" s="382"/>
      <c r="ZC166" s="382"/>
      <c r="ZD166" s="382"/>
      <c r="ZE166" s="382"/>
      <c r="ZF166" s="382"/>
      <c r="ZG166" s="382"/>
      <c r="ZH166" s="382"/>
      <c r="ZI166" s="382"/>
      <c r="ZJ166" s="382"/>
      <c r="ZK166" s="382"/>
      <c r="ZL166" s="382"/>
      <c r="ZM166" s="382"/>
      <c r="ZN166" s="382"/>
      <c r="ZO166" s="382"/>
      <c r="ZP166" s="382"/>
      <c r="ZQ166" s="382"/>
      <c r="ZR166" s="382"/>
      <c r="ZS166" s="382"/>
      <c r="ZT166" s="382"/>
      <c r="ZU166" s="382"/>
      <c r="ZV166" s="382"/>
      <c r="ZW166" s="382"/>
      <c r="ZX166" s="382"/>
      <c r="ZY166" s="382"/>
      <c r="ZZ166" s="382"/>
      <c r="AAA166" s="382"/>
      <c r="AAB166" s="382"/>
      <c r="AAC166" s="382"/>
      <c r="AAD166" s="382"/>
      <c r="AAE166" s="382"/>
      <c r="AAF166" s="382"/>
      <c r="AAG166" s="382"/>
      <c r="AAH166" s="382"/>
      <c r="AAI166" s="382"/>
      <c r="AAJ166" s="382"/>
      <c r="AAK166" s="382"/>
      <c r="AAL166" s="382"/>
      <c r="AAM166" s="382"/>
      <c r="AAN166" s="382"/>
      <c r="AAO166" s="382"/>
      <c r="AAP166" s="382"/>
      <c r="AAQ166" s="382"/>
      <c r="AAR166" s="382"/>
      <c r="AAS166" s="382"/>
      <c r="AAT166" s="382"/>
      <c r="AAU166" s="382"/>
      <c r="AAV166" s="382"/>
      <c r="AAW166" s="382"/>
      <c r="AAX166" s="382"/>
      <c r="AAY166" s="382"/>
      <c r="AAZ166" s="382"/>
      <c r="ABA166" s="382"/>
      <c r="ABB166" s="382"/>
      <c r="ABC166" s="382"/>
      <c r="ABD166" s="382"/>
      <c r="ABE166" s="382"/>
      <c r="ABF166" s="382"/>
      <c r="ABG166" s="382"/>
      <c r="ABH166" s="382"/>
      <c r="ABI166" s="382"/>
      <c r="ABJ166" s="382"/>
      <c r="ABK166" s="382"/>
      <c r="ABL166" s="382"/>
      <c r="ABM166" s="382"/>
      <c r="ABN166" s="382"/>
      <c r="ABO166" s="382"/>
      <c r="ABP166" s="382"/>
      <c r="ABQ166" s="382"/>
      <c r="ABR166" s="382"/>
      <c r="ABS166" s="382"/>
      <c r="ABT166" s="382"/>
      <c r="ABU166" s="382"/>
      <c r="ABV166" s="382"/>
      <c r="ABW166" s="382"/>
      <c r="ABX166" s="382"/>
      <c r="ABY166" s="382"/>
      <c r="ABZ166" s="382"/>
      <c r="ACA166" s="382"/>
      <c r="ACB166" s="382"/>
      <c r="ACC166" s="382"/>
      <c r="ACD166" s="382"/>
      <c r="ACE166" s="382"/>
      <c r="ACF166" s="382"/>
      <c r="ACG166" s="382"/>
      <c r="ACH166" s="382"/>
      <c r="ACI166" s="382"/>
      <c r="ACJ166" s="382"/>
      <c r="ACK166" s="382"/>
      <c r="ACL166" s="382"/>
      <c r="ACM166" s="382"/>
      <c r="ACN166" s="382"/>
      <c r="ACO166" s="382"/>
      <c r="ACP166" s="382"/>
      <c r="ACQ166" s="382"/>
      <c r="ACR166" s="382"/>
      <c r="ACS166" s="382"/>
      <c r="ACT166" s="382"/>
      <c r="ACU166" s="382"/>
      <c r="ACV166" s="382"/>
      <c r="ACW166" s="382"/>
      <c r="ACX166" s="382"/>
      <c r="ACY166" s="382"/>
      <c r="ACZ166" s="382"/>
      <c r="ADA166" s="382"/>
      <c r="ADB166" s="382"/>
      <c r="ADC166" s="382"/>
      <c r="ADD166" s="382"/>
      <c r="ADE166" s="382"/>
      <c r="ADF166" s="382"/>
      <c r="ADG166" s="382"/>
      <c r="ADH166" s="382"/>
      <c r="ADI166" s="382"/>
      <c r="ADJ166" s="382"/>
      <c r="ADK166" s="382"/>
      <c r="ADL166" s="382"/>
      <c r="ADM166" s="382"/>
      <c r="ADN166" s="382"/>
      <c r="ADO166" s="382"/>
      <c r="ADP166" s="382"/>
      <c r="ADQ166" s="382"/>
      <c r="ADR166" s="382"/>
      <c r="ADS166" s="382"/>
      <c r="ADT166" s="382"/>
      <c r="ADU166" s="382"/>
      <c r="ADV166" s="382"/>
      <c r="ADW166" s="382"/>
      <c r="ADX166" s="382"/>
      <c r="ADY166" s="382"/>
      <c r="ADZ166" s="382"/>
      <c r="AEA166" s="382"/>
      <c r="AEB166" s="382"/>
      <c r="AEC166" s="382"/>
      <c r="AED166" s="382"/>
      <c r="AEE166" s="382"/>
      <c r="AEF166" s="382"/>
      <c r="AEG166" s="382"/>
      <c r="AEH166" s="382"/>
      <c r="AEI166" s="382"/>
      <c r="AEJ166" s="382"/>
      <c r="AEK166" s="382"/>
      <c r="AEL166" s="382"/>
      <c r="AEM166" s="382"/>
      <c r="AEN166" s="382"/>
      <c r="AEO166" s="382"/>
      <c r="AEP166" s="382"/>
      <c r="AEQ166" s="382"/>
      <c r="AER166" s="382"/>
      <c r="AES166" s="382"/>
      <c r="AET166" s="382"/>
      <c r="AEU166" s="382"/>
      <c r="AEV166" s="382"/>
      <c r="AEW166" s="382"/>
      <c r="AEX166" s="382"/>
      <c r="AEY166" s="382"/>
      <c r="AEZ166" s="382"/>
      <c r="AFA166" s="382"/>
      <c r="AFB166" s="382"/>
      <c r="AFC166" s="382"/>
      <c r="AFD166" s="382"/>
      <c r="AFE166" s="382"/>
      <c r="AFF166" s="382"/>
      <c r="AFG166" s="382"/>
      <c r="AFH166" s="382"/>
      <c r="AFI166" s="382"/>
      <c r="AFJ166" s="382"/>
      <c r="AFK166" s="382"/>
      <c r="AFL166" s="382"/>
      <c r="AFM166" s="382"/>
      <c r="AFN166" s="382"/>
      <c r="AFO166" s="382"/>
      <c r="AFP166" s="382"/>
      <c r="AFQ166" s="382"/>
      <c r="AFR166" s="382"/>
      <c r="AFS166" s="382"/>
      <c r="AFT166" s="382"/>
      <c r="AFU166" s="382"/>
      <c r="AFV166" s="382"/>
      <c r="AFW166" s="382"/>
      <c r="AFX166" s="382"/>
      <c r="AFY166" s="382"/>
      <c r="AFZ166" s="382"/>
      <c r="AGA166" s="382"/>
      <c r="AGB166" s="382"/>
      <c r="AGC166" s="382"/>
      <c r="AGD166" s="382"/>
      <c r="AGE166" s="382"/>
      <c r="AGF166" s="382"/>
      <c r="AGG166" s="382"/>
      <c r="AGH166" s="382"/>
      <c r="AGI166" s="382"/>
      <c r="AGJ166" s="382"/>
      <c r="AGK166" s="382"/>
      <c r="AGL166" s="382"/>
      <c r="AGM166" s="382"/>
      <c r="AGN166" s="382"/>
      <c r="AGO166" s="382"/>
      <c r="AGP166" s="382"/>
      <c r="AGQ166" s="382"/>
      <c r="AGR166" s="382"/>
      <c r="AGS166" s="382"/>
      <c r="AGT166" s="382"/>
      <c r="AGU166" s="382"/>
      <c r="AGV166" s="382"/>
      <c r="AGW166" s="382"/>
      <c r="AGX166" s="382"/>
      <c r="AGY166" s="382"/>
      <c r="AGZ166" s="382"/>
      <c r="AHA166" s="382"/>
      <c r="AHB166" s="382"/>
      <c r="AHC166" s="382"/>
      <c r="AHD166" s="382"/>
      <c r="AHE166" s="382"/>
      <c r="AHF166" s="382"/>
      <c r="AHG166" s="382"/>
      <c r="AHH166" s="382"/>
      <c r="AHI166" s="382"/>
      <c r="AHJ166" s="382"/>
      <c r="AHK166" s="382"/>
      <c r="AHL166" s="382"/>
      <c r="AHM166" s="382"/>
      <c r="AHN166" s="382"/>
      <c r="AHO166" s="382"/>
      <c r="AHP166" s="382"/>
      <c r="AHQ166" s="382"/>
      <c r="AHR166" s="382"/>
      <c r="AHS166" s="382"/>
      <c r="AHT166" s="382"/>
      <c r="AHU166" s="382"/>
      <c r="AHV166" s="382"/>
      <c r="AHW166" s="382"/>
      <c r="AHX166" s="382"/>
      <c r="AHY166" s="382"/>
      <c r="AHZ166" s="382"/>
      <c r="AIA166" s="382"/>
      <c r="AIB166" s="382"/>
      <c r="AIC166" s="382"/>
      <c r="AID166" s="382"/>
      <c r="AIE166" s="382"/>
      <c r="AIF166" s="382"/>
      <c r="AIG166" s="382"/>
      <c r="AIH166" s="382"/>
      <c r="AII166" s="382"/>
      <c r="AIJ166" s="382"/>
      <c r="AIK166" s="382"/>
      <c r="AIL166" s="382"/>
      <c r="AIM166" s="382"/>
      <c r="AIN166" s="382"/>
      <c r="AIO166" s="382"/>
      <c r="AIP166" s="382"/>
      <c r="AIQ166" s="382"/>
      <c r="AIR166" s="382"/>
      <c r="AIS166" s="382"/>
      <c r="AIT166" s="382"/>
      <c r="AIU166" s="382"/>
      <c r="AIV166" s="382"/>
      <c r="AIW166" s="382"/>
      <c r="AIX166" s="382"/>
      <c r="AIY166" s="382"/>
      <c r="AIZ166" s="382"/>
      <c r="AJA166" s="382"/>
      <c r="AJB166" s="382"/>
      <c r="AJC166" s="382"/>
      <c r="AJD166" s="382"/>
      <c r="AJE166" s="382"/>
      <c r="AJF166" s="382"/>
      <c r="AJG166" s="382"/>
      <c r="AJH166" s="382"/>
      <c r="AJI166" s="382"/>
      <c r="AJJ166" s="382"/>
      <c r="AJK166" s="382"/>
      <c r="AJL166" s="382"/>
      <c r="AJM166" s="382"/>
      <c r="AJN166" s="382"/>
      <c r="AJO166" s="382"/>
      <c r="AJP166" s="382"/>
      <c r="AJQ166" s="382"/>
      <c r="AJR166" s="382"/>
      <c r="AJS166" s="382"/>
      <c r="AJT166" s="382"/>
      <c r="AJU166" s="382"/>
      <c r="AJV166" s="382"/>
      <c r="AJW166" s="382"/>
      <c r="AJX166" s="382"/>
      <c r="AJY166" s="382"/>
      <c r="AJZ166" s="382"/>
      <c r="AKA166" s="382"/>
      <c r="AKB166" s="382"/>
      <c r="AKC166" s="382"/>
      <c r="AKD166" s="382"/>
      <c r="AKE166" s="382"/>
      <c r="AKF166" s="382"/>
      <c r="AKG166" s="382"/>
      <c r="AKH166" s="382"/>
      <c r="AKI166" s="382"/>
      <c r="AKJ166" s="382"/>
      <c r="AKK166" s="382"/>
      <c r="AKL166" s="382"/>
      <c r="AKM166" s="382"/>
      <c r="AKN166" s="382"/>
      <c r="AKO166" s="382"/>
      <c r="AKP166" s="382"/>
      <c r="AKQ166" s="382"/>
      <c r="AKR166" s="382"/>
      <c r="AKS166" s="382"/>
      <c r="AKT166" s="382"/>
      <c r="AKU166" s="382"/>
      <c r="AKV166" s="382"/>
      <c r="AKW166" s="382"/>
      <c r="AKX166" s="382"/>
      <c r="AKY166" s="382"/>
      <c r="AKZ166" s="382"/>
      <c r="ALA166" s="382"/>
      <c r="ALB166" s="382"/>
      <c r="ALC166" s="382"/>
      <c r="ALD166" s="382"/>
      <c r="ALE166" s="382"/>
      <c r="ALF166" s="382"/>
      <c r="ALG166" s="382"/>
      <c r="ALH166" s="382"/>
      <c r="ALI166" s="382"/>
      <c r="ALJ166" s="382"/>
      <c r="ALK166" s="382"/>
      <c r="ALL166" s="382"/>
      <c r="ALM166" s="382"/>
      <c r="ALN166" s="382"/>
      <c r="ALO166" s="382"/>
      <c r="ALP166" s="382"/>
      <c r="ALQ166" s="382"/>
      <c r="ALR166" s="382"/>
      <c r="ALS166" s="382"/>
      <c r="ALT166" s="382"/>
      <c r="ALU166" s="382"/>
      <c r="ALV166" s="382"/>
      <c r="ALW166" s="382"/>
      <c r="ALX166" s="382"/>
      <c r="ALY166" s="382"/>
      <c r="ALZ166" s="382"/>
      <c r="AMA166" s="382"/>
      <c r="AMB166" s="382"/>
      <c r="AMC166" s="382"/>
      <c r="AMD166" s="382"/>
      <c r="AME166" s="382"/>
      <c r="AMF166" s="382"/>
      <c r="AMG166" s="382"/>
      <c r="AMH166" s="382"/>
      <c r="AMI166" s="382"/>
      <c r="AMJ166" s="382"/>
      <c r="AMK166" s="382"/>
      <c r="AML166" s="382"/>
      <c r="AMM166" s="382"/>
      <c r="AMN166" s="382"/>
      <c r="AMO166" s="382"/>
      <c r="AMP166" s="382"/>
      <c r="AMQ166" s="382"/>
      <c r="AMR166" s="382"/>
      <c r="AMS166" s="382"/>
      <c r="AMT166" s="382"/>
      <c r="AMU166" s="382"/>
      <c r="AMV166" s="382"/>
      <c r="AMW166" s="382"/>
      <c r="AMX166" s="382"/>
      <c r="AMY166" s="382"/>
      <c r="AMZ166" s="382"/>
      <c r="ANA166" s="382"/>
      <c r="ANB166" s="382"/>
      <c r="ANC166" s="382"/>
      <c r="AND166" s="382"/>
      <c r="ANE166" s="382"/>
      <c r="ANF166" s="382"/>
      <c r="ANG166" s="382"/>
      <c r="ANH166" s="382"/>
      <c r="ANI166" s="382"/>
      <c r="ANJ166" s="382"/>
      <c r="ANK166" s="382"/>
      <c r="ANL166" s="382"/>
      <c r="ANM166" s="382"/>
      <c r="ANN166" s="382"/>
      <c r="ANO166" s="382"/>
      <c r="ANP166" s="382"/>
      <c r="ANQ166" s="382"/>
      <c r="ANR166" s="382"/>
      <c r="ANS166" s="382"/>
      <c r="ANT166" s="382"/>
      <c r="ANU166" s="382"/>
      <c r="ANV166" s="382"/>
      <c r="ANW166" s="382"/>
      <c r="ANX166" s="382"/>
      <c r="ANY166" s="382"/>
      <c r="ANZ166" s="382"/>
      <c r="AOA166" s="382"/>
      <c r="AOB166" s="382"/>
      <c r="AOC166" s="382"/>
      <c r="AOD166" s="382"/>
      <c r="AOE166" s="382"/>
      <c r="AOF166" s="382"/>
      <c r="AOG166" s="382"/>
      <c r="AOH166" s="382"/>
      <c r="AOI166" s="382"/>
      <c r="AOJ166" s="382"/>
      <c r="AOK166" s="382"/>
      <c r="AOL166" s="382"/>
      <c r="AOM166" s="382"/>
      <c r="AON166" s="382"/>
      <c r="AOO166" s="382"/>
      <c r="AOP166" s="382"/>
      <c r="AOQ166" s="382"/>
      <c r="AOR166" s="382"/>
      <c r="AOS166" s="382"/>
      <c r="AOT166" s="382"/>
      <c r="AOU166" s="382"/>
      <c r="AOV166" s="382"/>
      <c r="AOW166" s="382"/>
      <c r="AOX166" s="382"/>
      <c r="AOY166" s="382"/>
      <c r="AOZ166" s="382"/>
      <c r="APA166" s="382"/>
      <c r="APB166" s="382"/>
      <c r="APC166" s="382"/>
      <c r="APD166" s="382"/>
      <c r="APE166" s="382"/>
      <c r="APF166" s="382"/>
      <c r="APG166" s="382"/>
      <c r="APH166" s="382"/>
      <c r="API166" s="382"/>
      <c r="APJ166" s="382"/>
      <c r="APK166" s="382"/>
      <c r="APL166" s="382"/>
      <c r="APM166" s="382"/>
      <c r="APN166" s="382"/>
      <c r="APO166" s="382"/>
      <c r="APP166" s="382"/>
      <c r="APQ166" s="382"/>
      <c r="APR166" s="382"/>
      <c r="APS166" s="382"/>
      <c r="APT166" s="382"/>
      <c r="APU166" s="382"/>
      <c r="APV166" s="382"/>
      <c r="APW166" s="382"/>
      <c r="APX166" s="382"/>
      <c r="APY166" s="382"/>
      <c r="APZ166" s="382"/>
      <c r="AQA166" s="382"/>
      <c r="AQB166" s="382"/>
      <c r="AQC166" s="382"/>
      <c r="AQD166" s="382"/>
      <c r="AQE166" s="382"/>
      <c r="AQF166" s="382"/>
      <c r="AQG166" s="382"/>
      <c r="AQH166" s="382"/>
      <c r="AQI166" s="382"/>
      <c r="AQJ166" s="382"/>
      <c r="AQK166" s="382"/>
      <c r="AQL166" s="382"/>
      <c r="AQM166" s="382"/>
      <c r="AQN166" s="382"/>
      <c r="AQO166" s="382"/>
      <c r="AQP166" s="382"/>
      <c r="AQQ166" s="382"/>
      <c r="AQR166" s="382"/>
      <c r="AQS166" s="382"/>
      <c r="AQT166" s="382"/>
      <c r="AQU166" s="382"/>
      <c r="AQV166" s="382"/>
      <c r="AQW166" s="382"/>
      <c r="AQX166" s="382"/>
      <c r="AQY166" s="382"/>
      <c r="AQZ166" s="382"/>
      <c r="ARA166" s="382"/>
      <c r="ARB166" s="382"/>
      <c r="ARC166" s="382"/>
      <c r="ARD166" s="382"/>
      <c r="ARE166" s="382"/>
      <c r="ARF166" s="382"/>
      <c r="ARG166" s="382"/>
      <c r="ARH166" s="382"/>
      <c r="ARI166" s="382"/>
      <c r="ARJ166" s="382"/>
      <c r="ARK166" s="382"/>
      <c r="ARL166" s="382"/>
      <c r="ARM166" s="382"/>
      <c r="ARN166" s="382"/>
      <c r="ARO166" s="382"/>
      <c r="ARP166" s="382"/>
      <c r="ARQ166" s="382"/>
      <c r="ARR166" s="382"/>
      <c r="ARS166" s="382"/>
      <c r="ART166" s="382"/>
      <c r="ARU166" s="382"/>
      <c r="ARV166" s="382"/>
      <c r="ARW166" s="382"/>
      <c r="ARX166" s="382"/>
      <c r="ARY166" s="382"/>
      <c r="ARZ166" s="382"/>
      <c r="ASA166" s="382"/>
      <c r="ASB166" s="382"/>
      <c r="ASC166" s="382"/>
      <c r="ASD166" s="382"/>
      <c r="ASE166" s="382"/>
      <c r="ASF166" s="382"/>
      <c r="ASG166" s="382"/>
      <c r="ASH166" s="382"/>
      <c r="ASI166" s="382"/>
      <c r="ASJ166" s="382"/>
      <c r="ASK166" s="382"/>
      <c r="ASL166" s="382"/>
      <c r="ASM166" s="382"/>
      <c r="ASN166" s="382"/>
      <c r="ASO166" s="382"/>
      <c r="ASP166" s="382"/>
      <c r="ASQ166" s="382"/>
      <c r="ASR166" s="382"/>
      <c r="ASS166" s="382"/>
      <c r="AST166" s="382"/>
      <c r="ASU166" s="382"/>
      <c r="ASV166" s="382"/>
      <c r="ASW166" s="382"/>
      <c r="ASX166" s="382"/>
      <c r="ASY166" s="382"/>
      <c r="ASZ166" s="382"/>
      <c r="ATA166" s="382"/>
      <c r="ATB166" s="382"/>
      <c r="ATC166" s="382"/>
      <c r="ATD166" s="382"/>
      <c r="ATE166" s="382"/>
      <c r="ATF166" s="382"/>
      <c r="ATG166" s="382"/>
      <c r="ATH166" s="382"/>
      <c r="ATI166" s="382"/>
      <c r="ATJ166" s="382"/>
      <c r="ATK166" s="382"/>
      <c r="ATL166" s="382"/>
      <c r="ATM166" s="382"/>
      <c r="ATN166" s="382"/>
      <c r="ATO166" s="382"/>
      <c r="ATP166" s="382"/>
      <c r="ATQ166" s="382"/>
      <c r="ATR166" s="382"/>
      <c r="ATS166" s="382"/>
      <c r="ATT166" s="382"/>
      <c r="ATU166" s="382"/>
      <c r="ATV166" s="382"/>
      <c r="ATW166" s="382"/>
      <c r="ATX166" s="382"/>
      <c r="ATY166" s="382"/>
      <c r="ATZ166" s="382"/>
      <c r="AUA166" s="382"/>
      <c r="AUB166" s="382"/>
      <c r="AUC166" s="382"/>
      <c r="AUD166" s="382"/>
      <c r="AUE166" s="382"/>
      <c r="AUF166" s="382"/>
      <c r="AUG166" s="382"/>
      <c r="AUH166" s="382"/>
      <c r="AUI166" s="382"/>
      <c r="AUJ166" s="382"/>
      <c r="AUK166" s="382"/>
      <c r="AUL166" s="382"/>
      <c r="AUM166" s="382"/>
      <c r="AUN166" s="382"/>
      <c r="AUO166" s="382"/>
      <c r="AUP166" s="382"/>
      <c r="AUQ166" s="382"/>
      <c r="AUR166" s="382"/>
      <c r="AUS166" s="382"/>
      <c r="AUT166" s="382"/>
      <c r="AUU166" s="382"/>
      <c r="AUV166" s="382"/>
      <c r="AUW166" s="382"/>
      <c r="AUX166" s="382"/>
      <c r="AUY166" s="382"/>
      <c r="AUZ166" s="382"/>
      <c r="AVA166" s="382"/>
      <c r="AVB166" s="382"/>
      <c r="AVC166" s="382"/>
      <c r="AVD166" s="382"/>
      <c r="AVE166" s="382"/>
      <c r="AVF166" s="382"/>
      <c r="AVG166" s="382"/>
      <c r="AVH166" s="382"/>
      <c r="AVI166" s="382"/>
      <c r="AVJ166" s="382"/>
      <c r="AVK166" s="382"/>
      <c r="AVL166" s="382"/>
      <c r="AVM166" s="382"/>
      <c r="AVN166" s="382"/>
      <c r="AVO166" s="382"/>
      <c r="AVP166" s="382"/>
      <c r="AVQ166" s="382"/>
      <c r="AVR166" s="382"/>
      <c r="AVS166" s="382"/>
      <c r="AVT166" s="382"/>
      <c r="AVU166" s="382"/>
      <c r="AVV166" s="382"/>
      <c r="AVW166" s="382"/>
      <c r="AVX166" s="382"/>
      <c r="AVY166" s="382"/>
      <c r="AVZ166" s="382"/>
      <c r="AWA166" s="382"/>
      <c r="AWB166" s="382"/>
      <c r="AWC166" s="382"/>
      <c r="AWD166" s="382"/>
      <c r="AWE166" s="382"/>
      <c r="AWF166" s="382"/>
      <c r="AWG166" s="382"/>
      <c r="AWH166" s="382"/>
      <c r="AWI166" s="382"/>
      <c r="AWJ166" s="382"/>
      <c r="AWK166" s="382"/>
      <c r="AWL166" s="382"/>
      <c r="AWM166" s="382"/>
      <c r="AWN166" s="382"/>
      <c r="AWO166" s="382"/>
      <c r="AWP166" s="382"/>
      <c r="AWQ166" s="382"/>
      <c r="AWR166" s="382"/>
      <c r="AWS166" s="382"/>
      <c r="AWT166" s="382"/>
      <c r="AWU166" s="382"/>
      <c r="AWV166" s="382"/>
      <c r="AWW166" s="382"/>
      <c r="AWX166" s="382"/>
      <c r="AWY166" s="382"/>
      <c r="AWZ166" s="382"/>
      <c r="AXA166" s="382"/>
      <c r="AXB166" s="382"/>
      <c r="AXC166" s="382"/>
      <c r="AXD166" s="382"/>
      <c r="AXE166" s="382"/>
      <c r="AXF166" s="382"/>
      <c r="AXG166" s="382"/>
      <c r="AXH166" s="382"/>
      <c r="AXI166" s="382"/>
      <c r="AXJ166" s="382"/>
      <c r="AXK166" s="382"/>
      <c r="AXL166" s="382"/>
      <c r="AXM166" s="382"/>
      <c r="AXN166" s="382"/>
      <c r="AXO166" s="382"/>
      <c r="AXP166" s="382"/>
      <c r="AXQ166" s="382"/>
      <c r="AXR166" s="382"/>
      <c r="AXS166" s="382"/>
      <c r="AXT166" s="382"/>
      <c r="AXU166" s="382"/>
      <c r="AXV166" s="382"/>
      <c r="AXW166" s="382"/>
      <c r="AXX166" s="382"/>
      <c r="AXY166" s="382"/>
      <c r="AXZ166" s="382"/>
      <c r="AYA166" s="382"/>
      <c r="AYB166" s="382"/>
      <c r="AYC166" s="382"/>
      <c r="AYD166" s="382"/>
      <c r="AYE166" s="382"/>
      <c r="AYF166" s="382"/>
      <c r="AYG166" s="382"/>
      <c r="AYH166" s="382"/>
      <c r="AYI166" s="382"/>
      <c r="AYJ166" s="382"/>
      <c r="AYK166" s="382"/>
      <c r="AYL166" s="382"/>
      <c r="AYM166" s="382"/>
      <c r="AYN166" s="382"/>
      <c r="AYO166" s="382"/>
      <c r="AYP166" s="382"/>
      <c r="AYQ166" s="382"/>
      <c r="AYR166" s="382"/>
      <c r="AYS166" s="382"/>
      <c r="AYT166" s="382"/>
      <c r="AYU166" s="382"/>
      <c r="AYV166" s="382"/>
      <c r="AYW166" s="382"/>
      <c r="AYX166" s="382"/>
      <c r="AYY166" s="382"/>
      <c r="AYZ166" s="382"/>
      <c r="AZA166" s="382"/>
      <c r="AZB166" s="382"/>
      <c r="AZC166" s="382"/>
      <c r="AZD166" s="382"/>
      <c r="AZE166" s="382"/>
      <c r="AZF166" s="382"/>
      <c r="AZG166" s="382"/>
      <c r="AZH166" s="382"/>
      <c r="AZI166" s="382"/>
      <c r="AZJ166" s="382"/>
      <c r="AZK166" s="382"/>
      <c r="AZL166" s="382"/>
      <c r="AZM166" s="382"/>
      <c r="AZN166" s="382"/>
      <c r="AZO166" s="382"/>
      <c r="AZP166" s="382"/>
      <c r="AZQ166" s="382"/>
      <c r="AZR166" s="382"/>
      <c r="AZS166" s="382"/>
      <c r="AZT166" s="382"/>
      <c r="AZU166" s="382"/>
      <c r="AZV166" s="382"/>
      <c r="AZW166" s="382"/>
      <c r="AZX166" s="382"/>
      <c r="AZY166" s="382"/>
      <c r="AZZ166" s="382"/>
      <c r="BAA166" s="382"/>
      <c r="BAB166" s="382"/>
      <c r="BAC166" s="382"/>
      <c r="BAD166" s="382"/>
      <c r="BAE166" s="382"/>
      <c r="BAF166" s="382"/>
      <c r="BAG166" s="382"/>
      <c r="BAH166" s="382"/>
      <c r="BAI166" s="382"/>
      <c r="BAJ166" s="382"/>
      <c r="BAK166" s="382"/>
      <c r="BAL166" s="382"/>
      <c r="BAM166" s="382"/>
      <c r="BAN166" s="382"/>
      <c r="BAO166" s="382"/>
      <c r="BAP166" s="382"/>
      <c r="BAQ166" s="382"/>
      <c r="BAR166" s="382"/>
      <c r="BAS166" s="382"/>
      <c r="BAT166" s="382"/>
      <c r="BAU166" s="382"/>
      <c r="BAV166" s="382"/>
      <c r="BAW166" s="382"/>
      <c r="BAX166" s="382"/>
      <c r="BAY166" s="382"/>
      <c r="BAZ166" s="382"/>
      <c r="BBA166" s="382"/>
      <c r="BBB166" s="382"/>
      <c r="BBC166" s="382"/>
      <c r="BBD166" s="382"/>
      <c r="BBE166" s="382"/>
      <c r="BBF166" s="382"/>
      <c r="BBG166" s="382"/>
      <c r="BBH166" s="382"/>
      <c r="BBI166" s="382"/>
      <c r="BBJ166" s="382"/>
      <c r="BBK166" s="382"/>
      <c r="BBL166" s="382"/>
      <c r="BBM166" s="382"/>
      <c r="BBN166" s="382"/>
      <c r="BBO166" s="382"/>
      <c r="BBP166" s="382"/>
      <c r="BBQ166" s="382"/>
      <c r="BBR166" s="382"/>
      <c r="BBS166" s="382"/>
      <c r="BBT166" s="382"/>
      <c r="BBU166" s="382"/>
      <c r="BBV166" s="382"/>
      <c r="BBW166" s="382"/>
      <c r="BBX166" s="382"/>
      <c r="BBY166" s="382"/>
      <c r="BBZ166" s="382"/>
      <c r="BCA166" s="382"/>
      <c r="BCB166" s="382"/>
      <c r="BCC166" s="382"/>
      <c r="BCD166" s="382"/>
      <c r="BCE166" s="382"/>
      <c r="BCF166" s="382"/>
      <c r="BCG166" s="382"/>
      <c r="BCH166" s="382"/>
      <c r="BCI166" s="382"/>
      <c r="BCJ166" s="382"/>
      <c r="BCK166" s="382"/>
      <c r="BCL166" s="382"/>
      <c r="BCM166" s="382"/>
      <c r="BCN166" s="382"/>
      <c r="BCO166" s="382"/>
      <c r="BCP166" s="382"/>
      <c r="BCQ166" s="382"/>
      <c r="BCR166" s="382"/>
      <c r="BCS166" s="382"/>
      <c r="BCT166" s="382"/>
      <c r="BCU166" s="382"/>
      <c r="BCV166" s="382"/>
      <c r="BCW166" s="382"/>
      <c r="BCX166" s="382"/>
      <c r="BCY166" s="382"/>
      <c r="BCZ166" s="382"/>
      <c r="BDA166" s="382"/>
      <c r="BDB166" s="382"/>
      <c r="BDC166" s="382"/>
      <c r="BDD166" s="382"/>
      <c r="BDE166" s="382"/>
      <c r="BDF166" s="382"/>
      <c r="BDG166" s="382"/>
      <c r="BDH166" s="382"/>
      <c r="BDI166" s="382"/>
      <c r="BDJ166" s="382"/>
      <c r="BDK166" s="382"/>
      <c r="BDL166" s="382"/>
      <c r="BDM166" s="382"/>
      <c r="BDN166" s="382"/>
      <c r="BDO166" s="382"/>
      <c r="BDP166" s="382"/>
      <c r="BDQ166" s="382"/>
      <c r="BDR166" s="382"/>
      <c r="BDS166" s="382"/>
      <c r="BDT166" s="382"/>
      <c r="BDU166" s="382"/>
      <c r="BDV166" s="382"/>
      <c r="BDW166" s="382"/>
      <c r="BDX166" s="382"/>
      <c r="BDY166" s="382"/>
      <c r="BDZ166" s="382"/>
      <c r="BEA166" s="382"/>
      <c r="BEB166" s="382"/>
      <c r="BEC166" s="382"/>
      <c r="BED166" s="382"/>
      <c r="BEE166" s="382"/>
      <c r="BEF166" s="382"/>
      <c r="BEG166" s="382"/>
      <c r="BEH166" s="382"/>
      <c r="BEI166" s="382"/>
      <c r="BEJ166" s="382"/>
      <c r="BEK166" s="382"/>
      <c r="BEL166" s="382"/>
      <c r="BEM166" s="382"/>
      <c r="BEN166" s="382"/>
      <c r="BEO166" s="382"/>
      <c r="BEP166" s="382"/>
      <c r="BEQ166" s="382"/>
      <c r="BER166" s="382"/>
      <c r="BES166" s="382"/>
      <c r="BET166" s="382"/>
      <c r="BEU166" s="382"/>
      <c r="BEV166" s="382"/>
      <c r="BEW166" s="382"/>
      <c r="BEX166" s="382"/>
      <c r="BEY166" s="382"/>
      <c r="BEZ166" s="382"/>
      <c r="BFA166" s="382"/>
      <c r="BFB166" s="382"/>
      <c r="BFC166" s="382"/>
      <c r="BFD166" s="382"/>
      <c r="BFE166" s="382"/>
      <c r="BFF166" s="382"/>
      <c r="BFG166" s="382"/>
      <c r="BFH166" s="382"/>
      <c r="BFI166" s="382"/>
      <c r="BFJ166" s="382"/>
      <c r="BFK166" s="382"/>
      <c r="BFL166" s="382"/>
      <c r="BFM166" s="382"/>
      <c r="BFN166" s="382"/>
      <c r="BFO166" s="382"/>
      <c r="BFP166" s="382"/>
      <c r="BFQ166" s="382"/>
      <c r="BFR166" s="382"/>
      <c r="BFS166" s="382"/>
      <c r="BFT166" s="382"/>
      <c r="BFU166" s="382"/>
      <c r="BFV166" s="382"/>
      <c r="BFW166" s="382"/>
      <c r="BFX166" s="382"/>
      <c r="BFY166" s="382"/>
      <c r="BFZ166" s="382"/>
      <c r="BGA166" s="382"/>
      <c r="BGB166" s="382"/>
      <c r="BGC166" s="382"/>
      <c r="BGD166" s="382"/>
      <c r="BGE166" s="382"/>
      <c r="BGF166" s="382"/>
      <c r="BGG166" s="382"/>
      <c r="BGH166" s="382"/>
      <c r="BGI166" s="382"/>
      <c r="BGJ166" s="382"/>
      <c r="BGK166" s="382"/>
      <c r="BGL166" s="382"/>
      <c r="BGM166" s="382"/>
      <c r="BGN166" s="382"/>
      <c r="BGO166" s="382"/>
      <c r="BGP166" s="382"/>
      <c r="BGQ166" s="382"/>
      <c r="BGR166" s="382"/>
      <c r="BGS166" s="382"/>
      <c r="BGT166" s="382"/>
      <c r="BGU166" s="382"/>
      <c r="BGV166" s="382"/>
      <c r="BGW166" s="382"/>
      <c r="BGX166" s="382"/>
      <c r="BGY166" s="382"/>
      <c r="BGZ166" s="382"/>
      <c r="BHA166" s="382"/>
      <c r="BHB166" s="382"/>
      <c r="BHC166" s="382"/>
      <c r="BHD166" s="382"/>
      <c r="BHE166" s="382"/>
      <c r="BHF166" s="382"/>
      <c r="BHG166" s="382"/>
      <c r="BHH166" s="382"/>
      <c r="BHI166" s="382"/>
      <c r="BHJ166" s="382"/>
      <c r="BHK166" s="382"/>
      <c r="BHL166" s="382"/>
      <c r="BHM166" s="382"/>
      <c r="BHN166" s="382"/>
      <c r="BHO166" s="382"/>
      <c r="BHP166" s="382"/>
      <c r="BHQ166" s="382"/>
      <c r="BHR166" s="382"/>
      <c r="BHS166" s="382"/>
      <c r="BHT166" s="382"/>
      <c r="BHU166" s="382"/>
      <c r="BHV166" s="382"/>
      <c r="BHW166" s="382"/>
      <c r="BHX166" s="382"/>
      <c r="BHY166" s="382"/>
      <c r="BHZ166" s="382"/>
      <c r="BIA166" s="382"/>
      <c r="BIB166" s="382"/>
      <c r="BIC166" s="382"/>
      <c r="BID166" s="382"/>
      <c r="BIE166" s="382"/>
      <c r="BIF166" s="382"/>
      <c r="BIG166" s="382"/>
      <c r="BIH166" s="382"/>
      <c r="BII166" s="382"/>
      <c r="BIJ166" s="382"/>
      <c r="BIK166" s="382"/>
      <c r="BIL166" s="382"/>
      <c r="BIM166" s="382"/>
      <c r="BIN166" s="382"/>
      <c r="BIO166" s="382"/>
      <c r="BIP166" s="382"/>
      <c r="BIQ166" s="382"/>
      <c r="BIR166" s="382"/>
      <c r="BIS166" s="382"/>
      <c r="BIT166" s="382"/>
      <c r="BIU166" s="382"/>
      <c r="BIV166" s="382"/>
      <c r="BIW166" s="382"/>
      <c r="BIX166" s="382"/>
      <c r="BIY166" s="382"/>
      <c r="BIZ166" s="382"/>
      <c r="BJA166" s="382"/>
      <c r="BJB166" s="382"/>
      <c r="BJC166" s="382"/>
      <c r="BJD166" s="382"/>
      <c r="BJE166" s="382"/>
      <c r="BJF166" s="382"/>
      <c r="BJG166" s="382"/>
      <c r="BJH166" s="382"/>
      <c r="BJI166" s="382"/>
      <c r="BJJ166" s="382"/>
      <c r="BJK166" s="382"/>
      <c r="BJL166" s="382"/>
      <c r="BJM166" s="382"/>
      <c r="BJN166" s="382"/>
      <c r="BJO166" s="382"/>
      <c r="BJP166" s="382"/>
      <c r="BJQ166" s="382"/>
      <c r="BJR166" s="382"/>
      <c r="BJS166" s="382"/>
      <c r="BJT166" s="382"/>
      <c r="BJU166" s="382"/>
      <c r="BJV166" s="382"/>
      <c r="BJW166" s="382"/>
      <c r="BJX166" s="382"/>
      <c r="BJY166" s="382"/>
      <c r="BJZ166" s="382"/>
      <c r="BKA166" s="382"/>
      <c r="BKB166" s="382"/>
      <c r="BKC166" s="382"/>
      <c r="BKD166" s="382"/>
      <c r="BKE166" s="382"/>
      <c r="BKF166" s="382"/>
      <c r="BKG166" s="382"/>
      <c r="BKH166" s="382"/>
      <c r="BKI166" s="382"/>
      <c r="BKJ166" s="382"/>
      <c r="BKK166" s="382"/>
      <c r="BKL166" s="382"/>
      <c r="BKM166" s="382"/>
      <c r="BKN166" s="382"/>
      <c r="BKO166" s="382"/>
      <c r="BKP166" s="382"/>
      <c r="BKQ166" s="382"/>
      <c r="BKR166" s="382"/>
      <c r="BKS166" s="382"/>
      <c r="BKT166" s="382"/>
      <c r="BKU166" s="382"/>
      <c r="BKV166" s="382"/>
      <c r="BKW166" s="382"/>
      <c r="BKX166" s="382"/>
      <c r="BKY166" s="382"/>
      <c r="BKZ166" s="382"/>
      <c r="BLA166" s="382"/>
      <c r="BLB166" s="382"/>
      <c r="BLC166" s="382"/>
      <c r="BLD166" s="382"/>
      <c r="BLE166" s="382"/>
      <c r="BLF166" s="382"/>
      <c r="BLG166" s="382"/>
      <c r="BLH166" s="382"/>
      <c r="BLI166" s="382"/>
      <c r="BLJ166" s="382"/>
      <c r="BLK166" s="382"/>
      <c r="BLL166" s="382"/>
      <c r="BLM166" s="382"/>
      <c r="BLN166" s="382"/>
      <c r="BLO166" s="382"/>
      <c r="BLP166" s="382"/>
      <c r="BLQ166" s="382"/>
      <c r="BLR166" s="382"/>
      <c r="BLS166" s="382"/>
      <c r="BLT166" s="382"/>
      <c r="BLU166" s="382"/>
      <c r="BLV166" s="382"/>
      <c r="BLW166" s="382"/>
      <c r="BLX166" s="382"/>
      <c r="BLY166" s="382"/>
      <c r="BLZ166" s="382"/>
      <c r="BMA166" s="382"/>
      <c r="BMB166" s="382"/>
      <c r="BMC166" s="382"/>
      <c r="BMD166" s="382"/>
      <c r="BME166" s="382"/>
      <c r="BMF166" s="382"/>
      <c r="BMG166" s="382"/>
      <c r="BMH166" s="382"/>
      <c r="BMI166" s="382"/>
      <c r="BMJ166" s="382"/>
      <c r="BMK166" s="382"/>
      <c r="BML166" s="382"/>
      <c r="BMM166" s="382"/>
      <c r="BMN166" s="382"/>
      <c r="BMO166" s="382"/>
      <c r="BMP166" s="382"/>
      <c r="BMQ166" s="382"/>
      <c r="BMR166" s="382"/>
      <c r="BMS166" s="382"/>
      <c r="BMT166" s="382"/>
      <c r="BMU166" s="382"/>
      <c r="BMV166" s="382"/>
      <c r="BMW166" s="382"/>
      <c r="BMX166" s="382"/>
      <c r="BMY166" s="382"/>
      <c r="BMZ166" s="382"/>
      <c r="BNA166" s="382"/>
      <c r="BNB166" s="382"/>
      <c r="BNC166" s="382"/>
      <c r="BND166" s="382"/>
      <c r="BNE166" s="382"/>
      <c r="BNF166" s="382"/>
      <c r="BNG166" s="382"/>
      <c r="BNH166" s="382"/>
      <c r="BNI166" s="382"/>
      <c r="BNJ166" s="382"/>
      <c r="BNK166" s="382"/>
      <c r="BNL166" s="382"/>
      <c r="BNM166" s="382"/>
      <c r="BNN166" s="382"/>
      <c r="BNO166" s="382"/>
      <c r="BNP166" s="382"/>
      <c r="BNQ166" s="382"/>
      <c r="BNR166" s="382"/>
      <c r="BNS166" s="382"/>
      <c r="BNT166" s="382"/>
      <c r="BNU166" s="382"/>
      <c r="BNV166" s="382"/>
      <c r="BNW166" s="382"/>
      <c r="BNX166" s="382"/>
      <c r="BNY166" s="382"/>
      <c r="BNZ166" s="382"/>
      <c r="BOA166" s="382"/>
      <c r="BOB166" s="382"/>
      <c r="BOC166" s="382"/>
      <c r="BOD166" s="382"/>
      <c r="BOE166" s="382"/>
      <c r="BOF166" s="382"/>
      <c r="BOG166" s="382"/>
      <c r="BOH166" s="382"/>
      <c r="BOI166" s="382"/>
      <c r="BOJ166" s="382"/>
      <c r="BOK166" s="382"/>
      <c r="BOL166" s="382"/>
      <c r="BOM166" s="382"/>
      <c r="BON166" s="382"/>
      <c r="BOO166" s="382"/>
      <c r="BOP166" s="382"/>
      <c r="BOQ166" s="382"/>
      <c r="BOR166" s="382"/>
      <c r="BOS166" s="382"/>
      <c r="BOT166" s="382"/>
      <c r="BOU166" s="382"/>
      <c r="BOV166" s="382"/>
      <c r="BOW166" s="382"/>
      <c r="BOX166" s="382"/>
      <c r="BOY166" s="382"/>
      <c r="BOZ166" s="382"/>
      <c r="BPA166" s="382"/>
      <c r="BPB166" s="382"/>
      <c r="BPC166" s="382"/>
      <c r="BPD166" s="382"/>
      <c r="BPE166" s="382"/>
      <c r="BPF166" s="382"/>
      <c r="BPG166" s="382"/>
      <c r="BPH166" s="382"/>
      <c r="BPI166" s="382"/>
      <c r="BPJ166" s="382"/>
      <c r="BPK166" s="382"/>
      <c r="BPL166" s="382"/>
      <c r="BPM166" s="382"/>
      <c r="BPN166" s="382"/>
      <c r="BPO166" s="382"/>
      <c r="BPP166" s="382"/>
      <c r="BPQ166" s="382"/>
      <c r="BPR166" s="382"/>
      <c r="BPS166" s="382"/>
      <c r="BPT166" s="382"/>
      <c r="BPU166" s="382"/>
      <c r="BPV166" s="382"/>
      <c r="BPW166" s="382"/>
      <c r="BPX166" s="382"/>
      <c r="BPY166" s="382"/>
      <c r="BPZ166" s="382"/>
      <c r="BQA166" s="382"/>
      <c r="BQB166" s="382"/>
      <c r="BQC166" s="382"/>
      <c r="BQD166" s="382"/>
      <c r="BQE166" s="382"/>
      <c r="BQF166" s="382"/>
      <c r="BQG166" s="382"/>
      <c r="BQH166" s="382"/>
      <c r="BQI166" s="382"/>
      <c r="BQJ166" s="382"/>
      <c r="BQK166" s="382"/>
      <c r="BQL166" s="382"/>
      <c r="BQM166" s="382"/>
      <c r="BQN166" s="382"/>
      <c r="BQO166" s="382"/>
      <c r="BQP166" s="382"/>
      <c r="BQQ166" s="382"/>
      <c r="BQR166" s="382"/>
      <c r="BQS166" s="382"/>
      <c r="BQT166" s="382"/>
      <c r="BQU166" s="382"/>
      <c r="BQV166" s="382"/>
      <c r="BQW166" s="382"/>
      <c r="BQX166" s="382"/>
      <c r="BQY166" s="382"/>
      <c r="BQZ166" s="382"/>
      <c r="BRA166" s="382"/>
      <c r="BRB166" s="382"/>
      <c r="BRC166" s="382"/>
      <c r="BRD166" s="382"/>
      <c r="BRE166" s="382"/>
      <c r="BRF166" s="382"/>
      <c r="BRG166" s="382"/>
      <c r="BRH166" s="382"/>
      <c r="BRI166" s="382"/>
      <c r="BRJ166" s="382"/>
      <c r="BRK166" s="382"/>
      <c r="BRL166" s="382"/>
      <c r="BRM166" s="382"/>
      <c r="BRN166" s="382"/>
      <c r="BRO166" s="382"/>
      <c r="BRP166" s="382"/>
      <c r="BRQ166" s="382"/>
      <c r="BRR166" s="382"/>
      <c r="BRS166" s="382"/>
      <c r="BRT166" s="382"/>
      <c r="BRU166" s="382"/>
      <c r="BRV166" s="382"/>
      <c r="BRW166" s="382"/>
      <c r="BRX166" s="382"/>
      <c r="BRY166" s="382"/>
      <c r="BRZ166" s="382"/>
      <c r="BSA166" s="382"/>
      <c r="BSB166" s="382"/>
      <c r="BSC166" s="382"/>
      <c r="BSD166" s="382"/>
      <c r="BSE166" s="382"/>
      <c r="BSF166" s="382"/>
      <c r="BSG166" s="382"/>
      <c r="BSH166" s="382"/>
      <c r="BSI166" s="382"/>
      <c r="BSJ166" s="382"/>
      <c r="BSK166" s="382"/>
      <c r="BSL166" s="382"/>
      <c r="BSM166" s="382"/>
      <c r="BSN166" s="382"/>
      <c r="BSO166" s="382"/>
      <c r="BSP166" s="382"/>
      <c r="BSQ166" s="382"/>
      <c r="BSR166" s="382"/>
      <c r="BSS166" s="382"/>
      <c r="BST166" s="382"/>
      <c r="BSU166" s="382"/>
      <c r="BSV166" s="382"/>
      <c r="BSW166" s="382"/>
      <c r="BSX166" s="382"/>
      <c r="BSY166" s="382"/>
      <c r="BSZ166" s="382"/>
      <c r="BTA166" s="382"/>
      <c r="BTB166" s="382"/>
      <c r="BTC166" s="382"/>
      <c r="BTD166" s="382"/>
      <c r="BTE166" s="382"/>
      <c r="BTF166" s="382"/>
      <c r="BTG166" s="382"/>
      <c r="BTH166" s="382"/>
      <c r="BTI166" s="382"/>
    </row>
    <row r="167" spans="1:1881" s="379" customFormat="1" ht="180" x14ac:dyDescent="0.25">
      <c r="A167" s="187">
        <v>577</v>
      </c>
      <c r="B167" s="149"/>
      <c r="C167" s="149" t="s">
        <v>570</v>
      </c>
      <c r="D167" s="329" t="s">
        <v>693</v>
      </c>
      <c r="E167" s="298"/>
      <c r="F167" s="562"/>
      <c r="G167" s="535" t="str">
        <f>IF(F167="Yes","In this cell - Please include the name of the plan, a brief description of the benefit and the population group that received the benefits.
that received the benefit"," ")</f>
        <v xml:space="preserve"> </v>
      </c>
      <c r="H167" s="67"/>
      <c r="I167" s="16"/>
      <c r="J167"/>
      <c r="K167" s="382"/>
      <c r="L167" s="382"/>
      <c r="M167" s="382"/>
      <c r="N167"/>
      <c r="O167" s="382"/>
      <c r="P167" s="382"/>
      <c r="Q167" s="382"/>
      <c r="R167" s="382"/>
      <c r="S167" s="382"/>
      <c r="T167" s="382"/>
      <c r="U167" s="382"/>
      <c r="V167" s="382"/>
      <c r="W167" s="382"/>
      <c r="X167" s="382"/>
      <c r="Y167" s="382"/>
      <c r="Z167" s="382"/>
      <c r="AA167" s="382"/>
      <c r="AB167" s="382"/>
      <c r="AC167" s="382"/>
      <c r="AD167" s="382"/>
      <c r="AE167" s="382"/>
      <c r="AF167" s="382"/>
      <c r="AG167" s="382"/>
      <c r="AH167" s="382"/>
      <c r="AI167" s="382"/>
      <c r="AJ167" s="382"/>
      <c r="AK167" s="382"/>
      <c r="AL167" s="382"/>
      <c r="AM167" s="382"/>
      <c r="AN167" s="382"/>
      <c r="AO167" s="382"/>
      <c r="AP167" s="382"/>
      <c r="AQ167" s="382"/>
      <c r="AR167" s="382"/>
      <c r="AS167" s="382"/>
      <c r="AT167" s="382"/>
      <c r="AU167" s="382"/>
      <c r="AV167" s="382"/>
      <c r="AW167" s="382"/>
      <c r="AX167" s="382"/>
      <c r="AY167" s="382"/>
      <c r="AZ167" s="382"/>
      <c r="BA167" s="382"/>
      <c r="BB167" s="382"/>
      <c r="BC167" s="382"/>
      <c r="BD167" s="382"/>
      <c r="BE167" s="382"/>
      <c r="BF167" s="382"/>
      <c r="BG167" s="382"/>
      <c r="BH167" s="382"/>
      <c r="BI167" s="382"/>
      <c r="BJ167" s="382"/>
      <c r="BK167" s="382"/>
      <c r="BL167" s="382"/>
      <c r="BM167" s="382"/>
      <c r="BN167" s="382"/>
      <c r="BO167" s="382"/>
      <c r="BP167" s="382"/>
      <c r="BQ167" s="382"/>
      <c r="BR167" s="382"/>
      <c r="BS167" s="382"/>
      <c r="BT167" s="382"/>
      <c r="BU167" s="382"/>
      <c r="BV167" s="382"/>
      <c r="BW167" s="382"/>
      <c r="BX167" s="382"/>
      <c r="BY167" s="382"/>
      <c r="BZ167" s="382"/>
      <c r="CA167" s="382"/>
      <c r="CB167" s="382"/>
      <c r="CC167" s="382"/>
      <c r="CD167" s="382"/>
      <c r="CE167" s="382"/>
      <c r="CF167" s="382"/>
      <c r="CG167" s="382"/>
      <c r="CH167" s="382"/>
      <c r="CI167" s="382"/>
      <c r="CJ167" s="382"/>
      <c r="CK167" s="382"/>
      <c r="CL167" s="382"/>
      <c r="CM167" s="382"/>
      <c r="CN167" s="382"/>
      <c r="CO167" s="382"/>
      <c r="CP167" s="382"/>
      <c r="CQ167" s="382"/>
      <c r="CR167" s="382"/>
      <c r="CS167" s="382"/>
      <c r="CT167" s="382"/>
      <c r="CU167" s="382"/>
      <c r="CV167" s="382"/>
      <c r="CW167" s="382"/>
      <c r="CX167" s="382"/>
      <c r="CY167" s="382"/>
      <c r="CZ167" s="382"/>
      <c r="DA167" s="382"/>
      <c r="DB167" s="382"/>
      <c r="DC167" s="382"/>
      <c r="DD167" s="382"/>
      <c r="DE167" s="382"/>
      <c r="DF167" s="382"/>
      <c r="DG167" s="382"/>
      <c r="DH167" s="382"/>
      <c r="DI167" s="382"/>
      <c r="DJ167" s="382"/>
      <c r="DK167" s="382"/>
      <c r="DL167" s="382"/>
      <c r="DM167" s="382"/>
      <c r="DN167" s="382"/>
      <c r="DO167" s="382"/>
      <c r="DP167" s="382"/>
      <c r="DQ167" s="382"/>
      <c r="DR167" s="382"/>
      <c r="DS167" s="382"/>
      <c r="DT167" s="382"/>
      <c r="DU167" s="382"/>
      <c r="DV167" s="382"/>
      <c r="DW167" s="382"/>
      <c r="DX167" s="382"/>
      <c r="DY167" s="382"/>
      <c r="DZ167" s="382"/>
      <c r="EA167" s="382"/>
      <c r="EB167" s="382"/>
      <c r="EC167" s="382"/>
      <c r="ED167" s="382"/>
      <c r="EE167" s="382"/>
      <c r="EF167" s="382"/>
      <c r="EG167" s="382"/>
      <c r="EH167" s="382"/>
      <c r="EI167" s="382"/>
      <c r="EJ167" s="382"/>
      <c r="EK167" s="382"/>
      <c r="EL167" s="382"/>
      <c r="EM167" s="382"/>
      <c r="EN167" s="382"/>
      <c r="EO167" s="382"/>
      <c r="EP167" s="382"/>
      <c r="EQ167" s="382"/>
      <c r="ER167" s="382"/>
      <c r="ES167" s="382"/>
      <c r="ET167" s="382"/>
      <c r="EU167" s="382"/>
      <c r="EV167" s="382"/>
      <c r="EW167" s="382"/>
      <c r="EX167" s="382"/>
      <c r="EY167" s="382"/>
      <c r="EZ167" s="382"/>
      <c r="FA167" s="382"/>
      <c r="FB167" s="382"/>
      <c r="FC167" s="382"/>
      <c r="FD167" s="382"/>
      <c r="FE167" s="382"/>
      <c r="FF167" s="382"/>
      <c r="FG167" s="382"/>
      <c r="FH167" s="382"/>
      <c r="FI167" s="382"/>
      <c r="FJ167" s="382"/>
      <c r="FK167" s="382"/>
      <c r="FL167" s="382"/>
      <c r="FM167" s="382"/>
      <c r="FN167" s="382"/>
      <c r="FO167" s="382"/>
      <c r="FP167" s="382"/>
      <c r="FQ167" s="382"/>
      <c r="FR167" s="382"/>
      <c r="FS167" s="382"/>
      <c r="FT167" s="382"/>
      <c r="FU167" s="382"/>
      <c r="FV167" s="382"/>
      <c r="FW167" s="382"/>
      <c r="FX167" s="382"/>
      <c r="FY167" s="382"/>
      <c r="FZ167" s="382"/>
      <c r="GA167" s="382"/>
      <c r="GB167" s="382"/>
      <c r="GC167" s="382"/>
      <c r="GD167" s="382"/>
      <c r="GE167" s="382"/>
      <c r="GF167" s="382"/>
      <c r="GG167" s="382"/>
      <c r="GH167" s="382"/>
      <c r="GI167" s="382"/>
      <c r="GJ167" s="382"/>
      <c r="GK167" s="382"/>
      <c r="GL167" s="382"/>
      <c r="GM167" s="382"/>
      <c r="GN167" s="382"/>
      <c r="GO167" s="382"/>
      <c r="GP167" s="382"/>
      <c r="GQ167" s="382"/>
      <c r="GR167" s="382"/>
      <c r="GS167" s="382"/>
      <c r="GT167" s="382"/>
      <c r="GU167" s="382"/>
      <c r="GV167" s="382"/>
      <c r="GW167" s="382"/>
      <c r="GX167" s="382"/>
      <c r="GY167" s="382"/>
      <c r="GZ167" s="382"/>
      <c r="HA167" s="382"/>
      <c r="HB167" s="382"/>
      <c r="HC167" s="382"/>
      <c r="HD167" s="382"/>
      <c r="HE167" s="382"/>
      <c r="HF167" s="382"/>
      <c r="HG167" s="382"/>
      <c r="HH167" s="382"/>
      <c r="HI167" s="382"/>
      <c r="HJ167" s="382"/>
      <c r="HK167" s="382"/>
      <c r="HL167" s="382"/>
      <c r="HM167" s="382"/>
      <c r="HN167" s="382"/>
      <c r="HO167" s="382"/>
      <c r="HP167" s="382"/>
      <c r="HQ167" s="382"/>
      <c r="HR167" s="382"/>
      <c r="HS167" s="382"/>
      <c r="HT167" s="382"/>
      <c r="HU167" s="382"/>
      <c r="HV167" s="382"/>
      <c r="HW167" s="382"/>
      <c r="HX167" s="382"/>
      <c r="HY167" s="382"/>
      <c r="HZ167" s="382"/>
      <c r="IA167" s="382"/>
      <c r="IB167" s="382"/>
      <c r="IC167" s="382"/>
      <c r="ID167" s="382"/>
      <c r="IE167" s="382"/>
      <c r="IF167" s="382"/>
      <c r="IG167" s="382"/>
      <c r="IH167" s="382"/>
      <c r="II167" s="382"/>
      <c r="IJ167" s="382"/>
      <c r="IK167" s="382"/>
      <c r="IL167" s="382"/>
      <c r="IM167" s="382"/>
      <c r="IN167" s="382"/>
      <c r="IO167" s="382"/>
      <c r="IP167" s="382"/>
      <c r="IQ167" s="382"/>
      <c r="IR167" s="382"/>
      <c r="IS167" s="382"/>
      <c r="IT167" s="382"/>
      <c r="IU167" s="382"/>
      <c r="IV167" s="382"/>
      <c r="IW167" s="382"/>
      <c r="IX167" s="382"/>
      <c r="IY167" s="382"/>
      <c r="IZ167" s="382"/>
      <c r="JA167" s="382"/>
      <c r="JB167" s="382"/>
      <c r="JC167" s="382"/>
      <c r="JD167" s="382"/>
      <c r="JE167" s="382"/>
      <c r="JF167" s="382"/>
      <c r="JG167" s="382"/>
      <c r="JH167" s="382"/>
      <c r="JI167" s="382"/>
      <c r="JJ167" s="382"/>
      <c r="JK167" s="382"/>
      <c r="JL167" s="382"/>
      <c r="JM167" s="382"/>
      <c r="JN167" s="382"/>
      <c r="JO167" s="382"/>
      <c r="JP167" s="382"/>
      <c r="JQ167" s="382"/>
      <c r="JR167" s="382"/>
      <c r="JS167" s="382"/>
      <c r="JT167" s="382"/>
      <c r="JU167" s="382"/>
      <c r="JV167" s="382"/>
      <c r="JW167" s="382"/>
      <c r="JX167" s="382"/>
      <c r="JY167" s="382"/>
      <c r="JZ167" s="382"/>
      <c r="KA167" s="382"/>
      <c r="KB167" s="382"/>
      <c r="KC167" s="382"/>
      <c r="KD167" s="382"/>
      <c r="KE167" s="382"/>
      <c r="KF167" s="382"/>
      <c r="KG167" s="382"/>
      <c r="KH167" s="382"/>
      <c r="KI167" s="382"/>
      <c r="KJ167" s="382"/>
      <c r="KK167" s="382"/>
      <c r="KL167" s="382"/>
      <c r="KM167" s="382"/>
      <c r="KN167" s="382"/>
      <c r="KO167" s="382"/>
      <c r="KP167" s="382"/>
      <c r="KQ167" s="382"/>
      <c r="KR167" s="382"/>
      <c r="KS167" s="382"/>
      <c r="KT167" s="382"/>
      <c r="KU167" s="382"/>
      <c r="KV167" s="382"/>
      <c r="KW167" s="382"/>
      <c r="KX167" s="382"/>
      <c r="KY167" s="382"/>
      <c r="KZ167" s="382"/>
      <c r="LA167" s="382"/>
      <c r="LB167" s="382"/>
      <c r="LC167" s="382"/>
      <c r="LD167" s="382"/>
      <c r="LE167" s="382"/>
      <c r="LF167" s="382"/>
      <c r="LG167" s="382"/>
      <c r="LH167" s="382"/>
      <c r="LI167" s="382"/>
      <c r="LJ167" s="382"/>
      <c r="LK167" s="382"/>
      <c r="LL167" s="382"/>
      <c r="LM167" s="382"/>
      <c r="LN167" s="382"/>
      <c r="LO167" s="382"/>
      <c r="LP167" s="382"/>
      <c r="LQ167" s="382"/>
      <c r="LR167" s="382"/>
      <c r="LS167" s="382"/>
      <c r="LT167" s="382"/>
      <c r="LU167" s="382"/>
      <c r="LV167" s="382"/>
      <c r="LW167" s="382"/>
      <c r="LX167" s="382"/>
      <c r="LY167" s="382"/>
      <c r="LZ167" s="382"/>
      <c r="MA167" s="382"/>
      <c r="MB167" s="382"/>
      <c r="MC167" s="382"/>
      <c r="MD167" s="382"/>
      <c r="ME167" s="382"/>
      <c r="MF167" s="382"/>
      <c r="MG167" s="382"/>
      <c r="MH167" s="382"/>
      <c r="MI167" s="382"/>
      <c r="MJ167" s="382"/>
      <c r="MK167" s="382"/>
      <c r="ML167" s="382"/>
      <c r="MM167" s="382"/>
      <c r="MN167" s="382"/>
      <c r="MO167" s="382"/>
      <c r="MP167" s="382"/>
      <c r="MQ167" s="382"/>
      <c r="MR167" s="382"/>
      <c r="MS167" s="382"/>
      <c r="MT167" s="382"/>
      <c r="MU167" s="382"/>
      <c r="MV167" s="382"/>
      <c r="MW167" s="382"/>
      <c r="MX167" s="382"/>
      <c r="MY167" s="382"/>
      <c r="MZ167" s="382"/>
      <c r="NA167" s="382"/>
      <c r="NB167" s="382"/>
      <c r="NC167" s="382"/>
      <c r="ND167" s="382"/>
      <c r="NE167" s="382"/>
      <c r="NF167" s="382"/>
      <c r="NG167" s="382"/>
      <c r="NH167" s="382"/>
      <c r="NI167" s="382"/>
      <c r="NJ167" s="382"/>
      <c r="NK167" s="382"/>
      <c r="NL167" s="382"/>
      <c r="NM167" s="382"/>
      <c r="NN167" s="382"/>
      <c r="NO167" s="382"/>
      <c r="NP167" s="382"/>
      <c r="NQ167" s="382"/>
      <c r="NR167" s="382"/>
      <c r="NS167" s="382"/>
      <c r="NT167" s="382"/>
      <c r="NU167" s="382"/>
      <c r="NV167" s="382"/>
      <c r="NW167" s="382"/>
      <c r="NX167" s="382"/>
      <c r="NY167" s="382"/>
      <c r="NZ167" s="382"/>
      <c r="OA167" s="382"/>
      <c r="OB167" s="382"/>
      <c r="OC167" s="382"/>
      <c r="OD167" s="382"/>
      <c r="OE167" s="382"/>
      <c r="OF167" s="382"/>
      <c r="OG167" s="382"/>
      <c r="OH167" s="382"/>
      <c r="OI167" s="382"/>
      <c r="OJ167" s="382"/>
      <c r="OK167" s="382"/>
      <c r="OL167" s="382"/>
      <c r="OM167" s="382"/>
      <c r="ON167" s="382"/>
      <c r="OO167" s="382"/>
      <c r="OP167" s="382"/>
      <c r="OQ167" s="382"/>
      <c r="OR167" s="382"/>
      <c r="OS167" s="382"/>
      <c r="OT167" s="382"/>
      <c r="OU167" s="382"/>
      <c r="OV167" s="382"/>
      <c r="OW167" s="382"/>
      <c r="OX167" s="382"/>
      <c r="OY167" s="382"/>
      <c r="OZ167" s="382"/>
      <c r="PA167" s="382"/>
      <c r="PB167" s="382"/>
      <c r="PC167" s="382"/>
      <c r="PD167" s="382"/>
      <c r="PE167" s="382"/>
      <c r="PF167" s="382"/>
      <c r="PG167" s="382"/>
      <c r="PH167" s="382"/>
      <c r="PI167" s="382"/>
      <c r="PJ167" s="382"/>
      <c r="PK167" s="382"/>
      <c r="PL167" s="382"/>
      <c r="PM167" s="382"/>
      <c r="PN167" s="382"/>
      <c r="PO167" s="382"/>
      <c r="PP167" s="382"/>
      <c r="PQ167" s="382"/>
      <c r="PR167" s="382"/>
      <c r="PS167" s="382"/>
      <c r="PT167" s="382"/>
      <c r="PU167" s="382"/>
      <c r="PV167" s="382"/>
      <c r="PW167" s="382"/>
      <c r="PX167" s="382"/>
      <c r="PY167" s="382"/>
      <c r="PZ167" s="382"/>
      <c r="QA167" s="382"/>
      <c r="QB167" s="382"/>
      <c r="QC167" s="382"/>
      <c r="QD167" s="382"/>
      <c r="QE167" s="382"/>
      <c r="QF167" s="382"/>
      <c r="QG167" s="382"/>
      <c r="QH167" s="382"/>
      <c r="QI167" s="382"/>
      <c r="QJ167" s="382"/>
      <c r="QK167" s="382"/>
      <c r="QL167" s="382"/>
      <c r="QM167" s="382"/>
      <c r="QN167" s="382"/>
      <c r="QO167" s="382"/>
      <c r="QP167" s="382"/>
      <c r="QQ167" s="382"/>
      <c r="QR167" s="382"/>
      <c r="QS167" s="382"/>
      <c r="QT167" s="382"/>
      <c r="QU167" s="382"/>
      <c r="QV167" s="382"/>
      <c r="QW167" s="382"/>
      <c r="QX167" s="382"/>
      <c r="QY167" s="382"/>
      <c r="QZ167" s="382"/>
      <c r="RA167" s="382"/>
      <c r="RB167" s="382"/>
      <c r="RC167" s="382"/>
      <c r="RD167" s="382"/>
      <c r="RE167" s="382"/>
      <c r="RF167" s="382"/>
      <c r="RG167" s="382"/>
      <c r="RH167" s="382"/>
      <c r="RI167" s="382"/>
      <c r="RJ167" s="382"/>
      <c r="RK167" s="382"/>
      <c r="RL167" s="382"/>
      <c r="RM167" s="382"/>
      <c r="RN167" s="382"/>
      <c r="RO167" s="382"/>
      <c r="RP167" s="382"/>
      <c r="RQ167" s="382"/>
      <c r="RR167" s="382"/>
      <c r="RS167" s="382"/>
      <c r="RT167" s="382"/>
      <c r="RU167" s="382"/>
      <c r="RV167" s="382"/>
      <c r="RW167" s="382"/>
      <c r="RX167" s="382"/>
      <c r="RY167" s="382"/>
      <c r="RZ167" s="382"/>
      <c r="SA167" s="382"/>
      <c r="SB167" s="382"/>
      <c r="SC167" s="382"/>
      <c r="SD167" s="382"/>
      <c r="SE167" s="382"/>
      <c r="SF167" s="382"/>
      <c r="SG167" s="382"/>
      <c r="SH167" s="382"/>
      <c r="SI167" s="382"/>
      <c r="SJ167" s="382"/>
      <c r="SK167" s="382"/>
      <c r="SL167" s="382"/>
      <c r="SM167" s="382"/>
      <c r="SN167" s="382"/>
      <c r="SO167" s="382"/>
      <c r="SP167" s="382"/>
      <c r="SQ167" s="382"/>
      <c r="SR167" s="382"/>
      <c r="SS167" s="382"/>
      <c r="ST167" s="382"/>
      <c r="SU167" s="382"/>
      <c r="SV167" s="382"/>
      <c r="SW167" s="382"/>
      <c r="SX167" s="382"/>
      <c r="SY167" s="382"/>
      <c r="SZ167" s="382"/>
      <c r="TA167" s="382"/>
      <c r="TB167" s="382"/>
      <c r="TC167" s="382"/>
      <c r="TD167" s="382"/>
      <c r="TE167" s="382"/>
      <c r="TF167" s="382"/>
      <c r="TG167" s="382"/>
      <c r="TH167" s="382"/>
      <c r="TI167" s="382"/>
      <c r="TJ167" s="382"/>
      <c r="TK167" s="382"/>
      <c r="TL167" s="382"/>
      <c r="TM167" s="382"/>
      <c r="TN167" s="382"/>
      <c r="TO167" s="382"/>
      <c r="TP167" s="382"/>
      <c r="TQ167" s="382"/>
      <c r="TR167" s="382"/>
      <c r="TS167" s="382"/>
      <c r="TT167" s="382"/>
      <c r="TU167" s="382"/>
      <c r="TV167" s="382"/>
      <c r="TW167" s="382"/>
      <c r="TX167" s="382"/>
      <c r="TY167" s="382"/>
      <c r="TZ167" s="382"/>
      <c r="UA167" s="382"/>
      <c r="UB167" s="382"/>
      <c r="UC167" s="382"/>
      <c r="UD167" s="382"/>
      <c r="UE167" s="382"/>
      <c r="UF167" s="382"/>
      <c r="UG167" s="382"/>
      <c r="UH167" s="382"/>
      <c r="UI167" s="382"/>
      <c r="UJ167" s="382"/>
      <c r="UK167" s="382"/>
      <c r="UL167" s="382"/>
      <c r="UM167" s="382"/>
      <c r="UN167" s="382"/>
      <c r="UO167" s="382"/>
      <c r="UP167" s="382"/>
      <c r="UQ167" s="382"/>
      <c r="UR167" s="382"/>
      <c r="US167" s="382"/>
      <c r="UT167" s="382"/>
      <c r="UU167" s="382"/>
      <c r="UV167" s="382"/>
      <c r="UW167" s="382"/>
      <c r="UX167" s="382"/>
      <c r="UY167" s="382"/>
      <c r="UZ167" s="382"/>
      <c r="VA167" s="382"/>
      <c r="VB167" s="382"/>
      <c r="VC167" s="382"/>
      <c r="VD167" s="382"/>
      <c r="VE167" s="382"/>
      <c r="VF167" s="382"/>
      <c r="VG167" s="382"/>
      <c r="VH167" s="382"/>
      <c r="VI167" s="382"/>
      <c r="VJ167" s="382"/>
      <c r="VK167" s="382"/>
      <c r="VL167" s="382"/>
      <c r="VM167" s="382"/>
      <c r="VN167" s="382"/>
      <c r="VO167" s="382"/>
      <c r="VP167" s="382"/>
      <c r="VQ167" s="382"/>
      <c r="VR167" s="382"/>
      <c r="VS167" s="382"/>
      <c r="VT167" s="382"/>
      <c r="VU167" s="382"/>
      <c r="VV167" s="382"/>
      <c r="VW167" s="382"/>
      <c r="VX167" s="382"/>
      <c r="VY167" s="382"/>
      <c r="VZ167" s="382"/>
      <c r="WA167" s="382"/>
      <c r="WB167" s="382"/>
      <c r="WC167" s="382"/>
      <c r="WD167" s="382"/>
      <c r="WE167" s="382"/>
      <c r="WF167" s="382"/>
      <c r="WG167" s="382"/>
      <c r="WH167" s="382"/>
      <c r="WI167" s="382"/>
      <c r="WJ167" s="382"/>
      <c r="WK167" s="382"/>
      <c r="WL167" s="382"/>
      <c r="WM167" s="382"/>
      <c r="WN167" s="382"/>
      <c r="WO167" s="382"/>
      <c r="WP167" s="382"/>
      <c r="WQ167" s="382"/>
      <c r="WR167" s="382"/>
      <c r="WS167" s="382"/>
      <c r="WT167" s="382"/>
      <c r="WU167" s="382"/>
      <c r="WV167" s="382"/>
      <c r="WW167" s="382"/>
      <c r="WX167" s="382"/>
      <c r="WY167" s="382"/>
      <c r="WZ167" s="382"/>
      <c r="XA167" s="382"/>
      <c r="XB167" s="382"/>
      <c r="XC167" s="382"/>
      <c r="XD167" s="382"/>
      <c r="XE167" s="382"/>
      <c r="XF167" s="382"/>
      <c r="XG167" s="382"/>
      <c r="XH167" s="382"/>
      <c r="XI167" s="382"/>
      <c r="XJ167" s="382"/>
      <c r="XK167" s="382"/>
      <c r="XL167" s="382"/>
      <c r="XM167" s="382"/>
      <c r="XN167" s="382"/>
      <c r="XO167" s="382"/>
      <c r="XP167" s="382"/>
      <c r="XQ167" s="382"/>
      <c r="XR167" s="382"/>
      <c r="XS167" s="382"/>
      <c r="XT167" s="382"/>
      <c r="XU167" s="382"/>
      <c r="XV167" s="382"/>
      <c r="XW167" s="382"/>
      <c r="XX167" s="382"/>
      <c r="XY167" s="382"/>
      <c r="XZ167" s="382"/>
      <c r="YA167" s="382"/>
      <c r="YB167" s="382"/>
      <c r="YC167" s="382"/>
      <c r="YD167" s="382"/>
      <c r="YE167" s="382"/>
      <c r="YF167" s="382"/>
      <c r="YG167" s="382"/>
      <c r="YH167" s="382"/>
      <c r="YI167" s="382"/>
      <c r="YJ167" s="382"/>
      <c r="YK167" s="382"/>
      <c r="YL167" s="382"/>
      <c r="YM167" s="382"/>
      <c r="YN167" s="382"/>
      <c r="YO167" s="382"/>
      <c r="YP167" s="382"/>
      <c r="YQ167" s="382"/>
      <c r="YR167" s="382"/>
      <c r="YS167" s="382"/>
      <c r="YT167" s="382"/>
      <c r="YU167" s="382"/>
      <c r="YV167" s="382"/>
      <c r="YW167" s="382"/>
      <c r="YX167" s="382"/>
      <c r="YY167" s="382"/>
      <c r="YZ167" s="382"/>
      <c r="ZA167" s="382"/>
      <c r="ZB167" s="382"/>
      <c r="ZC167" s="382"/>
      <c r="ZD167" s="382"/>
      <c r="ZE167" s="382"/>
      <c r="ZF167" s="382"/>
      <c r="ZG167" s="382"/>
      <c r="ZH167" s="382"/>
      <c r="ZI167" s="382"/>
      <c r="ZJ167" s="382"/>
      <c r="ZK167" s="382"/>
      <c r="ZL167" s="382"/>
      <c r="ZM167" s="382"/>
      <c r="ZN167" s="382"/>
      <c r="ZO167" s="382"/>
      <c r="ZP167" s="382"/>
      <c r="ZQ167" s="382"/>
      <c r="ZR167" s="382"/>
      <c r="ZS167" s="382"/>
      <c r="ZT167" s="382"/>
      <c r="ZU167" s="382"/>
      <c r="ZV167" s="382"/>
      <c r="ZW167" s="382"/>
      <c r="ZX167" s="382"/>
      <c r="ZY167" s="382"/>
      <c r="ZZ167" s="382"/>
      <c r="AAA167" s="382"/>
      <c r="AAB167" s="382"/>
      <c r="AAC167" s="382"/>
      <c r="AAD167" s="382"/>
      <c r="AAE167" s="382"/>
      <c r="AAF167" s="382"/>
      <c r="AAG167" s="382"/>
      <c r="AAH167" s="382"/>
      <c r="AAI167" s="382"/>
      <c r="AAJ167" s="382"/>
      <c r="AAK167" s="382"/>
      <c r="AAL167" s="382"/>
      <c r="AAM167" s="382"/>
      <c r="AAN167" s="382"/>
      <c r="AAO167" s="382"/>
      <c r="AAP167" s="382"/>
      <c r="AAQ167" s="382"/>
      <c r="AAR167" s="382"/>
      <c r="AAS167" s="382"/>
      <c r="AAT167" s="382"/>
      <c r="AAU167" s="382"/>
      <c r="AAV167" s="382"/>
      <c r="AAW167" s="382"/>
      <c r="AAX167" s="382"/>
      <c r="AAY167" s="382"/>
      <c r="AAZ167" s="382"/>
      <c r="ABA167" s="382"/>
      <c r="ABB167" s="382"/>
      <c r="ABC167" s="382"/>
      <c r="ABD167" s="382"/>
      <c r="ABE167" s="382"/>
      <c r="ABF167" s="382"/>
      <c r="ABG167" s="382"/>
      <c r="ABH167" s="382"/>
      <c r="ABI167" s="382"/>
      <c r="ABJ167" s="382"/>
      <c r="ABK167" s="382"/>
      <c r="ABL167" s="382"/>
      <c r="ABM167" s="382"/>
      <c r="ABN167" s="382"/>
      <c r="ABO167" s="382"/>
      <c r="ABP167" s="382"/>
      <c r="ABQ167" s="382"/>
      <c r="ABR167" s="382"/>
      <c r="ABS167" s="382"/>
      <c r="ABT167" s="382"/>
      <c r="ABU167" s="382"/>
      <c r="ABV167" s="382"/>
      <c r="ABW167" s="382"/>
      <c r="ABX167" s="382"/>
      <c r="ABY167" s="382"/>
      <c r="ABZ167" s="382"/>
      <c r="ACA167" s="382"/>
      <c r="ACB167" s="382"/>
      <c r="ACC167" s="382"/>
      <c r="ACD167" s="382"/>
      <c r="ACE167" s="382"/>
      <c r="ACF167" s="382"/>
      <c r="ACG167" s="382"/>
      <c r="ACH167" s="382"/>
      <c r="ACI167" s="382"/>
      <c r="ACJ167" s="382"/>
      <c r="ACK167" s="382"/>
      <c r="ACL167" s="382"/>
      <c r="ACM167" s="382"/>
      <c r="ACN167" s="382"/>
      <c r="ACO167" s="382"/>
      <c r="ACP167" s="382"/>
      <c r="ACQ167" s="382"/>
      <c r="ACR167" s="382"/>
      <c r="ACS167" s="382"/>
      <c r="ACT167" s="382"/>
      <c r="ACU167" s="382"/>
      <c r="ACV167" s="382"/>
      <c r="ACW167" s="382"/>
      <c r="ACX167" s="382"/>
      <c r="ACY167" s="382"/>
      <c r="ACZ167" s="382"/>
      <c r="ADA167" s="382"/>
      <c r="ADB167" s="382"/>
      <c r="ADC167" s="382"/>
      <c r="ADD167" s="382"/>
      <c r="ADE167" s="382"/>
      <c r="ADF167" s="382"/>
      <c r="ADG167" s="382"/>
      <c r="ADH167" s="382"/>
      <c r="ADI167" s="382"/>
      <c r="ADJ167" s="382"/>
      <c r="ADK167" s="382"/>
      <c r="ADL167" s="382"/>
      <c r="ADM167" s="382"/>
      <c r="ADN167" s="382"/>
      <c r="ADO167" s="382"/>
      <c r="ADP167" s="382"/>
      <c r="ADQ167" s="382"/>
      <c r="ADR167" s="382"/>
      <c r="ADS167" s="382"/>
      <c r="ADT167" s="382"/>
      <c r="ADU167" s="382"/>
      <c r="ADV167" s="382"/>
      <c r="ADW167" s="382"/>
      <c r="ADX167" s="382"/>
      <c r="ADY167" s="382"/>
      <c r="ADZ167" s="382"/>
      <c r="AEA167" s="382"/>
      <c r="AEB167" s="382"/>
      <c r="AEC167" s="382"/>
      <c r="AED167" s="382"/>
      <c r="AEE167" s="382"/>
      <c r="AEF167" s="382"/>
      <c r="AEG167" s="382"/>
      <c r="AEH167" s="382"/>
      <c r="AEI167" s="382"/>
      <c r="AEJ167" s="382"/>
      <c r="AEK167" s="382"/>
      <c r="AEL167" s="382"/>
      <c r="AEM167" s="382"/>
      <c r="AEN167" s="382"/>
      <c r="AEO167" s="382"/>
      <c r="AEP167" s="382"/>
      <c r="AEQ167" s="382"/>
      <c r="AER167" s="382"/>
      <c r="AES167" s="382"/>
      <c r="AET167" s="382"/>
      <c r="AEU167" s="382"/>
      <c r="AEV167" s="382"/>
      <c r="AEW167" s="382"/>
      <c r="AEX167" s="382"/>
      <c r="AEY167" s="382"/>
      <c r="AEZ167" s="382"/>
      <c r="AFA167" s="382"/>
      <c r="AFB167" s="382"/>
      <c r="AFC167" s="382"/>
      <c r="AFD167" s="382"/>
      <c r="AFE167" s="382"/>
      <c r="AFF167" s="382"/>
      <c r="AFG167" s="382"/>
      <c r="AFH167" s="382"/>
      <c r="AFI167" s="382"/>
      <c r="AFJ167" s="382"/>
      <c r="AFK167" s="382"/>
      <c r="AFL167" s="382"/>
      <c r="AFM167" s="382"/>
      <c r="AFN167" s="382"/>
      <c r="AFO167" s="382"/>
      <c r="AFP167" s="382"/>
      <c r="AFQ167" s="382"/>
      <c r="AFR167" s="382"/>
      <c r="AFS167" s="382"/>
      <c r="AFT167" s="382"/>
      <c r="AFU167" s="382"/>
      <c r="AFV167" s="382"/>
      <c r="AFW167" s="382"/>
      <c r="AFX167" s="382"/>
      <c r="AFY167" s="382"/>
      <c r="AFZ167" s="382"/>
      <c r="AGA167" s="382"/>
      <c r="AGB167" s="382"/>
      <c r="AGC167" s="382"/>
      <c r="AGD167" s="382"/>
      <c r="AGE167" s="382"/>
      <c r="AGF167" s="382"/>
      <c r="AGG167" s="382"/>
      <c r="AGH167" s="382"/>
      <c r="AGI167" s="382"/>
      <c r="AGJ167" s="382"/>
      <c r="AGK167" s="382"/>
      <c r="AGL167" s="382"/>
      <c r="AGM167" s="382"/>
      <c r="AGN167" s="382"/>
      <c r="AGO167" s="382"/>
      <c r="AGP167" s="382"/>
      <c r="AGQ167" s="382"/>
      <c r="AGR167" s="382"/>
      <c r="AGS167" s="382"/>
      <c r="AGT167" s="382"/>
      <c r="AGU167" s="382"/>
      <c r="AGV167" s="382"/>
      <c r="AGW167" s="382"/>
      <c r="AGX167" s="382"/>
      <c r="AGY167" s="382"/>
      <c r="AGZ167" s="382"/>
      <c r="AHA167" s="382"/>
      <c r="AHB167" s="382"/>
      <c r="AHC167" s="382"/>
      <c r="AHD167" s="382"/>
      <c r="AHE167" s="382"/>
      <c r="AHF167" s="382"/>
      <c r="AHG167" s="382"/>
      <c r="AHH167" s="382"/>
      <c r="AHI167" s="382"/>
      <c r="AHJ167" s="382"/>
      <c r="AHK167" s="382"/>
      <c r="AHL167" s="382"/>
      <c r="AHM167" s="382"/>
      <c r="AHN167" s="382"/>
      <c r="AHO167" s="382"/>
      <c r="AHP167" s="382"/>
      <c r="AHQ167" s="382"/>
      <c r="AHR167" s="382"/>
      <c r="AHS167" s="382"/>
      <c r="AHT167" s="382"/>
      <c r="AHU167" s="382"/>
      <c r="AHV167" s="382"/>
      <c r="AHW167" s="382"/>
      <c r="AHX167" s="382"/>
      <c r="AHY167" s="382"/>
      <c r="AHZ167" s="382"/>
      <c r="AIA167" s="382"/>
      <c r="AIB167" s="382"/>
      <c r="AIC167" s="382"/>
      <c r="AID167" s="382"/>
      <c r="AIE167" s="382"/>
      <c r="AIF167" s="382"/>
      <c r="AIG167" s="382"/>
      <c r="AIH167" s="382"/>
      <c r="AII167" s="382"/>
      <c r="AIJ167" s="382"/>
      <c r="AIK167" s="382"/>
      <c r="AIL167" s="382"/>
      <c r="AIM167" s="382"/>
      <c r="AIN167" s="382"/>
      <c r="AIO167" s="382"/>
      <c r="AIP167" s="382"/>
      <c r="AIQ167" s="382"/>
      <c r="AIR167" s="382"/>
      <c r="AIS167" s="382"/>
      <c r="AIT167" s="382"/>
      <c r="AIU167" s="382"/>
      <c r="AIV167" s="382"/>
      <c r="AIW167" s="382"/>
      <c r="AIX167" s="382"/>
      <c r="AIY167" s="382"/>
      <c r="AIZ167" s="382"/>
      <c r="AJA167" s="382"/>
      <c r="AJB167" s="382"/>
      <c r="AJC167" s="382"/>
      <c r="AJD167" s="382"/>
      <c r="AJE167" s="382"/>
      <c r="AJF167" s="382"/>
      <c r="AJG167" s="382"/>
      <c r="AJH167" s="382"/>
      <c r="AJI167" s="382"/>
      <c r="AJJ167" s="382"/>
      <c r="AJK167" s="382"/>
      <c r="AJL167" s="382"/>
      <c r="AJM167" s="382"/>
      <c r="AJN167" s="382"/>
      <c r="AJO167" s="382"/>
      <c r="AJP167" s="382"/>
      <c r="AJQ167" s="382"/>
      <c r="AJR167" s="382"/>
      <c r="AJS167" s="382"/>
      <c r="AJT167" s="382"/>
      <c r="AJU167" s="382"/>
      <c r="AJV167" s="382"/>
      <c r="AJW167" s="382"/>
      <c r="AJX167" s="382"/>
      <c r="AJY167" s="382"/>
      <c r="AJZ167" s="382"/>
      <c r="AKA167" s="382"/>
      <c r="AKB167" s="382"/>
      <c r="AKC167" s="382"/>
      <c r="AKD167" s="382"/>
      <c r="AKE167" s="382"/>
      <c r="AKF167" s="382"/>
      <c r="AKG167" s="382"/>
      <c r="AKH167" s="382"/>
      <c r="AKI167" s="382"/>
      <c r="AKJ167" s="382"/>
      <c r="AKK167" s="382"/>
      <c r="AKL167" s="382"/>
      <c r="AKM167" s="382"/>
      <c r="AKN167" s="382"/>
      <c r="AKO167" s="382"/>
      <c r="AKP167" s="382"/>
      <c r="AKQ167" s="382"/>
      <c r="AKR167" s="382"/>
      <c r="AKS167" s="382"/>
      <c r="AKT167" s="382"/>
      <c r="AKU167" s="382"/>
      <c r="AKV167" s="382"/>
      <c r="AKW167" s="382"/>
      <c r="AKX167" s="382"/>
      <c r="AKY167" s="382"/>
      <c r="AKZ167" s="382"/>
      <c r="ALA167" s="382"/>
      <c r="ALB167" s="382"/>
      <c r="ALC167" s="382"/>
      <c r="ALD167" s="382"/>
      <c r="ALE167" s="382"/>
      <c r="ALF167" s="382"/>
      <c r="ALG167" s="382"/>
      <c r="ALH167" s="382"/>
      <c r="ALI167" s="382"/>
      <c r="ALJ167" s="382"/>
      <c r="ALK167" s="382"/>
      <c r="ALL167" s="382"/>
      <c r="ALM167" s="382"/>
      <c r="ALN167" s="382"/>
      <c r="ALO167" s="382"/>
      <c r="ALP167" s="382"/>
      <c r="ALQ167" s="382"/>
      <c r="ALR167" s="382"/>
      <c r="ALS167" s="382"/>
      <c r="ALT167" s="382"/>
      <c r="ALU167" s="382"/>
      <c r="ALV167" s="382"/>
      <c r="ALW167" s="382"/>
      <c r="ALX167" s="382"/>
      <c r="ALY167" s="382"/>
      <c r="ALZ167" s="382"/>
      <c r="AMA167" s="382"/>
      <c r="AMB167" s="382"/>
      <c r="AMC167" s="382"/>
      <c r="AMD167" s="382"/>
      <c r="AME167" s="382"/>
      <c r="AMF167" s="382"/>
      <c r="AMG167" s="382"/>
      <c r="AMH167" s="382"/>
      <c r="AMI167" s="382"/>
      <c r="AMJ167" s="382"/>
      <c r="AMK167" s="382"/>
      <c r="AML167" s="382"/>
      <c r="AMM167" s="382"/>
      <c r="AMN167" s="382"/>
      <c r="AMO167" s="382"/>
      <c r="AMP167" s="382"/>
      <c r="AMQ167" s="382"/>
      <c r="AMR167" s="382"/>
      <c r="AMS167" s="382"/>
      <c r="AMT167" s="382"/>
      <c r="AMU167" s="382"/>
      <c r="AMV167" s="382"/>
      <c r="AMW167" s="382"/>
      <c r="AMX167" s="382"/>
      <c r="AMY167" s="382"/>
      <c r="AMZ167" s="382"/>
      <c r="ANA167" s="382"/>
      <c r="ANB167" s="382"/>
      <c r="ANC167" s="382"/>
      <c r="AND167" s="382"/>
      <c r="ANE167" s="382"/>
      <c r="ANF167" s="382"/>
      <c r="ANG167" s="382"/>
      <c r="ANH167" s="382"/>
      <c r="ANI167" s="382"/>
      <c r="ANJ167" s="382"/>
      <c r="ANK167" s="382"/>
      <c r="ANL167" s="382"/>
      <c r="ANM167" s="382"/>
      <c r="ANN167" s="382"/>
      <c r="ANO167" s="382"/>
      <c r="ANP167" s="382"/>
      <c r="ANQ167" s="382"/>
      <c r="ANR167" s="382"/>
      <c r="ANS167" s="382"/>
      <c r="ANT167" s="382"/>
      <c r="ANU167" s="382"/>
      <c r="ANV167" s="382"/>
      <c r="ANW167" s="382"/>
      <c r="ANX167" s="382"/>
      <c r="ANY167" s="382"/>
      <c r="ANZ167" s="382"/>
      <c r="AOA167" s="382"/>
      <c r="AOB167" s="382"/>
      <c r="AOC167" s="382"/>
      <c r="AOD167" s="382"/>
      <c r="AOE167" s="382"/>
      <c r="AOF167" s="382"/>
      <c r="AOG167" s="382"/>
      <c r="AOH167" s="382"/>
      <c r="AOI167" s="382"/>
      <c r="AOJ167" s="382"/>
      <c r="AOK167" s="382"/>
      <c r="AOL167" s="382"/>
      <c r="AOM167" s="382"/>
      <c r="AON167" s="382"/>
      <c r="AOO167" s="382"/>
      <c r="AOP167" s="382"/>
      <c r="AOQ167" s="382"/>
      <c r="AOR167" s="382"/>
      <c r="AOS167" s="382"/>
      <c r="AOT167" s="382"/>
      <c r="AOU167" s="382"/>
      <c r="AOV167" s="382"/>
      <c r="AOW167" s="382"/>
      <c r="AOX167" s="382"/>
      <c r="AOY167" s="382"/>
      <c r="AOZ167" s="382"/>
      <c r="APA167" s="382"/>
      <c r="APB167" s="382"/>
      <c r="APC167" s="382"/>
      <c r="APD167" s="382"/>
      <c r="APE167" s="382"/>
      <c r="APF167" s="382"/>
      <c r="APG167" s="382"/>
      <c r="APH167" s="382"/>
      <c r="API167" s="382"/>
      <c r="APJ167" s="382"/>
      <c r="APK167" s="382"/>
      <c r="APL167" s="382"/>
      <c r="APM167" s="382"/>
      <c r="APN167" s="382"/>
      <c r="APO167" s="382"/>
      <c r="APP167" s="382"/>
      <c r="APQ167" s="382"/>
      <c r="APR167" s="382"/>
      <c r="APS167" s="382"/>
      <c r="APT167" s="382"/>
      <c r="APU167" s="382"/>
      <c r="APV167" s="382"/>
      <c r="APW167" s="382"/>
      <c r="APX167" s="382"/>
      <c r="APY167" s="382"/>
      <c r="APZ167" s="382"/>
      <c r="AQA167" s="382"/>
      <c r="AQB167" s="382"/>
      <c r="AQC167" s="382"/>
      <c r="AQD167" s="382"/>
      <c r="AQE167" s="382"/>
      <c r="AQF167" s="382"/>
      <c r="AQG167" s="382"/>
      <c r="AQH167" s="382"/>
      <c r="AQI167" s="382"/>
      <c r="AQJ167" s="382"/>
      <c r="AQK167" s="382"/>
      <c r="AQL167" s="382"/>
      <c r="AQM167" s="382"/>
      <c r="AQN167" s="382"/>
      <c r="AQO167" s="382"/>
      <c r="AQP167" s="382"/>
      <c r="AQQ167" s="382"/>
      <c r="AQR167" s="382"/>
      <c r="AQS167" s="382"/>
      <c r="AQT167" s="382"/>
      <c r="AQU167" s="382"/>
      <c r="AQV167" s="382"/>
      <c r="AQW167" s="382"/>
      <c r="AQX167" s="382"/>
      <c r="AQY167" s="382"/>
      <c r="AQZ167" s="382"/>
      <c r="ARA167" s="382"/>
      <c r="ARB167" s="382"/>
      <c r="ARC167" s="382"/>
      <c r="ARD167" s="382"/>
      <c r="ARE167" s="382"/>
      <c r="ARF167" s="382"/>
      <c r="ARG167" s="382"/>
      <c r="ARH167" s="382"/>
      <c r="ARI167" s="382"/>
      <c r="ARJ167" s="382"/>
      <c r="ARK167" s="382"/>
      <c r="ARL167" s="382"/>
      <c r="ARM167" s="382"/>
      <c r="ARN167" s="382"/>
      <c r="ARO167" s="382"/>
      <c r="ARP167" s="382"/>
      <c r="ARQ167" s="382"/>
      <c r="ARR167" s="382"/>
      <c r="ARS167" s="382"/>
      <c r="ART167" s="382"/>
      <c r="ARU167" s="382"/>
      <c r="ARV167" s="382"/>
      <c r="ARW167" s="382"/>
      <c r="ARX167" s="382"/>
      <c r="ARY167" s="382"/>
      <c r="ARZ167" s="382"/>
      <c r="ASA167" s="382"/>
      <c r="ASB167" s="382"/>
      <c r="ASC167" s="382"/>
      <c r="ASD167" s="382"/>
      <c r="ASE167" s="382"/>
      <c r="ASF167" s="382"/>
      <c r="ASG167" s="382"/>
      <c r="ASH167" s="382"/>
      <c r="ASI167" s="382"/>
      <c r="ASJ167" s="382"/>
      <c r="ASK167" s="382"/>
      <c r="ASL167" s="382"/>
      <c r="ASM167" s="382"/>
      <c r="ASN167" s="382"/>
      <c r="ASO167" s="382"/>
      <c r="ASP167" s="382"/>
      <c r="ASQ167" s="382"/>
      <c r="ASR167" s="382"/>
      <c r="ASS167" s="382"/>
      <c r="AST167" s="382"/>
      <c r="ASU167" s="382"/>
      <c r="ASV167" s="382"/>
      <c r="ASW167" s="382"/>
      <c r="ASX167" s="382"/>
      <c r="ASY167" s="382"/>
      <c r="ASZ167" s="382"/>
      <c r="ATA167" s="382"/>
      <c r="ATB167" s="382"/>
      <c r="ATC167" s="382"/>
      <c r="ATD167" s="382"/>
      <c r="ATE167" s="382"/>
      <c r="ATF167" s="382"/>
      <c r="ATG167" s="382"/>
      <c r="ATH167" s="382"/>
      <c r="ATI167" s="382"/>
      <c r="ATJ167" s="382"/>
      <c r="ATK167" s="382"/>
      <c r="ATL167" s="382"/>
      <c r="ATM167" s="382"/>
      <c r="ATN167" s="382"/>
      <c r="ATO167" s="382"/>
      <c r="ATP167" s="382"/>
      <c r="ATQ167" s="382"/>
      <c r="ATR167" s="382"/>
      <c r="ATS167" s="382"/>
      <c r="ATT167" s="382"/>
      <c r="ATU167" s="382"/>
      <c r="ATV167" s="382"/>
      <c r="ATW167" s="382"/>
      <c r="ATX167" s="382"/>
      <c r="ATY167" s="382"/>
      <c r="ATZ167" s="382"/>
      <c r="AUA167" s="382"/>
      <c r="AUB167" s="382"/>
      <c r="AUC167" s="382"/>
      <c r="AUD167" s="382"/>
      <c r="AUE167" s="382"/>
      <c r="AUF167" s="382"/>
      <c r="AUG167" s="382"/>
      <c r="AUH167" s="382"/>
      <c r="AUI167" s="382"/>
      <c r="AUJ167" s="382"/>
      <c r="AUK167" s="382"/>
      <c r="AUL167" s="382"/>
      <c r="AUM167" s="382"/>
      <c r="AUN167" s="382"/>
      <c r="AUO167" s="382"/>
      <c r="AUP167" s="382"/>
      <c r="AUQ167" s="382"/>
      <c r="AUR167" s="382"/>
      <c r="AUS167" s="382"/>
      <c r="AUT167" s="382"/>
      <c r="AUU167" s="382"/>
      <c r="AUV167" s="382"/>
      <c r="AUW167" s="382"/>
      <c r="AUX167" s="382"/>
      <c r="AUY167" s="382"/>
      <c r="AUZ167" s="382"/>
      <c r="AVA167" s="382"/>
      <c r="AVB167" s="382"/>
      <c r="AVC167" s="382"/>
      <c r="AVD167" s="382"/>
      <c r="AVE167" s="382"/>
      <c r="AVF167" s="382"/>
      <c r="AVG167" s="382"/>
      <c r="AVH167" s="382"/>
      <c r="AVI167" s="382"/>
      <c r="AVJ167" s="382"/>
      <c r="AVK167" s="382"/>
      <c r="AVL167" s="382"/>
      <c r="AVM167" s="382"/>
      <c r="AVN167" s="382"/>
      <c r="AVO167" s="382"/>
      <c r="AVP167" s="382"/>
      <c r="AVQ167" s="382"/>
      <c r="AVR167" s="382"/>
      <c r="AVS167" s="382"/>
      <c r="AVT167" s="382"/>
      <c r="AVU167" s="382"/>
      <c r="AVV167" s="382"/>
      <c r="AVW167" s="382"/>
      <c r="AVX167" s="382"/>
      <c r="AVY167" s="382"/>
      <c r="AVZ167" s="382"/>
      <c r="AWA167" s="382"/>
      <c r="AWB167" s="382"/>
      <c r="AWC167" s="382"/>
      <c r="AWD167" s="382"/>
      <c r="AWE167" s="382"/>
      <c r="AWF167" s="382"/>
      <c r="AWG167" s="382"/>
      <c r="AWH167" s="382"/>
      <c r="AWI167" s="382"/>
      <c r="AWJ167" s="382"/>
      <c r="AWK167" s="382"/>
      <c r="AWL167" s="382"/>
      <c r="AWM167" s="382"/>
      <c r="AWN167" s="382"/>
      <c r="AWO167" s="382"/>
      <c r="AWP167" s="382"/>
      <c r="AWQ167" s="382"/>
      <c r="AWR167" s="382"/>
      <c r="AWS167" s="382"/>
      <c r="AWT167" s="382"/>
      <c r="AWU167" s="382"/>
      <c r="AWV167" s="382"/>
      <c r="AWW167" s="382"/>
      <c r="AWX167" s="382"/>
      <c r="AWY167" s="382"/>
      <c r="AWZ167" s="382"/>
      <c r="AXA167" s="382"/>
      <c r="AXB167" s="382"/>
      <c r="AXC167" s="382"/>
      <c r="AXD167" s="382"/>
      <c r="AXE167" s="382"/>
      <c r="AXF167" s="382"/>
      <c r="AXG167" s="382"/>
      <c r="AXH167" s="382"/>
      <c r="AXI167" s="382"/>
      <c r="AXJ167" s="382"/>
      <c r="AXK167" s="382"/>
      <c r="AXL167" s="382"/>
      <c r="AXM167" s="382"/>
      <c r="AXN167" s="382"/>
      <c r="AXO167" s="382"/>
      <c r="AXP167" s="382"/>
      <c r="AXQ167" s="382"/>
      <c r="AXR167" s="382"/>
      <c r="AXS167" s="382"/>
      <c r="AXT167" s="382"/>
      <c r="AXU167" s="382"/>
      <c r="AXV167" s="382"/>
      <c r="AXW167" s="382"/>
      <c r="AXX167" s="382"/>
      <c r="AXY167" s="382"/>
      <c r="AXZ167" s="382"/>
      <c r="AYA167" s="382"/>
      <c r="AYB167" s="382"/>
      <c r="AYC167" s="382"/>
      <c r="AYD167" s="382"/>
      <c r="AYE167" s="382"/>
      <c r="AYF167" s="382"/>
      <c r="AYG167" s="382"/>
      <c r="AYH167" s="382"/>
      <c r="AYI167" s="382"/>
      <c r="AYJ167" s="382"/>
      <c r="AYK167" s="382"/>
      <c r="AYL167" s="382"/>
      <c r="AYM167" s="382"/>
      <c r="AYN167" s="382"/>
      <c r="AYO167" s="382"/>
      <c r="AYP167" s="382"/>
      <c r="AYQ167" s="382"/>
      <c r="AYR167" s="382"/>
      <c r="AYS167" s="382"/>
      <c r="AYT167" s="382"/>
      <c r="AYU167" s="382"/>
      <c r="AYV167" s="382"/>
      <c r="AYW167" s="382"/>
      <c r="AYX167" s="382"/>
      <c r="AYY167" s="382"/>
      <c r="AYZ167" s="382"/>
      <c r="AZA167" s="382"/>
      <c r="AZB167" s="382"/>
      <c r="AZC167" s="382"/>
      <c r="AZD167" s="382"/>
      <c r="AZE167" s="382"/>
      <c r="AZF167" s="382"/>
      <c r="AZG167" s="382"/>
      <c r="AZH167" s="382"/>
      <c r="AZI167" s="382"/>
      <c r="AZJ167" s="382"/>
      <c r="AZK167" s="382"/>
      <c r="AZL167" s="382"/>
      <c r="AZM167" s="382"/>
      <c r="AZN167" s="382"/>
      <c r="AZO167" s="382"/>
      <c r="AZP167" s="382"/>
      <c r="AZQ167" s="382"/>
      <c r="AZR167" s="382"/>
      <c r="AZS167" s="382"/>
      <c r="AZT167" s="382"/>
      <c r="AZU167" s="382"/>
      <c r="AZV167" s="382"/>
      <c r="AZW167" s="382"/>
      <c r="AZX167" s="382"/>
      <c r="AZY167" s="382"/>
      <c r="AZZ167" s="382"/>
      <c r="BAA167" s="382"/>
      <c r="BAB167" s="382"/>
      <c r="BAC167" s="382"/>
      <c r="BAD167" s="382"/>
      <c r="BAE167" s="382"/>
      <c r="BAF167" s="382"/>
      <c r="BAG167" s="382"/>
      <c r="BAH167" s="382"/>
      <c r="BAI167" s="382"/>
      <c r="BAJ167" s="382"/>
      <c r="BAK167" s="382"/>
      <c r="BAL167" s="382"/>
      <c r="BAM167" s="382"/>
      <c r="BAN167" s="382"/>
      <c r="BAO167" s="382"/>
      <c r="BAP167" s="382"/>
      <c r="BAQ167" s="382"/>
      <c r="BAR167" s="382"/>
      <c r="BAS167" s="382"/>
      <c r="BAT167" s="382"/>
      <c r="BAU167" s="382"/>
      <c r="BAV167" s="382"/>
      <c r="BAW167" s="382"/>
      <c r="BAX167" s="382"/>
      <c r="BAY167" s="382"/>
      <c r="BAZ167" s="382"/>
      <c r="BBA167" s="382"/>
      <c r="BBB167" s="382"/>
      <c r="BBC167" s="382"/>
      <c r="BBD167" s="382"/>
      <c r="BBE167" s="382"/>
      <c r="BBF167" s="382"/>
      <c r="BBG167" s="382"/>
      <c r="BBH167" s="382"/>
      <c r="BBI167" s="382"/>
      <c r="BBJ167" s="382"/>
      <c r="BBK167" s="382"/>
      <c r="BBL167" s="382"/>
      <c r="BBM167" s="382"/>
      <c r="BBN167" s="382"/>
      <c r="BBO167" s="382"/>
      <c r="BBP167" s="382"/>
      <c r="BBQ167" s="382"/>
      <c r="BBR167" s="382"/>
      <c r="BBS167" s="382"/>
      <c r="BBT167" s="382"/>
      <c r="BBU167" s="382"/>
      <c r="BBV167" s="382"/>
      <c r="BBW167" s="382"/>
      <c r="BBX167" s="382"/>
      <c r="BBY167" s="382"/>
      <c r="BBZ167" s="382"/>
      <c r="BCA167" s="382"/>
      <c r="BCB167" s="382"/>
      <c r="BCC167" s="382"/>
      <c r="BCD167" s="382"/>
      <c r="BCE167" s="382"/>
      <c r="BCF167" s="382"/>
      <c r="BCG167" s="382"/>
      <c r="BCH167" s="382"/>
      <c r="BCI167" s="382"/>
      <c r="BCJ167" s="382"/>
      <c r="BCK167" s="382"/>
      <c r="BCL167" s="382"/>
      <c r="BCM167" s="382"/>
      <c r="BCN167" s="382"/>
      <c r="BCO167" s="382"/>
      <c r="BCP167" s="382"/>
      <c r="BCQ167" s="382"/>
      <c r="BCR167" s="382"/>
      <c r="BCS167" s="382"/>
      <c r="BCT167" s="382"/>
      <c r="BCU167" s="382"/>
      <c r="BCV167" s="382"/>
      <c r="BCW167" s="382"/>
      <c r="BCX167" s="382"/>
      <c r="BCY167" s="382"/>
      <c r="BCZ167" s="382"/>
      <c r="BDA167" s="382"/>
      <c r="BDB167" s="382"/>
      <c r="BDC167" s="382"/>
      <c r="BDD167" s="382"/>
      <c r="BDE167" s="382"/>
      <c r="BDF167" s="382"/>
      <c r="BDG167" s="382"/>
      <c r="BDH167" s="382"/>
      <c r="BDI167" s="382"/>
      <c r="BDJ167" s="382"/>
      <c r="BDK167" s="382"/>
      <c r="BDL167" s="382"/>
      <c r="BDM167" s="382"/>
      <c r="BDN167" s="382"/>
      <c r="BDO167" s="382"/>
      <c r="BDP167" s="382"/>
      <c r="BDQ167" s="382"/>
      <c r="BDR167" s="382"/>
      <c r="BDS167" s="382"/>
      <c r="BDT167" s="382"/>
      <c r="BDU167" s="382"/>
      <c r="BDV167" s="382"/>
      <c r="BDW167" s="382"/>
      <c r="BDX167" s="382"/>
      <c r="BDY167" s="382"/>
      <c r="BDZ167" s="382"/>
      <c r="BEA167" s="382"/>
      <c r="BEB167" s="382"/>
      <c r="BEC167" s="382"/>
      <c r="BED167" s="382"/>
      <c r="BEE167" s="382"/>
      <c r="BEF167" s="382"/>
      <c r="BEG167" s="382"/>
      <c r="BEH167" s="382"/>
      <c r="BEI167" s="382"/>
      <c r="BEJ167" s="382"/>
      <c r="BEK167" s="382"/>
      <c r="BEL167" s="382"/>
      <c r="BEM167" s="382"/>
      <c r="BEN167" s="382"/>
      <c r="BEO167" s="382"/>
      <c r="BEP167" s="382"/>
      <c r="BEQ167" s="382"/>
      <c r="BER167" s="382"/>
      <c r="BES167" s="382"/>
      <c r="BET167" s="382"/>
      <c r="BEU167" s="382"/>
      <c r="BEV167" s="382"/>
      <c r="BEW167" s="382"/>
      <c r="BEX167" s="382"/>
      <c r="BEY167" s="382"/>
      <c r="BEZ167" s="382"/>
      <c r="BFA167" s="382"/>
      <c r="BFB167" s="382"/>
      <c r="BFC167" s="382"/>
      <c r="BFD167" s="382"/>
      <c r="BFE167" s="382"/>
      <c r="BFF167" s="382"/>
      <c r="BFG167" s="382"/>
      <c r="BFH167" s="382"/>
      <c r="BFI167" s="382"/>
      <c r="BFJ167" s="382"/>
      <c r="BFK167" s="382"/>
      <c r="BFL167" s="382"/>
      <c r="BFM167" s="382"/>
      <c r="BFN167" s="382"/>
      <c r="BFO167" s="382"/>
      <c r="BFP167" s="382"/>
      <c r="BFQ167" s="382"/>
      <c r="BFR167" s="382"/>
      <c r="BFS167" s="382"/>
      <c r="BFT167" s="382"/>
      <c r="BFU167" s="382"/>
      <c r="BFV167" s="382"/>
      <c r="BFW167" s="382"/>
      <c r="BFX167" s="382"/>
      <c r="BFY167" s="382"/>
      <c r="BFZ167" s="382"/>
      <c r="BGA167" s="382"/>
      <c r="BGB167" s="382"/>
      <c r="BGC167" s="382"/>
      <c r="BGD167" s="382"/>
      <c r="BGE167" s="382"/>
      <c r="BGF167" s="382"/>
      <c r="BGG167" s="382"/>
      <c r="BGH167" s="382"/>
      <c r="BGI167" s="382"/>
      <c r="BGJ167" s="382"/>
      <c r="BGK167" s="382"/>
      <c r="BGL167" s="382"/>
      <c r="BGM167" s="382"/>
      <c r="BGN167" s="382"/>
      <c r="BGO167" s="382"/>
      <c r="BGP167" s="382"/>
      <c r="BGQ167" s="382"/>
      <c r="BGR167" s="382"/>
      <c r="BGS167" s="382"/>
      <c r="BGT167" s="382"/>
      <c r="BGU167" s="382"/>
      <c r="BGV167" s="382"/>
      <c r="BGW167" s="382"/>
      <c r="BGX167" s="382"/>
      <c r="BGY167" s="382"/>
      <c r="BGZ167" s="382"/>
      <c r="BHA167" s="382"/>
      <c r="BHB167" s="382"/>
      <c r="BHC167" s="382"/>
      <c r="BHD167" s="382"/>
      <c r="BHE167" s="382"/>
      <c r="BHF167" s="382"/>
      <c r="BHG167" s="382"/>
      <c r="BHH167" s="382"/>
      <c r="BHI167" s="382"/>
      <c r="BHJ167" s="382"/>
      <c r="BHK167" s="382"/>
      <c r="BHL167" s="382"/>
      <c r="BHM167" s="382"/>
      <c r="BHN167" s="382"/>
      <c r="BHO167" s="382"/>
      <c r="BHP167" s="382"/>
      <c r="BHQ167" s="382"/>
      <c r="BHR167" s="382"/>
      <c r="BHS167" s="382"/>
      <c r="BHT167" s="382"/>
      <c r="BHU167" s="382"/>
      <c r="BHV167" s="382"/>
      <c r="BHW167" s="382"/>
      <c r="BHX167" s="382"/>
      <c r="BHY167" s="382"/>
      <c r="BHZ167" s="382"/>
      <c r="BIA167" s="382"/>
      <c r="BIB167" s="382"/>
      <c r="BIC167" s="382"/>
      <c r="BID167" s="382"/>
      <c r="BIE167" s="382"/>
      <c r="BIF167" s="382"/>
      <c r="BIG167" s="382"/>
      <c r="BIH167" s="382"/>
      <c r="BII167" s="382"/>
      <c r="BIJ167" s="382"/>
      <c r="BIK167" s="382"/>
      <c r="BIL167" s="382"/>
      <c r="BIM167" s="382"/>
      <c r="BIN167" s="382"/>
      <c r="BIO167" s="382"/>
      <c r="BIP167" s="382"/>
      <c r="BIQ167" s="382"/>
      <c r="BIR167" s="382"/>
      <c r="BIS167" s="382"/>
      <c r="BIT167" s="382"/>
      <c r="BIU167" s="382"/>
      <c r="BIV167" s="382"/>
      <c r="BIW167" s="382"/>
      <c r="BIX167" s="382"/>
      <c r="BIY167" s="382"/>
      <c r="BIZ167" s="382"/>
      <c r="BJA167" s="382"/>
      <c r="BJB167" s="382"/>
      <c r="BJC167" s="382"/>
      <c r="BJD167" s="382"/>
      <c r="BJE167" s="382"/>
      <c r="BJF167" s="382"/>
      <c r="BJG167" s="382"/>
      <c r="BJH167" s="382"/>
      <c r="BJI167" s="382"/>
      <c r="BJJ167" s="382"/>
      <c r="BJK167" s="382"/>
      <c r="BJL167" s="382"/>
      <c r="BJM167" s="382"/>
      <c r="BJN167" s="382"/>
      <c r="BJO167" s="382"/>
      <c r="BJP167" s="382"/>
      <c r="BJQ167" s="382"/>
      <c r="BJR167" s="382"/>
      <c r="BJS167" s="382"/>
      <c r="BJT167" s="382"/>
      <c r="BJU167" s="382"/>
      <c r="BJV167" s="382"/>
      <c r="BJW167" s="382"/>
      <c r="BJX167" s="382"/>
      <c r="BJY167" s="382"/>
      <c r="BJZ167" s="382"/>
      <c r="BKA167" s="382"/>
      <c r="BKB167" s="382"/>
      <c r="BKC167" s="382"/>
      <c r="BKD167" s="382"/>
      <c r="BKE167" s="382"/>
      <c r="BKF167" s="382"/>
      <c r="BKG167" s="382"/>
      <c r="BKH167" s="382"/>
      <c r="BKI167" s="382"/>
      <c r="BKJ167" s="382"/>
      <c r="BKK167" s="382"/>
      <c r="BKL167" s="382"/>
      <c r="BKM167" s="382"/>
      <c r="BKN167" s="382"/>
      <c r="BKO167" s="382"/>
      <c r="BKP167" s="382"/>
      <c r="BKQ167" s="382"/>
      <c r="BKR167" s="382"/>
      <c r="BKS167" s="382"/>
      <c r="BKT167" s="382"/>
      <c r="BKU167" s="382"/>
      <c r="BKV167" s="382"/>
      <c r="BKW167" s="382"/>
      <c r="BKX167" s="382"/>
      <c r="BKY167" s="382"/>
      <c r="BKZ167" s="382"/>
      <c r="BLA167" s="382"/>
      <c r="BLB167" s="382"/>
      <c r="BLC167" s="382"/>
      <c r="BLD167" s="382"/>
      <c r="BLE167" s="382"/>
      <c r="BLF167" s="382"/>
      <c r="BLG167" s="382"/>
      <c r="BLH167" s="382"/>
      <c r="BLI167" s="382"/>
      <c r="BLJ167" s="382"/>
      <c r="BLK167" s="382"/>
      <c r="BLL167" s="382"/>
      <c r="BLM167" s="382"/>
      <c r="BLN167" s="382"/>
      <c r="BLO167" s="382"/>
      <c r="BLP167" s="382"/>
      <c r="BLQ167" s="382"/>
      <c r="BLR167" s="382"/>
      <c r="BLS167" s="382"/>
      <c r="BLT167" s="382"/>
      <c r="BLU167" s="382"/>
      <c r="BLV167" s="382"/>
      <c r="BLW167" s="382"/>
      <c r="BLX167" s="382"/>
      <c r="BLY167" s="382"/>
      <c r="BLZ167" s="382"/>
      <c r="BMA167" s="382"/>
      <c r="BMB167" s="382"/>
      <c r="BMC167" s="382"/>
      <c r="BMD167" s="382"/>
      <c r="BME167" s="382"/>
      <c r="BMF167" s="382"/>
      <c r="BMG167" s="382"/>
      <c r="BMH167" s="382"/>
      <c r="BMI167" s="382"/>
      <c r="BMJ167" s="382"/>
      <c r="BMK167" s="382"/>
      <c r="BML167" s="382"/>
      <c r="BMM167" s="382"/>
      <c r="BMN167" s="382"/>
      <c r="BMO167" s="382"/>
      <c r="BMP167" s="382"/>
      <c r="BMQ167" s="382"/>
      <c r="BMR167" s="382"/>
      <c r="BMS167" s="382"/>
      <c r="BMT167" s="382"/>
      <c r="BMU167" s="382"/>
      <c r="BMV167" s="382"/>
      <c r="BMW167" s="382"/>
      <c r="BMX167" s="382"/>
      <c r="BMY167" s="382"/>
      <c r="BMZ167" s="382"/>
      <c r="BNA167" s="382"/>
      <c r="BNB167" s="382"/>
      <c r="BNC167" s="382"/>
      <c r="BND167" s="382"/>
      <c r="BNE167" s="382"/>
      <c r="BNF167" s="382"/>
      <c r="BNG167" s="382"/>
      <c r="BNH167" s="382"/>
      <c r="BNI167" s="382"/>
      <c r="BNJ167" s="382"/>
      <c r="BNK167" s="382"/>
      <c r="BNL167" s="382"/>
      <c r="BNM167" s="382"/>
      <c r="BNN167" s="382"/>
      <c r="BNO167" s="382"/>
      <c r="BNP167" s="382"/>
      <c r="BNQ167" s="382"/>
      <c r="BNR167" s="382"/>
      <c r="BNS167" s="382"/>
      <c r="BNT167" s="382"/>
      <c r="BNU167" s="382"/>
      <c r="BNV167" s="382"/>
      <c r="BNW167" s="382"/>
      <c r="BNX167" s="382"/>
      <c r="BNY167" s="382"/>
      <c r="BNZ167" s="382"/>
      <c r="BOA167" s="382"/>
      <c r="BOB167" s="382"/>
      <c r="BOC167" s="382"/>
      <c r="BOD167" s="382"/>
      <c r="BOE167" s="382"/>
      <c r="BOF167" s="382"/>
      <c r="BOG167" s="382"/>
      <c r="BOH167" s="382"/>
      <c r="BOI167" s="382"/>
      <c r="BOJ167" s="382"/>
      <c r="BOK167" s="382"/>
      <c r="BOL167" s="382"/>
      <c r="BOM167" s="382"/>
      <c r="BON167" s="382"/>
      <c r="BOO167" s="382"/>
      <c r="BOP167" s="382"/>
      <c r="BOQ167" s="382"/>
      <c r="BOR167" s="382"/>
      <c r="BOS167" s="382"/>
      <c r="BOT167" s="382"/>
      <c r="BOU167" s="382"/>
      <c r="BOV167" s="382"/>
      <c r="BOW167" s="382"/>
      <c r="BOX167" s="382"/>
      <c r="BOY167" s="382"/>
      <c r="BOZ167" s="382"/>
      <c r="BPA167" s="382"/>
      <c r="BPB167" s="382"/>
      <c r="BPC167" s="382"/>
      <c r="BPD167" s="382"/>
      <c r="BPE167" s="382"/>
      <c r="BPF167" s="382"/>
      <c r="BPG167" s="382"/>
      <c r="BPH167" s="382"/>
      <c r="BPI167" s="382"/>
      <c r="BPJ167" s="382"/>
      <c r="BPK167" s="382"/>
      <c r="BPL167" s="382"/>
      <c r="BPM167" s="382"/>
      <c r="BPN167" s="382"/>
      <c r="BPO167" s="382"/>
      <c r="BPP167" s="382"/>
      <c r="BPQ167" s="382"/>
      <c r="BPR167" s="382"/>
      <c r="BPS167" s="382"/>
      <c r="BPT167" s="382"/>
      <c r="BPU167" s="382"/>
      <c r="BPV167" s="382"/>
      <c r="BPW167" s="382"/>
      <c r="BPX167" s="382"/>
      <c r="BPY167" s="382"/>
      <c r="BPZ167" s="382"/>
      <c r="BQA167" s="382"/>
      <c r="BQB167" s="382"/>
      <c r="BQC167" s="382"/>
      <c r="BQD167" s="382"/>
      <c r="BQE167" s="382"/>
      <c r="BQF167" s="382"/>
      <c r="BQG167" s="382"/>
      <c r="BQH167" s="382"/>
      <c r="BQI167" s="382"/>
      <c r="BQJ167" s="382"/>
      <c r="BQK167" s="382"/>
      <c r="BQL167" s="382"/>
      <c r="BQM167" s="382"/>
      <c r="BQN167" s="382"/>
      <c r="BQO167" s="382"/>
      <c r="BQP167" s="382"/>
      <c r="BQQ167" s="382"/>
      <c r="BQR167" s="382"/>
      <c r="BQS167" s="382"/>
      <c r="BQT167" s="382"/>
      <c r="BQU167" s="382"/>
      <c r="BQV167" s="382"/>
      <c r="BQW167" s="382"/>
      <c r="BQX167" s="382"/>
      <c r="BQY167" s="382"/>
      <c r="BQZ167" s="382"/>
      <c r="BRA167" s="382"/>
      <c r="BRB167" s="382"/>
      <c r="BRC167" s="382"/>
      <c r="BRD167" s="382"/>
      <c r="BRE167" s="382"/>
      <c r="BRF167" s="382"/>
      <c r="BRG167" s="382"/>
      <c r="BRH167" s="382"/>
      <c r="BRI167" s="382"/>
      <c r="BRJ167" s="382"/>
      <c r="BRK167" s="382"/>
      <c r="BRL167" s="382"/>
      <c r="BRM167" s="382"/>
      <c r="BRN167" s="382"/>
      <c r="BRO167" s="382"/>
      <c r="BRP167" s="382"/>
      <c r="BRQ167" s="382"/>
      <c r="BRR167" s="382"/>
      <c r="BRS167" s="382"/>
      <c r="BRT167" s="382"/>
      <c r="BRU167" s="382"/>
      <c r="BRV167" s="382"/>
      <c r="BRW167" s="382"/>
      <c r="BRX167" s="382"/>
      <c r="BRY167" s="382"/>
      <c r="BRZ167" s="382"/>
      <c r="BSA167" s="382"/>
      <c r="BSB167" s="382"/>
      <c r="BSC167" s="382"/>
      <c r="BSD167" s="382"/>
      <c r="BSE167" s="382"/>
      <c r="BSF167" s="382"/>
      <c r="BSG167" s="382"/>
      <c r="BSH167" s="382"/>
      <c r="BSI167" s="382"/>
      <c r="BSJ167" s="382"/>
      <c r="BSK167" s="382"/>
      <c r="BSL167" s="382"/>
      <c r="BSM167" s="382"/>
      <c r="BSN167" s="382"/>
      <c r="BSO167" s="382"/>
      <c r="BSP167" s="382"/>
      <c r="BSQ167" s="382"/>
      <c r="BSR167" s="382"/>
      <c r="BSS167" s="382"/>
      <c r="BST167" s="382"/>
      <c r="BSU167" s="382"/>
      <c r="BSV167" s="382"/>
      <c r="BSW167" s="382"/>
      <c r="BSX167" s="382"/>
      <c r="BSY167" s="382"/>
      <c r="BSZ167" s="382"/>
      <c r="BTA167" s="382"/>
      <c r="BTB167" s="382"/>
      <c r="BTC167" s="382"/>
      <c r="BTD167" s="382"/>
      <c r="BTE167" s="382"/>
      <c r="BTF167" s="382"/>
      <c r="BTG167" s="382"/>
      <c r="BTH167" s="382"/>
      <c r="BTI167" s="382"/>
    </row>
    <row r="168" spans="1:1881" s="379" customFormat="1" ht="56.25" customHeight="1" x14ac:dyDescent="0.25">
      <c r="A168" s="188"/>
      <c r="B168" s="160" t="s">
        <v>546</v>
      </c>
      <c r="C168" s="159"/>
      <c r="D168" s="153"/>
      <c r="E168" s="147"/>
      <c r="F168" s="729"/>
      <c r="G168" s="527"/>
      <c r="H168" s="67"/>
      <c r="I168" s="32"/>
      <c r="J168"/>
      <c r="K168" s="382"/>
      <c r="L168" s="382"/>
      <c r="M168" s="382"/>
      <c r="N168"/>
      <c r="O168" s="382"/>
      <c r="P168" s="382"/>
      <c r="Q168" s="382"/>
      <c r="R168" s="382"/>
      <c r="S168" s="382"/>
      <c r="T168" s="382"/>
      <c r="U168" s="382"/>
      <c r="V168" s="382"/>
      <c r="W168" s="382"/>
      <c r="X168" s="382"/>
      <c r="Y168" s="382"/>
      <c r="Z168" s="382"/>
      <c r="AA168" s="382"/>
      <c r="AB168" s="382"/>
      <c r="AC168" s="382"/>
      <c r="AD168" s="382"/>
      <c r="AE168" s="382"/>
      <c r="AF168" s="382"/>
      <c r="AG168" s="382"/>
      <c r="AH168" s="382"/>
      <c r="AI168" s="382"/>
      <c r="AJ168" s="382"/>
      <c r="AK168" s="382"/>
      <c r="AL168" s="382"/>
      <c r="AM168" s="382"/>
      <c r="AN168" s="382"/>
      <c r="AO168" s="382"/>
      <c r="AP168" s="382"/>
      <c r="AQ168" s="382"/>
      <c r="AR168" s="382"/>
      <c r="AS168" s="382"/>
      <c r="AT168" s="382"/>
      <c r="AU168" s="382"/>
      <c r="AV168" s="382"/>
      <c r="AW168" s="382"/>
      <c r="AX168" s="382"/>
      <c r="AY168" s="382"/>
      <c r="AZ168" s="382"/>
      <c r="BA168" s="382"/>
      <c r="BB168" s="382"/>
      <c r="BC168" s="382"/>
      <c r="BD168" s="382"/>
      <c r="BE168" s="382"/>
      <c r="BF168" s="382"/>
      <c r="BG168" s="382"/>
      <c r="BH168" s="382"/>
      <c r="BI168" s="382"/>
      <c r="BJ168" s="382"/>
      <c r="BK168" s="382"/>
      <c r="BL168" s="382"/>
      <c r="BM168" s="382"/>
      <c r="BN168" s="382"/>
      <c r="BO168" s="382"/>
      <c r="BP168" s="382"/>
      <c r="BQ168" s="382"/>
      <c r="BR168" s="382"/>
      <c r="BS168" s="382"/>
      <c r="BT168" s="382"/>
      <c r="BU168" s="382"/>
      <c r="BV168" s="382"/>
      <c r="BW168" s="382"/>
      <c r="BX168" s="382"/>
      <c r="BY168" s="382"/>
      <c r="BZ168" s="382"/>
      <c r="CA168" s="382"/>
      <c r="CB168" s="382"/>
      <c r="CC168" s="382"/>
      <c r="CD168" s="382"/>
      <c r="CE168" s="382"/>
      <c r="CF168" s="382"/>
      <c r="CG168" s="382"/>
      <c r="CH168" s="382"/>
      <c r="CI168" s="382"/>
      <c r="CJ168" s="382"/>
      <c r="CK168" s="382"/>
      <c r="CL168" s="382"/>
      <c r="CM168" s="382"/>
      <c r="CN168" s="382"/>
      <c r="CO168" s="382"/>
      <c r="CP168" s="382"/>
      <c r="CQ168" s="382"/>
      <c r="CR168" s="382"/>
      <c r="CS168" s="382"/>
      <c r="CT168" s="382"/>
      <c r="CU168" s="382"/>
      <c r="CV168" s="382"/>
      <c r="CW168" s="382"/>
      <c r="CX168" s="382"/>
      <c r="CY168" s="382"/>
      <c r="CZ168" s="382"/>
      <c r="DA168" s="382"/>
      <c r="DB168" s="382"/>
      <c r="DC168" s="382"/>
      <c r="DD168" s="382"/>
      <c r="DE168" s="382"/>
      <c r="DF168" s="382"/>
      <c r="DG168" s="382"/>
      <c r="DH168" s="382"/>
      <c r="DI168" s="382"/>
      <c r="DJ168" s="382"/>
      <c r="DK168" s="382"/>
      <c r="DL168" s="382"/>
      <c r="DM168" s="382"/>
      <c r="DN168" s="382"/>
      <c r="DO168" s="382"/>
      <c r="DP168" s="382"/>
      <c r="DQ168" s="382"/>
      <c r="DR168" s="382"/>
      <c r="DS168" s="382"/>
      <c r="DT168" s="382"/>
      <c r="DU168" s="382"/>
      <c r="DV168" s="382"/>
      <c r="DW168" s="382"/>
      <c r="DX168" s="382"/>
      <c r="DY168" s="382"/>
      <c r="DZ168" s="382"/>
      <c r="EA168" s="382"/>
      <c r="EB168" s="382"/>
      <c r="EC168" s="382"/>
      <c r="ED168" s="382"/>
      <c r="EE168" s="382"/>
      <c r="EF168" s="382"/>
      <c r="EG168" s="382"/>
      <c r="EH168" s="382"/>
      <c r="EI168" s="382"/>
      <c r="EJ168" s="382"/>
      <c r="EK168" s="382"/>
      <c r="EL168" s="382"/>
      <c r="EM168" s="382"/>
      <c r="EN168" s="382"/>
      <c r="EO168" s="382"/>
      <c r="EP168" s="382"/>
      <c r="EQ168" s="382"/>
      <c r="ER168" s="382"/>
      <c r="ES168" s="382"/>
      <c r="ET168" s="382"/>
      <c r="EU168" s="382"/>
      <c r="EV168" s="382"/>
      <c r="EW168" s="382"/>
      <c r="EX168" s="382"/>
      <c r="EY168" s="382"/>
      <c r="EZ168" s="382"/>
      <c r="FA168" s="382"/>
      <c r="FB168" s="382"/>
      <c r="FC168" s="382"/>
      <c r="FD168" s="382"/>
      <c r="FE168" s="382"/>
      <c r="FF168" s="382"/>
      <c r="FG168" s="382"/>
      <c r="FH168" s="382"/>
      <c r="FI168" s="382"/>
      <c r="FJ168" s="382"/>
      <c r="FK168" s="382"/>
      <c r="FL168" s="382"/>
      <c r="FM168" s="382"/>
      <c r="FN168" s="382"/>
      <c r="FO168" s="382"/>
      <c r="FP168" s="382"/>
      <c r="FQ168" s="382"/>
      <c r="FR168" s="382"/>
      <c r="FS168" s="382"/>
      <c r="FT168" s="382"/>
      <c r="FU168" s="382"/>
      <c r="FV168" s="382"/>
      <c r="FW168" s="382"/>
      <c r="FX168" s="382"/>
      <c r="FY168" s="382"/>
      <c r="FZ168" s="382"/>
      <c r="GA168" s="382"/>
      <c r="GB168" s="382"/>
      <c r="GC168" s="382"/>
      <c r="GD168" s="382"/>
      <c r="GE168" s="382"/>
      <c r="GF168" s="382"/>
      <c r="GG168" s="382"/>
      <c r="GH168" s="382"/>
      <c r="GI168" s="382"/>
      <c r="GJ168" s="382"/>
      <c r="GK168" s="382"/>
      <c r="GL168" s="382"/>
      <c r="GM168" s="382"/>
      <c r="GN168" s="382"/>
      <c r="GO168" s="382"/>
      <c r="GP168" s="382"/>
      <c r="GQ168" s="382"/>
      <c r="GR168" s="382"/>
      <c r="GS168" s="382"/>
      <c r="GT168" s="382"/>
      <c r="GU168" s="382"/>
      <c r="GV168" s="382"/>
      <c r="GW168" s="382"/>
      <c r="GX168" s="382"/>
      <c r="GY168" s="382"/>
      <c r="GZ168" s="382"/>
      <c r="HA168" s="382"/>
      <c r="HB168" s="382"/>
      <c r="HC168" s="382"/>
      <c r="HD168" s="382"/>
      <c r="HE168" s="382"/>
      <c r="HF168" s="382"/>
      <c r="HG168" s="382"/>
      <c r="HH168" s="382"/>
      <c r="HI168" s="382"/>
      <c r="HJ168" s="382"/>
      <c r="HK168" s="382"/>
      <c r="HL168" s="382"/>
      <c r="HM168" s="382"/>
      <c r="HN168" s="382"/>
      <c r="HO168" s="382"/>
      <c r="HP168" s="382"/>
      <c r="HQ168" s="382"/>
      <c r="HR168" s="382"/>
      <c r="HS168" s="382"/>
      <c r="HT168" s="382"/>
      <c r="HU168" s="382"/>
      <c r="HV168" s="382"/>
      <c r="HW168" s="382"/>
      <c r="HX168" s="382"/>
      <c r="HY168" s="382"/>
      <c r="HZ168" s="382"/>
      <c r="IA168" s="382"/>
      <c r="IB168" s="382"/>
      <c r="IC168" s="382"/>
      <c r="ID168" s="382"/>
      <c r="IE168" s="382"/>
      <c r="IF168" s="382"/>
      <c r="IG168" s="382"/>
      <c r="IH168" s="382"/>
      <c r="II168" s="382"/>
      <c r="IJ168" s="382"/>
      <c r="IK168" s="382"/>
      <c r="IL168" s="382"/>
      <c r="IM168" s="382"/>
      <c r="IN168" s="382"/>
      <c r="IO168" s="382"/>
      <c r="IP168" s="382"/>
      <c r="IQ168" s="382"/>
      <c r="IR168" s="382"/>
      <c r="IS168" s="382"/>
      <c r="IT168" s="382"/>
      <c r="IU168" s="382"/>
      <c r="IV168" s="382"/>
      <c r="IW168" s="382"/>
      <c r="IX168" s="382"/>
      <c r="IY168" s="382"/>
      <c r="IZ168" s="382"/>
      <c r="JA168" s="382"/>
      <c r="JB168" s="382"/>
      <c r="JC168" s="382"/>
      <c r="JD168" s="382"/>
      <c r="JE168" s="382"/>
      <c r="JF168" s="382"/>
      <c r="JG168" s="382"/>
      <c r="JH168" s="382"/>
      <c r="JI168" s="382"/>
      <c r="JJ168" s="382"/>
      <c r="JK168" s="382"/>
      <c r="JL168" s="382"/>
      <c r="JM168" s="382"/>
      <c r="JN168" s="382"/>
      <c r="JO168" s="382"/>
      <c r="JP168" s="382"/>
      <c r="JQ168" s="382"/>
      <c r="JR168" s="382"/>
      <c r="JS168" s="382"/>
      <c r="JT168" s="382"/>
      <c r="JU168" s="382"/>
      <c r="JV168" s="382"/>
      <c r="JW168" s="382"/>
      <c r="JX168" s="382"/>
      <c r="JY168" s="382"/>
      <c r="JZ168" s="382"/>
      <c r="KA168" s="382"/>
      <c r="KB168" s="382"/>
      <c r="KC168" s="382"/>
      <c r="KD168" s="382"/>
      <c r="KE168" s="382"/>
      <c r="KF168" s="382"/>
      <c r="KG168" s="382"/>
      <c r="KH168" s="382"/>
      <c r="KI168" s="382"/>
      <c r="KJ168" s="382"/>
      <c r="KK168" s="382"/>
      <c r="KL168" s="382"/>
      <c r="KM168" s="382"/>
      <c r="KN168" s="382"/>
      <c r="KO168" s="382"/>
      <c r="KP168" s="382"/>
      <c r="KQ168" s="382"/>
      <c r="KR168" s="382"/>
      <c r="KS168" s="382"/>
      <c r="KT168" s="382"/>
      <c r="KU168" s="382"/>
      <c r="KV168" s="382"/>
      <c r="KW168" s="382"/>
      <c r="KX168" s="382"/>
      <c r="KY168" s="382"/>
      <c r="KZ168" s="382"/>
      <c r="LA168" s="382"/>
      <c r="LB168" s="382"/>
      <c r="LC168" s="382"/>
      <c r="LD168" s="382"/>
      <c r="LE168" s="382"/>
      <c r="LF168" s="382"/>
      <c r="LG168" s="382"/>
      <c r="LH168" s="382"/>
      <c r="LI168" s="382"/>
      <c r="LJ168" s="382"/>
      <c r="LK168" s="382"/>
      <c r="LL168" s="382"/>
      <c r="LM168" s="382"/>
      <c r="LN168" s="382"/>
      <c r="LO168" s="382"/>
      <c r="LP168" s="382"/>
      <c r="LQ168" s="382"/>
      <c r="LR168" s="382"/>
      <c r="LS168" s="382"/>
      <c r="LT168" s="382"/>
      <c r="LU168" s="382"/>
      <c r="LV168" s="382"/>
      <c r="LW168" s="382"/>
      <c r="LX168" s="382"/>
      <c r="LY168" s="382"/>
      <c r="LZ168" s="382"/>
      <c r="MA168" s="382"/>
      <c r="MB168" s="382"/>
      <c r="MC168" s="382"/>
      <c r="MD168" s="382"/>
      <c r="ME168" s="382"/>
      <c r="MF168" s="382"/>
      <c r="MG168" s="382"/>
      <c r="MH168" s="382"/>
      <c r="MI168" s="382"/>
      <c r="MJ168" s="382"/>
      <c r="MK168" s="382"/>
      <c r="ML168" s="382"/>
      <c r="MM168" s="382"/>
      <c r="MN168" s="382"/>
      <c r="MO168" s="382"/>
      <c r="MP168" s="382"/>
      <c r="MQ168" s="382"/>
      <c r="MR168" s="382"/>
      <c r="MS168" s="382"/>
      <c r="MT168" s="382"/>
      <c r="MU168" s="382"/>
      <c r="MV168" s="382"/>
      <c r="MW168" s="382"/>
      <c r="MX168" s="382"/>
      <c r="MY168" s="382"/>
      <c r="MZ168" s="382"/>
      <c r="NA168" s="382"/>
      <c r="NB168" s="382"/>
      <c r="NC168" s="382"/>
      <c r="ND168" s="382"/>
      <c r="NE168" s="382"/>
      <c r="NF168" s="382"/>
      <c r="NG168" s="382"/>
      <c r="NH168" s="382"/>
      <c r="NI168" s="382"/>
      <c r="NJ168" s="382"/>
      <c r="NK168" s="382"/>
      <c r="NL168" s="382"/>
      <c r="NM168" s="382"/>
      <c r="NN168" s="382"/>
      <c r="NO168" s="382"/>
      <c r="NP168" s="382"/>
      <c r="NQ168" s="382"/>
      <c r="NR168" s="382"/>
      <c r="NS168" s="382"/>
      <c r="NT168" s="382"/>
      <c r="NU168" s="382"/>
      <c r="NV168" s="382"/>
      <c r="NW168" s="382"/>
      <c r="NX168" s="382"/>
      <c r="NY168" s="382"/>
      <c r="NZ168" s="382"/>
      <c r="OA168" s="382"/>
      <c r="OB168" s="382"/>
      <c r="OC168" s="382"/>
      <c r="OD168" s="382"/>
      <c r="OE168" s="382"/>
      <c r="OF168" s="382"/>
      <c r="OG168" s="382"/>
      <c r="OH168" s="382"/>
      <c r="OI168" s="382"/>
      <c r="OJ168" s="382"/>
      <c r="OK168" s="382"/>
      <c r="OL168" s="382"/>
      <c r="OM168" s="382"/>
      <c r="ON168" s="382"/>
      <c r="OO168" s="382"/>
      <c r="OP168" s="382"/>
      <c r="OQ168" s="382"/>
      <c r="OR168" s="382"/>
      <c r="OS168" s="382"/>
      <c r="OT168" s="382"/>
      <c r="OU168" s="382"/>
      <c r="OV168" s="382"/>
      <c r="OW168" s="382"/>
      <c r="OX168" s="382"/>
      <c r="OY168" s="382"/>
      <c r="OZ168" s="382"/>
      <c r="PA168" s="382"/>
      <c r="PB168" s="382"/>
      <c r="PC168" s="382"/>
      <c r="PD168" s="382"/>
      <c r="PE168" s="382"/>
      <c r="PF168" s="382"/>
      <c r="PG168" s="382"/>
      <c r="PH168" s="382"/>
      <c r="PI168" s="382"/>
      <c r="PJ168" s="382"/>
      <c r="PK168" s="382"/>
      <c r="PL168" s="382"/>
      <c r="PM168" s="382"/>
      <c r="PN168" s="382"/>
      <c r="PO168" s="382"/>
      <c r="PP168" s="382"/>
      <c r="PQ168" s="382"/>
      <c r="PR168" s="382"/>
      <c r="PS168" s="382"/>
      <c r="PT168" s="382"/>
      <c r="PU168" s="382"/>
      <c r="PV168" s="382"/>
      <c r="PW168" s="382"/>
      <c r="PX168" s="382"/>
      <c r="PY168" s="382"/>
      <c r="PZ168" s="382"/>
      <c r="QA168" s="382"/>
      <c r="QB168" s="382"/>
      <c r="QC168" s="382"/>
      <c r="QD168" s="382"/>
      <c r="QE168" s="382"/>
      <c r="QF168" s="382"/>
      <c r="QG168" s="382"/>
      <c r="QH168" s="382"/>
      <c r="QI168" s="382"/>
      <c r="QJ168" s="382"/>
      <c r="QK168" s="382"/>
      <c r="QL168" s="382"/>
      <c r="QM168" s="382"/>
      <c r="QN168" s="382"/>
      <c r="QO168" s="382"/>
      <c r="QP168" s="382"/>
      <c r="QQ168" s="382"/>
      <c r="QR168" s="382"/>
      <c r="QS168" s="382"/>
      <c r="QT168" s="382"/>
      <c r="QU168" s="382"/>
      <c r="QV168" s="382"/>
      <c r="QW168" s="382"/>
      <c r="QX168" s="382"/>
      <c r="QY168" s="382"/>
      <c r="QZ168" s="382"/>
      <c r="RA168" s="382"/>
      <c r="RB168" s="382"/>
      <c r="RC168" s="382"/>
      <c r="RD168" s="382"/>
      <c r="RE168" s="382"/>
      <c r="RF168" s="382"/>
      <c r="RG168" s="382"/>
      <c r="RH168" s="382"/>
      <c r="RI168" s="382"/>
      <c r="RJ168" s="382"/>
      <c r="RK168" s="382"/>
      <c r="RL168" s="382"/>
      <c r="RM168" s="382"/>
      <c r="RN168" s="382"/>
      <c r="RO168" s="382"/>
      <c r="RP168" s="382"/>
      <c r="RQ168" s="382"/>
      <c r="RR168" s="382"/>
      <c r="RS168" s="382"/>
      <c r="RT168" s="382"/>
      <c r="RU168" s="382"/>
      <c r="RV168" s="382"/>
      <c r="RW168" s="382"/>
      <c r="RX168" s="382"/>
      <c r="RY168" s="382"/>
      <c r="RZ168" s="382"/>
      <c r="SA168" s="382"/>
      <c r="SB168" s="382"/>
      <c r="SC168" s="382"/>
      <c r="SD168" s="382"/>
      <c r="SE168" s="382"/>
      <c r="SF168" s="382"/>
      <c r="SG168" s="382"/>
      <c r="SH168" s="382"/>
      <c r="SI168" s="382"/>
      <c r="SJ168" s="382"/>
      <c r="SK168" s="382"/>
      <c r="SL168" s="382"/>
      <c r="SM168" s="382"/>
      <c r="SN168" s="382"/>
      <c r="SO168" s="382"/>
      <c r="SP168" s="382"/>
      <c r="SQ168" s="382"/>
      <c r="SR168" s="382"/>
      <c r="SS168" s="382"/>
      <c r="ST168" s="382"/>
      <c r="SU168" s="382"/>
      <c r="SV168" s="382"/>
      <c r="SW168" s="382"/>
      <c r="SX168" s="382"/>
      <c r="SY168" s="382"/>
      <c r="SZ168" s="382"/>
      <c r="TA168" s="382"/>
      <c r="TB168" s="382"/>
      <c r="TC168" s="382"/>
      <c r="TD168" s="382"/>
      <c r="TE168" s="382"/>
      <c r="TF168" s="382"/>
      <c r="TG168" s="382"/>
      <c r="TH168" s="382"/>
      <c r="TI168" s="382"/>
      <c r="TJ168" s="382"/>
      <c r="TK168" s="382"/>
      <c r="TL168" s="382"/>
      <c r="TM168" s="382"/>
      <c r="TN168" s="382"/>
      <c r="TO168" s="382"/>
      <c r="TP168" s="382"/>
      <c r="TQ168" s="382"/>
      <c r="TR168" s="382"/>
      <c r="TS168" s="382"/>
      <c r="TT168" s="382"/>
      <c r="TU168" s="382"/>
      <c r="TV168" s="382"/>
      <c r="TW168" s="382"/>
      <c r="TX168" s="382"/>
      <c r="TY168" s="382"/>
      <c r="TZ168" s="382"/>
      <c r="UA168" s="382"/>
      <c r="UB168" s="382"/>
      <c r="UC168" s="382"/>
      <c r="UD168" s="382"/>
      <c r="UE168" s="382"/>
      <c r="UF168" s="382"/>
      <c r="UG168" s="382"/>
      <c r="UH168" s="382"/>
      <c r="UI168" s="382"/>
      <c r="UJ168" s="382"/>
      <c r="UK168" s="382"/>
      <c r="UL168" s="382"/>
      <c r="UM168" s="382"/>
      <c r="UN168" s="382"/>
      <c r="UO168" s="382"/>
      <c r="UP168" s="382"/>
      <c r="UQ168" s="382"/>
      <c r="UR168" s="382"/>
      <c r="US168" s="382"/>
      <c r="UT168" s="382"/>
      <c r="UU168" s="382"/>
      <c r="UV168" s="382"/>
      <c r="UW168" s="382"/>
      <c r="UX168" s="382"/>
      <c r="UY168" s="382"/>
      <c r="UZ168" s="382"/>
      <c r="VA168" s="382"/>
      <c r="VB168" s="382"/>
      <c r="VC168" s="382"/>
      <c r="VD168" s="382"/>
      <c r="VE168" s="382"/>
      <c r="VF168" s="382"/>
      <c r="VG168" s="382"/>
      <c r="VH168" s="382"/>
      <c r="VI168" s="382"/>
      <c r="VJ168" s="382"/>
      <c r="VK168" s="382"/>
      <c r="VL168" s="382"/>
      <c r="VM168" s="382"/>
      <c r="VN168" s="382"/>
      <c r="VO168" s="382"/>
      <c r="VP168" s="382"/>
      <c r="VQ168" s="382"/>
      <c r="VR168" s="382"/>
      <c r="VS168" s="382"/>
      <c r="VT168" s="382"/>
      <c r="VU168" s="382"/>
      <c r="VV168" s="382"/>
      <c r="VW168" s="382"/>
      <c r="VX168" s="382"/>
      <c r="VY168" s="382"/>
      <c r="VZ168" s="382"/>
      <c r="WA168" s="382"/>
      <c r="WB168" s="382"/>
      <c r="WC168" s="382"/>
      <c r="WD168" s="382"/>
      <c r="WE168" s="382"/>
      <c r="WF168" s="382"/>
      <c r="WG168" s="382"/>
      <c r="WH168" s="382"/>
      <c r="WI168" s="382"/>
      <c r="WJ168" s="382"/>
      <c r="WK168" s="382"/>
      <c r="WL168" s="382"/>
      <c r="WM168" s="382"/>
      <c r="WN168" s="382"/>
      <c r="WO168" s="382"/>
      <c r="WP168" s="382"/>
      <c r="WQ168" s="382"/>
      <c r="WR168" s="382"/>
      <c r="WS168" s="382"/>
      <c r="WT168" s="382"/>
      <c r="WU168" s="382"/>
      <c r="WV168" s="382"/>
      <c r="WW168" s="382"/>
      <c r="WX168" s="382"/>
      <c r="WY168" s="382"/>
      <c r="WZ168" s="382"/>
      <c r="XA168" s="382"/>
      <c r="XB168" s="382"/>
      <c r="XC168" s="382"/>
      <c r="XD168" s="382"/>
      <c r="XE168" s="382"/>
      <c r="XF168" s="382"/>
      <c r="XG168" s="382"/>
      <c r="XH168" s="382"/>
      <c r="XI168" s="382"/>
      <c r="XJ168" s="382"/>
      <c r="XK168" s="382"/>
      <c r="XL168" s="382"/>
      <c r="XM168" s="382"/>
      <c r="XN168" s="382"/>
      <c r="XO168" s="382"/>
      <c r="XP168" s="382"/>
      <c r="XQ168" s="382"/>
      <c r="XR168" s="382"/>
      <c r="XS168" s="382"/>
      <c r="XT168" s="382"/>
      <c r="XU168" s="382"/>
      <c r="XV168" s="382"/>
      <c r="XW168" s="382"/>
      <c r="XX168" s="382"/>
      <c r="XY168" s="382"/>
      <c r="XZ168" s="382"/>
      <c r="YA168" s="382"/>
      <c r="YB168" s="382"/>
      <c r="YC168" s="382"/>
      <c r="YD168" s="382"/>
      <c r="YE168" s="382"/>
      <c r="YF168" s="382"/>
      <c r="YG168" s="382"/>
      <c r="YH168" s="382"/>
      <c r="YI168" s="382"/>
      <c r="YJ168" s="382"/>
      <c r="YK168" s="382"/>
      <c r="YL168" s="382"/>
      <c r="YM168" s="382"/>
      <c r="YN168" s="382"/>
      <c r="YO168" s="382"/>
      <c r="YP168" s="382"/>
      <c r="YQ168" s="382"/>
      <c r="YR168" s="382"/>
      <c r="YS168" s="382"/>
      <c r="YT168" s="382"/>
      <c r="YU168" s="382"/>
      <c r="YV168" s="382"/>
      <c r="YW168" s="382"/>
      <c r="YX168" s="382"/>
      <c r="YY168" s="382"/>
      <c r="YZ168" s="382"/>
      <c r="ZA168" s="382"/>
      <c r="ZB168" s="382"/>
      <c r="ZC168" s="382"/>
      <c r="ZD168" s="382"/>
      <c r="ZE168" s="382"/>
      <c r="ZF168" s="382"/>
      <c r="ZG168" s="382"/>
      <c r="ZH168" s="382"/>
      <c r="ZI168" s="382"/>
      <c r="ZJ168" s="382"/>
      <c r="ZK168" s="382"/>
      <c r="ZL168" s="382"/>
      <c r="ZM168" s="382"/>
      <c r="ZN168" s="382"/>
      <c r="ZO168" s="382"/>
      <c r="ZP168" s="382"/>
      <c r="ZQ168" s="382"/>
      <c r="ZR168" s="382"/>
      <c r="ZS168" s="382"/>
      <c r="ZT168" s="382"/>
      <c r="ZU168" s="382"/>
      <c r="ZV168" s="382"/>
      <c r="ZW168" s="382"/>
      <c r="ZX168" s="382"/>
      <c r="ZY168" s="382"/>
      <c r="ZZ168" s="382"/>
      <c r="AAA168" s="382"/>
      <c r="AAB168" s="382"/>
      <c r="AAC168" s="382"/>
      <c r="AAD168" s="382"/>
      <c r="AAE168" s="382"/>
      <c r="AAF168" s="382"/>
      <c r="AAG168" s="382"/>
      <c r="AAH168" s="382"/>
      <c r="AAI168" s="382"/>
      <c r="AAJ168" s="382"/>
      <c r="AAK168" s="382"/>
      <c r="AAL168" s="382"/>
      <c r="AAM168" s="382"/>
      <c r="AAN168" s="382"/>
      <c r="AAO168" s="382"/>
      <c r="AAP168" s="382"/>
      <c r="AAQ168" s="382"/>
      <c r="AAR168" s="382"/>
      <c r="AAS168" s="382"/>
      <c r="AAT168" s="382"/>
      <c r="AAU168" s="382"/>
      <c r="AAV168" s="382"/>
      <c r="AAW168" s="382"/>
      <c r="AAX168" s="382"/>
      <c r="AAY168" s="382"/>
      <c r="AAZ168" s="382"/>
      <c r="ABA168" s="382"/>
      <c r="ABB168" s="382"/>
      <c r="ABC168" s="382"/>
      <c r="ABD168" s="382"/>
      <c r="ABE168" s="382"/>
      <c r="ABF168" s="382"/>
      <c r="ABG168" s="382"/>
      <c r="ABH168" s="382"/>
      <c r="ABI168" s="382"/>
      <c r="ABJ168" s="382"/>
      <c r="ABK168" s="382"/>
      <c r="ABL168" s="382"/>
      <c r="ABM168" s="382"/>
      <c r="ABN168" s="382"/>
      <c r="ABO168" s="382"/>
      <c r="ABP168" s="382"/>
      <c r="ABQ168" s="382"/>
      <c r="ABR168" s="382"/>
      <c r="ABS168" s="382"/>
      <c r="ABT168" s="382"/>
      <c r="ABU168" s="382"/>
      <c r="ABV168" s="382"/>
      <c r="ABW168" s="382"/>
      <c r="ABX168" s="382"/>
      <c r="ABY168" s="382"/>
      <c r="ABZ168" s="382"/>
      <c r="ACA168" s="382"/>
      <c r="ACB168" s="382"/>
      <c r="ACC168" s="382"/>
      <c r="ACD168" s="382"/>
      <c r="ACE168" s="382"/>
      <c r="ACF168" s="382"/>
      <c r="ACG168" s="382"/>
      <c r="ACH168" s="382"/>
      <c r="ACI168" s="382"/>
      <c r="ACJ168" s="382"/>
      <c r="ACK168" s="382"/>
      <c r="ACL168" s="382"/>
      <c r="ACM168" s="382"/>
      <c r="ACN168" s="382"/>
      <c r="ACO168" s="382"/>
      <c r="ACP168" s="382"/>
      <c r="ACQ168" s="382"/>
      <c r="ACR168" s="382"/>
      <c r="ACS168" s="382"/>
      <c r="ACT168" s="382"/>
      <c r="ACU168" s="382"/>
      <c r="ACV168" s="382"/>
      <c r="ACW168" s="382"/>
      <c r="ACX168" s="382"/>
      <c r="ACY168" s="382"/>
      <c r="ACZ168" s="382"/>
      <c r="ADA168" s="382"/>
      <c r="ADB168" s="382"/>
      <c r="ADC168" s="382"/>
      <c r="ADD168" s="382"/>
      <c r="ADE168" s="382"/>
      <c r="ADF168" s="382"/>
      <c r="ADG168" s="382"/>
      <c r="ADH168" s="382"/>
      <c r="ADI168" s="382"/>
      <c r="ADJ168" s="382"/>
      <c r="ADK168" s="382"/>
      <c r="ADL168" s="382"/>
      <c r="ADM168" s="382"/>
      <c r="ADN168" s="382"/>
      <c r="ADO168" s="382"/>
      <c r="ADP168" s="382"/>
      <c r="ADQ168" s="382"/>
      <c r="ADR168" s="382"/>
      <c r="ADS168" s="382"/>
      <c r="ADT168" s="382"/>
      <c r="ADU168" s="382"/>
      <c r="ADV168" s="382"/>
      <c r="ADW168" s="382"/>
      <c r="ADX168" s="382"/>
      <c r="ADY168" s="382"/>
      <c r="ADZ168" s="382"/>
      <c r="AEA168" s="382"/>
      <c r="AEB168" s="382"/>
      <c r="AEC168" s="382"/>
      <c r="AED168" s="382"/>
      <c r="AEE168" s="382"/>
      <c r="AEF168" s="382"/>
      <c r="AEG168" s="382"/>
      <c r="AEH168" s="382"/>
      <c r="AEI168" s="382"/>
      <c r="AEJ168" s="382"/>
      <c r="AEK168" s="382"/>
      <c r="AEL168" s="382"/>
      <c r="AEM168" s="382"/>
      <c r="AEN168" s="382"/>
      <c r="AEO168" s="382"/>
      <c r="AEP168" s="382"/>
      <c r="AEQ168" s="382"/>
      <c r="AER168" s="382"/>
      <c r="AES168" s="382"/>
      <c r="AET168" s="382"/>
      <c r="AEU168" s="382"/>
      <c r="AEV168" s="382"/>
      <c r="AEW168" s="382"/>
      <c r="AEX168" s="382"/>
      <c r="AEY168" s="382"/>
      <c r="AEZ168" s="382"/>
      <c r="AFA168" s="382"/>
      <c r="AFB168" s="382"/>
      <c r="AFC168" s="382"/>
      <c r="AFD168" s="382"/>
      <c r="AFE168" s="382"/>
      <c r="AFF168" s="382"/>
      <c r="AFG168" s="382"/>
      <c r="AFH168" s="382"/>
      <c r="AFI168" s="382"/>
      <c r="AFJ168" s="382"/>
      <c r="AFK168" s="382"/>
      <c r="AFL168" s="382"/>
      <c r="AFM168" s="382"/>
      <c r="AFN168" s="382"/>
      <c r="AFO168" s="382"/>
      <c r="AFP168" s="382"/>
      <c r="AFQ168" s="382"/>
      <c r="AFR168" s="382"/>
      <c r="AFS168" s="382"/>
      <c r="AFT168" s="382"/>
      <c r="AFU168" s="382"/>
      <c r="AFV168" s="382"/>
      <c r="AFW168" s="382"/>
      <c r="AFX168" s="382"/>
      <c r="AFY168" s="382"/>
      <c r="AFZ168" s="382"/>
      <c r="AGA168" s="382"/>
      <c r="AGB168" s="382"/>
      <c r="AGC168" s="382"/>
      <c r="AGD168" s="382"/>
      <c r="AGE168" s="382"/>
      <c r="AGF168" s="382"/>
      <c r="AGG168" s="382"/>
      <c r="AGH168" s="382"/>
      <c r="AGI168" s="382"/>
      <c r="AGJ168" s="382"/>
      <c r="AGK168" s="382"/>
      <c r="AGL168" s="382"/>
      <c r="AGM168" s="382"/>
      <c r="AGN168" s="382"/>
      <c r="AGO168" s="382"/>
      <c r="AGP168" s="382"/>
      <c r="AGQ168" s="382"/>
      <c r="AGR168" s="382"/>
      <c r="AGS168" s="382"/>
      <c r="AGT168" s="382"/>
      <c r="AGU168" s="382"/>
      <c r="AGV168" s="382"/>
      <c r="AGW168" s="382"/>
      <c r="AGX168" s="382"/>
      <c r="AGY168" s="382"/>
      <c r="AGZ168" s="382"/>
      <c r="AHA168" s="382"/>
      <c r="AHB168" s="382"/>
      <c r="AHC168" s="382"/>
      <c r="AHD168" s="382"/>
      <c r="AHE168" s="382"/>
      <c r="AHF168" s="382"/>
      <c r="AHG168" s="382"/>
      <c r="AHH168" s="382"/>
      <c r="AHI168" s="382"/>
      <c r="AHJ168" s="382"/>
      <c r="AHK168" s="382"/>
      <c r="AHL168" s="382"/>
      <c r="AHM168" s="382"/>
      <c r="AHN168" s="382"/>
      <c r="AHO168" s="382"/>
      <c r="AHP168" s="382"/>
      <c r="AHQ168" s="382"/>
      <c r="AHR168" s="382"/>
      <c r="AHS168" s="382"/>
      <c r="AHT168" s="382"/>
      <c r="AHU168" s="382"/>
      <c r="AHV168" s="382"/>
      <c r="AHW168" s="382"/>
      <c r="AHX168" s="382"/>
      <c r="AHY168" s="382"/>
      <c r="AHZ168" s="382"/>
      <c r="AIA168" s="382"/>
      <c r="AIB168" s="382"/>
      <c r="AIC168" s="382"/>
      <c r="AID168" s="382"/>
      <c r="AIE168" s="382"/>
      <c r="AIF168" s="382"/>
      <c r="AIG168" s="382"/>
      <c r="AIH168" s="382"/>
      <c r="AII168" s="382"/>
      <c r="AIJ168" s="382"/>
      <c r="AIK168" s="382"/>
      <c r="AIL168" s="382"/>
      <c r="AIM168" s="382"/>
      <c r="AIN168" s="382"/>
      <c r="AIO168" s="382"/>
      <c r="AIP168" s="382"/>
      <c r="AIQ168" s="382"/>
      <c r="AIR168" s="382"/>
      <c r="AIS168" s="382"/>
      <c r="AIT168" s="382"/>
      <c r="AIU168" s="382"/>
      <c r="AIV168" s="382"/>
      <c r="AIW168" s="382"/>
      <c r="AIX168" s="382"/>
      <c r="AIY168" s="382"/>
      <c r="AIZ168" s="382"/>
      <c r="AJA168" s="382"/>
      <c r="AJB168" s="382"/>
      <c r="AJC168" s="382"/>
      <c r="AJD168" s="382"/>
      <c r="AJE168" s="382"/>
      <c r="AJF168" s="382"/>
      <c r="AJG168" s="382"/>
      <c r="AJH168" s="382"/>
      <c r="AJI168" s="382"/>
      <c r="AJJ168" s="382"/>
      <c r="AJK168" s="382"/>
      <c r="AJL168" s="382"/>
      <c r="AJM168" s="382"/>
      <c r="AJN168" s="382"/>
      <c r="AJO168" s="382"/>
      <c r="AJP168" s="382"/>
      <c r="AJQ168" s="382"/>
      <c r="AJR168" s="382"/>
      <c r="AJS168" s="382"/>
      <c r="AJT168" s="382"/>
      <c r="AJU168" s="382"/>
      <c r="AJV168" s="382"/>
      <c r="AJW168" s="382"/>
      <c r="AJX168" s="382"/>
      <c r="AJY168" s="382"/>
      <c r="AJZ168" s="382"/>
      <c r="AKA168" s="382"/>
      <c r="AKB168" s="382"/>
      <c r="AKC168" s="382"/>
      <c r="AKD168" s="382"/>
      <c r="AKE168" s="382"/>
      <c r="AKF168" s="382"/>
      <c r="AKG168" s="382"/>
      <c r="AKH168" s="382"/>
      <c r="AKI168" s="382"/>
      <c r="AKJ168" s="382"/>
      <c r="AKK168" s="382"/>
      <c r="AKL168" s="382"/>
      <c r="AKM168" s="382"/>
      <c r="AKN168" s="382"/>
      <c r="AKO168" s="382"/>
      <c r="AKP168" s="382"/>
      <c r="AKQ168" s="382"/>
      <c r="AKR168" s="382"/>
      <c r="AKS168" s="382"/>
      <c r="AKT168" s="382"/>
      <c r="AKU168" s="382"/>
      <c r="AKV168" s="382"/>
      <c r="AKW168" s="382"/>
      <c r="AKX168" s="382"/>
      <c r="AKY168" s="382"/>
      <c r="AKZ168" s="382"/>
      <c r="ALA168" s="382"/>
      <c r="ALB168" s="382"/>
      <c r="ALC168" s="382"/>
      <c r="ALD168" s="382"/>
      <c r="ALE168" s="382"/>
      <c r="ALF168" s="382"/>
      <c r="ALG168" s="382"/>
      <c r="ALH168" s="382"/>
      <c r="ALI168" s="382"/>
      <c r="ALJ168" s="382"/>
      <c r="ALK168" s="382"/>
      <c r="ALL168" s="382"/>
      <c r="ALM168" s="382"/>
      <c r="ALN168" s="382"/>
      <c r="ALO168" s="382"/>
      <c r="ALP168" s="382"/>
      <c r="ALQ168" s="382"/>
      <c r="ALR168" s="382"/>
      <c r="ALS168" s="382"/>
      <c r="ALT168" s="382"/>
      <c r="ALU168" s="382"/>
      <c r="ALV168" s="382"/>
      <c r="ALW168" s="382"/>
      <c r="ALX168" s="382"/>
      <c r="ALY168" s="382"/>
      <c r="ALZ168" s="382"/>
      <c r="AMA168" s="382"/>
      <c r="AMB168" s="382"/>
      <c r="AMC168" s="382"/>
      <c r="AMD168" s="382"/>
      <c r="AME168" s="382"/>
      <c r="AMF168" s="382"/>
      <c r="AMG168" s="382"/>
      <c r="AMH168" s="382"/>
      <c r="AMI168" s="382"/>
      <c r="AMJ168" s="382"/>
      <c r="AMK168" s="382"/>
      <c r="AML168" s="382"/>
      <c r="AMM168" s="382"/>
      <c r="AMN168" s="382"/>
      <c r="AMO168" s="382"/>
      <c r="AMP168" s="382"/>
      <c r="AMQ168" s="382"/>
      <c r="AMR168" s="382"/>
      <c r="AMS168" s="382"/>
      <c r="AMT168" s="382"/>
      <c r="AMU168" s="382"/>
      <c r="AMV168" s="382"/>
      <c r="AMW168" s="382"/>
      <c r="AMX168" s="382"/>
      <c r="AMY168" s="382"/>
      <c r="AMZ168" s="382"/>
      <c r="ANA168" s="382"/>
      <c r="ANB168" s="382"/>
      <c r="ANC168" s="382"/>
      <c r="AND168" s="382"/>
      <c r="ANE168" s="382"/>
      <c r="ANF168" s="382"/>
      <c r="ANG168" s="382"/>
      <c r="ANH168" s="382"/>
      <c r="ANI168" s="382"/>
      <c r="ANJ168" s="382"/>
      <c r="ANK168" s="382"/>
      <c r="ANL168" s="382"/>
      <c r="ANM168" s="382"/>
      <c r="ANN168" s="382"/>
      <c r="ANO168" s="382"/>
      <c r="ANP168" s="382"/>
      <c r="ANQ168" s="382"/>
      <c r="ANR168" s="382"/>
      <c r="ANS168" s="382"/>
      <c r="ANT168" s="382"/>
      <c r="ANU168" s="382"/>
      <c r="ANV168" s="382"/>
      <c r="ANW168" s="382"/>
      <c r="ANX168" s="382"/>
      <c r="ANY168" s="382"/>
      <c r="ANZ168" s="382"/>
      <c r="AOA168" s="382"/>
      <c r="AOB168" s="382"/>
      <c r="AOC168" s="382"/>
      <c r="AOD168" s="382"/>
      <c r="AOE168" s="382"/>
      <c r="AOF168" s="382"/>
      <c r="AOG168" s="382"/>
      <c r="AOH168" s="382"/>
      <c r="AOI168" s="382"/>
      <c r="AOJ168" s="382"/>
      <c r="AOK168" s="382"/>
      <c r="AOL168" s="382"/>
      <c r="AOM168" s="382"/>
      <c r="AON168" s="382"/>
      <c r="AOO168" s="382"/>
      <c r="AOP168" s="382"/>
      <c r="AOQ168" s="382"/>
      <c r="AOR168" s="382"/>
      <c r="AOS168" s="382"/>
      <c r="AOT168" s="382"/>
      <c r="AOU168" s="382"/>
      <c r="AOV168" s="382"/>
      <c r="AOW168" s="382"/>
      <c r="AOX168" s="382"/>
      <c r="AOY168" s="382"/>
      <c r="AOZ168" s="382"/>
      <c r="APA168" s="382"/>
      <c r="APB168" s="382"/>
      <c r="APC168" s="382"/>
      <c r="APD168" s="382"/>
      <c r="APE168" s="382"/>
      <c r="APF168" s="382"/>
      <c r="APG168" s="382"/>
      <c r="APH168" s="382"/>
      <c r="API168" s="382"/>
      <c r="APJ168" s="382"/>
      <c r="APK168" s="382"/>
      <c r="APL168" s="382"/>
      <c r="APM168" s="382"/>
      <c r="APN168" s="382"/>
      <c r="APO168" s="382"/>
      <c r="APP168" s="382"/>
      <c r="APQ168" s="382"/>
      <c r="APR168" s="382"/>
      <c r="APS168" s="382"/>
      <c r="APT168" s="382"/>
      <c r="APU168" s="382"/>
      <c r="APV168" s="382"/>
      <c r="APW168" s="382"/>
      <c r="APX168" s="382"/>
      <c r="APY168" s="382"/>
      <c r="APZ168" s="382"/>
      <c r="AQA168" s="382"/>
      <c r="AQB168" s="382"/>
      <c r="AQC168" s="382"/>
      <c r="AQD168" s="382"/>
      <c r="AQE168" s="382"/>
      <c r="AQF168" s="382"/>
      <c r="AQG168" s="382"/>
      <c r="AQH168" s="382"/>
      <c r="AQI168" s="382"/>
      <c r="AQJ168" s="382"/>
      <c r="AQK168" s="382"/>
      <c r="AQL168" s="382"/>
      <c r="AQM168" s="382"/>
      <c r="AQN168" s="382"/>
      <c r="AQO168" s="382"/>
      <c r="AQP168" s="382"/>
      <c r="AQQ168" s="382"/>
      <c r="AQR168" s="382"/>
      <c r="AQS168" s="382"/>
      <c r="AQT168" s="382"/>
      <c r="AQU168" s="382"/>
      <c r="AQV168" s="382"/>
      <c r="AQW168" s="382"/>
      <c r="AQX168" s="382"/>
      <c r="AQY168" s="382"/>
      <c r="AQZ168" s="382"/>
      <c r="ARA168" s="382"/>
      <c r="ARB168" s="382"/>
      <c r="ARC168" s="382"/>
      <c r="ARD168" s="382"/>
      <c r="ARE168" s="382"/>
      <c r="ARF168" s="382"/>
      <c r="ARG168" s="382"/>
      <c r="ARH168" s="382"/>
      <c r="ARI168" s="382"/>
      <c r="ARJ168" s="382"/>
      <c r="ARK168" s="382"/>
      <c r="ARL168" s="382"/>
      <c r="ARM168" s="382"/>
      <c r="ARN168" s="382"/>
      <c r="ARO168" s="382"/>
      <c r="ARP168" s="382"/>
      <c r="ARQ168" s="382"/>
      <c r="ARR168" s="382"/>
      <c r="ARS168" s="382"/>
      <c r="ART168" s="382"/>
      <c r="ARU168" s="382"/>
      <c r="ARV168" s="382"/>
      <c r="ARW168" s="382"/>
      <c r="ARX168" s="382"/>
      <c r="ARY168" s="382"/>
      <c r="ARZ168" s="382"/>
      <c r="ASA168" s="382"/>
      <c r="ASB168" s="382"/>
      <c r="ASC168" s="382"/>
      <c r="ASD168" s="382"/>
      <c r="ASE168" s="382"/>
      <c r="ASF168" s="382"/>
      <c r="ASG168" s="382"/>
      <c r="ASH168" s="382"/>
      <c r="ASI168" s="382"/>
      <c r="ASJ168" s="382"/>
      <c r="ASK168" s="382"/>
      <c r="ASL168" s="382"/>
      <c r="ASM168" s="382"/>
      <c r="ASN168" s="382"/>
      <c r="ASO168" s="382"/>
      <c r="ASP168" s="382"/>
      <c r="ASQ168" s="382"/>
      <c r="ASR168" s="382"/>
      <c r="ASS168" s="382"/>
      <c r="AST168" s="382"/>
      <c r="ASU168" s="382"/>
      <c r="ASV168" s="382"/>
      <c r="ASW168" s="382"/>
      <c r="ASX168" s="382"/>
      <c r="ASY168" s="382"/>
      <c r="ASZ168" s="382"/>
      <c r="ATA168" s="382"/>
      <c r="ATB168" s="382"/>
      <c r="ATC168" s="382"/>
      <c r="ATD168" s="382"/>
      <c r="ATE168" s="382"/>
      <c r="ATF168" s="382"/>
      <c r="ATG168" s="382"/>
      <c r="ATH168" s="382"/>
      <c r="ATI168" s="382"/>
      <c r="ATJ168" s="382"/>
      <c r="ATK168" s="382"/>
      <c r="ATL168" s="382"/>
      <c r="ATM168" s="382"/>
      <c r="ATN168" s="382"/>
      <c r="ATO168" s="382"/>
      <c r="ATP168" s="382"/>
      <c r="ATQ168" s="382"/>
      <c r="ATR168" s="382"/>
      <c r="ATS168" s="382"/>
      <c r="ATT168" s="382"/>
      <c r="ATU168" s="382"/>
      <c r="ATV168" s="382"/>
      <c r="ATW168" s="382"/>
      <c r="ATX168" s="382"/>
      <c r="ATY168" s="382"/>
      <c r="ATZ168" s="382"/>
      <c r="AUA168" s="382"/>
      <c r="AUB168" s="382"/>
      <c r="AUC168" s="382"/>
      <c r="AUD168" s="382"/>
      <c r="AUE168" s="382"/>
      <c r="AUF168" s="382"/>
      <c r="AUG168" s="382"/>
      <c r="AUH168" s="382"/>
      <c r="AUI168" s="382"/>
      <c r="AUJ168" s="382"/>
      <c r="AUK168" s="382"/>
      <c r="AUL168" s="382"/>
      <c r="AUM168" s="382"/>
      <c r="AUN168" s="382"/>
      <c r="AUO168" s="382"/>
      <c r="AUP168" s="382"/>
      <c r="AUQ168" s="382"/>
      <c r="AUR168" s="382"/>
      <c r="AUS168" s="382"/>
      <c r="AUT168" s="382"/>
      <c r="AUU168" s="382"/>
      <c r="AUV168" s="382"/>
      <c r="AUW168" s="382"/>
      <c r="AUX168" s="382"/>
      <c r="AUY168" s="382"/>
      <c r="AUZ168" s="382"/>
      <c r="AVA168" s="382"/>
      <c r="AVB168" s="382"/>
      <c r="AVC168" s="382"/>
      <c r="AVD168" s="382"/>
      <c r="AVE168" s="382"/>
      <c r="AVF168" s="382"/>
      <c r="AVG168" s="382"/>
      <c r="AVH168" s="382"/>
      <c r="AVI168" s="382"/>
      <c r="AVJ168" s="382"/>
      <c r="AVK168" s="382"/>
      <c r="AVL168" s="382"/>
      <c r="AVM168" s="382"/>
      <c r="AVN168" s="382"/>
      <c r="AVO168" s="382"/>
      <c r="AVP168" s="382"/>
      <c r="AVQ168" s="382"/>
      <c r="AVR168" s="382"/>
      <c r="AVS168" s="382"/>
      <c r="AVT168" s="382"/>
      <c r="AVU168" s="382"/>
      <c r="AVV168" s="382"/>
      <c r="AVW168" s="382"/>
      <c r="AVX168" s="382"/>
      <c r="AVY168" s="382"/>
      <c r="AVZ168" s="382"/>
      <c r="AWA168" s="382"/>
      <c r="AWB168" s="382"/>
      <c r="AWC168" s="382"/>
      <c r="AWD168" s="382"/>
      <c r="AWE168" s="382"/>
      <c r="AWF168" s="382"/>
      <c r="AWG168" s="382"/>
      <c r="AWH168" s="382"/>
      <c r="AWI168" s="382"/>
      <c r="AWJ168" s="382"/>
      <c r="AWK168" s="382"/>
      <c r="AWL168" s="382"/>
      <c r="AWM168" s="382"/>
      <c r="AWN168" s="382"/>
      <c r="AWO168" s="382"/>
      <c r="AWP168" s="382"/>
      <c r="AWQ168" s="382"/>
      <c r="AWR168" s="382"/>
      <c r="AWS168" s="382"/>
      <c r="AWT168" s="382"/>
      <c r="AWU168" s="382"/>
      <c r="AWV168" s="382"/>
      <c r="AWW168" s="382"/>
      <c r="AWX168" s="382"/>
      <c r="AWY168" s="382"/>
      <c r="AWZ168" s="382"/>
      <c r="AXA168" s="382"/>
      <c r="AXB168" s="382"/>
      <c r="AXC168" s="382"/>
      <c r="AXD168" s="382"/>
      <c r="AXE168" s="382"/>
      <c r="AXF168" s="382"/>
      <c r="AXG168" s="382"/>
      <c r="AXH168" s="382"/>
      <c r="AXI168" s="382"/>
      <c r="AXJ168" s="382"/>
      <c r="AXK168" s="382"/>
      <c r="AXL168" s="382"/>
      <c r="AXM168" s="382"/>
      <c r="AXN168" s="382"/>
      <c r="AXO168" s="382"/>
      <c r="AXP168" s="382"/>
      <c r="AXQ168" s="382"/>
      <c r="AXR168" s="382"/>
      <c r="AXS168" s="382"/>
      <c r="AXT168" s="382"/>
      <c r="AXU168" s="382"/>
      <c r="AXV168" s="382"/>
      <c r="AXW168" s="382"/>
      <c r="AXX168" s="382"/>
      <c r="AXY168" s="382"/>
      <c r="AXZ168" s="382"/>
      <c r="AYA168" s="382"/>
      <c r="AYB168" s="382"/>
      <c r="AYC168" s="382"/>
      <c r="AYD168" s="382"/>
      <c r="AYE168" s="382"/>
      <c r="AYF168" s="382"/>
      <c r="AYG168" s="382"/>
      <c r="AYH168" s="382"/>
      <c r="AYI168" s="382"/>
      <c r="AYJ168" s="382"/>
      <c r="AYK168" s="382"/>
      <c r="AYL168" s="382"/>
      <c r="AYM168" s="382"/>
      <c r="AYN168" s="382"/>
      <c r="AYO168" s="382"/>
      <c r="AYP168" s="382"/>
      <c r="AYQ168" s="382"/>
      <c r="AYR168" s="382"/>
      <c r="AYS168" s="382"/>
      <c r="AYT168" s="382"/>
      <c r="AYU168" s="382"/>
      <c r="AYV168" s="382"/>
      <c r="AYW168" s="382"/>
      <c r="AYX168" s="382"/>
      <c r="AYY168" s="382"/>
      <c r="AYZ168" s="382"/>
      <c r="AZA168" s="382"/>
      <c r="AZB168" s="382"/>
      <c r="AZC168" s="382"/>
      <c r="AZD168" s="382"/>
      <c r="AZE168" s="382"/>
      <c r="AZF168" s="382"/>
      <c r="AZG168" s="382"/>
      <c r="AZH168" s="382"/>
      <c r="AZI168" s="382"/>
      <c r="AZJ168" s="382"/>
      <c r="AZK168" s="382"/>
      <c r="AZL168" s="382"/>
      <c r="AZM168" s="382"/>
      <c r="AZN168" s="382"/>
      <c r="AZO168" s="382"/>
      <c r="AZP168" s="382"/>
      <c r="AZQ168" s="382"/>
      <c r="AZR168" s="382"/>
      <c r="AZS168" s="382"/>
      <c r="AZT168" s="382"/>
      <c r="AZU168" s="382"/>
      <c r="AZV168" s="382"/>
      <c r="AZW168" s="382"/>
      <c r="AZX168" s="382"/>
      <c r="AZY168" s="382"/>
      <c r="AZZ168" s="382"/>
      <c r="BAA168" s="382"/>
      <c r="BAB168" s="382"/>
      <c r="BAC168" s="382"/>
      <c r="BAD168" s="382"/>
      <c r="BAE168" s="382"/>
      <c r="BAF168" s="382"/>
      <c r="BAG168" s="382"/>
      <c r="BAH168" s="382"/>
      <c r="BAI168" s="382"/>
      <c r="BAJ168" s="382"/>
      <c r="BAK168" s="382"/>
      <c r="BAL168" s="382"/>
      <c r="BAM168" s="382"/>
      <c r="BAN168" s="382"/>
      <c r="BAO168" s="382"/>
      <c r="BAP168" s="382"/>
      <c r="BAQ168" s="382"/>
      <c r="BAR168" s="382"/>
      <c r="BAS168" s="382"/>
      <c r="BAT168" s="382"/>
      <c r="BAU168" s="382"/>
      <c r="BAV168" s="382"/>
      <c r="BAW168" s="382"/>
      <c r="BAX168" s="382"/>
      <c r="BAY168" s="382"/>
      <c r="BAZ168" s="382"/>
      <c r="BBA168" s="382"/>
      <c r="BBB168" s="382"/>
      <c r="BBC168" s="382"/>
      <c r="BBD168" s="382"/>
      <c r="BBE168" s="382"/>
      <c r="BBF168" s="382"/>
      <c r="BBG168" s="382"/>
      <c r="BBH168" s="382"/>
      <c r="BBI168" s="382"/>
      <c r="BBJ168" s="382"/>
      <c r="BBK168" s="382"/>
      <c r="BBL168" s="382"/>
      <c r="BBM168" s="382"/>
      <c r="BBN168" s="382"/>
      <c r="BBO168" s="382"/>
      <c r="BBP168" s="382"/>
      <c r="BBQ168" s="382"/>
      <c r="BBR168" s="382"/>
      <c r="BBS168" s="382"/>
      <c r="BBT168" s="382"/>
      <c r="BBU168" s="382"/>
      <c r="BBV168" s="382"/>
      <c r="BBW168" s="382"/>
      <c r="BBX168" s="382"/>
      <c r="BBY168" s="382"/>
      <c r="BBZ168" s="382"/>
      <c r="BCA168" s="382"/>
      <c r="BCB168" s="382"/>
      <c r="BCC168" s="382"/>
      <c r="BCD168" s="382"/>
      <c r="BCE168" s="382"/>
      <c r="BCF168" s="382"/>
      <c r="BCG168" s="382"/>
      <c r="BCH168" s="382"/>
      <c r="BCI168" s="382"/>
      <c r="BCJ168" s="382"/>
      <c r="BCK168" s="382"/>
      <c r="BCL168" s="382"/>
      <c r="BCM168" s="382"/>
      <c r="BCN168" s="382"/>
      <c r="BCO168" s="382"/>
      <c r="BCP168" s="382"/>
      <c r="BCQ168" s="382"/>
      <c r="BCR168" s="382"/>
      <c r="BCS168" s="382"/>
      <c r="BCT168" s="382"/>
      <c r="BCU168" s="382"/>
      <c r="BCV168" s="382"/>
      <c r="BCW168" s="382"/>
      <c r="BCX168" s="382"/>
      <c r="BCY168" s="382"/>
      <c r="BCZ168" s="382"/>
      <c r="BDA168" s="382"/>
      <c r="BDB168" s="382"/>
      <c r="BDC168" s="382"/>
      <c r="BDD168" s="382"/>
      <c r="BDE168" s="382"/>
      <c r="BDF168" s="382"/>
      <c r="BDG168" s="382"/>
      <c r="BDH168" s="382"/>
      <c r="BDI168" s="382"/>
      <c r="BDJ168" s="382"/>
      <c r="BDK168" s="382"/>
      <c r="BDL168" s="382"/>
      <c r="BDM168" s="382"/>
      <c r="BDN168" s="382"/>
      <c r="BDO168" s="382"/>
      <c r="BDP168" s="382"/>
      <c r="BDQ168" s="382"/>
      <c r="BDR168" s="382"/>
      <c r="BDS168" s="382"/>
      <c r="BDT168" s="382"/>
      <c r="BDU168" s="382"/>
      <c r="BDV168" s="382"/>
      <c r="BDW168" s="382"/>
      <c r="BDX168" s="382"/>
      <c r="BDY168" s="382"/>
      <c r="BDZ168" s="382"/>
      <c r="BEA168" s="382"/>
      <c r="BEB168" s="382"/>
      <c r="BEC168" s="382"/>
      <c r="BED168" s="382"/>
      <c r="BEE168" s="382"/>
      <c r="BEF168" s="382"/>
      <c r="BEG168" s="382"/>
      <c r="BEH168" s="382"/>
      <c r="BEI168" s="382"/>
      <c r="BEJ168" s="382"/>
      <c r="BEK168" s="382"/>
      <c r="BEL168" s="382"/>
      <c r="BEM168" s="382"/>
      <c r="BEN168" s="382"/>
      <c r="BEO168" s="382"/>
      <c r="BEP168" s="382"/>
      <c r="BEQ168" s="382"/>
      <c r="BER168" s="382"/>
      <c r="BES168" s="382"/>
      <c r="BET168" s="382"/>
      <c r="BEU168" s="382"/>
      <c r="BEV168" s="382"/>
      <c r="BEW168" s="382"/>
      <c r="BEX168" s="382"/>
      <c r="BEY168" s="382"/>
      <c r="BEZ168" s="382"/>
      <c r="BFA168" s="382"/>
      <c r="BFB168" s="382"/>
      <c r="BFC168" s="382"/>
      <c r="BFD168" s="382"/>
      <c r="BFE168" s="382"/>
      <c r="BFF168" s="382"/>
      <c r="BFG168" s="382"/>
      <c r="BFH168" s="382"/>
      <c r="BFI168" s="382"/>
      <c r="BFJ168" s="382"/>
      <c r="BFK168" s="382"/>
      <c r="BFL168" s="382"/>
      <c r="BFM168" s="382"/>
      <c r="BFN168" s="382"/>
      <c r="BFO168" s="382"/>
      <c r="BFP168" s="382"/>
      <c r="BFQ168" s="382"/>
      <c r="BFR168" s="382"/>
      <c r="BFS168" s="382"/>
      <c r="BFT168" s="382"/>
      <c r="BFU168" s="382"/>
      <c r="BFV168" s="382"/>
      <c r="BFW168" s="382"/>
      <c r="BFX168" s="382"/>
      <c r="BFY168" s="382"/>
      <c r="BFZ168" s="382"/>
      <c r="BGA168" s="382"/>
      <c r="BGB168" s="382"/>
      <c r="BGC168" s="382"/>
      <c r="BGD168" s="382"/>
      <c r="BGE168" s="382"/>
      <c r="BGF168" s="382"/>
      <c r="BGG168" s="382"/>
      <c r="BGH168" s="382"/>
      <c r="BGI168" s="382"/>
      <c r="BGJ168" s="382"/>
      <c r="BGK168" s="382"/>
      <c r="BGL168" s="382"/>
      <c r="BGM168" s="382"/>
      <c r="BGN168" s="382"/>
      <c r="BGO168" s="382"/>
      <c r="BGP168" s="382"/>
      <c r="BGQ168" s="382"/>
      <c r="BGR168" s="382"/>
      <c r="BGS168" s="382"/>
      <c r="BGT168" s="382"/>
      <c r="BGU168" s="382"/>
      <c r="BGV168" s="382"/>
      <c r="BGW168" s="382"/>
      <c r="BGX168" s="382"/>
      <c r="BGY168" s="382"/>
      <c r="BGZ168" s="382"/>
      <c r="BHA168" s="382"/>
      <c r="BHB168" s="382"/>
      <c r="BHC168" s="382"/>
      <c r="BHD168" s="382"/>
      <c r="BHE168" s="382"/>
      <c r="BHF168" s="382"/>
      <c r="BHG168" s="382"/>
      <c r="BHH168" s="382"/>
      <c r="BHI168" s="382"/>
      <c r="BHJ168" s="382"/>
      <c r="BHK168" s="382"/>
      <c r="BHL168" s="382"/>
      <c r="BHM168" s="382"/>
      <c r="BHN168" s="382"/>
      <c r="BHO168" s="382"/>
      <c r="BHP168" s="382"/>
      <c r="BHQ168" s="382"/>
      <c r="BHR168" s="382"/>
      <c r="BHS168" s="382"/>
      <c r="BHT168" s="382"/>
      <c r="BHU168" s="382"/>
      <c r="BHV168" s="382"/>
      <c r="BHW168" s="382"/>
      <c r="BHX168" s="382"/>
      <c r="BHY168" s="382"/>
      <c r="BHZ168" s="382"/>
      <c r="BIA168" s="382"/>
      <c r="BIB168" s="382"/>
      <c r="BIC168" s="382"/>
      <c r="BID168" s="382"/>
      <c r="BIE168" s="382"/>
      <c r="BIF168" s="382"/>
      <c r="BIG168" s="382"/>
      <c r="BIH168" s="382"/>
      <c r="BII168" s="382"/>
      <c r="BIJ168" s="382"/>
      <c r="BIK168" s="382"/>
      <c r="BIL168" s="382"/>
      <c r="BIM168" s="382"/>
      <c r="BIN168" s="382"/>
      <c r="BIO168" s="382"/>
      <c r="BIP168" s="382"/>
      <c r="BIQ168" s="382"/>
      <c r="BIR168" s="382"/>
      <c r="BIS168" s="382"/>
      <c r="BIT168" s="382"/>
      <c r="BIU168" s="382"/>
      <c r="BIV168" s="382"/>
      <c r="BIW168" s="382"/>
      <c r="BIX168" s="382"/>
      <c r="BIY168" s="382"/>
      <c r="BIZ168" s="382"/>
      <c r="BJA168" s="382"/>
      <c r="BJB168" s="382"/>
      <c r="BJC168" s="382"/>
      <c r="BJD168" s="382"/>
      <c r="BJE168" s="382"/>
      <c r="BJF168" s="382"/>
      <c r="BJG168" s="382"/>
      <c r="BJH168" s="382"/>
      <c r="BJI168" s="382"/>
      <c r="BJJ168" s="382"/>
      <c r="BJK168" s="382"/>
      <c r="BJL168" s="382"/>
      <c r="BJM168" s="382"/>
      <c r="BJN168" s="382"/>
      <c r="BJO168" s="382"/>
      <c r="BJP168" s="382"/>
      <c r="BJQ168" s="382"/>
      <c r="BJR168" s="382"/>
      <c r="BJS168" s="382"/>
      <c r="BJT168" s="382"/>
      <c r="BJU168" s="382"/>
      <c r="BJV168" s="382"/>
      <c r="BJW168" s="382"/>
      <c r="BJX168" s="382"/>
      <c r="BJY168" s="382"/>
      <c r="BJZ168" s="382"/>
      <c r="BKA168" s="382"/>
      <c r="BKB168" s="382"/>
      <c r="BKC168" s="382"/>
      <c r="BKD168" s="382"/>
      <c r="BKE168" s="382"/>
      <c r="BKF168" s="382"/>
      <c r="BKG168" s="382"/>
      <c r="BKH168" s="382"/>
      <c r="BKI168" s="382"/>
      <c r="BKJ168" s="382"/>
      <c r="BKK168" s="382"/>
      <c r="BKL168" s="382"/>
      <c r="BKM168" s="382"/>
      <c r="BKN168" s="382"/>
      <c r="BKO168" s="382"/>
      <c r="BKP168" s="382"/>
      <c r="BKQ168" s="382"/>
      <c r="BKR168" s="382"/>
      <c r="BKS168" s="382"/>
      <c r="BKT168" s="382"/>
      <c r="BKU168" s="382"/>
      <c r="BKV168" s="382"/>
      <c r="BKW168" s="382"/>
      <c r="BKX168" s="382"/>
      <c r="BKY168" s="382"/>
      <c r="BKZ168" s="382"/>
      <c r="BLA168" s="382"/>
      <c r="BLB168" s="382"/>
      <c r="BLC168" s="382"/>
      <c r="BLD168" s="382"/>
      <c r="BLE168" s="382"/>
      <c r="BLF168" s="382"/>
      <c r="BLG168" s="382"/>
      <c r="BLH168" s="382"/>
      <c r="BLI168" s="382"/>
      <c r="BLJ168" s="382"/>
      <c r="BLK168" s="382"/>
      <c r="BLL168" s="382"/>
      <c r="BLM168" s="382"/>
      <c r="BLN168" s="382"/>
      <c r="BLO168" s="382"/>
      <c r="BLP168" s="382"/>
      <c r="BLQ168" s="382"/>
      <c r="BLR168" s="382"/>
      <c r="BLS168" s="382"/>
      <c r="BLT168" s="382"/>
      <c r="BLU168" s="382"/>
      <c r="BLV168" s="382"/>
      <c r="BLW168" s="382"/>
      <c r="BLX168" s="382"/>
      <c r="BLY168" s="382"/>
      <c r="BLZ168" s="382"/>
      <c r="BMA168" s="382"/>
      <c r="BMB168" s="382"/>
      <c r="BMC168" s="382"/>
      <c r="BMD168" s="382"/>
      <c r="BME168" s="382"/>
      <c r="BMF168" s="382"/>
      <c r="BMG168" s="382"/>
      <c r="BMH168" s="382"/>
      <c r="BMI168" s="382"/>
      <c r="BMJ168" s="382"/>
      <c r="BMK168" s="382"/>
      <c r="BML168" s="382"/>
      <c r="BMM168" s="382"/>
      <c r="BMN168" s="382"/>
      <c r="BMO168" s="382"/>
      <c r="BMP168" s="382"/>
      <c r="BMQ168" s="382"/>
      <c r="BMR168" s="382"/>
      <c r="BMS168" s="382"/>
      <c r="BMT168" s="382"/>
      <c r="BMU168" s="382"/>
      <c r="BMV168" s="382"/>
      <c r="BMW168" s="382"/>
      <c r="BMX168" s="382"/>
      <c r="BMY168" s="382"/>
      <c r="BMZ168" s="382"/>
      <c r="BNA168" s="382"/>
      <c r="BNB168" s="382"/>
      <c r="BNC168" s="382"/>
      <c r="BND168" s="382"/>
      <c r="BNE168" s="382"/>
      <c r="BNF168" s="382"/>
      <c r="BNG168" s="382"/>
      <c r="BNH168" s="382"/>
      <c r="BNI168" s="382"/>
      <c r="BNJ168" s="382"/>
      <c r="BNK168" s="382"/>
      <c r="BNL168" s="382"/>
      <c r="BNM168" s="382"/>
      <c r="BNN168" s="382"/>
      <c r="BNO168" s="382"/>
      <c r="BNP168" s="382"/>
      <c r="BNQ168" s="382"/>
      <c r="BNR168" s="382"/>
      <c r="BNS168" s="382"/>
      <c r="BNT168" s="382"/>
      <c r="BNU168" s="382"/>
      <c r="BNV168" s="382"/>
      <c r="BNW168" s="382"/>
      <c r="BNX168" s="382"/>
      <c r="BNY168" s="382"/>
      <c r="BNZ168" s="382"/>
      <c r="BOA168" s="382"/>
      <c r="BOB168" s="382"/>
      <c r="BOC168" s="382"/>
      <c r="BOD168" s="382"/>
      <c r="BOE168" s="382"/>
      <c r="BOF168" s="382"/>
      <c r="BOG168" s="382"/>
      <c r="BOH168" s="382"/>
      <c r="BOI168" s="382"/>
      <c r="BOJ168" s="382"/>
      <c r="BOK168" s="382"/>
      <c r="BOL168" s="382"/>
      <c r="BOM168" s="382"/>
      <c r="BON168" s="382"/>
      <c r="BOO168" s="382"/>
      <c r="BOP168" s="382"/>
      <c r="BOQ168" s="382"/>
      <c r="BOR168" s="382"/>
      <c r="BOS168" s="382"/>
      <c r="BOT168" s="382"/>
      <c r="BOU168" s="382"/>
      <c r="BOV168" s="382"/>
      <c r="BOW168" s="382"/>
      <c r="BOX168" s="382"/>
      <c r="BOY168" s="382"/>
      <c r="BOZ168" s="382"/>
      <c r="BPA168" s="382"/>
      <c r="BPB168" s="382"/>
      <c r="BPC168" s="382"/>
      <c r="BPD168" s="382"/>
      <c r="BPE168" s="382"/>
      <c r="BPF168" s="382"/>
      <c r="BPG168" s="382"/>
      <c r="BPH168" s="382"/>
      <c r="BPI168" s="382"/>
      <c r="BPJ168" s="382"/>
      <c r="BPK168" s="382"/>
      <c r="BPL168" s="382"/>
      <c r="BPM168" s="382"/>
      <c r="BPN168" s="382"/>
      <c r="BPO168" s="382"/>
      <c r="BPP168" s="382"/>
      <c r="BPQ168" s="382"/>
      <c r="BPR168" s="382"/>
      <c r="BPS168" s="382"/>
      <c r="BPT168" s="382"/>
      <c r="BPU168" s="382"/>
      <c r="BPV168" s="382"/>
      <c r="BPW168" s="382"/>
      <c r="BPX168" s="382"/>
      <c r="BPY168" s="382"/>
      <c r="BPZ168" s="382"/>
      <c r="BQA168" s="382"/>
      <c r="BQB168" s="382"/>
      <c r="BQC168" s="382"/>
      <c r="BQD168" s="382"/>
      <c r="BQE168" s="382"/>
      <c r="BQF168" s="382"/>
      <c r="BQG168" s="382"/>
      <c r="BQH168" s="382"/>
      <c r="BQI168" s="382"/>
      <c r="BQJ168" s="382"/>
      <c r="BQK168" s="382"/>
      <c r="BQL168" s="382"/>
      <c r="BQM168" s="382"/>
      <c r="BQN168" s="382"/>
      <c r="BQO168" s="382"/>
      <c r="BQP168" s="382"/>
      <c r="BQQ168" s="382"/>
      <c r="BQR168" s="382"/>
      <c r="BQS168" s="382"/>
      <c r="BQT168" s="382"/>
      <c r="BQU168" s="382"/>
      <c r="BQV168" s="382"/>
      <c r="BQW168" s="382"/>
      <c r="BQX168" s="382"/>
      <c r="BQY168" s="382"/>
      <c r="BQZ168" s="382"/>
      <c r="BRA168" s="382"/>
      <c r="BRB168" s="382"/>
      <c r="BRC168" s="382"/>
      <c r="BRD168" s="382"/>
      <c r="BRE168" s="382"/>
      <c r="BRF168" s="382"/>
      <c r="BRG168" s="382"/>
      <c r="BRH168" s="382"/>
      <c r="BRI168" s="382"/>
      <c r="BRJ168" s="382"/>
      <c r="BRK168" s="382"/>
      <c r="BRL168" s="382"/>
      <c r="BRM168" s="382"/>
      <c r="BRN168" s="382"/>
      <c r="BRO168" s="382"/>
      <c r="BRP168" s="382"/>
      <c r="BRQ168" s="382"/>
      <c r="BRR168" s="382"/>
      <c r="BRS168" s="382"/>
      <c r="BRT168" s="382"/>
      <c r="BRU168" s="382"/>
      <c r="BRV168" s="382"/>
      <c r="BRW168" s="382"/>
      <c r="BRX168" s="382"/>
      <c r="BRY168" s="382"/>
      <c r="BRZ168" s="382"/>
      <c r="BSA168" s="382"/>
      <c r="BSB168" s="382"/>
      <c r="BSC168" s="382"/>
      <c r="BSD168" s="382"/>
      <c r="BSE168" s="382"/>
      <c r="BSF168" s="382"/>
      <c r="BSG168" s="382"/>
      <c r="BSH168" s="382"/>
      <c r="BSI168" s="382"/>
      <c r="BSJ168" s="382"/>
      <c r="BSK168" s="382"/>
      <c r="BSL168" s="382"/>
      <c r="BSM168" s="382"/>
      <c r="BSN168" s="382"/>
      <c r="BSO168" s="382"/>
      <c r="BSP168" s="382"/>
      <c r="BSQ168" s="382"/>
      <c r="BSR168" s="382"/>
      <c r="BSS168" s="382"/>
      <c r="BST168" s="382"/>
      <c r="BSU168" s="382"/>
      <c r="BSV168" s="382"/>
      <c r="BSW168" s="382"/>
      <c r="BSX168" s="382"/>
      <c r="BSY168" s="382"/>
      <c r="BSZ168" s="382"/>
      <c r="BTA168" s="382"/>
      <c r="BTB168" s="382"/>
      <c r="BTC168" s="382"/>
      <c r="BTD168" s="382"/>
      <c r="BTE168" s="382"/>
      <c r="BTF168" s="382"/>
      <c r="BTG168" s="382"/>
      <c r="BTH168" s="382"/>
      <c r="BTI168" s="382"/>
    </row>
    <row r="169" spans="1:1881" s="379" customFormat="1" ht="166.5" customHeight="1" x14ac:dyDescent="0.25">
      <c r="A169" s="187">
        <v>598</v>
      </c>
      <c r="B169" s="149" t="s">
        <v>61</v>
      </c>
      <c r="C169" s="181" t="s">
        <v>547</v>
      </c>
      <c r="D169" s="228" t="s">
        <v>700</v>
      </c>
      <c r="E169" s="33" t="e">
        <f>HLOOKUP($D$2,'2019 Data(H)'!$C$1:$DC$310,258,FALSE)</f>
        <v>#N/A</v>
      </c>
      <c r="F169" s="562"/>
      <c r="G169" s="554">
        <f>IF(F169&lt;0,"Error: Enter as positive.",)</f>
        <v>0</v>
      </c>
      <c r="H169" s="70"/>
      <c r="I169" s="16"/>
      <c r="J169"/>
      <c r="K169" s="382"/>
      <c r="L169" s="382"/>
      <c r="M169" s="382"/>
      <c r="N169"/>
      <c r="O169" s="382"/>
      <c r="P169" s="382"/>
      <c r="Q169" s="382"/>
      <c r="R169" s="382"/>
      <c r="S169" s="382"/>
      <c r="T169" s="382"/>
      <c r="U169" s="382"/>
      <c r="V169" s="382"/>
      <c r="W169" s="382"/>
      <c r="X169" s="382"/>
      <c r="Y169" s="382"/>
      <c r="Z169" s="382"/>
      <c r="AA169" s="382"/>
      <c r="AB169" s="382"/>
      <c r="AC169" s="382"/>
      <c r="AD169" s="382"/>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82"/>
      <c r="BD169" s="382"/>
      <c r="BE169" s="382"/>
      <c r="BF169" s="382"/>
      <c r="BG169" s="382"/>
      <c r="BH169" s="382"/>
      <c r="BI169" s="382"/>
      <c r="BJ169" s="382"/>
      <c r="BK169" s="382"/>
      <c r="BL169" s="382"/>
      <c r="BM169" s="382"/>
      <c r="BN169" s="382"/>
      <c r="BO169" s="382"/>
      <c r="BP169" s="382"/>
      <c r="BQ169" s="382"/>
      <c r="BR169" s="382"/>
      <c r="BS169" s="382"/>
      <c r="BT169" s="382"/>
      <c r="BU169" s="382"/>
      <c r="BV169" s="382"/>
      <c r="BW169" s="382"/>
      <c r="BX169" s="382"/>
      <c r="BY169" s="382"/>
      <c r="BZ169" s="382"/>
      <c r="CA169" s="382"/>
      <c r="CB169" s="382"/>
      <c r="CC169" s="382"/>
      <c r="CD169" s="382"/>
      <c r="CE169" s="382"/>
      <c r="CF169" s="382"/>
      <c r="CG169" s="382"/>
      <c r="CH169" s="382"/>
      <c r="CI169" s="382"/>
      <c r="CJ169" s="382"/>
      <c r="CK169" s="382"/>
      <c r="CL169" s="382"/>
      <c r="CM169" s="382"/>
      <c r="CN169" s="382"/>
      <c r="CO169" s="382"/>
      <c r="CP169" s="382"/>
      <c r="CQ169" s="382"/>
      <c r="CR169" s="382"/>
      <c r="CS169" s="382"/>
      <c r="CT169" s="382"/>
      <c r="CU169" s="382"/>
      <c r="CV169" s="382"/>
      <c r="CW169" s="382"/>
      <c r="CX169" s="382"/>
      <c r="CY169" s="382"/>
      <c r="CZ169" s="382"/>
      <c r="DA169" s="382"/>
      <c r="DB169" s="382"/>
      <c r="DC169" s="382"/>
      <c r="DD169" s="382"/>
      <c r="DE169" s="382"/>
      <c r="DF169" s="382"/>
      <c r="DG169" s="382"/>
      <c r="DH169" s="382"/>
      <c r="DI169" s="382"/>
      <c r="DJ169" s="382"/>
      <c r="DK169" s="382"/>
      <c r="DL169" s="382"/>
      <c r="DM169" s="382"/>
      <c r="DN169" s="382"/>
      <c r="DO169" s="382"/>
      <c r="DP169" s="382"/>
      <c r="DQ169" s="382"/>
      <c r="DR169" s="382"/>
      <c r="DS169" s="382"/>
      <c r="DT169" s="382"/>
      <c r="DU169" s="382"/>
      <c r="DV169" s="382"/>
      <c r="DW169" s="382"/>
      <c r="DX169" s="382"/>
      <c r="DY169" s="382"/>
      <c r="DZ169" s="382"/>
      <c r="EA169" s="382"/>
      <c r="EB169" s="382"/>
      <c r="EC169" s="382"/>
      <c r="ED169" s="382"/>
      <c r="EE169" s="382"/>
      <c r="EF169" s="382"/>
      <c r="EG169" s="382"/>
      <c r="EH169" s="382"/>
      <c r="EI169" s="382"/>
      <c r="EJ169" s="382"/>
      <c r="EK169" s="382"/>
      <c r="EL169" s="382"/>
      <c r="EM169" s="382"/>
      <c r="EN169" s="382"/>
      <c r="EO169" s="382"/>
      <c r="EP169" s="382"/>
      <c r="EQ169" s="382"/>
      <c r="ER169" s="382"/>
      <c r="ES169" s="382"/>
      <c r="ET169" s="382"/>
      <c r="EU169" s="382"/>
      <c r="EV169" s="382"/>
      <c r="EW169" s="382"/>
      <c r="EX169" s="382"/>
      <c r="EY169" s="382"/>
      <c r="EZ169" s="382"/>
      <c r="FA169" s="382"/>
      <c r="FB169" s="382"/>
      <c r="FC169" s="382"/>
      <c r="FD169" s="382"/>
      <c r="FE169" s="382"/>
      <c r="FF169" s="382"/>
      <c r="FG169" s="382"/>
      <c r="FH169" s="382"/>
      <c r="FI169" s="382"/>
      <c r="FJ169" s="382"/>
      <c r="FK169" s="382"/>
      <c r="FL169" s="382"/>
      <c r="FM169" s="382"/>
      <c r="FN169" s="382"/>
      <c r="FO169" s="382"/>
      <c r="FP169" s="382"/>
      <c r="FQ169" s="382"/>
      <c r="FR169" s="382"/>
      <c r="FS169" s="382"/>
      <c r="FT169" s="382"/>
      <c r="FU169" s="382"/>
      <c r="FV169" s="382"/>
      <c r="FW169" s="382"/>
      <c r="FX169" s="382"/>
      <c r="FY169" s="382"/>
      <c r="FZ169" s="382"/>
      <c r="GA169" s="382"/>
      <c r="GB169" s="382"/>
      <c r="GC169" s="382"/>
      <c r="GD169" s="382"/>
      <c r="GE169" s="382"/>
      <c r="GF169" s="382"/>
      <c r="GG169" s="382"/>
      <c r="GH169" s="382"/>
      <c r="GI169" s="382"/>
      <c r="GJ169" s="382"/>
      <c r="GK169" s="382"/>
      <c r="GL169" s="382"/>
      <c r="GM169" s="382"/>
      <c r="GN169" s="382"/>
      <c r="GO169" s="382"/>
      <c r="GP169" s="382"/>
      <c r="GQ169" s="382"/>
      <c r="GR169" s="382"/>
      <c r="GS169" s="382"/>
      <c r="GT169" s="382"/>
      <c r="GU169" s="382"/>
      <c r="GV169" s="382"/>
      <c r="GW169" s="382"/>
      <c r="GX169" s="382"/>
      <c r="GY169" s="382"/>
      <c r="GZ169" s="382"/>
      <c r="HA169" s="382"/>
      <c r="HB169" s="382"/>
      <c r="HC169" s="382"/>
      <c r="HD169" s="382"/>
      <c r="HE169" s="382"/>
      <c r="HF169" s="382"/>
      <c r="HG169" s="382"/>
      <c r="HH169" s="382"/>
      <c r="HI169" s="382"/>
      <c r="HJ169" s="382"/>
      <c r="HK169" s="382"/>
      <c r="HL169" s="382"/>
      <c r="HM169" s="382"/>
      <c r="HN169" s="382"/>
      <c r="HO169" s="382"/>
      <c r="HP169" s="382"/>
      <c r="HQ169" s="382"/>
      <c r="HR169" s="382"/>
      <c r="HS169" s="382"/>
      <c r="HT169" s="382"/>
      <c r="HU169" s="382"/>
      <c r="HV169" s="382"/>
      <c r="HW169" s="382"/>
      <c r="HX169" s="382"/>
      <c r="HY169" s="382"/>
      <c r="HZ169" s="382"/>
      <c r="IA169" s="382"/>
      <c r="IB169" s="382"/>
      <c r="IC169" s="382"/>
      <c r="ID169" s="382"/>
      <c r="IE169" s="382"/>
      <c r="IF169" s="382"/>
      <c r="IG169" s="382"/>
      <c r="IH169" s="382"/>
      <c r="II169" s="382"/>
      <c r="IJ169" s="382"/>
      <c r="IK169" s="382"/>
      <c r="IL169" s="382"/>
      <c r="IM169" s="382"/>
      <c r="IN169" s="382"/>
      <c r="IO169" s="382"/>
      <c r="IP169" s="382"/>
      <c r="IQ169" s="382"/>
      <c r="IR169" s="382"/>
      <c r="IS169" s="382"/>
      <c r="IT169" s="382"/>
      <c r="IU169" s="382"/>
      <c r="IV169" s="382"/>
      <c r="IW169" s="382"/>
      <c r="IX169" s="382"/>
      <c r="IY169" s="382"/>
      <c r="IZ169" s="382"/>
      <c r="JA169" s="382"/>
      <c r="JB169" s="382"/>
      <c r="JC169" s="382"/>
      <c r="JD169" s="382"/>
      <c r="JE169" s="382"/>
      <c r="JF169" s="382"/>
      <c r="JG169" s="382"/>
      <c r="JH169" s="382"/>
      <c r="JI169" s="382"/>
      <c r="JJ169" s="382"/>
      <c r="JK169" s="382"/>
      <c r="JL169" s="382"/>
      <c r="JM169" s="382"/>
      <c r="JN169" s="382"/>
      <c r="JO169" s="382"/>
      <c r="JP169" s="382"/>
      <c r="JQ169" s="382"/>
      <c r="JR169" s="382"/>
      <c r="JS169" s="382"/>
      <c r="JT169" s="382"/>
      <c r="JU169" s="382"/>
      <c r="JV169" s="382"/>
      <c r="JW169" s="382"/>
      <c r="JX169" s="382"/>
      <c r="JY169" s="382"/>
      <c r="JZ169" s="382"/>
      <c r="KA169" s="382"/>
      <c r="KB169" s="382"/>
      <c r="KC169" s="382"/>
      <c r="KD169" s="382"/>
      <c r="KE169" s="382"/>
      <c r="KF169" s="382"/>
      <c r="KG169" s="382"/>
      <c r="KH169" s="382"/>
      <c r="KI169" s="382"/>
      <c r="KJ169" s="382"/>
      <c r="KK169" s="382"/>
      <c r="KL169" s="382"/>
      <c r="KM169" s="382"/>
      <c r="KN169" s="382"/>
      <c r="KO169" s="382"/>
      <c r="KP169" s="382"/>
      <c r="KQ169" s="382"/>
      <c r="KR169" s="382"/>
      <c r="KS169" s="382"/>
      <c r="KT169" s="382"/>
      <c r="KU169" s="382"/>
      <c r="KV169" s="382"/>
      <c r="KW169" s="382"/>
      <c r="KX169" s="382"/>
      <c r="KY169" s="382"/>
      <c r="KZ169" s="382"/>
      <c r="LA169" s="382"/>
      <c r="LB169" s="382"/>
      <c r="LC169" s="382"/>
      <c r="LD169" s="382"/>
      <c r="LE169" s="382"/>
      <c r="LF169" s="382"/>
      <c r="LG169" s="382"/>
      <c r="LH169" s="382"/>
      <c r="LI169" s="382"/>
      <c r="LJ169" s="382"/>
      <c r="LK169" s="382"/>
      <c r="LL169" s="382"/>
      <c r="LM169" s="382"/>
      <c r="LN169" s="382"/>
      <c r="LO169" s="382"/>
      <c r="LP169" s="382"/>
      <c r="LQ169" s="382"/>
      <c r="LR169" s="382"/>
      <c r="LS169" s="382"/>
      <c r="LT169" s="382"/>
      <c r="LU169" s="382"/>
      <c r="LV169" s="382"/>
      <c r="LW169" s="382"/>
      <c r="LX169" s="382"/>
      <c r="LY169" s="382"/>
      <c r="LZ169" s="382"/>
      <c r="MA169" s="382"/>
      <c r="MB169" s="382"/>
      <c r="MC169" s="382"/>
      <c r="MD169" s="382"/>
      <c r="ME169" s="382"/>
      <c r="MF169" s="382"/>
      <c r="MG169" s="382"/>
      <c r="MH169" s="382"/>
      <c r="MI169" s="382"/>
      <c r="MJ169" s="382"/>
      <c r="MK169" s="382"/>
      <c r="ML169" s="382"/>
      <c r="MM169" s="382"/>
      <c r="MN169" s="382"/>
      <c r="MO169" s="382"/>
      <c r="MP169" s="382"/>
      <c r="MQ169" s="382"/>
      <c r="MR169" s="382"/>
      <c r="MS169" s="382"/>
      <c r="MT169" s="382"/>
      <c r="MU169" s="382"/>
      <c r="MV169" s="382"/>
      <c r="MW169" s="382"/>
      <c r="MX169" s="382"/>
      <c r="MY169" s="382"/>
      <c r="MZ169" s="382"/>
      <c r="NA169" s="382"/>
      <c r="NB169" s="382"/>
      <c r="NC169" s="382"/>
      <c r="ND169" s="382"/>
      <c r="NE169" s="382"/>
      <c r="NF169" s="382"/>
      <c r="NG169" s="382"/>
      <c r="NH169" s="382"/>
      <c r="NI169" s="382"/>
      <c r="NJ169" s="382"/>
      <c r="NK169" s="382"/>
      <c r="NL169" s="382"/>
      <c r="NM169" s="382"/>
      <c r="NN169" s="382"/>
      <c r="NO169" s="382"/>
      <c r="NP169" s="382"/>
      <c r="NQ169" s="382"/>
      <c r="NR169" s="382"/>
      <c r="NS169" s="382"/>
      <c r="NT169" s="382"/>
      <c r="NU169" s="382"/>
      <c r="NV169" s="382"/>
      <c r="NW169" s="382"/>
      <c r="NX169" s="382"/>
      <c r="NY169" s="382"/>
      <c r="NZ169" s="382"/>
      <c r="OA169" s="382"/>
      <c r="OB169" s="382"/>
      <c r="OC169" s="382"/>
      <c r="OD169" s="382"/>
      <c r="OE169" s="382"/>
      <c r="OF169" s="382"/>
      <c r="OG169" s="382"/>
      <c r="OH169" s="382"/>
      <c r="OI169" s="382"/>
      <c r="OJ169" s="382"/>
      <c r="OK169" s="382"/>
      <c r="OL169" s="382"/>
      <c r="OM169" s="382"/>
      <c r="ON169" s="382"/>
      <c r="OO169" s="382"/>
      <c r="OP169" s="382"/>
      <c r="OQ169" s="382"/>
      <c r="OR169" s="382"/>
      <c r="OS169" s="382"/>
      <c r="OT169" s="382"/>
      <c r="OU169" s="382"/>
      <c r="OV169" s="382"/>
      <c r="OW169" s="382"/>
      <c r="OX169" s="382"/>
      <c r="OY169" s="382"/>
      <c r="OZ169" s="382"/>
      <c r="PA169" s="382"/>
      <c r="PB169" s="382"/>
      <c r="PC169" s="382"/>
      <c r="PD169" s="382"/>
      <c r="PE169" s="382"/>
      <c r="PF169" s="382"/>
      <c r="PG169" s="382"/>
      <c r="PH169" s="382"/>
      <c r="PI169" s="382"/>
      <c r="PJ169" s="382"/>
      <c r="PK169" s="382"/>
      <c r="PL169" s="382"/>
      <c r="PM169" s="382"/>
      <c r="PN169" s="382"/>
      <c r="PO169" s="382"/>
      <c r="PP169" s="382"/>
      <c r="PQ169" s="382"/>
      <c r="PR169" s="382"/>
      <c r="PS169" s="382"/>
      <c r="PT169" s="382"/>
      <c r="PU169" s="382"/>
      <c r="PV169" s="382"/>
      <c r="PW169" s="382"/>
      <c r="PX169" s="382"/>
      <c r="PY169" s="382"/>
      <c r="PZ169" s="382"/>
      <c r="QA169" s="382"/>
      <c r="QB169" s="382"/>
      <c r="QC169" s="382"/>
      <c r="QD169" s="382"/>
      <c r="QE169" s="382"/>
      <c r="QF169" s="382"/>
      <c r="QG169" s="382"/>
      <c r="QH169" s="382"/>
      <c r="QI169" s="382"/>
      <c r="QJ169" s="382"/>
      <c r="QK169" s="382"/>
      <c r="QL169" s="382"/>
      <c r="QM169" s="382"/>
      <c r="QN169" s="382"/>
      <c r="QO169" s="382"/>
      <c r="QP169" s="382"/>
      <c r="QQ169" s="382"/>
      <c r="QR169" s="382"/>
      <c r="QS169" s="382"/>
      <c r="QT169" s="382"/>
      <c r="QU169" s="382"/>
      <c r="QV169" s="382"/>
      <c r="QW169" s="382"/>
      <c r="QX169" s="382"/>
      <c r="QY169" s="382"/>
      <c r="QZ169" s="382"/>
      <c r="RA169" s="382"/>
      <c r="RB169" s="382"/>
      <c r="RC169" s="382"/>
      <c r="RD169" s="382"/>
      <c r="RE169" s="382"/>
      <c r="RF169" s="382"/>
      <c r="RG169" s="382"/>
      <c r="RH169" s="382"/>
      <c r="RI169" s="382"/>
      <c r="RJ169" s="382"/>
      <c r="RK169" s="382"/>
      <c r="RL169" s="382"/>
      <c r="RM169" s="382"/>
      <c r="RN169" s="382"/>
      <c r="RO169" s="382"/>
      <c r="RP169" s="382"/>
      <c r="RQ169" s="382"/>
      <c r="RR169" s="382"/>
      <c r="RS169" s="382"/>
      <c r="RT169" s="382"/>
      <c r="RU169" s="382"/>
      <c r="RV169" s="382"/>
      <c r="RW169" s="382"/>
      <c r="RX169" s="382"/>
      <c r="RY169" s="382"/>
      <c r="RZ169" s="382"/>
      <c r="SA169" s="382"/>
      <c r="SB169" s="382"/>
      <c r="SC169" s="382"/>
      <c r="SD169" s="382"/>
      <c r="SE169" s="382"/>
      <c r="SF169" s="382"/>
      <c r="SG169" s="382"/>
      <c r="SH169" s="382"/>
      <c r="SI169" s="382"/>
      <c r="SJ169" s="382"/>
      <c r="SK169" s="382"/>
      <c r="SL169" s="382"/>
      <c r="SM169" s="382"/>
      <c r="SN169" s="382"/>
      <c r="SO169" s="382"/>
      <c r="SP169" s="382"/>
      <c r="SQ169" s="382"/>
      <c r="SR169" s="382"/>
      <c r="SS169" s="382"/>
      <c r="ST169" s="382"/>
      <c r="SU169" s="382"/>
      <c r="SV169" s="382"/>
      <c r="SW169" s="382"/>
      <c r="SX169" s="382"/>
      <c r="SY169" s="382"/>
      <c r="SZ169" s="382"/>
      <c r="TA169" s="382"/>
      <c r="TB169" s="382"/>
      <c r="TC169" s="382"/>
      <c r="TD169" s="382"/>
      <c r="TE169" s="382"/>
      <c r="TF169" s="382"/>
      <c r="TG169" s="382"/>
      <c r="TH169" s="382"/>
      <c r="TI169" s="382"/>
      <c r="TJ169" s="382"/>
      <c r="TK169" s="382"/>
      <c r="TL169" s="382"/>
      <c r="TM169" s="382"/>
      <c r="TN169" s="382"/>
      <c r="TO169" s="382"/>
      <c r="TP169" s="382"/>
      <c r="TQ169" s="382"/>
      <c r="TR169" s="382"/>
      <c r="TS169" s="382"/>
      <c r="TT169" s="382"/>
      <c r="TU169" s="382"/>
      <c r="TV169" s="382"/>
      <c r="TW169" s="382"/>
      <c r="TX169" s="382"/>
      <c r="TY169" s="382"/>
      <c r="TZ169" s="382"/>
      <c r="UA169" s="382"/>
      <c r="UB169" s="382"/>
      <c r="UC169" s="382"/>
      <c r="UD169" s="382"/>
      <c r="UE169" s="382"/>
      <c r="UF169" s="382"/>
      <c r="UG169" s="382"/>
      <c r="UH169" s="382"/>
      <c r="UI169" s="382"/>
      <c r="UJ169" s="382"/>
      <c r="UK169" s="382"/>
      <c r="UL169" s="382"/>
      <c r="UM169" s="382"/>
      <c r="UN169" s="382"/>
      <c r="UO169" s="382"/>
      <c r="UP169" s="382"/>
      <c r="UQ169" s="382"/>
      <c r="UR169" s="382"/>
      <c r="US169" s="382"/>
      <c r="UT169" s="382"/>
      <c r="UU169" s="382"/>
      <c r="UV169" s="382"/>
      <c r="UW169" s="382"/>
      <c r="UX169" s="382"/>
      <c r="UY169" s="382"/>
      <c r="UZ169" s="382"/>
      <c r="VA169" s="382"/>
      <c r="VB169" s="382"/>
      <c r="VC169" s="382"/>
      <c r="VD169" s="382"/>
      <c r="VE169" s="382"/>
      <c r="VF169" s="382"/>
      <c r="VG169" s="382"/>
      <c r="VH169" s="382"/>
      <c r="VI169" s="382"/>
      <c r="VJ169" s="382"/>
      <c r="VK169" s="382"/>
      <c r="VL169" s="382"/>
      <c r="VM169" s="382"/>
      <c r="VN169" s="382"/>
      <c r="VO169" s="382"/>
      <c r="VP169" s="382"/>
      <c r="VQ169" s="382"/>
      <c r="VR169" s="382"/>
      <c r="VS169" s="382"/>
      <c r="VT169" s="382"/>
      <c r="VU169" s="382"/>
      <c r="VV169" s="382"/>
      <c r="VW169" s="382"/>
      <c r="VX169" s="382"/>
      <c r="VY169" s="382"/>
      <c r="VZ169" s="382"/>
      <c r="WA169" s="382"/>
      <c r="WB169" s="382"/>
      <c r="WC169" s="382"/>
      <c r="WD169" s="382"/>
      <c r="WE169" s="382"/>
      <c r="WF169" s="382"/>
      <c r="WG169" s="382"/>
      <c r="WH169" s="382"/>
      <c r="WI169" s="382"/>
      <c r="WJ169" s="382"/>
      <c r="WK169" s="382"/>
      <c r="WL169" s="382"/>
      <c r="WM169" s="382"/>
      <c r="WN169" s="382"/>
      <c r="WO169" s="382"/>
      <c r="WP169" s="382"/>
      <c r="WQ169" s="382"/>
      <c r="WR169" s="382"/>
      <c r="WS169" s="382"/>
      <c r="WT169" s="382"/>
      <c r="WU169" s="382"/>
      <c r="WV169" s="382"/>
      <c r="WW169" s="382"/>
      <c r="WX169" s="382"/>
      <c r="WY169" s="382"/>
      <c r="WZ169" s="382"/>
      <c r="XA169" s="382"/>
      <c r="XB169" s="382"/>
      <c r="XC169" s="382"/>
      <c r="XD169" s="382"/>
      <c r="XE169" s="382"/>
      <c r="XF169" s="382"/>
      <c r="XG169" s="382"/>
      <c r="XH169" s="382"/>
      <c r="XI169" s="382"/>
      <c r="XJ169" s="382"/>
      <c r="XK169" s="382"/>
      <c r="XL169" s="382"/>
      <c r="XM169" s="382"/>
      <c r="XN169" s="382"/>
      <c r="XO169" s="382"/>
      <c r="XP169" s="382"/>
      <c r="XQ169" s="382"/>
      <c r="XR169" s="382"/>
      <c r="XS169" s="382"/>
      <c r="XT169" s="382"/>
      <c r="XU169" s="382"/>
      <c r="XV169" s="382"/>
      <c r="XW169" s="382"/>
      <c r="XX169" s="382"/>
      <c r="XY169" s="382"/>
      <c r="XZ169" s="382"/>
      <c r="YA169" s="382"/>
      <c r="YB169" s="382"/>
      <c r="YC169" s="382"/>
      <c r="YD169" s="382"/>
      <c r="YE169" s="382"/>
      <c r="YF169" s="382"/>
      <c r="YG169" s="382"/>
      <c r="YH169" s="382"/>
      <c r="YI169" s="382"/>
      <c r="YJ169" s="382"/>
      <c r="YK169" s="382"/>
      <c r="YL169" s="382"/>
      <c r="YM169" s="382"/>
      <c r="YN169" s="382"/>
      <c r="YO169" s="382"/>
      <c r="YP169" s="382"/>
      <c r="YQ169" s="382"/>
      <c r="YR169" s="382"/>
      <c r="YS169" s="382"/>
      <c r="YT169" s="382"/>
      <c r="YU169" s="382"/>
      <c r="YV169" s="382"/>
      <c r="YW169" s="382"/>
      <c r="YX169" s="382"/>
      <c r="YY169" s="382"/>
      <c r="YZ169" s="382"/>
      <c r="ZA169" s="382"/>
      <c r="ZB169" s="382"/>
      <c r="ZC169" s="382"/>
      <c r="ZD169" s="382"/>
      <c r="ZE169" s="382"/>
      <c r="ZF169" s="382"/>
      <c r="ZG169" s="382"/>
      <c r="ZH169" s="382"/>
      <c r="ZI169" s="382"/>
      <c r="ZJ169" s="382"/>
      <c r="ZK169" s="382"/>
      <c r="ZL169" s="382"/>
      <c r="ZM169" s="382"/>
      <c r="ZN169" s="382"/>
      <c r="ZO169" s="382"/>
      <c r="ZP169" s="382"/>
      <c r="ZQ169" s="382"/>
      <c r="ZR169" s="382"/>
      <c r="ZS169" s="382"/>
      <c r="ZT169" s="382"/>
      <c r="ZU169" s="382"/>
      <c r="ZV169" s="382"/>
      <c r="ZW169" s="382"/>
      <c r="ZX169" s="382"/>
      <c r="ZY169" s="382"/>
      <c r="ZZ169" s="382"/>
      <c r="AAA169" s="382"/>
      <c r="AAB169" s="382"/>
      <c r="AAC169" s="382"/>
      <c r="AAD169" s="382"/>
      <c r="AAE169" s="382"/>
      <c r="AAF169" s="382"/>
      <c r="AAG169" s="382"/>
      <c r="AAH169" s="382"/>
      <c r="AAI169" s="382"/>
      <c r="AAJ169" s="382"/>
      <c r="AAK169" s="382"/>
      <c r="AAL169" s="382"/>
      <c r="AAM169" s="382"/>
      <c r="AAN169" s="382"/>
      <c r="AAO169" s="382"/>
      <c r="AAP169" s="382"/>
      <c r="AAQ169" s="382"/>
      <c r="AAR169" s="382"/>
      <c r="AAS169" s="382"/>
      <c r="AAT169" s="382"/>
      <c r="AAU169" s="382"/>
      <c r="AAV169" s="382"/>
      <c r="AAW169" s="382"/>
      <c r="AAX169" s="382"/>
      <c r="AAY169" s="382"/>
      <c r="AAZ169" s="382"/>
      <c r="ABA169" s="382"/>
      <c r="ABB169" s="382"/>
      <c r="ABC169" s="382"/>
      <c r="ABD169" s="382"/>
      <c r="ABE169" s="382"/>
      <c r="ABF169" s="382"/>
      <c r="ABG169" s="382"/>
      <c r="ABH169" s="382"/>
      <c r="ABI169" s="382"/>
      <c r="ABJ169" s="382"/>
      <c r="ABK169" s="382"/>
      <c r="ABL169" s="382"/>
      <c r="ABM169" s="382"/>
      <c r="ABN169" s="382"/>
      <c r="ABO169" s="382"/>
      <c r="ABP169" s="382"/>
      <c r="ABQ169" s="382"/>
      <c r="ABR169" s="382"/>
      <c r="ABS169" s="382"/>
      <c r="ABT169" s="382"/>
      <c r="ABU169" s="382"/>
      <c r="ABV169" s="382"/>
      <c r="ABW169" s="382"/>
      <c r="ABX169" s="382"/>
      <c r="ABY169" s="382"/>
      <c r="ABZ169" s="382"/>
      <c r="ACA169" s="382"/>
      <c r="ACB169" s="382"/>
      <c r="ACC169" s="382"/>
      <c r="ACD169" s="382"/>
      <c r="ACE169" s="382"/>
      <c r="ACF169" s="382"/>
      <c r="ACG169" s="382"/>
      <c r="ACH169" s="382"/>
      <c r="ACI169" s="382"/>
      <c r="ACJ169" s="382"/>
      <c r="ACK169" s="382"/>
      <c r="ACL169" s="382"/>
      <c r="ACM169" s="382"/>
      <c r="ACN169" s="382"/>
      <c r="ACO169" s="382"/>
      <c r="ACP169" s="382"/>
      <c r="ACQ169" s="382"/>
      <c r="ACR169" s="382"/>
      <c r="ACS169" s="382"/>
      <c r="ACT169" s="382"/>
      <c r="ACU169" s="382"/>
      <c r="ACV169" s="382"/>
      <c r="ACW169" s="382"/>
      <c r="ACX169" s="382"/>
      <c r="ACY169" s="382"/>
      <c r="ACZ169" s="382"/>
      <c r="ADA169" s="382"/>
      <c r="ADB169" s="382"/>
      <c r="ADC169" s="382"/>
      <c r="ADD169" s="382"/>
      <c r="ADE169" s="382"/>
      <c r="ADF169" s="382"/>
      <c r="ADG169" s="382"/>
      <c r="ADH169" s="382"/>
      <c r="ADI169" s="382"/>
      <c r="ADJ169" s="382"/>
      <c r="ADK169" s="382"/>
      <c r="ADL169" s="382"/>
      <c r="ADM169" s="382"/>
      <c r="ADN169" s="382"/>
      <c r="ADO169" s="382"/>
      <c r="ADP169" s="382"/>
      <c r="ADQ169" s="382"/>
      <c r="ADR169" s="382"/>
      <c r="ADS169" s="382"/>
      <c r="ADT169" s="382"/>
      <c r="ADU169" s="382"/>
      <c r="ADV169" s="382"/>
      <c r="ADW169" s="382"/>
      <c r="ADX169" s="382"/>
      <c r="ADY169" s="382"/>
      <c r="ADZ169" s="382"/>
      <c r="AEA169" s="382"/>
      <c r="AEB169" s="382"/>
      <c r="AEC169" s="382"/>
      <c r="AED169" s="382"/>
      <c r="AEE169" s="382"/>
      <c r="AEF169" s="382"/>
      <c r="AEG169" s="382"/>
      <c r="AEH169" s="382"/>
      <c r="AEI169" s="382"/>
      <c r="AEJ169" s="382"/>
      <c r="AEK169" s="382"/>
      <c r="AEL169" s="382"/>
      <c r="AEM169" s="382"/>
      <c r="AEN169" s="382"/>
      <c r="AEO169" s="382"/>
      <c r="AEP169" s="382"/>
      <c r="AEQ169" s="382"/>
      <c r="AER169" s="382"/>
      <c r="AES169" s="382"/>
      <c r="AET169" s="382"/>
      <c r="AEU169" s="382"/>
      <c r="AEV169" s="382"/>
      <c r="AEW169" s="382"/>
      <c r="AEX169" s="382"/>
      <c r="AEY169" s="382"/>
      <c r="AEZ169" s="382"/>
      <c r="AFA169" s="382"/>
      <c r="AFB169" s="382"/>
      <c r="AFC169" s="382"/>
      <c r="AFD169" s="382"/>
      <c r="AFE169" s="382"/>
      <c r="AFF169" s="382"/>
      <c r="AFG169" s="382"/>
      <c r="AFH169" s="382"/>
      <c r="AFI169" s="382"/>
      <c r="AFJ169" s="382"/>
      <c r="AFK169" s="382"/>
      <c r="AFL169" s="382"/>
      <c r="AFM169" s="382"/>
      <c r="AFN169" s="382"/>
      <c r="AFO169" s="382"/>
      <c r="AFP169" s="382"/>
      <c r="AFQ169" s="382"/>
      <c r="AFR169" s="382"/>
      <c r="AFS169" s="382"/>
      <c r="AFT169" s="382"/>
      <c r="AFU169" s="382"/>
      <c r="AFV169" s="382"/>
      <c r="AFW169" s="382"/>
      <c r="AFX169" s="382"/>
      <c r="AFY169" s="382"/>
      <c r="AFZ169" s="382"/>
      <c r="AGA169" s="382"/>
      <c r="AGB169" s="382"/>
      <c r="AGC169" s="382"/>
      <c r="AGD169" s="382"/>
      <c r="AGE169" s="382"/>
      <c r="AGF169" s="382"/>
      <c r="AGG169" s="382"/>
      <c r="AGH169" s="382"/>
      <c r="AGI169" s="382"/>
      <c r="AGJ169" s="382"/>
      <c r="AGK169" s="382"/>
      <c r="AGL169" s="382"/>
      <c r="AGM169" s="382"/>
      <c r="AGN169" s="382"/>
      <c r="AGO169" s="382"/>
      <c r="AGP169" s="382"/>
      <c r="AGQ169" s="382"/>
      <c r="AGR169" s="382"/>
      <c r="AGS169" s="382"/>
      <c r="AGT169" s="382"/>
      <c r="AGU169" s="382"/>
      <c r="AGV169" s="382"/>
      <c r="AGW169" s="382"/>
      <c r="AGX169" s="382"/>
      <c r="AGY169" s="382"/>
      <c r="AGZ169" s="382"/>
      <c r="AHA169" s="382"/>
      <c r="AHB169" s="382"/>
      <c r="AHC169" s="382"/>
      <c r="AHD169" s="382"/>
      <c r="AHE169" s="382"/>
      <c r="AHF169" s="382"/>
      <c r="AHG169" s="382"/>
      <c r="AHH169" s="382"/>
      <c r="AHI169" s="382"/>
      <c r="AHJ169" s="382"/>
      <c r="AHK169" s="382"/>
      <c r="AHL169" s="382"/>
      <c r="AHM169" s="382"/>
      <c r="AHN169" s="382"/>
      <c r="AHO169" s="382"/>
      <c r="AHP169" s="382"/>
      <c r="AHQ169" s="382"/>
      <c r="AHR169" s="382"/>
      <c r="AHS169" s="382"/>
      <c r="AHT169" s="382"/>
      <c r="AHU169" s="382"/>
      <c r="AHV169" s="382"/>
      <c r="AHW169" s="382"/>
      <c r="AHX169" s="382"/>
      <c r="AHY169" s="382"/>
      <c r="AHZ169" s="382"/>
      <c r="AIA169" s="382"/>
      <c r="AIB169" s="382"/>
      <c r="AIC169" s="382"/>
      <c r="AID169" s="382"/>
      <c r="AIE169" s="382"/>
      <c r="AIF169" s="382"/>
      <c r="AIG169" s="382"/>
      <c r="AIH169" s="382"/>
      <c r="AII169" s="382"/>
      <c r="AIJ169" s="382"/>
      <c r="AIK169" s="382"/>
      <c r="AIL169" s="382"/>
      <c r="AIM169" s="382"/>
      <c r="AIN169" s="382"/>
      <c r="AIO169" s="382"/>
      <c r="AIP169" s="382"/>
      <c r="AIQ169" s="382"/>
      <c r="AIR169" s="382"/>
      <c r="AIS169" s="382"/>
      <c r="AIT169" s="382"/>
      <c r="AIU169" s="382"/>
      <c r="AIV169" s="382"/>
      <c r="AIW169" s="382"/>
      <c r="AIX169" s="382"/>
      <c r="AIY169" s="382"/>
      <c r="AIZ169" s="382"/>
      <c r="AJA169" s="382"/>
      <c r="AJB169" s="382"/>
      <c r="AJC169" s="382"/>
      <c r="AJD169" s="382"/>
      <c r="AJE169" s="382"/>
      <c r="AJF169" s="382"/>
      <c r="AJG169" s="382"/>
      <c r="AJH169" s="382"/>
      <c r="AJI169" s="382"/>
      <c r="AJJ169" s="382"/>
      <c r="AJK169" s="382"/>
      <c r="AJL169" s="382"/>
      <c r="AJM169" s="382"/>
      <c r="AJN169" s="382"/>
      <c r="AJO169" s="382"/>
      <c r="AJP169" s="382"/>
      <c r="AJQ169" s="382"/>
      <c r="AJR169" s="382"/>
      <c r="AJS169" s="382"/>
      <c r="AJT169" s="382"/>
      <c r="AJU169" s="382"/>
      <c r="AJV169" s="382"/>
      <c r="AJW169" s="382"/>
      <c r="AJX169" s="382"/>
      <c r="AJY169" s="382"/>
      <c r="AJZ169" s="382"/>
      <c r="AKA169" s="382"/>
      <c r="AKB169" s="382"/>
      <c r="AKC169" s="382"/>
      <c r="AKD169" s="382"/>
      <c r="AKE169" s="382"/>
      <c r="AKF169" s="382"/>
      <c r="AKG169" s="382"/>
      <c r="AKH169" s="382"/>
      <c r="AKI169" s="382"/>
      <c r="AKJ169" s="382"/>
      <c r="AKK169" s="382"/>
      <c r="AKL169" s="382"/>
      <c r="AKM169" s="382"/>
      <c r="AKN169" s="382"/>
      <c r="AKO169" s="382"/>
      <c r="AKP169" s="382"/>
      <c r="AKQ169" s="382"/>
      <c r="AKR169" s="382"/>
      <c r="AKS169" s="382"/>
      <c r="AKT169" s="382"/>
      <c r="AKU169" s="382"/>
      <c r="AKV169" s="382"/>
      <c r="AKW169" s="382"/>
      <c r="AKX169" s="382"/>
      <c r="AKY169" s="382"/>
      <c r="AKZ169" s="382"/>
      <c r="ALA169" s="382"/>
      <c r="ALB169" s="382"/>
      <c r="ALC169" s="382"/>
      <c r="ALD169" s="382"/>
      <c r="ALE169" s="382"/>
      <c r="ALF169" s="382"/>
      <c r="ALG169" s="382"/>
      <c r="ALH169" s="382"/>
      <c r="ALI169" s="382"/>
      <c r="ALJ169" s="382"/>
      <c r="ALK169" s="382"/>
      <c r="ALL169" s="382"/>
      <c r="ALM169" s="382"/>
      <c r="ALN169" s="382"/>
      <c r="ALO169" s="382"/>
      <c r="ALP169" s="382"/>
      <c r="ALQ169" s="382"/>
      <c r="ALR169" s="382"/>
      <c r="ALS169" s="382"/>
      <c r="ALT169" s="382"/>
      <c r="ALU169" s="382"/>
      <c r="ALV169" s="382"/>
      <c r="ALW169" s="382"/>
      <c r="ALX169" s="382"/>
      <c r="ALY169" s="382"/>
      <c r="ALZ169" s="382"/>
      <c r="AMA169" s="382"/>
      <c r="AMB169" s="382"/>
      <c r="AMC169" s="382"/>
      <c r="AMD169" s="382"/>
      <c r="AME169" s="382"/>
      <c r="AMF169" s="382"/>
      <c r="AMG169" s="382"/>
      <c r="AMH169" s="382"/>
      <c r="AMI169" s="382"/>
      <c r="AMJ169" s="382"/>
      <c r="AMK169" s="382"/>
      <c r="AML169" s="382"/>
      <c r="AMM169" s="382"/>
      <c r="AMN169" s="382"/>
      <c r="AMO169" s="382"/>
      <c r="AMP169" s="382"/>
      <c r="AMQ169" s="382"/>
      <c r="AMR169" s="382"/>
      <c r="AMS169" s="382"/>
      <c r="AMT169" s="382"/>
      <c r="AMU169" s="382"/>
      <c r="AMV169" s="382"/>
      <c r="AMW169" s="382"/>
      <c r="AMX169" s="382"/>
      <c r="AMY169" s="382"/>
      <c r="AMZ169" s="382"/>
      <c r="ANA169" s="382"/>
      <c r="ANB169" s="382"/>
      <c r="ANC169" s="382"/>
      <c r="AND169" s="382"/>
      <c r="ANE169" s="382"/>
      <c r="ANF169" s="382"/>
      <c r="ANG169" s="382"/>
      <c r="ANH169" s="382"/>
      <c r="ANI169" s="382"/>
      <c r="ANJ169" s="382"/>
      <c r="ANK169" s="382"/>
      <c r="ANL169" s="382"/>
      <c r="ANM169" s="382"/>
      <c r="ANN169" s="382"/>
      <c r="ANO169" s="382"/>
      <c r="ANP169" s="382"/>
      <c r="ANQ169" s="382"/>
      <c r="ANR169" s="382"/>
      <c r="ANS169" s="382"/>
      <c r="ANT169" s="382"/>
      <c r="ANU169" s="382"/>
      <c r="ANV169" s="382"/>
      <c r="ANW169" s="382"/>
      <c r="ANX169" s="382"/>
      <c r="ANY169" s="382"/>
      <c r="ANZ169" s="382"/>
      <c r="AOA169" s="382"/>
      <c r="AOB169" s="382"/>
      <c r="AOC169" s="382"/>
      <c r="AOD169" s="382"/>
      <c r="AOE169" s="382"/>
      <c r="AOF169" s="382"/>
      <c r="AOG169" s="382"/>
      <c r="AOH169" s="382"/>
      <c r="AOI169" s="382"/>
      <c r="AOJ169" s="382"/>
      <c r="AOK169" s="382"/>
      <c r="AOL169" s="382"/>
      <c r="AOM169" s="382"/>
      <c r="AON169" s="382"/>
      <c r="AOO169" s="382"/>
      <c r="AOP169" s="382"/>
      <c r="AOQ169" s="382"/>
      <c r="AOR169" s="382"/>
      <c r="AOS169" s="382"/>
      <c r="AOT169" s="382"/>
      <c r="AOU169" s="382"/>
      <c r="AOV169" s="382"/>
      <c r="AOW169" s="382"/>
      <c r="AOX169" s="382"/>
      <c r="AOY169" s="382"/>
      <c r="AOZ169" s="382"/>
      <c r="APA169" s="382"/>
      <c r="APB169" s="382"/>
      <c r="APC169" s="382"/>
      <c r="APD169" s="382"/>
      <c r="APE169" s="382"/>
      <c r="APF169" s="382"/>
      <c r="APG169" s="382"/>
      <c r="APH169" s="382"/>
      <c r="API169" s="382"/>
      <c r="APJ169" s="382"/>
      <c r="APK169" s="382"/>
      <c r="APL169" s="382"/>
      <c r="APM169" s="382"/>
      <c r="APN169" s="382"/>
      <c r="APO169" s="382"/>
      <c r="APP169" s="382"/>
      <c r="APQ169" s="382"/>
      <c r="APR169" s="382"/>
      <c r="APS169" s="382"/>
      <c r="APT169" s="382"/>
      <c r="APU169" s="382"/>
      <c r="APV169" s="382"/>
      <c r="APW169" s="382"/>
      <c r="APX169" s="382"/>
      <c r="APY169" s="382"/>
      <c r="APZ169" s="382"/>
      <c r="AQA169" s="382"/>
      <c r="AQB169" s="382"/>
      <c r="AQC169" s="382"/>
      <c r="AQD169" s="382"/>
      <c r="AQE169" s="382"/>
      <c r="AQF169" s="382"/>
      <c r="AQG169" s="382"/>
      <c r="AQH169" s="382"/>
      <c r="AQI169" s="382"/>
      <c r="AQJ169" s="382"/>
      <c r="AQK169" s="382"/>
      <c r="AQL169" s="382"/>
      <c r="AQM169" s="382"/>
      <c r="AQN169" s="382"/>
      <c r="AQO169" s="382"/>
      <c r="AQP169" s="382"/>
      <c r="AQQ169" s="382"/>
      <c r="AQR169" s="382"/>
      <c r="AQS169" s="382"/>
      <c r="AQT169" s="382"/>
      <c r="AQU169" s="382"/>
      <c r="AQV169" s="382"/>
      <c r="AQW169" s="382"/>
      <c r="AQX169" s="382"/>
      <c r="AQY169" s="382"/>
      <c r="AQZ169" s="382"/>
      <c r="ARA169" s="382"/>
      <c r="ARB169" s="382"/>
      <c r="ARC169" s="382"/>
      <c r="ARD169" s="382"/>
      <c r="ARE169" s="382"/>
      <c r="ARF169" s="382"/>
      <c r="ARG169" s="382"/>
      <c r="ARH169" s="382"/>
      <c r="ARI169" s="382"/>
      <c r="ARJ169" s="382"/>
      <c r="ARK169" s="382"/>
      <c r="ARL169" s="382"/>
      <c r="ARM169" s="382"/>
      <c r="ARN169" s="382"/>
      <c r="ARO169" s="382"/>
      <c r="ARP169" s="382"/>
      <c r="ARQ169" s="382"/>
      <c r="ARR169" s="382"/>
      <c r="ARS169" s="382"/>
      <c r="ART169" s="382"/>
      <c r="ARU169" s="382"/>
      <c r="ARV169" s="382"/>
      <c r="ARW169" s="382"/>
      <c r="ARX169" s="382"/>
      <c r="ARY169" s="382"/>
      <c r="ARZ169" s="382"/>
      <c r="ASA169" s="382"/>
      <c r="ASB169" s="382"/>
      <c r="ASC169" s="382"/>
      <c r="ASD169" s="382"/>
      <c r="ASE169" s="382"/>
      <c r="ASF169" s="382"/>
      <c r="ASG169" s="382"/>
      <c r="ASH169" s="382"/>
      <c r="ASI169" s="382"/>
      <c r="ASJ169" s="382"/>
      <c r="ASK169" s="382"/>
      <c r="ASL169" s="382"/>
      <c r="ASM169" s="382"/>
      <c r="ASN169" s="382"/>
      <c r="ASO169" s="382"/>
      <c r="ASP169" s="382"/>
      <c r="ASQ169" s="382"/>
      <c r="ASR169" s="382"/>
      <c r="ASS169" s="382"/>
      <c r="AST169" s="382"/>
      <c r="ASU169" s="382"/>
      <c r="ASV169" s="382"/>
      <c r="ASW169" s="382"/>
      <c r="ASX169" s="382"/>
      <c r="ASY169" s="382"/>
      <c r="ASZ169" s="382"/>
      <c r="ATA169" s="382"/>
      <c r="ATB169" s="382"/>
      <c r="ATC169" s="382"/>
      <c r="ATD169" s="382"/>
      <c r="ATE169" s="382"/>
      <c r="ATF169" s="382"/>
      <c r="ATG169" s="382"/>
      <c r="ATH169" s="382"/>
      <c r="ATI169" s="382"/>
      <c r="ATJ169" s="382"/>
      <c r="ATK169" s="382"/>
      <c r="ATL169" s="382"/>
      <c r="ATM169" s="382"/>
      <c r="ATN169" s="382"/>
      <c r="ATO169" s="382"/>
      <c r="ATP169" s="382"/>
      <c r="ATQ169" s="382"/>
      <c r="ATR169" s="382"/>
      <c r="ATS169" s="382"/>
      <c r="ATT169" s="382"/>
      <c r="ATU169" s="382"/>
      <c r="ATV169" s="382"/>
      <c r="ATW169" s="382"/>
      <c r="ATX169" s="382"/>
      <c r="ATY169" s="382"/>
      <c r="ATZ169" s="382"/>
      <c r="AUA169" s="382"/>
      <c r="AUB169" s="382"/>
      <c r="AUC169" s="382"/>
      <c r="AUD169" s="382"/>
      <c r="AUE169" s="382"/>
      <c r="AUF169" s="382"/>
      <c r="AUG169" s="382"/>
      <c r="AUH169" s="382"/>
      <c r="AUI169" s="382"/>
      <c r="AUJ169" s="382"/>
      <c r="AUK169" s="382"/>
      <c r="AUL169" s="382"/>
      <c r="AUM169" s="382"/>
      <c r="AUN169" s="382"/>
      <c r="AUO169" s="382"/>
      <c r="AUP169" s="382"/>
      <c r="AUQ169" s="382"/>
      <c r="AUR169" s="382"/>
      <c r="AUS169" s="382"/>
      <c r="AUT169" s="382"/>
      <c r="AUU169" s="382"/>
      <c r="AUV169" s="382"/>
      <c r="AUW169" s="382"/>
      <c r="AUX169" s="382"/>
      <c r="AUY169" s="382"/>
      <c r="AUZ169" s="382"/>
      <c r="AVA169" s="382"/>
      <c r="AVB169" s="382"/>
      <c r="AVC169" s="382"/>
      <c r="AVD169" s="382"/>
      <c r="AVE169" s="382"/>
      <c r="AVF169" s="382"/>
      <c r="AVG169" s="382"/>
      <c r="AVH169" s="382"/>
      <c r="AVI169" s="382"/>
      <c r="AVJ169" s="382"/>
      <c r="AVK169" s="382"/>
      <c r="AVL169" s="382"/>
      <c r="AVM169" s="382"/>
      <c r="AVN169" s="382"/>
      <c r="AVO169" s="382"/>
      <c r="AVP169" s="382"/>
      <c r="AVQ169" s="382"/>
      <c r="AVR169" s="382"/>
      <c r="AVS169" s="382"/>
      <c r="AVT169" s="382"/>
      <c r="AVU169" s="382"/>
      <c r="AVV169" s="382"/>
      <c r="AVW169" s="382"/>
      <c r="AVX169" s="382"/>
      <c r="AVY169" s="382"/>
      <c r="AVZ169" s="382"/>
      <c r="AWA169" s="382"/>
      <c r="AWB169" s="382"/>
      <c r="AWC169" s="382"/>
      <c r="AWD169" s="382"/>
      <c r="AWE169" s="382"/>
      <c r="AWF169" s="382"/>
      <c r="AWG169" s="382"/>
      <c r="AWH169" s="382"/>
      <c r="AWI169" s="382"/>
      <c r="AWJ169" s="382"/>
      <c r="AWK169" s="382"/>
      <c r="AWL169" s="382"/>
      <c r="AWM169" s="382"/>
      <c r="AWN169" s="382"/>
      <c r="AWO169" s="382"/>
      <c r="AWP169" s="382"/>
      <c r="AWQ169" s="382"/>
      <c r="AWR169" s="382"/>
      <c r="AWS169" s="382"/>
      <c r="AWT169" s="382"/>
      <c r="AWU169" s="382"/>
      <c r="AWV169" s="382"/>
      <c r="AWW169" s="382"/>
      <c r="AWX169" s="382"/>
      <c r="AWY169" s="382"/>
      <c r="AWZ169" s="382"/>
      <c r="AXA169" s="382"/>
      <c r="AXB169" s="382"/>
      <c r="AXC169" s="382"/>
      <c r="AXD169" s="382"/>
      <c r="AXE169" s="382"/>
      <c r="AXF169" s="382"/>
      <c r="AXG169" s="382"/>
      <c r="AXH169" s="382"/>
      <c r="AXI169" s="382"/>
      <c r="AXJ169" s="382"/>
      <c r="AXK169" s="382"/>
      <c r="AXL169" s="382"/>
      <c r="AXM169" s="382"/>
      <c r="AXN169" s="382"/>
      <c r="AXO169" s="382"/>
      <c r="AXP169" s="382"/>
      <c r="AXQ169" s="382"/>
      <c r="AXR169" s="382"/>
      <c r="AXS169" s="382"/>
      <c r="AXT169" s="382"/>
      <c r="AXU169" s="382"/>
      <c r="AXV169" s="382"/>
      <c r="AXW169" s="382"/>
      <c r="AXX169" s="382"/>
      <c r="AXY169" s="382"/>
      <c r="AXZ169" s="382"/>
      <c r="AYA169" s="382"/>
      <c r="AYB169" s="382"/>
      <c r="AYC169" s="382"/>
      <c r="AYD169" s="382"/>
      <c r="AYE169" s="382"/>
      <c r="AYF169" s="382"/>
      <c r="AYG169" s="382"/>
      <c r="AYH169" s="382"/>
      <c r="AYI169" s="382"/>
      <c r="AYJ169" s="382"/>
      <c r="AYK169" s="382"/>
      <c r="AYL169" s="382"/>
      <c r="AYM169" s="382"/>
      <c r="AYN169" s="382"/>
      <c r="AYO169" s="382"/>
      <c r="AYP169" s="382"/>
      <c r="AYQ169" s="382"/>
      <c r="AYR169" s="382"/>
      <c r="AYS169" s="382"/>
      <c r="AYT169" s="382"/>
      <c r="AYU169" s="382"/>
      <c r="AYV169" s="382"/>
      <c r="AYW169" s="382"/>
      <c r="AYX169" s="382"/>
      <c r="AYY169" s="382"/>
      <c r="AYZ169" s="382"/>
      <c r="AZA169" s="382"/>
      <c r="AZB169" s="382"/>
      <c r="AZC169" s="382"/>
      <c r="AZD169" s="382"/>
      <c r="AZE169" s="382"/>
      <c r="AZF169" s="382"/>
      <c r="AZG169" s="382"/>
      <c r="AZH169" s="382"/>
      <c r="AZI169" s="382"/>
      <c r="AZJ169" s="382"/>
      <c r="AZK169" s="382"/>
      <c r="AZL169" s="382"/>
      <c r="AZM169" s="382"/>
      <c r="AZN169" s="382"/>
      <c r="AZO169" s="382"/>
      <c r="AZP169" s="382"/>
      <c r="AZQ169" s="382"/>
      <c r="AZR169" s="382"/>
      <c r="AZS169" s="382"/>
      <c r="AZT169" s="382"/>
      <c r="AZU169" s="382"/>
      <c r="AZV169" s="382"/>
      <c r="AZW169" s="382"/>
      <c r="AZX169" s="382"/>
      <c r="AZY169" s="382"/>
      <c r="AZZ169" s="382"/>
      <c r="BAA169" s="382"/>
      <c r="BAB169" s="382"/>
      <c r="BAC169" s="382"/>
      <c r="BAD169" s="382"/>
      <c r="BAE169" s="382"/>
      <c r="BAF169" s="382"/>
      <c r="BAG169" s="382"/>
      <c r="BAH169" s="382"/>
      <c r="BAI169" s="382"/>
      <c r="BAJ169" s="382"/>
      <c r="BAK169" s="382"/>
      <c r="BAL169" s="382"/>
      <c r="BAM169" s="382"/>
      <c r="BAN169" s="382"/>
      <c r="BAO169" s="382"/>
      <c r="BAP169" s="382"/>
      <c r="BAQ169" s="382"/>
      <c r="BAR169" s="382"/>
      <c r="BAS169" s="382"/>
      <c r="BAT169" s="382"/>
      <c r="BAU169" s="382"/>
      <c r="BAV169" s="382"/>
      <c r="BAW169" s="382"/>
      <c r="BAX169" s="382"/>
      <c r="BAY169" s="382"/>
      <c r="BAZ169" s="382"/>
      <c r="BBA169" s="382"/>
      <c r="BBB169" s="382"/>
      <c r="BBC169" s="382"/>
      <c r="BBD169" s="382"/>
      <c r="BBE169" s="382"/>
      <c r="BBF169" s="382"/>
      <c r="BBG169" s="382"/>
      <c r="BBH169" s="382"/>
      <c r="BBI169" s="382"/>
      <c r="BBJ169" s="382"/>
      <c r="BBK169" s="382"/>
      <c r="BBL169" s="382"/>
      <c r="BBM169" s="382"/>
      <c r="BBN169" s="382"/>
      <c r="BBO169" s="382"/>
      <c r="BBP169" s="382"/>
      <c r="BBQ169" s="382"/>
      <c r="BBR169" s="382"/>
      <c r="BBS169" s="382"/>
      <c r="BBT169" s="382"/>
      <c r="BBU169" s="382"/>
      <c r="BBV169" s="382"/>
      <c r="BBW169" s="382"/>
      <c r="BBX169" s="382"/>
      <c r="BBY169" s="382"/>
      <c r="BBZ169" s="382"/>
      <c r="BCA169" s="382"/>
      <c r="BCB169" s="382"/>
      <c r="BCC169" s="382"/>
      <c r="BCD169" s="382"/>
      <c r="BCE169" s="382"/>
      <c r="BCF169" s="382"/>
      <c r="BCG169" s="382"/>
      <c r="BCH169" s="382"/>
      <c r="BCI169" s="382"/>
      <c r="BCJ169" s="382"/>
      <c r="BCK169" s="382"/>
      <c r="BCL169" s="382"/>
      <c r="BCM169" s="382"/>
      <c r="BCN169" s="382"/>
      <c r="BCO169" s="382"/>
      <c r="BCP169" s="382"/>
      <c r="BCQ169" s="382"/>
      <c r="BCR169" s="382"/>
      <c r="BCS169" s="382"/>
      <c r="BCT169" s="382"/>
      <c r="BCU169" s="382"/>
      <c r="BCV169" s="382"/>
      <c r="BCW169" s="382"/>
      <c r="BCX169" s="382"/>
      <c r="BCY169" s="382"/>
      <c r="BCZ169" s="382"/>
      <c r="BDA169" s="382"/>
      <c r="BDB169" s="382"/>
      <c r="BDC169" s="382"/>
      <c r="BDD169" s="382"/>
      <c r="BDE169" s="382"/>
      <c r="BDF169" s="382"/>
      <c r="BDG169" s="382"/>
      <c r="BDH169" s="382"/>
      <c r="BDI169" s="382"/>
      <c r="BDJ169" s="382"/>
      <c r="BDK169" s="382"/>
      <c r="BDL169" s="382"/>
      <c r="BDM169" s="382"/>
      <c r="BDN169" s="382"/>
      <c r="BDO169" s="382"/>
      <c r="BDP169" s="382"/>
      <c r="BDQ169" s="382"/>
      <c r="BDR169" s="382"/>
      <c r="BDS169" s="382"/>
      <c r="BDT169" s="382"/>
      <c r="BDU169" s="382"/>
      <c r="BDV169" s="382"/>
      <c r="BDW169" s="382"/>
      <c r="BDX169" s="382"/>
      <c r="BDY169" s="382"/>
      <c r="BDZ169" s="382"/>
      <c r="BEA169" s="382"/>
      <c r="BEB169" s="382"/>
      <c r="BEC169" s="382"/>
      <c r="BED169" s="382"/>
      <c r="BEE169" s="382"/>
      <c r="BEF169" s="382"/>
      <c r="BEG169" s="382"/>
      <c r="BEH169" s="382"/>
      <c r="BEI169" s="382"/>
      <c r="BEJ169" s="382"/>
      <c r="BEK169" s="382"/>
      <c r="BEL169" s="382"/>
      <c r="BEM169" s="382"/>
      <c r="BEN169" s="382"/>
      <c r="BEO169" s="382"/>
      <c r="BEP169" s="382"/>
      <c r="BEQ169" s="382"/>
      <c r="BER169" s="382"/>
      <c r="BES169" s="382"/>
      <c r="BET169" s="382"/>
      <c r="BEU169" s="382"/>
      <c r="BEV169" s="382"/>
      <c r="BEW169" s="382"/>
      <c r="BEX169" s="382"/>
      <c r="BEY169" s="382"/>
      <c r="BEZ169" s="382"/>
      <c r="BFA169" s="382"/>
      <c r="BFB169" s="382"/>
      <c r="BFC169" s="382"/>
      <c r="BFD169" s="382"/>
      <c r="BFE169" s="382"/>
      <c r="BFF169" s="382"/>
      <c r="BFG169" s="382"/>
      <c r="BFH169" s="382"/>
      <c r="BFI169" s="382"/>
      <c r="BFJ169" s="382"/>
      <c r="BFK169" s="382"/>
      <c r="BFL169" s="382"/>
      <c r="BFM169" s="382"/>
      <c r="BFN169" s="382"/>
      <c r="BFO169" s="382"/>
      <c r="BFP169" s="382"/>
      <c r="BFQ169" s="382"/>
      <c r="BFR169" s="382"/>
      <c r="BFS169" s="382"/>
      <c r="BFT169" s="382"/>
      <c r="BFU169" s="382"/>
      <c r="BFV169" s="382"/>
      <c r="BFW169" s="382"/>
      <c r="BFX169" s="382"/>
      <c r="BFY169" s="382"/>
      <c r="BFZ169" s="382"/>
      <c r="BGA169" s="382"/>
      <c r="BGB169" s="382"/>
      <c r="BGC169" s="382"/>
      <c r="BGD169" s="382"/>
      <c r="BGE169" s="382"/>
      <c r="BGF169" s="382"/>
      <c r="BGG169" s="382"/>
      <c r="BGH169" s="382"/>
      <c r="BGI169" s="382"/>
      <c r="BGJ169" s="382"/>
      <c r="BGK169" s="382"/>
      <c r="BGL169" s="382"/>
      <c r="BGM169" s="382"/>
      <c r="BGN169" s="382"/>
      <c r="BGO169" s="382"/>
      <c r="BGP169" s="382"/>
      <c r="BGQ169" s="382"/>
      <c r="BGR169" s="382"/>
      <c r="BGS169" s="382"/>
      <c r="BGT169" s="382"/>
      <c r="BGU169" s="382"/>
      <c r="BGV169" s="382"/>
      <c r="BGW169" s="382"/>
      <c r="BGX169" s="382"/>
      <c r="BGY169" s="382"/>
      <c r="BGZ169" s="382"/>
      <c r="BHA169" s="382"/>
      <c r="BHB169" s="382"/>
      <c r="BHC169" s="382"/>
      <c r="BHD169" s="382"/>
      <c r="BHE169" s="382"/>
      <c r="BHF169" s="382"/>
      <c r="BHG169" s="382"/>
      <c r="BHH169" s="382"/>
      <c r="BHI169" s="382"/>
      <c r="BHJ169" s="382"/>
      <c r="BHK169" s="382"/>
      <c r="BHL169" s="382"/>
      <c r="BHM169" s="382"/>
      <c r="BHN169" s="382"/>
      <c r="BHO169" s="382"/>
      <c r="BHP169" s="382"/>
      <c r="BHQ169" s="382"/>
      <c r="BHR169" s="382"/>
      <c r="BHS169" s="382"/>
      <c r="BHT169" s="382"/>
      <c r="BHU169" s="382"/>
      <c r="BHV169" s="382"/>
      <c r="BHW169" s="382"/>
      <c r="BHX169" s="382"/>
      <c r="BHY169" s="382"/>
      <c r="BHZ169" s="382"/>
      <c r="BIA169" s="382"/>
      <c r="BIB169" s="382"/>
      <c r="BIC169" s="382"/>
      <c r="BID169" s="382"/>
      <c r="BIE169" s="382"/>
      <c r="BIF169" s="382"/>
      <c r="BIG169" s="382"/>
      <c r="BIH169" s="382"/>
      <c r="BII169" s="382"/>
      <c r="BIJ169" s="382"/>
      <c r="BIK169" s="382"/>
      <c r="BIL169" s="382"/>
      <c r="BIM169" s="382"/>
      <c r="BIN169" s="382"/>
      <c r="BIO169" s="382"/>
      <c r="BIP169" s="382"/>
      <c r="BIQ169" s="382"/>
      <c r="BIR169" s="382"/>
      <c r="BIS169" s="382"/>
      <c r="BIT169" s="382"/>
      <c r="BIU169" s="382"/>
      <c r="BIV169" s="382"/>
      <c r="BIW169" s="382"/>
      <c r="BIX169" s="382"/>
      <c r="BIY169" s="382"/>
      <c r="BIZ169" s="382"/>
      <c r="BJA169" s="382"/>
      <c r="BJB169" s="382"/>
      <c r="BJC169" s="382"/>
      <c r="BJD169" s="382"/>
      <c r="BJE169" s="382"/>
      <c r="BJF169" s="382"/>
      <c r="BJG169" s="382"/>
      <c r="BJH169" s="382"/>
      <c r="BJI169" s="382"/>
      <c r="BJJ169" s="382"/>
      <c r="BJK169" s="382"/>
      <c r="BJL169" s="382"/>
      <c r="BJM169" s="382"/>
      <c r="BJN169" s="382"/>
      <c r="BJO169" s="382"/>
      <c r="BJP169" s="382"/>
      <c r="BJQ169" s="382"/>
      <c r="BJR169" s="382"/>
      <c r="BJS169" s="382"/>
      <c r="BJT169" s="382"/>
      <c r="BJU169" s="382"/>
      <c r="BJV169" s="382"/>
      <c r="BJW169" s="382"/>
      <c r="BJX169" s="382"/>
      <c r="BJY169" s="382"/>
      <c r="BJZ169" s="382"/>
      <c r="BKA169" s="382"/>
      <c r="BKB169" s="382"/>
      <c r="BKC169" s="382"/>
      <c r="BKD169" s="382"/>
      <c r="BKE169" s="382"/>
      <c r="BKF169" s="382"/>
      <c r="BKG169" s="382"/>
      <c r="BKH169" s="382"/>
      <c r="BKI169" s="382"/>
      <c r="BKJ169" s="382"/>
      <c r="BKK169" s="382"/>
      <c r="BKL169" s="382"/>
      <c r="BKM169" s="382"/>
      <c r="BKN169" s="382"/>
      <c r="BKO169" s="382"/>
      <c r="BKP169" s="382"/>
      <c r="BKQ169" s="382"/>
      <c r="BKR169" s="382"/>
      <c r="BKS169" s="382"/>
      <c r="BKT169" s="382"/>
      <c r="BKU169" s="382"/>
      <c r="BKV169" s="382"/>
      <c r="BKW169" s="382"/>
      <c r="BKX169" s="382"/>
      <c r="BKY169" s="382"/>
      <c r="BKZ169" s="382"/>
      <c r="BLA169" s="382"/>
      <c r="BLB169" s="382"/>
      <c r="BLC169" s="382"/>
      <c r="BLD169" s="382"/>
      <c r="BLE169" s="382"/>
      <c r="BLF169" s="382"/>
      <c r="BLG169" s="382"/>
      <c r="BLH169" s="382"/>
      <c r="BLI169" s="382"/>
      <c r="BLJ169" s="382"/>
      <c r="BLK169" s="382"/>
      <c r="BLL169" s="382"/>
      <c r="BLM169" s="382"/>
      <c r="BLN169" s="382"/>
      <c r="BLO169" s="382"/>
      <c r="BLP169" s="382"/>
      <c r="BLQ169" s="382"/>
      <c r="BLR169" s="382"/>
      <c r="BLS169" s="382"/>
      <c r="BLT169" s="382"/>
      <c r="BLU169" s="382"/>
      <c r="BLV169" s="382"/>
      <c r="BLW169" s="382"/>
      <c r="BLX169" s="382"/>
      <c r="BLY169" s="382"/>
      <c r="BLZ169" s="382"/>
      <c r="BMA169" s="382"/>
      <c r="BMB169" s="382"/>
      <c r="BMC169" s="382"/>
      <c r="BMD169" s="382"/>
      <c r="BME169" s="382"/>
      <c r="BMF169" s="382"/>
      <c r="BMG169" s="382"/>
      <c r="BMH169" s="382"/>
      <c r="BMI169" s="382"/>
      <c r="BMJ169" s="382"/>
      <c r="BMK169" s="382"/>
      <c r="BML169" s="382"/>
      <c r="BMM169" s="382"/>
      <c r="BMN169" s="382"/>
      <c r="BMO169" s="382"/>
      <c r="BMP169" s="382"/>
      <c r="BMQ169" s="382"/>
      <c r="BMR169" s="382"/>
      <c r="BMS169" s="382"/>
      <c r="BMT169" s="382"/>
      <c r="BMU169" s="382"/>
      <c r="BMV169" s="382"/>
      <c r="BMW169" s="382"/>
      <c r="BMX169" s="382"/>
      <c r="BMY169" s="382"/>
      <c r="BMZ169" s="382"/>
      <c r="BNA169" s="382"/>
      <c r="BNB169" s="382"/>
      <c r="BNC169" s="382"/>
      <c r="BND169" s="382"/>
      <c r="BNE169" s="382"/>
      <c r="BNF169" s="382"/>
      <c r="BNG169" s="382"/>
      <c r="BNH169" s="382"/>
      <c r="BNI169" s="382"/>
      <c r="BNJ169" s="382"/>
      <c r="BNK169" s="382"/>
      <c r="BNL169" s="382"/>
      <c r="BNM169" s="382"/>
      <c r="BNN169" s="382"/>
      <c r="BNO169" s="382"/>
      <c r="BNP169" s="382"/>
      <c r="BNQ169" s="382"/>
      <c r="BNR169" s="382"/>
      <c r="BNS169" s="382"/>
      <c r="BNT169" s="382"/>
      <c r="BNU169" s="382"/>
      <c r="BNV169" s="382"/>
      <c r="BNW169" s="382"/>
      <c r="BNX169" s="382"/>
      <c r="BNY169" s="382"/>
      <c r="BNZ169" s="382"/>
      <c r="BOA169" s="382"/>
      <c r="BOB169" s="382"/>
      <c r="BOC169" s="382"/>
      <c r="BOD169" s="382"/>
      <c r="BOE169" s="382"/>
      <c r="BOF169" s="382"/>
      <c r="BOG169" s="382"/>
      <c r="BOH169" s="382"/>
      <c r="BOI169" s="382"/>
      <c r="BOJ169" s="382"/>
      <c r="BOK169" s="382"/>
      <c r="BOL169" s="382"/>
      <c r="BOM169" s="382"/>
      <c r="BON169" s="382"/>
      <c r="BOO169" s="382"/>
      <c r="BOP169" s="382"/>
      <c r="BOQ169" s="382"/>
      <c r="BOR169" s="382"/>
      <c r="BOS169" s="382"/>
      <c r="BOT169" s="382"/>
      <c r="BOU169" s="382"/>
      <c r="BOV169" s="382"/>
      <c r="BOW169" s="382"/>
      <c r="BOX169" s="382"/>
      <c r="BOY169" s="382"/>
      <c r="BOZ169" s="382"/>
      <c r="BPA169" s="382"/>
      <c r="BPB169" s="382"/>
      <c r="BPC169" s="382"/>
      <c r="BPD169" s="382"/>
      <c r="BPE169" s="382"/>
      <c r="BPF169" s="382"/>
      <c r="BPG169" s="382"/>
      <c r="BPH169" s="382"/>
      <c r="BPI169" s="382"/>
      <c r="BPJ169" s="382"/>
      <c r="BPK169" s="382"/>
      <c r="BPL169" s="382"/>
      <c r="BPM169" s="382"/>
      <c r="BPN169" s="382"/>
      <c r="BPO169" s="382"/>
      <c r="BPP169" s="382"/>
      <c r="BPQ169" s="382"/>
      <c r="BPR169" s="382"/>
      <c r="BPS169" s="382"/>
      <c r="BPT169" s="382"/>
      <c r="BPU169" s="382"/>
      <c r="BPV169" s="382"/>
      <c r="BPW169" s="382"/>
      <c r="BPX169" s="382"/>
      <c r="BPY169" s="382"/>
      <c r="BPZ169" s="382"/>
      <c r="BQA169" s="382"/>
      <c r="BQB169" s="382"/>
      <c r="BQC169" s="382"/>
      <c r="BQD169" s="382"/>
      <c r="BQE169" s="382"/>
      <c r="BQF169" s="382"/>
      <c r="BQG169" s="382"/>
      <c r="BQH169" s="382"/>
      <c r="BQI169" s="382"/>
      <c r="BQJ169" s="382"/>
      <c r="BQK169" s="382"/>
      <c r="BQL169" s="382"/>
      <c r="BQM169" s="382"/>
      <c r="BQN169" s="382"/>
      <c r="BQO169" s="382"/>
      <c r="BQP169" s="382"/>
      <c r="BQQ169" s="382"/>
      <c r="BQR169" s="382"/>
      <c r="BQS169" s="382"/>
      <c r="BQT169" s="382"/>
      <c r="BQU169" s="382"/>
      <c r="BQV169" s="382"/>
      <c r="BQW169" s="382"/>
      <c r="BQX169" s="382"/>
      <c r="BQY169" s="382"/>
      <c r="BQZ169" s="382"/>
      <c r="BRA169" s="382"/>
      <c r="BRB169" s="382"/>
      <c r="BRC169" s="382"/>
      <c r="BRD169" s="382"/>
      <c r="BRE169" s="382"/>
      <c r="BRF169" s="382"/>
      <c r="BRG169" s="382"/>
      <c r="BRH169" s="382"/>
      <c r="BRI169" s="382"/>
      <c r="BRJ169" s="382"/>
      <c r="BRK169" s="382"/>
      <c r="BRL169" s="382"/>
      <c r="BRM169" s="382"/>
      <c r="BRN169" s="382"/>
      <c r="BRO169" s="382"/>
      <c r="BRP169" s="382"/>
      <c r="BRQ169" s="382"/>
      <c r="BRR169" s="382"/>
      <c r="BRS169" s="382"/>
      <c r="BRT169" s="382"/>
      <c r="BRU169" s="382"/>
      <c r="BRV169" s="382"/>
      <c r="BRW169" s="382"/>
      <c r="BRX169" s="382"/>
      <c r="BRY169" s="382"/>
      <c r="BRZ169" s="382"/>
      <c r="BSA169" s="382"/>
      <c r="BSB169" s="382"/>
      <c r="BSC169" s="382"/>
      <c r="BSD169" s="382"/>
      <c r="BSE169" s="382"/>
      <c r="BSF169" s="382"/>
      <c r="BSG169" s="382"/>
      <c r="BSH169" s="382"/>
      <c r="BSI169" s="382"/>
      <c r="BSJ169" s="382"/>
      <c r="BSK169" s="382"/>
      <c r="BSL169" s="382"/>
      <c r="BSM169" s="382"/>
      <c r="BSN169" s="382"/>
      <c r="BSO169" s="382"/>
      <c r="BSP169" s="382"/>
      <c r="BSQ169" s="382"/>
      <c r="BSR169" s="382"/>
      <c r="BSS169" s="382"/>
      <c r="BST169" s="382"/>
      <c r="BSU169" s="382"/>
      <c r="BSV169" s="382"/>
      <c r="BSW169" s="382"/>
      <c r="BSX169" s="382"/>
      <c r="BSY169" s="382"/>
      <c r="BSZ169" s="382"/>
      <c r="BTA169" s="382"/>
      <c r="BTB169" s="382"/>
      <c r="BTC169" s="382"/>
      <c r="BTD169" s="382"/>
      <c r="BTE169" s="382"/>
      <c r="BTF169" s="382"/>
      <c r="BTG169" s="382"/>
      <c r="BTH169" s="382"/>
      <c r="BTI169" s="382"/>
    </row>
    <row r="170" spans="1:1881" s="379" customFormat="1" ht="30.75" customHeight="1" x14ac:dyDescent="0.25">
      <c r="A170" s="187">
        <v>599</v>
      </c>
      <c r="B170" s="149" t="s">
        <v>61</v>
      </c>
      <c r="C170" s="149" t="s">
        <v>547</v>
      </c>
      <c r="D170" s="174" t="s">
        <v>701</v>
      </c>
      <c r="E170" s="33" t="e">
        <f>HLOOKUP($D$2,'2019 Data(H)'!$C$1:$DC$310,259,FALSE)</f>
        <v>#N/A</v>
      </c>
      <c r="F170" s="562"/>
      <c r="G170" s="536" t="str">
        <f>IF(ISBLANK(F170),"Please do not leave blank","")</f>
        <v>Please do not leave blank</v>
      </c>
      <c r="H170" s="70">
        <f>IF(F170&lt;0,"Error: Enter as positive.",)</f>
        <v>0</v>
      </c>
      <c r="I170" s="32"/>
      <c r="J170"/>
      <c r="K170" s="382"/>
      <c r="L170" s="382"/>
      <c r="M170" s="382"/>
      <c r="N170"/>
      <c r="O170" s="382"/>
      <c r="P170" s="382"/>
      <c r="Q170" s="382"/>
      <c r="R170" s="382"/>
      <c r="S170" s="382"/>
      <c r="T170" s="382"/>
      <c r="U170" s="382"/>
      <c r="V170" s="382"/>
      <c r="W170" s="382"/>
      <c r="X170" s="382"/>
      <c r="Y170" s="382"/>
      <c r="Z170" s="382"/>
      <c r="AA170" s="382"/>
      <c r="AB170" s="382"/>
      <c r="AC170" s="382"/>
      <c r="AD170" s="382"/>
      <c r="AE170" s="382"/>
      <c r="AF170" s="382"/>
      <c r="AG170" s="382"/>
      <c r="AH170" s="382"/>
      <c r="AI170" s="382"/>
      <c r="AJ170" s="382"/>
      <c r="AK170" s="382"/>
      <c r="AL170" s="382"/>
      <c r="AM170" s="382"/>
      <c r="AN170" s="382"/>
      <c r="AO170" s="382"/>
      <c r="AP170" s="382"/>
      <c r="AQ170" s="382"/>
      <c r="AR170" s="382"/>
      <c r="AS170" s="382"/>
      <c r="AT170" s="382"/>
      <c r="AU170" s="382"/>
      <c r="AV170" s="382"/>
      <c r="AW170" s="382"/>
      <c r="AX170" s="382"/>
      <c r="AY170" s="382"/>
      <c r="AZ170" s="382"/>
      <c r="BA170" s="382"/>
      <c r="BB170" s="382"/>
      <c r="BC170" s="382"/>
      <c r="BD170" s="382"/>
      <c r="BE170" s="382"/>
      <c r="BF170" s="382"/>
      <c r="BG170" s="382"/>
      <c r="BH170" s="382"/>
      <c r="BI170" s="382"/>
      <c r="BJ170" s="382"/>
      <c r="BK170" s="382"/>
      <c r="BL170" s="382"/>
      <c r="BM170" s="382"/>
      <c r="BN170" s="382"/>
      <c r="BO170" s="382"/>
      <c r="BP170" s="382"/>
      <c r="BQ170" s="382"/>
      <c r="BR170" s="382"/>
      <c r="BS170" s="382"/>
      <c r="BT170" s="382"/>
      <c r="BU170" s="382"/>
      <c r="BV170" s="382"/>
      <c r="BW170" s="382"/>
      <c r="BX170" s="382"/>
      <c r="BY170" s="382"/>
      <c r="BZ170" s="382"/>
      <c r="CA170" s="382"/>
      <c r="CB170" s="382"/>
      <c r="CC170" s="382"/>
      <c r="CD170" s="382"/>
      <c r="CE170" s="382"/>
      <c r="CF170" s="382"/>
      <c r="CG170" s="382"/>
      <c r="CH170" s="382"/>
      <c r="CI170" s="382"/>
      <c r="CJ170" s="382"/>
      <c r="CK170" s="382"/>
      <c r="CL170" s="382"/>
      <c r="CM170" s="382"/>
      <c r="CN170" s="382"/>
      <c r="CO170" s="382"/>
      <c r="CP170" s="382"/>
      <c r="CQ170" s="382"/>
      <c r="CR170" s="382"/>
      <c r="CS170" s="382"/>
      <c r="CT170" s="382"/>
      <c r="CU170" s="382"/>
      <c r="CV170" s="382"/>
      <c r="CW170" s="382"/>
      <c r="CX170" s="382"/>
      <c r="CY170" s="382"/>
      <c r="CZ170" s="382"/>
      <c r="DA170" s="382"/>
      <c r="DB170" s="382"/>
      <c r="DC170" s="382"/>
      <c r="DD170" s="382"/>
      <c r="DE170" s="382"/>
      <c r="DF170" s="382"/>
      <c r="DG170" s="382"/>
      <c r="DH170" s="382"/>
      <c r="DI170" s="382"/>
      <c r="DJ170" s="382"/>
      <c r="DK170" s="382"/>
      <c r="DL170" s="382"/>
      <c r="DM170" s="382"/>
      <c r="DN170" s="382"/>
      <c r="DO170" s="382"/>
      <c r="DP170" s="382"/>
      <c r="DQ170" s="382"/>
      <c r="DR170" s="382"/>
      <c r="DS170" s="382"/>
      <c r="DT170" s="382"/>
      <c r="DU170" s="382"/>
      <c r="DV170" s="382"/>
      <c r="DW170" s="382"/>
      <c r="DX170" s="382"/>
      <c r="DY170" s="382"/>
      <c r="DZ170" s="382"/>
      <c r="EA170" s="382"/>
      <c r="EB170" s="382"/>
      <c r="EC170" s="382"/>
      <c r="ED170" s="382"/>
      <c r="EE170" s="382"/>
      <c r="EF170" s="382"/>
      <c r="EG170" s="382"/>
      <c r="EH170" s="382"/>
      <c r="EI170" s="382"/>
      <c r="EJ170" s="382"/>
      <c r="EK170" s="382"/>
      <c r="EL170" s="382"/>
      <c r="EM170" s="382"/>
      <c r="EN170" s="382"/>
      <c r="EO170" s="382"/>
      <c r="EP170" s="382"/>
      <c r="EQ170" s="382"/>
      <c r="ER170" s="382"/>
      <c r="ES170" s="382"/>
      <c r="ET170" s="382"/>
      <c r="EU170" s="382"/>
      <c r="EV170" s="382"/>
      <c r="EW170" s="382"/>
      <c r="EX170" s="382"/>
      <c r="EY170" s="382"/>
      <c r="EZ170" s="382"/>
      <c r="FA170" s="382"/>
      <c r="FB170" s="382"/>
      <c r="FC170" s="382"/>
      <c r="FD170" s="382"/>
      <c r="FE170" s="382"/>
      <c r="FF170" s="382"/>
      <c r="FG170" s="382"/>
      <c r="FH170" s="382"/>
      <c r="FI170" s="382"/>
      <c r="FJ170" s="382"/>
      <c r="FK170" s="382"/>
      <c r="FL170" s="382"/>
      <c r="FM170" s="382"/>
      <c r="FN170" s="382"/>
      <c r="FO170" s="382"/>
      <c r="FP170" s="382"/>
      <c r="FQ170" s="382"/>
      <c r="FR170" s="382"/>
      <c r="FS170" s="382"/>
      <c r="FT170" s="382"/>
      <c r="FU170" s="382"/>
      <c r="FV170" s="382"/>
      <c r="FW170" s="382"/>
      <c r="FX170" s="382"/>
      <c r="FY170" s="382"/>
      <c r="FZ170" s="382"/>
      <c r="GA170" s="382"/>
      <c r="GB170" s="382"/>
      <c r="GC170" s="382"/>
      <c r="GD170" s="382"/>
      <c r="GE170" s="382"/>
      <c r="GF170" s="382"/>
      <c r="GG170" s="382"/>
      <c r="GH170" s="382"/>
      <c r="GI170" s="382"/>
      <c r="GJ170" s="382"/>
      <c r="GK170" s="382"/>
      <c r="GL170" s="382"/>
      <c r="GM170" s="382"/>
      <c r="GN170" s="382"/>
      <c r="GO170" s="382"/>
      <c r="GP170" s="382"/>
      <c r="GQ170" s="382"/>
      <c r="GR170" s="382"/>
      <c r="GS170" s="382"/>
      <c r="GT170" s="382"/>
      <c r="GU170" s="382"/>
      <c r="GV170" s="382"/>
      <c r="GW170" s="382"/>
      <c r="GX170" s="382"/>
      <c r="GY170" s="382"/>
      <c r="GZ170" s="382"/>
      <c r="HA170" s="382"/>
      <c r="HB170" s="382"/>
      <c r="HC170" s="382"/>
      <c r="HD170" s="382"/>
      <c r="HE170" s="382"/>
      <c r="HF170" s="382"/>
      <c r="HG170" s="382"/>
      <c r="HH170" s="382"/>
      <c r="HI170" s="382"/>
      <c r="HJ170" s="382"/>
      <c r="HK170" s="382"/>
      <c r="HL170" s="382"/>
      <c r="HM170" s="382"/>
      <c r="HN170" s="382"/>
      <c r="HO170" s="382"/>
      <c r="HP170" s="382"/>
      <c r="HQ170" s="382"/>
      <c r="HR170" s="382"/>
      <c r="HS170" s="382"/>
      <c r="HT170" s="382"/>
      <c r="HU170" s="382"/>
      <c r="HV170" s="382"/>
      <c r="HW170" s="382"/>
      <c r="HX170" s="382"/>
      <c r="HY170" s="382"/>
      <c r="HZ170" s="382"/>
      <c r="IA170" s="382"/>
      <c r="IB170" s="382"/>
      <c r="IC170" s="382"/>
      <c r="ID170" s="382"/>
      <c r="IE170" s="382"/>
      <c r="IF170" s="382"/>
      <c r="IG170" s="382"/>
      <c r="IH170" s="382"/>
      <c r="II170" s="382"/>
      <c r="IJ170" s="382"/>
      <c r="IK170" s="382"/>
      <c r="IL170" s="382"/>
      <c r="IM170" s="382"/>
      <c r="IN170" s="382"/>
      <c r="IO170" s="382"/>
      <c r="IP170" s="382"/>
      <c r="IQ170" s="382"/>
      <c r="IR170" s="382"/>
      <c r="IS170" s="382"/>
      <c r="IT170" s="382"/>
      <c r="IU170" s="382"/>
      <c r="IV170" s="382"/>
      <c r="IW170" s="382"/>
      <c r="IX170" s="382"/>
      <c r="IY170" s="382"/>
      <c r="IZ170" s="382"/>
      <c r="JA170" s="382"/>
      <c r="JB170" s="382"/>
      <c r="JC170" s="382"/>
      <c r="JD170" s="382"/>
      <c r="JE170" s="382"/>
      <c r="JF170" s="382"/>
      <c r="JG170" s="382"/>
      <c r="JH170" s="382"/>
      <c r="JI170" s="382"/>
      <c r="JJ170" s="382"/>
      <c r="JK170" s="382"/>
      <c r="JL170" s="382"/>
      <c r="JM170" s="382"/>
      <c r="JN170" s="382"/>
      <c r="JO170" s="382"/>
      <c r="JP170" s="382"/>
      <c r="JQ170" s="382"/>
      <c r="JR170" s="382"/>
      <c r="JS170" s="382"/>
      <c r="JT170" s="382"/>
      <c r="JU170" s="382"/>
      <c r="JV170" s="382"/>
      <c r="JW170" s="382"/>
      <c r="JX170" s="382"/>
      <c r="JY170" s="382"/>
      <c r="JZ170" s="382"/>
      <c r="KA170" s="382"/>
      <c r="KB170" s="382"/>
      <c r="KC170" s="382"/>
      <c r="KD170" s="382"/>
      <c r="KE170" s="382"/>
      <c r="KF170" s="382"/>
      <c r="KG170" s="382"/>
      <c r="KH170" s="382"/>
      <c r="KI170" s="382"/>
      <c r="KJ170" s="382"/>
      <c r="KK170" s="382"/>
      <c r="KL170" s="382"/>
      <c r="KM170" s="382"/>
      <c r="KN170" s="382"/>
      <c r="KO170" s="382"/>
      <c r="KP170" s="382"/>
      <c r="KQ170" s="382"/>
      <c r="KR170" s="382"/>
      <c r="KS170" s="382"/>
      <c r="KT170" s="382"/>
      <c r="KU170" s="382"/>
      <c r="KV170" s="382"/>
      <c r="KW170" s="382"/>
      <c r="KX170" s="382"/>
      <c r="KY170" s="382"/>
      <c r="KZ170" s="382"/>
      <c r="LA170" s="382"/>
      <c r="LB170" s="382"/>
      <c r="LC170" s="382"/>
      <c r="LD170" s="382"/>
      <c r="LE170" s="382"/>
      <c r="LF170" s="382"/>
      <c r="LG170" s="382"/>
      <c r="LH170" s="382"/>
      <c r="LI170" s="382"/>
      <c r="LJ170" s="382"/>
      <c r="LK170" s="382"/>
      <c r="LL170" s="382"/>
      <c r="LM170" s="382"/>
      <c r="LN170" s="382"/>
      <c r="LO170" s="382"/>
      <c r="LP170" s="382"/>
      <c r="LQ170" s="382"/>
      <c r="LR170" s="382"/>
      <c r="LS170" s="382"/>
      <c r="LT170" s="382"/>
      <c r="LU170" s="382"/>
      <c r="LV170" s="382"/>
      <c r="LW170" s="382"/>
      <c r="LX170" s="382"/>
      <c r="LY170" s="382"/>
      <c r="LZ170" s="382"/>
      <c r="MA170" s="382"/>
      <c r="MB170" s="382"/>
      <c r="MC170" s="382"/>
      <c r="MD170" s="382"/>
      <c r="ME170" s="382"/>
      <c r="MF170" s="382"/>
      <c r="MG170" s="382"/>
      <c r="MH170" s="382"/>
      <c r="MI170" s="382"/>
      <c r="MJ170" s="382"/>
      <c r="MK170" s="382"/>
      <c r="ML170" s="382"/>
      <c r="MM170" s="382"/>
      <c r="MN170" s="382"/>
      <c r="MO170" s="382"/>
      <c r="MP170" s="382"/>
      <c r="MQ170" s="382"/>
      <c r="MR170" s="382"/>
      <c r="MS170" s="382"/>
      <c r="MT170" s="382"/>
      <c r="MU170" s="382"/>
      <c r="MV170" s="382"/>
      <c r="MW170" s="382"/>
      <c r="MX170" s="382"/>
      <c r="MY170" s="382"/>
      <c r="MZ170" s="382"/>
      <c r="NA170" s="382"/>
      <c r="NB170" s="382"/>
      <c r="NC170" s="382"/>
      <c r="ND170" s="382"/>
      <c r="NE170" s="382"/>
      <c r="NF170" s="382"/>
      <c r="NG170" s="382"/>
      <c r="NH170" s="382"/>
      <c r="NI170" s="382"/>
      <c r="NJ170" s="382"/>
      <c r="NK170" s="382"/>
      <c r="NL170" s="382"/>
      <c r="NM170" s="382"/>
      <c r="NN170" s="382"/>
      <c r="NO170" s="382"/>
      <c r="NP170" s="382"/>
      <c r="NQ170" s="382"/>
      <c r="NR170" s="382"/>
      <c r="NS170" s="382"/>
      <c r="NT170" s="382"/>
      <c r="NU170" s="382"/>
      <c r="NV170" s="382"/>
      <c r="NW170" s="382"/>
      <c r="NX170" s="382"/>
      <c r="NY170" s="382"/>
      <c r="NZ170" s="382"/>
      <c r="OA170" s="382"/>
      <c r="OB170" s="382"/>
      <c r="OC170" s="382"/>
      <c r="OD170" s="382"/>
      <c r="OE170" s="382"/>
      <c r="OF170" s="382"/>
      <c r="OG170" s="382"/>
      <c r="OH170" s="382"/>
      <c r="OI170" s="382"/>
      <c r="OJ170" s="382"/>
      <c r="OK170" s="382"/>
      <c r="OL170" s="382"/>
      <c r="OM170" s="382"/>
      <c r="ON170" s="382"/>
      <c r="OO170" s="382"/>
      <c r="OP170" s="382"/>
      <c r="OQ170" s="382"/>
      <c r="OR170" s="382"/>
      <c r="OS170" s="382"/>
      <c r="OT170" s="382"/>
      <c r="OU170" s="382"/>
      <c r="OV170" s="382"/>
      <c r="OW170" s="382"/>
      <c r="OX170" s="382"/>
      <c r="OY170" s="382"/>
      <c r="OZ170" s="382"/>
      <c r="PA170" s="382"/>
      <c r="PB170" s="382"/>
      <c r="PC170" s="382"/>
      <c r="PD170" s="382"/>
      <c r="PE170" s="382"/>
      <c r="PF170" s="382"/>
      <c r="PG170" s="382"/>
      <c r="PH170" s="382"/>
      <c r="PI170" s="382"/>
      <c r="PJ170" s="382"/>
      <c r="PK170" s="382"/>
      <c r="PL170" s="382"/>
      <c r="PM170" s="382"/>
      <c r="PN170" s="382"/>
      <c r="PO170" s="382"/>
      <c r="PP170" s="382"/>
      <c r="PQ170" s="382"/>
      <c r="PR170" s="382"/>
      <c r="PS170" s="382"/>
      <c r="PT170" s="382"/>
      <c r="PU170" s="382"/>
      <c r="PV170" s="382"/>
      <c r="PW170" s="382"/>
      <c r="PX170" s="382"/>
      <c r="PY170" s="382"/>
      <c r="PZ170" s="382"/>
      <c r="QA170" s="382"/>
      <c r="QB170" s="382"/>
      <c r="QC170" s="382"/>
      <c r="QD170" s="382"/>
      <c r="QE170" s="382"/>
      <c r="QF170" s="382"/>
      <c r="QG170" s="382"/>
      <c r="QH170" s="382"/>
      <c r="QI170" s="382"/>
      <c r="QJ170" s="382"/>
      <c r="QK170" s="382"/>
      <c r="QL170" s="382"/>
      <c r="QM170" s="382"/>
      <c r="QN170" s="382"/>
      <c r="QO170" s="382"/>
      <c r="QP170" s="382"/>
      <c r="QQ170" s="382"/>
      <c r="QR170" s="382"/>
      <c r="QS170" s="382"/>
      <c r="QT170" s="382"/>
      <c r="QU170" s="382"/>
      <c r="QV170" s="382"/>
      <c r="QW170" s="382"/>
      <c r="QX170" s="382"/>
      <c r="QY170" s="382"/>
      <c r="QZ170" s="382"/>
      <c r="RA170" s="382"/>
      <c r="RB170" s="382"/>
      <c r="RC170" s="382"/>
      <c r="RD170" s="382"/>
      <c r="RE170" s="382"/>
      <c r="RF170" s="382"/>
      <c r="RG170" s="382"/>
      <c r="RH170" s="382"/>
      <c r="RI170" s="382"/>
      <c r="RJ170" s="382"/>
      <c r="RK170" s="382"/>
      <c r="RL170" s="382"/>
      <c r="RM170" s="382"/>
      <c r="RN170" s="382"/>
      <c r="RO170" s="382"/>
      <c r="RP170" s="382"/>
      <c r="RQ170" s="382"/>
      <c r="RR170" s="382"/>
      <c r="RS170" s="382"/>
      <c r="RT170" s="382"/>
      <c r="RU170" s="382"/>
      <c r="RV170" s="382"/>
      <c r="RW170" s="382"/>
      <c r="RX170" s="382"/>
      <c r="RY170" s="382"/>
      <c r="RZ170" s="382"/>
      <c r="SA170" s="382"/>
      <c r="SB170" s="382"/>
      <c r="SC170" s="382"/>
      <c r="SD170" s="382"/>
      <c r="SE170" s="382"/>
      <c r="SF170" s="382"/>
      <c r="SG170" s="382"/>
      <c r="SH170" s="382"/>
      <c r="SI170" s="382"/>
      <c r="SJ170" s="382"/>
      <c r="SK170" s="382"/>
      <c r="SL170" s="382"/>
      <c r="SM170" s="382"/>
      <c r="SN170" s="382"/>
      <c r="SO170" s="382"/>
      <c r="SP170" s="382"/>
      <c r="SQ170" s="382"/>
      <c r="SR170" s="382"/>
      <c r="SS170" s="382"/>
      <c r="ST170" s="382"/>
      <c r="SU170" s="382"/>
      <c r="SV170" s="382"/>
      <c r="SW170" s="382"/>
      <c r="SX170" s="382"/>
      <c r="SY170" s="382"/>
      <c r="SZ170" s="382"/>
      <c r="TA170" s="382"/>
      <c r="TB170" s="382"/>
      <c r="TC170" s="382"/>
      <c r="TD170" s="382"/>
      <c r="TE170" s="382"/>
      <c r="TF170" s="382"/>
      <c r="TG170" s="382"/>
      <c r="TH170" s="382"/>
      <c r="TI170" s="382"/>
      <c r="TJ170" s="382"/>
      <c r="TK170" s="382"/>
      <c r="TL170" s="382"/>
      <c r="TM170" s="382"/>
      <c r="TN170" s="382"/>
      <c r="TO170" s="382"/>
      <c r="TP170" s="382"/>
      <c r="TQ170" s="382"/>
      <c r="TR170" s="382"/>
      <c r="TS170" s="382"/>
      <c r="TT170" s="382"/>
      <c r="TU170" s="382"/>
      <c r="TV170" s="382"/>
      <c r="TW170" s="382"/>
      <c r="TX170" s="382"/>
      <c r="TY170" s="382"/>
      <c r="TZ170" s="382"/>
      <c r="UA170" s="382"/>
      <c r="UB170" s="382"/>
      <c r="UC170" s="382"/>
      <c r="UD170" s="382"/>
      <c r="UE170" s="382"/>
      <c r="UF170" s="382"/>
      <c r="UG170" s="382"/>
      <c r="UH170" s="382"/>
      <c r="UI170" s="382"/>
      <c r="UJ170" s="382"/>
      <c r="UK170" s="382"/>
      <c r="UL170" s="382"/>
      <c r="UM170" s="382"/>
      <c r="UN170" s="382"/>
      <c r="UO170" s="382"/>
      <c r="UP170" s="382"/>
      <c r="UQ170" s="382"/>
      <c r="UR170" s="382"/>
      <c r="US170" s="382"/>
      <c r="UT170" s="382"/>
      <c r="UU170" s="382"/>
      <c r="UV170" s="382"/>
      <c r="UW170" s="382"/>
      <c r="UX170" s="382"/>
      <c r="UY170" s="382"/>
      <c r="UZ170" s="382"/>
      <c r="VA170" s="382"/>
      <c r="VB170" s="382"/>
      <c r="VC170" s="382"/>
      <c r="VD170" s="382"/>
      <c r="VE170" s="382"/>
      <c r="VF170" s="382"/>
      <c r="VG170" s="382"/>
      <c r="VH170" s="382"/>
      <c r="VI170" s="382"/>
      <c r="VJ170" s="382"/>
      <c r="VK170" s="382"/>
      <c r="VL170" s="382"/>
      <c r="VM170" s="382"/>
      <c r="VN170" s="382"/>
      <c r="VO170" s="382"/>
      <c r="VP170" s="382"/>
      <c r="VQ170" s="382"/>
      <c r="VR170" s="382"/>
      <c r="VS170" s="382"/>
      <c r="VT170" s="382"/>
      <c r="VU170" s="382"/>
      <c r="VV170" s="382"/>
      <c r="VW170" s="382"/>
      <c r="VX170" s="382"/>
      <c r="VY170" s="382"/>
      <c r="VZ170" s="382"/>
      <c r="WA170" s="382"/>
      <c r="WB170" s="382"/>
      <c r="WC170" s="382"/>
      <c r="WD170" s="382"/>
      <c r="WE170" s="382"/>
      <c r="WF170" s="382"/>
      <c r="WG170" s="382"/>
      <c r="WH170" s="382"/>
      <c r="WI170" s="382"/>
      <c r="WJ170" s="382"/>
      <c r="WK170" s="382"/>
      <c r="WL170" s="382"/>
      <c r="WM170" s="382"/>
      <c r="WN170" s="382"/>
      <c r="WO170" s="382"/>
      <c r="WP170" s="382"/>
      <c r="WQ170" s="382"/>
      <c r="WR170" s="382"/>
      <c r="WS170" s="382"/>
      <c r="WT170" s="382"/>
      <c r="WU170" s="382"/>
      <c r="WV170" s="382"/>
      <c r="WW170" s="382"/>
      <c r="WX170" s="382"/>
      <c r="WY170" s="382"/>
      <c r="WZ170" s="382"/>
      <c r="XA170" s="382"/>
      <c r="XB170" s="382"/>
      <c r="XC170" s="382"/>
      <c r="XD170" s="382"/>
      <c r="XE170" s="382"/>
      <c r="XF170" s="382"/>
      <c r="XG170" s="382"/>
      <c r="XH170" s="382"/>
      <c r="XI170" s="382"/>
      <c r="XJ170" s="382"/>
      <c r="XK170" s="382"/>
      <c r="XL170" s="382"/>
      <c r="XM170" s="382"/>
      <c r="XN170" s="382"/>
      <c r="XO170" s="382"/>
      <c r="XP170" s="382"/>
      <c r="XQ170" s="382"/>
      <c r="XR170" s="382"/>
      <c r="XS170" s="382"/>
      <c r="XT170" s="382"/>
      <c r="XU170" s="382"/>
      <c r="XV170" s="382"/>
      <c r="XW170" s="382"/>
      <c r="XX170" s="382"/>
      <c r="XY170" s="382"/>
      <c r="XZ170" s="382"/>
      <c r="YA170" s="382"/>
      <c r="YB170" s="382"/>
      <c r="YC170" s="382"/>
      <c r="YD170" s="382"/>
      <c r="YE170" s="382"/>
      <c r="YF170" s="382"/>
      <c r="YG170" s="382"/>
      <c r="YH170" s="382"/>
      <c r="YI170" s="382"/>
      <c r="YJ170" s="382"/>
      <c r="YK170" s="382"/>
      <c r="YL170" s="382"/>
      <c r="YM170" s="382"/>
      <c r="YN170" s="382"/>
      <c r="YO170" s="382"/>
      <c r="YP170" s="382"/>
      <c r="YQ170" s="382"/>
      <c r="YR170" s="382"/>
      <c r="YS170" s="382"/>
      <c r="YT170" s="382"/>
      <c r="YU170" s="382"/>
      <c r="YV170" s="382"/>
      <c r="YW170" s="382"/>
      <c r="YX170" s="382"/>
      <c r="YY170" s="382"/>
      <c r="YZ170" s="382"/>
      <c r="ZA170" s="382"/>
      <c r="ZB170" s="382"/>
      <c r="ZC170" s="382"/>
      <c r="ZD170" s="382"/>
      <c r="ZE170" s="382"/>
      <c r="ZF170" s="382"/>
      <c r="ZG170" s="382"/>
      <c r="ZH170" s="382"/>
      <c r="ZI170" s="382"/>
      <c r="ZJ170" s="382"/>
      <c r="ZK170" s="382"/>
      <c r="ZL170" s="382"/>
      <c r="ZM170" s="382"/>
      <c r="ZN170" s="382"/>
      <c r="ZO170" s="382"/>
      <c r="ZP170" s="382"/>
      <c r="ZQ170" s="382"/>
      <c r="ZR170" s="382"/>
      <c r="ZS170" s="382"/>
      <c r="ZT170" s="382"/>
      <c r="ZU170" s="382"/>
      <c r="ZV170" s="382"/>
      <c r="ZW170" s="382"/>
      <c r="ZX170" s="382"/>
      <c r="ZY170" s="382"/>
      <c r="ZZ170" s="382"/>
      <c r="AAA170" s="382"/>
      <c r="AAB170" s="382"/>
      <c r="AAC170" s="382"/>
      <c r="AAD170" s="382"/>
      <c r="AAE170" s="382"/>
      <c r="AAF170" s="382"/>
      <c r="AAG170" s="382"/>
      <c r="AAH170" s="382"/>
      <c r="AAI170" s="382"/>
      <c r="AAJ170" s="382"/>
      <c r="AAK170" s="382"/>
      <c r="AAL170" s="382"/>
      <c r="AAM170" s="382"/>
      <c r="AAN170" s="382"/>
      <c r="AAO170" s="382"/>
      <c r="AAP170" s="382"/>
      <c r="AAQ170" s="382"/>
      <c r="AAR170" s="382"/>
      <c r="AAS170" s="382"/>
      <c r="AAT170" s="382"/>
      <c r="AAU170" s="382"/>
      <c r="AAV170" s="382"/>
      <c r="AAW170" s="382"/>
      <c r="AAX170" s="382"/>
      <c r="AAY170" s="382"/>
      <c r="AAZ170" s="382"/>
      <c r="ABA170" s="382"/>
      <c r="ABB170" s="382"/>
      <c r="ABC170" s="382"/>
      <c r="ABD170" s="382"/>
      <c r="ABE170" s="382"/>
      <c r="ABF170" s="382"/>
      <c r="ABG170" s="382"/>
      <c r="ABH170" s="382"/>
      <c r="ABI170" s="382"/>
      <c r="ABJ170" s="382"/>
      <c r="ABK170" s="382"/>
      <c r="ABL170" s="382"/>
      <c r="ABM170" s="382"/>
      <c r="ABN170" s="382"/>
      <c r="ABO170" s="382"/>
      <c r="ABP170" s="382"/>
      <c r="ABQ170" s="382"/>
      <c r="ABR170" s="382"/>
      <c r="ABS170" s="382"/>
      <c r="ABT170" s="382"/>
      <c r="ABU170" s="382"/>
      <c r="ABV170" s="382"/>
      <c r="ABW170" s="382"/>
      <c r="ABX170" s="382"/>
      <c r="ABY170" s="382"/>
      <c r="ABZ170" s="382"/>
      <c r="ACA170" s="382"/>
      <c r="ACB170" s="382"/>
      <c r="ACC170" s="382"/>
      <c r="ACD170" s="382"/>
      <c r="ACE170" s="382"/>
      <c r="ACF170" s="382"/>
      <c r="ACG170" s="382"/>
      <c r="ACH170" s="382"/>
      <c r="ACI170" s="382"/>
      <c r="ACJ170" s="382"/>
      <c r="ACK170" s="382"/>
      <c r="ACL170" s="382"/>
      <c r="ACM170" s="382"/>
      <c r="ACN170" s="382"/>
      <c r="ACO170" s="382"/>
      <c r="ACP170" s="382"/>
      <c r="ACQ170" s="382"/>
      <c r="ACR170" s="382"/>
      <c r="ACS170" s="382"/>
      <c r="ACT170" s="382"/>
      <c r="ACU170" s="382"/>
      <c r="ACV170" s="382"/>
      <c r="ACW170" s="382"/>
      <c r="ACX170" s="382"/>
      <c r="ACY170" s="382"/>
      <c r="ACZ170" s="382"/>
      <c r="ADA170" s="382"/>
      <c r="ADB170" s="382"/>
      <c r="ADC170" s="382"/>
      <c r="ADD170" s="382"/>
      <c r="ADE170" s="382"/>
      <c r="ADF170" s="382"/>
      <c r="ADG170" s="382"/>
      <c r="ADH170" s="382"/>
      <c r="ADI170" s="382"/>
      <c r="ADJ170" s="382"/>
      <c r="ADK170" s="382"/>
      <c r="ADL170" s="382"/>
      <c r="ADM170" s="382"/>
      <c r="ADN170" s="382"/>
      <c r="ADO170" s="382"/>
      <c r="ADP170" s="382"/>
      <c r="ADQ170" s="382"/>
      <c r="ADR170" s="382"/>
      <c r="ADS170" s="382"/>
      <c r="ADT170" s="382"/>
      <c r="ADU170" s="382"/>
      <c r="ADV170" s="382"/>
      <c r="ADW170" s="382"/>
      <c r="ADX170" s="382"/>
      <c r="ADY170" s="382"/>
      <c r="ADZ170" s="382"/>
      <c r="AEA170" s="382"/>
      <c r="AEB170" s="382"/>
      <c r="AEC170" s="382"/>
      <c r="AED170" s="382"/>
      <c r="AEE170" s="382"/>
      <c r="AEF170" s="382"/>
      <c r="AEG170" s="382"/>
      <c r="AEH170" s="382"/>
      <c r="AEI170" s="382"/>
      <c r="AEJ170" s="382"/>
      <c r="AEK170" s="382"/>
      <c r="AEL170" s="382"/>
      <c r="AEM170" s="382"/>
      <c r="AEN170" s="382"/>
      <c r="AEO170" s="382"/>
      <c r="AEP170" s="382"/>
      <c r="AEQ170" s="382"/>
      <c r="AER170" s="382"/>
      <c r="AES170" s="382"/>
      <c r="AET170" s="382"/>
      <c r="AEU170" s="382"/>
      <c r="AEV170" s="382"/>
      <c r="AEW170" s="382"/>
      <c r="AEX170" s="382"/>
      <c r="AEY170" s="382"/>
      <c r="AEZ170" s="382"/>
      <c r="AFA170" s="382"/>
      <c r="AFB170" s="382"/>
      <c r="AFC170" s="382"/>
      <c r="AFD170" s="382"/>
      <c r="AFE170" s="382"/>
      <c r="AFF170" s="382"/>
      <c r="AFG170" s="382"/>
      <c r="AFH170" s="382"/>
      <c r="AFI170" s="382"/>
      <c r="AFJ170" s="382"/>
      <c r="AFK170" s="382"/>
      <c r="AFL170" s="382"/>
      <c r="AFM170" s="382"/>
      <c r="AFN170" s="382"/>
      <c r="AFO170" s="382"/>
      <c r="AFP170" s="382"/>
      <c r="AFQ170" s="382"/>
      <c r="AFR170" s="382"/>
      <c r="AFS170" s="382"/>
      <c r="AFT170" s="382"/>
      <c r="AFU170" s="382"/>
      <c r="AFV170" s="382"/>
      <c r="AFW170" s="382"/>
      <c r="AFX170" s="382"/>
      <c r="AFY170" s="382"/>
      <c r="AFZ170" s="382"/>
      <c r="AGA170" s="382"/>
      <c r="AGB170" s="382"/>
      <c r="AGC170" s="382"/>
      <c r="AGD170" s="382"/>
      <c r="AGE170" s="382"/>
      <c r="AGF170" s="382"/>
      <c r="AGG170" s="382"/>
      <c r="AGH170" s="382"/>
      <c r="AGI170" s="382"/>
      <c r="AGJ170" s="382"/>
      <c r="AGK170" s="382"/>
      <c r="AGL170" s="382"/>
      <c r="AGM170" s="382"/>
      <c r="AGN170" s="382"/>
      <c r="AGO170" s="382"/>
      <c r="AGP170" s="382"/>
      <c r="AGQ170" s="382"/>
      <c r="AGR170" s="382"/>
      <c r="AGS170" s="382"/>
      <c r="AGT170" s="382"/>
      <c r="AGU170" s="382"/>
      <c r="AGV170" s="382"/>
      <c r="AGW170" s="382"/>
      <c r="AGX170" s="382"/>
      <c r="AGY170" s="382"/>
      <c r="AGZ170" s="382"/>
      <c r="AHA170" s="382"/>
      <c r="AHB170" s="382"/>
      <c r="AHC170" s="382"/>
      <c r="AHD170" s="382"/>
      <c r="AHE170" s="382"/>
      <c r="AHF170" s="382"/>
      <c r="AHG170" s="382"/>
      <c r="AHH170" s="382"/>
      <c r="AHI170" s="382"/>
      <c r="AHJ170" s="382"/>
      <c r="AHK170" s="382"/>
      <c r="AHL170" s="382"/>
      <c r="AHM170" s="382"/>
      <c r="AHN170" s="382"/>
      <c r="AHO170" s="382"/>
      <c r="AHP170" s="382"/>
      <c r="AHQ170" s="382"/>
      <c r="AHR170" s="382"/>
      <c r="AHS170" s="382"/>
      <c r="AHT170" s="382"/>
      <c r="AHU170" s="382"/>
      <c r="AHV170" s="382"/>
      <c r="AHW170" s="382"/>
      <c r="AHX170" s="382"/>
      <c r="AHY170" s="382"/>
      <c r="AHZ170" s="382"/>
      <c r="AIA170" s="382"/>
      <c r="AIB170" s="382"/>
      <c r="AIC170" s="382"/>
      <c r="AID170" s="382"/>
      <c r="AIE170" s="382"/>
      <c r="AIF170" s="382"/>
      <c r="AIG170" s="382"/>
      <c r="AIH170" s="382"/>
      <c r="AII170" s="382"/>
      <c r="AIJ170" s="382"/>
      <c r="AIK170" s="382"/>
      <c r="AIL170" s="382"/>
      <c r="AIM170" s="382"/>
      <c r="AIN170" s="382"/>
      <c r="AIO170" s="382"/>
      <c r="AIP170" s="382"/>
      <c r="AIQ170" s="382"/>
      <c r="AIR170" s="382"/>
      <c r="AIS170" s="382"/>
      <c r="AIT170" s="382"/>
      <c r="AIU170" s="382"/>
      <c r="AIV170" s="382"/>
      <c r="AIW170" s="382"/>
      <c r="AIX170" s="382"/>
      <c r="AIY170" s="382"/>
      <c r="AIZ170" s="382"/>
      <c r="AJA170" s="382"/>
      <c r="AJB170" s="382"/>
      <c r="AJC170" s="382"/>
      <c r="AJD170" s="382"/>
      <c r="AJE170" s="382"/>
      <c r="AJF170" s="382"/>
      <c r="AJG170" s="382"/>
      <c r="AJH170" s="382"/>
      <c r="AJI170" s="382"/>
      <c r="AJJ170" s="382"/>
      <c r="AJK170" s="382"/>
      <c r="AJL170" s="382"/>
      <c r="AJM170" s="382"/>
      <c r="AJN170" s="382"/>
      <c r="AJO170" s="382"/>
      <c r="AJP170" s="382"/>
      <c r="AJQ170" s="382"/>
      <c r="AJR170" s="382"/>
      <c r="AJS170" s="382"/>
      <c r="AJT170" s="382"/>
      <c r="AJU170" s="382"/>
      <c r="AJV170" s="382"/>
      <c r="AJW170" s="382"/>
      <c r="AJX170" s="382"/>
      <c r="AJY170" s="382"/>
      <c r="AJZ170" s="382"/>
      <c r="AKA170" s="382"/>
      <c r="AKB170" s="382"/>
      <c r="AKC170" s="382"/>
      <c r="AKD170" s="382"/>
      <c r="AKE170" s="382"/>
      <c r="AKF170" s="382"/>
      <c r="AKG170" s="382"/>
      <c r="AKH170" s="382"/>
      <c r="AKI170" s="382"/>
      <c r="AKJ170" s="382"/>
      <c r="AKK170" s="382"/>
      <c r="AKL170" s="382"/>
      <c r="AKM170" s="382"/>
      <c r="AKN170" s="382"/>
      <c r="AKO170" s="382"/>
      <c r="AKP170" s="382"/>
      <c r="AKQ170" s="382"/>
      <c r="AKR170" s="382"/>
      <c r="AKS170" s="382"/>
      <c r="AKT170" s="382"/>
      <c r="AKU170" s="382"/>
      <c r="AKV170" s="382"/>
      <c r="AKW170" s="382"/>
      <c r="AKX170" s="382"/>
      <c r="AKY170" s="382"/>
      <c r="AKZ170" s="382"/>
      <c r="ALA170" s="382"/>
      <c r="ALB170" s="382"/>
      <c r="ALC170" s="382"/>
      <c r="ALD170" s="382"/>
      <c r="ALE170" s="382"/>
      <c r="ALF170" s="382"/>
      <c r="ALG170" s="382"/>
      <c r="ALH170" s="382"/>
      <c r="ALI170" s="382"/>
      <c r="ALJ170" s="382"/>
      <c r="ALK170" s="382"/>
      <c r="ALL170" s="382"/>
      <c r="ALM170" s="382"/>
      <c r="ALN170" s="382"/>
      <c r="ALO170" s="382"/>
      <c r="ALP170" s="382"/>
      <c r="ALQ170" s="382"/>
      <c r="ALR170" s="382"/>
      <c r="ALS170" s="382"/>
      <c r="ALT170" s="382"/>
      <c r="ALU170" s="382"/>
      <c r="ALV170" s="382"/>
      <c r="ALW170" s="382"/>
      <c r="ALX170" s="382"/>
      <c r="ALY170" s="382"/>
      <c r="ALZ170" s="382"/>
      <c r="AMA170" s="382"/>
      <c r="AMB170" s="382"/>
      <c r="AMC170" s="382"/>
      <c r="AMD170" s="382"/>
      <c r="AME170" s="382"/>
      <c r="AMF170" s="382"/>
      <c r="AMG170" s="382"/>
      <c r="AMH170" s="382"/>
      <c r="AMI170" s="382"/>
      <c r="AMJ170" s="382"/>
      <c r="AMK170" s="382"/>
      <c r="AML170" s="382"/>
      <c r="AMM170" s="382"/>
      <c r="AMN170" s="382"/>
      <c r="AMO170" s="382"/>
      <c r="AMP170" s="382"/>
      <c r="AMQ170" s="382"/>
      <c r="AMR170" s="382"/>
      <c r="AMS170" s="382"/>
      <c r="AMT170" s="382"/>
      <c r="AMU170" s="382"/>
      <c r="AMV170" s="382"/>
      <c r="AMW170" s="382"/>
      <c r="AMX170" s="382"/>
      <c r="AMY170" s="382"/>
      <c r="AMZ170" s="382"/>
      <c r="ANA170" s="382"/>
      <c r="ANB170" s="382"/>
      <c r="ANC170" s="382"/>
      <c r="AND170" s="382"/>
      <c r="ANE170" s="382"/>
      <c r="ANF170" s="382"/>
      <c r="ANG170" s="382"/>
      <c r="ANH170" s="382"/>
      <c r="ANI170" s="382"/>
      <c r="ANJ170" s="382"/>
      <c r="ANK170" s="382"/>
      <c r="ANL170" s="382"/>
      <c r="ANM170" s="382"/>
      <c r="ANN170" s="382"/>
      <c r="ANO170" s="382"/>
      <c r="ANP170" s="382"/>
      <c r="ANQ170" s="382"/>
      <c r="ANR170" s="382"/>
      <c r="ANS170" s="382"/>
      <c r="ANT170" s="382"/>
      <c r="ANU170" s="382"/>
      <c r="ANV170" s="382"/>
      <c r="ANW170" s="382"/>
      <c r="ANX170" s="382"/>
      <c r="ANY170" s="382"/>
      <c r="ANZ170" s="382"/>
      <c r="AOA170" s="382"/>
      <c r="AOB170" s="382"/>
      <c r="AOC170" s="382"/>
      <c r="AOD170" s="382"/>
      <c r="AOE170" s="382"/>
      <c r="AOF170" s="382"/>
      <c r="AOG170" s="382"/>
      <c r="AOH170" s="382"/>
      <c r="AOI170" s="382"/>
      <c r="AOJ170" s="382"/>
      <c r="AOK170" s="382"/>
      <c r="AOL170" s="382"/>
      <c r="AOM170" s="382"/>
      <c r="AON170" s="382"/>
      <c r="AOO170" s="382"/>
      <c r="AOP170" s="382"/>
      <c r="AOQ170" s="382"/>
      <c r="AOR170" s="382"/>
      <c r="AOS170" s="382"/>
      <c r="AOT170" s="382"/>
      <c r="AOU170" s="382"/>
      <c r="AOV170" s="382"/>
      <c r="AOW170" s="382"/>
      <c r="AOX170" s="382"/>
      <c r="AOY170" s="382"/>
      <c r="AOZ170" s="382"/>
      <c r="APA170" s="382"/>
      <c r="APB170" s="382"/>
      <c r="APC170" s="382"/>
      <c r="APD170" s="382"/>
      <c r="APE170" s="382"/>
      <c r="APF170" s="382"/>
      <c r="APG170" s="382"/>
      <c r="APH170" s="382"/>
      <c r="API170" s="382"/>
      <c r="APJ170" s="382"/>
      <c r="APK170" s="382"/>
      <c r="APL170" s="382"/>
      <c r="APM170" s="382"/>
      <c r="APN170" s="382"/>
      <c r="APO170" s="382"/>
      <c r="APP170" s="382"/>
      <c r="APQ170" s="382"/>
      <c r="APR170" s="382"/>
      <c r="APS170" s="382"/>
      <c r="APT170" s="382"/>
      <c r="APU170" s="382"/>
      <c r="APV170" s="382"/>
      <c r="APW170" s="382"/>
      <c r="APX170" s="382"/>
      <c r="APY170" s="382"/>
      <c r="APZ170" s="382"/>
      <c r="AQA170" s="382"/>
      <c r="AQB170" s="382"/>
      <c r="AQC170" s="382"/>
      <c r="AQD170" s="382"/>
      <c r="AQE170" s="382"/>
      <c r="AQF170" s="382"/>
      <c r="AQG170" s="382"/>
      <c r="AQH170" s="382"/>
      <c r="AQI170" s="382"/>
      <c r="AQJ170" s="382"/>
      <c r="AQK170" s="382"/>
      <c r="AQL170" s="382"/>
      <c r="AQM170" s="382"/>
      <c r="AQN170" s="382"/>
      <c r="AQO170" s="382"/>
      <c r="AQP170" s="382"/>
      <c r="AQQ170" s="382"/>
      <c r="AQR170" s="382"/>
      <c r="AQS170" s="382"/>
      <c r="AQT170" s="382"/>
      <c r="AQU170" s="382"/>
      <c r="AQV170" s="382"/>
      <c r="AQW170" s="382"/>
      <c r="AQX170" s="382"/>
      <c r="AQY170" s="382"/>
      <c r="AQZ170" s="382"/>
      <c r="ARA170" s="382"/>
      <c r="ARB170" s="382"/>
      <c r="ARC170" s="382"/>
      <c r="ARD170" s="382"/>
      <c r="ARE170" s="382"/>
      <c r="ARF170" s="382"/>
      <c r="ARG170" s="382"/>
      <c r="ARH170" s="382"/>
      <c r="ARI170" s="382"/>
      <c r="ARJ170" s="382"/>
      <c r="ARK170" s="382"/>
      <c r="ARL170" s="382"/>
      <c r="ARM170" s="382"/>
      <c r="ARN170" s="382"/>
      <c r="ARO170" s="382"/>
      <c r="ARP170" s="382"/>
      <c r="ARQ170" s="382"/>
      <c r="ARR170" s="382"/>
      <c r="ARS170" s="382"/>
      <c r="ART170" s="382"/>
      <c r="ARU170" s="382"/>
      <c r="ARV170" s="382"/>
      <c r="ARW170" s="382"/>
      <c r="ARX170" s="382"/>
      <c r="ARY170" s="382"/>
      <c r="ARZ170" s="382"/>
      <c r="ASA170" s="382"/>
      <c r="ASB170" s="382"/>
      <c r="ASC170" s="382"/>
      <c r="ASD170" s="382"/>
      <c r="ASE170" s="382"/>
      <c r="ASF170" s="382"/>
      <c r="ASG170" s="382"/>
      <c r="ASH170" s="382"/>
      <c r="ASI170" s="382"/>
      <c r="ASJ170" s="382"/>
      <c r="ASK170" s="382"/>
      <c r="ASL170" s="382"/>
      <c r="ASM170" s="382"/>
      <c r="ASN170" s="382"/>
      <c r="ASO170" s="382"/>
      <c r="ASP170" s="382"/>
      <c r="ASQ170" s="382"/>
      <c r="ASR170" s="382"/>
      <c r="ASS170" s="382"/>
      <c r="AST170" s="382"/>
      <c r="ASU170" s="382"/>
      <c r="ASV170" s="382"/>
      <c r="ASW170" s="382"/>
      <c r="ASX170" s="382"/>
      <c r="ASY170" s="382"/>
      <c r="ASZ170" s="382"/>
      <c r="ATA170" s="382"/>
      <c r="ATB170" s="382"/>
      <c r="ATC170" s="382"/>
      <c r="ATD170" s="382"/>
      <c r="ATE170" s="382"/>
      <c r="ATF170" s="382"/>
      <c r="ATG170" s="382"/>
      <c r="ATH170" s="382"/>
      <c r="ATI170" s="382"/>
      <c r="ATJ170" s="382"/>
      <c r="ATK170" s="382"/>
      <c r="ATL170" s="382"/>
      <c r="ATM170" s="382"/>
      <c r="ATN170" s="382"/>
      <c r="ATO170" s="382"/>
      <c r="ATP170" s="382"/>
      <c r="ATQ170" s="382"/>
      <c r="ATR170" s="382"/>
      <c r="ATS170" s="382"/>
      <c r="ATT170" s="382"/>
      <c r="ATU170" s="382"/>
      <c r="ATV170" s="382"/>
      <c r="ATW170" s="382"/>
      <c r="ATX170" s="382"/>
      <c r="ATY170" s="382"/>
      <c r="ATZ170" s="382"/>
      <c r="AUA170" s="382"/>
      <c r="AUB170" s="382"/>
      <c r="AUC170" s="382"/>
      <c r="AUD170" s="382"/>
      <c r="AUE170" s="382"/>
      <c r="AUF170" s="382"/>
      <c r="AUG170" s="382"/>
      <c r="AUH170" s="382"/>
      <c r="AUI170" s="382"/>
      <c r="AUJ170" s="382"/>
      <c r="AUK170" s="382"/>
      <c r="AUL170" s="382"/>
      <c r="AUM170" s="382"/>
      <c r="AUN170" s="382"/>
      <c r="AUO170" s="382"/>
      <c r="AUP170" s="382"/>
      <c r="AUQ170" s="382"/>
      <c r="AUR170" s="382"/>
      <c r="AUS170" s="382"/>
      <c r="AUT170" s="382"/>
      <c r="AUU170" s="382"/>
      <c r="AUV170" s="382"/>
      <c r="AUW170" s="382"/>
      <c r="AUX170" s="382"/>
      <c r="AUY170" s="382"/>
      <c r="AUZ170" s="382"/>
      <c r="AVA170" s="382"/>
      <c r="AVB170" s="382"/>
      <c r="AVC170" s="382"/>
      <c r="AVD170" s="382"/>
      <c r="AVE170" s="382"/>
      <c r="AVF170" s="382"/>
      <c r="AVG170" s="382"/>
      <c r="AVH170" s="382"/>
      <c r="AVI170" s="382"/>
      <c r="AVJ170" s="382"/>
      <c r="AVK170" s="382"/>
      <c r="AVL170" s="382"/>
      <c r="AVM170" s="382"/>
      <c r="AVN170" s="382"/>
      <c r="AVO170" s="382"/>
      <c r="AVP170" s="382"/>
      <c r="AVQ170" s="382"/>
      <c r="AVR170" s="382"/>
      <c r="AVS170" s="382"/>
      <c r="AVT170" s="382"/>
      <c r="AVU170" s="382"/>
      <c r="AVV170" s="382"/>
      <c r="AVW170" s="382"/>
      <c r="AVX170" s="382"/>
      <c r="AVY170" s="382"/>
      <c r="AVZ170" s="382"/>
      <c r="AWA170" s="382"/>
      <c r="AWB170" s="382"/>
      <c r="AWC170" s="382"/>
      <c r="AWD170" s="382"/>
      <c r="AWE170" s="382"/>
      <c r="AWF170" s="382"/>
      <c r="AWG170" s="382"/>
      <c r="AWH170" s="382"/>
      <c r="AWI170" s="382"/>
      <c r="AWJ170" s="382"/>
      <c r="AWK170" s="382"/>
      <c r="AWL170" s="382"/>
      <c r="AWM170" s="382"/>
      <c r="AWN170" s="382"/>
      <c r="AWO170" s="382"/>
      <c r="AWP170" s="382"/>
      <c r="AWQ170" s="382"/>
      <c r="AWR170" s="382"/>
      <c r="AWS170" s="382"/>
      <c r="AWT170" s="382"/>
      <c r="AWU170" s="382"/>
      <c r="AWV170" s="382"/>
      <c r="AWW170" s="382"/>
      <c r="AWX170" s="382"/>
      <c r="AWY170" s="382"/>
      <c r="AWZ170" s="382"/>
      <c r="AXA170" s="382"/>
      <c r="AXB170" s="382"/>
      <c r="AXC170" s="382"/>
      <c r="AXD170" s="382"/>
      <c r="AXE170" s="382"/>
      <c r="AXF170" s="382"/>
      <c r="AXG170" s="382"/>
      <c r="AXH170" s="382"/>
      <c r="AXI170" s="382"/>
      <c r="AXJ170" s="382"/>
      <c r="AXK170" s="382"/>
      <c r="AXL170" s="382"/>
      <c r="AXM170" s="382"/>
      <c r="AXN170" s="382"/>
      <c r="AXO170" s="382"/>
      <c r="AXP170" s="382"/>
      <c r="AXQ170" s="382"/>
      <c r="AXR170" s="382"/>
      <c r="AXS170" s="382"/>
      <c r="AXT170" s="382"/>
      <c r="AXU170" s="382"/>
      <c r="AXV170" s="382"/>
      <c r="AXW170" s="382"/>
      <c r="AXX170" s="382"/>
      <c r="AXY170" s="382"/>
      <c r="AXZ170" s="382"/>
      <c r="AYA170" s="382"/>
      <c r="AYB170" s="382"/>
      <c r="AYC170" s="382"/>
      <c r="AYD170" s="382"/>
      <c r="AYE170" s="382"/>
      <c r="AYF170" s="382"/>
      <c r="AYG170" s="382"/>
      <c r="AYH170" s="382"/>
      <c r="AYI170" s="382"/>
      <c r="AYJ170" s="382"/>
      <c r="AYK170" s="382"/>
      <c r="AYL170" s="382"/>
      <c r="AYM170" s="382"/>
      <c r="AYN170" s="382"/>
      <c r="AYO170" s="382"/>
      <c r="AYP170" s="382"/>
      <c r="AYQ170" s="382"/>
      <c r="AYR170" s="382"/>
      <c r="AYS170" s="382"/>
      <c r="AYT170" s="382"/>
      <c r="AYU170" s="382"/>
      <c r="AYV170" s="382"/>
      <c r="AYW170" s="382"/>
      <c r="AYX170" s="382"/>
      <c r="AYY170" s="382"/>
      <c r="AYZ170" s="382"/>
      <c r="AZA170" s="382"/>
      <c r="AZB170" s="382"/>
      <c r="AZC170" s="382"/>
      <c r="AZD170" s="382"/>
      <c r="AZE170" s="382"/>
      <c r="AZF170" s="382"/>
      <c r="AZG170" s="382"/>
      <c r="AZH170" s="382"/>
      <c r="AZI170" s="382"/>
      <c r="AZJ170" s="382"/>
      <c r="AZK170" s="382"/>
      <c r="AZL170" s="382"/>
      <c r="AZM170" s="382"/>
      <c r="AZN170" s="382"/>
      <c r="AZO170" s="382"/>
      <c r="AZP170" s="382"/>
      <c r="AZQ170" s="382"/>
      <c r="AZR170" s="382"/>
      <c r="AZS170" s="382"/>
      <c r="AZT170" s="382"/>
      <c r="AZU170" s="382"/>
      <c r="AZV170" s="382"/>
      <c r="AZW170" s="382"/>
      <c r="AZX170" s="382"/>
      <c r="AZY170" s="382"/>
      <c r="AZZ170" s="382"/>
      <c r="BAA170" s="382"/>
      <c r="BAB170" s="382"/>
      <c r="BAC170" s="382"/>
      <c r="BAD170" s="382"/>
      <c r="BAE170" s="382"/>
      <c r="BAF170" s="382"/>
      <c r="BAG170" s="382"/>
      <c r="BAH170" s="382"/>
      <c r="BAI170" s="382"/>
      <c r="BAJ170" s="382"/>
      <c r="BAK170" s="382"/>
      <c r="BAL170" s="382"/>
      <c r="BAM170" s="382"/>
      <c r="BAN170" s="382"/>
      <c r="BAO170" s="382"/>
      <c r="BAP170" s="382"/>
      <c r="BAQ170" s="382"/>
      <c r="BAR170" s="382"/>
      <c r="BAS170" s="382"/>
      <c r="BAT170" s="382"/>
      <c r="BAU170" s="382"/>
      <c r="BAV170" s="382"/>
      <c r="BAW170" s="382"/>
      <c r="BAX170" s="382"/>
      <c r="BAY170" s="382"/>
      <c r="BAZ170" s="382"/>
      <c r="BBA170" s="382"/>
      <c r="BBB170" s="382"/>
      <c r="BBC170" s="382"/>
      <c r="BBD170" s="382"/>
      <c r="BBE170" s="382"/>
      <c r="BBF170" s="382"/>
      <c r="BBG170" s="382"/>
      <c r="BBH170" s="382"/>
      <c r="BBI170" s="382"/>
      <c r="BBJ170" s="382"/>
      <c r="BBK170" s="382"/>
      <c r="BBL170" s="382"/>
      <c r="BBM170" s="382"/>
      <c r="BBN170" s="382"/>
      <c r="BBO170" s="382"/>
      <c r="BBP170" s="382"/>
      <c r="BBQ170" s="382"/>
      <c r="BBR170" s="382"/>
      <c r="BBS170" s="382"/>
      <c r="BBT170" s="382"/>
      <c r="BBU170" s="382"/>
      <c r="BBV170" s="382"/>
      <c r="BBW170" s="382"/>
      <c r="BBX170" s="382"/>
      <c r="BBY170" s="382"/>
      <c r="BBZ170" s="382"/>
      <c r="BCA170" s="382"/>
      <c r="BCB170" s="382"/>
      <c r="BCC170" s="382"/>
      <c r="BCD170" s="382"/>
      <c r="BCE170" s="382"/>
      <c r="BCF170" s="382"/>
      <c r="BCG170" s="382"/>
      <c r="BCH170" s="382"/>
      <c r="BCI170" s="382"/>
      <c r="BCJ170" s="382"/>
      <c r="BCK170" s="382"/>
      <c r="BCL170" s="382"/>
      <c r="BCM170" s="382"/>
      <c r="BCN170" s="382"/>
      <c r="BCO170" s="382"/>
      <c r="BCP170" s="382"/>
      <c r="BCQ170" s="382"/>
      <c r="BCR170" s="382"/>
      <c r="BCS170" s="382"/>
      <c r="BCT170" s="382"/>
      <c r="BCU170" s="382"/>
      <c r="BCV170" s="382"/>
      <c r="BCW170" s="382"/>
      <c r="BCX170" s="382"/>
      <c r="BCY170" s="382"/>
      <c r="BCZ170" s="382"/>
      <c r="BDA170" s="382"/>
      <c r="BDB170" s="382"/>
      <c r="BDC170" s="382"/>
      <c r="BDD170" s="382"/>
      <c r="BDE170" s="382"/>
      <c r="BDF170" s="382"/>
      <c r="BDG170" s="382"/>
      <c r="BDH170" s="382"/>
      <c r="BDI170" s="382"/>
      <c r="BDJ170" s="382"/>
      <c r="BDK170" s="382"/>
      <c r="BDL170" s="382"/>
      <c r="BDM170" s="382"/>
      <c r="BDN170" s="382"/>
      <c r="BDO170" s="382"/>
      <c r="BDP170" s="382"/>
      <c r="BDQ170" s="382"/>
      <c r="BDR170" s="382"/>
      <c r="BDS170" s="382"/>
      <c r="BDT170" s="382"/>
      <c r="BDU170" s="382"/>
      <c r="BDV170" s="382"/>
      <c r="BDW170" s="382"/>
      <c r="BDX170" s="382"/>
      <c r="BDY170" s="382"/>
      <c r="BDZ170" s="382"/>
      <c r="BEA170" s="382"/>
      <c r="BEB170" s="382"/>
      <c r="BEC170" s="382"/>
      <c r="BED170" s="382"/>
      <c r="BEE170" s="382"/>
      <c r="BEF170" s="382"/>
      <c r="BEG170" s="382"/>
      <c r="BEH170" s="382"/>
      <c r="BEI170" s="382"/>
      <c r="BEJ170" s="382"/>
      <c r="BEK170" s="382"/>
      <c r="BEL170" s="382"/>
      <c r="BEM170" s="382"/>
      <c r="BEN170" s="382"/>
      <c r="BEO170" s="382"/>
      <c r="BEP170" s="382"/>
      <c r="BEQ170" s="382"/>
      <c r="BER170" s="382"/>
      <c r="BES170" s="382"/>
      <c r="BET170" s="382"/>
      <c r="BEU170" s="382"/>
      <c r="BEV170" s="382"/>
      <c r="BEW170" s="382"/>
      <c r="BEX170" s="382"/>
      <c r="BEY170" s="382"/>
      <c r="BEZ170" s="382"/>
      <c r="BFA170" s="382"/>
      <c r="BFB170" s="382"/>
      <c r="BFC170" s="382"/>
      <c r="BFD170" s="382"/>
      <c r="BFE170" s="382"/>
      <c r="BFF170" s="382"/>
      <c r="BFG170" s="382"/>
      <c r="BFH170" s="382"/>
      <c r="BFI170" s="382"/>
      <c r="BFJ170" s="382"/>
      <c r="BFK170" s="382"/>
      <c r="BFL170" s="382"/>
      <c r="BFM170" s="382"/>
      <c r="BFN170" s="382"/>
      <c r="BFO170" s="382"/>
      <c r="BFP170" s="382"/>
      <c r="BFQ170" s="382"/>
      <c r="BFR170" s="382"/>
      <c r="BFS170" s="382"/>
      <c r="BFT170" s="382"/>
      <c r="BFU170" s="382"/>
      <c r="BFV170" s="382"/>
      <c r="BFW170" s="382"/>
      <c r="BFX170" s="382"/>
      <c r="BFY170" s="382"/>
      <c r="BFZ170" s="382"/>
      <c r="BGA170" s="382"/>
      <c r="BGB170" s="382"/>
      <c r="BGC170" s="382"/>
      <c r="BGD170" s="382"/>
      <c r="BGE170" s="382"/>
      <c r="BGF170" s="382"/>
      <c r="BGG170" s="382"/>
      <c r="BGH170" s="382"/>
      <c r="BGI170" s="382"/>
      <c r="BGJ170" s="382"/>
      <c r="BGK170" s="382"/>
      <c r="BGL170" s="382"/>
      <c r="BGM170" s="382"/>
      <c r="BGN170" s="382"/>
      <c r="BGO170" s="382"/>
      <c r="BGP170" s="382"/>
      <c r="BGQ170" s="382"/>
      <c r="BGR170" s="382"/>
      <c r="BGS170" s="382"/>
      <c r="BGT170" s="382"/>
      <c r="BGU170" s="382"/>
      <c r="BGV170" s="382"/>
      <c r="BGW170" s="382"/>
      <c r="BGX170" s="382"/>
      <c r="BGY170" s="382"/>
      <c r="BGZ170" s="382"/>
      <c r="BHA170" s="382"/>
      <c r="BHB170" s="382"/>
      <c r="BHC170" s="382"/>
      <c r="BHD170" s="382"/>
      <c r="BHE170" s="382"/>
      <c r="BHF170" s="382"/>
      <c r="BHG170" s="382"/>
      <c r="BHH170" s="382"/>
      <c r="BHI170" s="382"/>
      <c r="BHJ170" s="382"/>
      <c r="BHK170" s="382"/>
      <c r="BHL170" s="382"/>
      <c r="BHM170" s="382"/>
      <c r="BHN170" s="382"/>
      <c r="BHO170" s="382"/>
      <c r="BHP170" s="382"/>
      <c r="BHQ170" s="382"/>
      <c r="BHR170" s="382"/>
      <c r="BHS170" s="382"/>
      <c r="BHT170" s="382"/>
      <c r="BHU170" s="382"/>
      <c r="BHV170" s="382"/>
      <c r="BHW170" s="382"/>
      <c r="BHX170" s="382"/>
      <c r="BHY170" s="382"/>
      <c r="BHZ170" s="382"/>
      <c r="BIA170" s="382"/>
      <c r="BIB170" s="382"/>
      <c r="BIC170" s="382"/>
      <c r="BID170" s="382"/>
      <c r="BIE170" s="382"/>
      <c r="BIF170" s="382"/>
      <c r="BIG170" s="382"/>
      <c r="BIH170" s="382"/>
      <c r="BII170" s="382"/>
      <c r="BIJ170" s="382"/>
      <c r="BIK170" s="382"/>
      <c r="BIL170" s="382"/>
      <c r="BIM170" s="382"/>
      <c r="BIN170" s="382"/>
      <c r="BIO170" s="382"/>
      <c r="BIP170" s="382"/>
      <c r="BIQ170" s="382"/>
      <c r="BIR170" s="382"/>
      <c r="BIS170" s="382"/>
      <c r="BIT170" s="382"/>
      <c r="BIU170" s="382"/>
      <c r="BIV170" s="382"/>
      <c r="BIW170" s="382"/>
      <c r="BIX170" s="382"/>
      <c r="BIY170" s="382"/>
      <c r="BIZ170" s="382"/>
      <c r="BJA170" s="382"/>
      <c r="BJB170" s="382"/>
      <c r="BJC170" s="382"/>
      <c r="BJD170" s="382"/>
      <c r="BJE170" s="382"/>
      <c r="BJF170" s="382"/>
      <c r="BJG170" s="382"/>
      <c r="BJH170" s="382"/>
      <c r="BJI170" s="382"/>
      <c r="BJJ170" s="382"/>
      <c r="BJK170" s="382"/>
      <c r="BJL170" s="382"/>
      <c r="BJM170" s="382"/>
      <c r="BJN170" s="382"/>
      <c r="BJO170" s="382"/>
      <c r="BJP170" s="382"/>
      <c r="BJQ170" s="382"/>
      <c r="BJR170" s="382"/>
      <c r="BJS170" s="382"/>
      <c r="BJT170" s="382"/>
      <c r="BJU170" s="382"/>
      <c r="BJV170" s="382"/>
      <c r="BJW170" s="382"/>
      <c r="BJX170" s="382"/>
      <c r="BJY170" s="382"/>
      <c r="BJZ170" s="382"/>
      <c r="BKA170" s="382"/>
      <c r="BKB170" s="382"/>
      <c r="BKC170" s="382"/>
      <c r="BKD170" s="382"/>
      <c r="BKE170" s="382"/>
      <c r="BKF170" s="382"/>
      <c r="BKG170" s="382"/>
      <c r="BKH170" s="382"/>
      <c r="BKI170" s="382"/>
      <c r="BKJ170" s="382"/>
      <c r="BKK170" s="382"/>
      <c r="BKL170" s="382"/>
      <c r="BKM170" s="382"/>
      <c r="BKN170" s="382"/>
      <c r="BKO170" s="382"/>
      <c r="BKP170" s="382"/>
      <c r="BKQ170" s="382"/>
      <c r="BKR170" s="382"/>
      <c r="BKS170" s="382"/>
      <c r="BKT170" s="382"/>
      <c r="BKU170" s="382"/>
      <c r="BKV170" s="382"/>
      <c r="BKW170" s="382"/>
      <c r="BKX170" s="382"/>
      <c r="BKY170" s="382"/>
      <c r="BKZ170" s="382"/>
      <c r="BLA170" s="382"/>
      <c r="BLB170" s="382"/>
      <c r="BLC170" s="382"/>
      <c r="BLD170" s="382"/>
      <c r="BLE170" s="382"/>
      <c r="BLF170" s="382"/>
      <c r="BLG170" s="382"/>
      <c r="BLH170" s="382"/>
      <c r="BLI170" s="382"/>
      <c r="BLJ170" s="382"/>
      <c r="BLK170" s="382"/>
      <c r="BLL170" s="382"/>
      <c r="BLM170" s="382"/>
      <c r="BLN170" s="382"/>
      <c r="BLO170" s="382"/>
      <c r="BLP170" s="382"/>
      <c r="BLQ170" s="382"/>
      <c r="BLR170" s="382"/>
      <c r="BLS170" s="382"/>
      <c r="BLT170" s="382"/>
      <c r="BLU170" s="382"/>
      <c r="BLV170" s="382"/>
      <c r="BLW170" s="382"/>
      <c r="BLX170" s="382"/>
      <c r="BLY170" s="382"/>
      <c r="BLZ170" s="382"/>
      <c r="BMA170" s="382"/>
      <c r="BMB170" s="382"/>
      <c r="BMC170" s="382"/>
      <c r="BMD170" s="382"/>
      <c r="BME170" s="382"/>
      <c r="BMF170" s="382"/>
      <c r="BMG170" s="382"/>
      <c r="BMH170" s="382"/>
      <c r="BMI170" s="382"/>
      <c r="BMJ170" s="382"/>
      <c r="BMK170" s="382"/>
      <c r="BML170" s="382"/>
      <c r="BMM170" s="382"/>
      <c r="BMN170" s="382"/>
      <c r="BMO170" s="382"/>
      <c r="BMP170" s="382"/>
      <c r="BMQ170" s="382"/>
      <c r="BMR170" s="382"/>
      <c r="BMS170" s="382"/>
      <c r="BMT170" s="382"/>
      <c r="BMU170" s="382"/>
      <c r="BMV170" s="382"/>
      <c r="BMW170" s="382"/>
      <c r="BMX170" s="382"/>
      <c r="BMY170" s="382"/>
      <c r="BMZ170" s="382"/>
      <c r="BNA170" s="382"/>
      <c r="BNB170" s="382"/>
      <c r="BNC170" s="382"/>
      <c r="BND170" s="382"/>
      <c r="BNE170" s="382"/>
      <c r="BNF170" s="382"/>
      <c r="BNG170" s="382"/>
      <c r="BNH170" s="382"/>
      <c r="BNI170" s="382"/>
      <c r="BNJ170" s="382"/>
      <c r="BNK170" s="382"/>
      <c r="BNL170" s="382"/>
      <c r="BNM170" s="382"/>
      <c r="BNN170" s="382"/>
      <c r="BNO170" s="382"/>
      <c r="BNP170" s="382"/>
      <c r="BNQ170" s="382"/>
      <c r="BNR170" s="382"/>
      <c r="BNS170" s="382"/>
      <c r="BNT170" s="382"/>
      <c r="BNU170" s="382"/>
      <c r="BNV170" s="382"/>
      <c r="BNW170" s="382"/>
      <c r="BNX170" s="382"/>
      <c r="BNY170" s="382"/>
      <c r="BNZ170" s="382"/>
      <c r="BOA170" s="382"/>
      <c r="BOB170" s="382"/>
      <c r="BOC170" s="382"/>
      <c r="BOD170" s="382"/>
      <c r="BOE170" s="382"/>
      <c r="BOF170" s="382"/>
      <c r="BOG170" s="382"/>
      <c r="BOH170" s="382"/>
      <c r="BOI170" s="382"/>
      <c r="BOJ170" s="382"/>
      <c r="BOK170" s="382"/>
      <c r="BOL170" s="382"/>
      <c r="BOM170" s="382"/>
      <c r="BON170" s="382"/>
      <c r="BOO170" s="382"/>
      <c r="BOP170" s="382"/>
      <c r="BOQ170" s="382"/>
      <c r="BOR170" s="382"/>
      <c r="BOS170" s="382"/>
      <c r="BOT170" s="382"/>
      <c r="BOU170" s="382"/>
      <c r="BOV170" s="382"/>
      <c r="BOW170" s="382"/>
      <c r="BOX170" s="382"/>
      <c r="BOY170" s="382"/>
      <c r="BOZ170" s="382"/>
      <c r="BPA170" s="382"/>
      <c r="BPB170" s="382"/>
      <c r="BPC170" s="382"/>
      <c r="BPD170" s="382"/>
      <c r="BPE170" s="382"/>
      <c r="BPF170" s="382"/>
      <c r="BPG170" s="382"/>
      <c r="BPH170" s="382"/>
      <c r="BPI170" s="382"/>
      <c r="BPJ170" s="382"/>
      <c r="BPK170" s="382"/>
      <c r="BPL170" s="382"/>
      <c r="BPM170" s="382"/>
      <c r="BPN170" s="382"/>
      <c r="BPO170" s="382"/>
      <c r="BPP170" s="382"/>
      <c r="BPQ170" s="382"/>
      <c r="BPR170" s="382"/>
      <c r="BPS170" s="382"/>
      <c r="BPT170" s="382"/>
      <c r="BPU170" s="382"/>
      <c r="BPV170" s="382"/>
      <c r="BPW170" s="382"/>
      <c r="BPX170" s="382"/>
      <c r="BPY170" s="382"/>
      <c r="BPZ170" s="382"/>
      <c r="BQA170" s="382"/>
      <c r="BQB170" s="382"/>
      <c r="BQC170" s="382"/>
      <c r="BQD170" s="382"/>
      <c r="BQE170" s="382"/>
      <c r="BQF170" s="382"/>
      <c r="BQG170" s="382"/>
      <c r="BQH170" s="382"/>
      <c r="BQI170" s="382"/>
      <c r="BQJ170" s="382"/>
      <c r="BQK170" s="382"/>
      <c r="BQL170" s="382"/>
      <c r="BQM170" s="382"/>
      <c r="BQN170" s="382"/>
      <c r="BQO170" s="382"/>
      <c r="BQP170" s="382"/>
      <c r="BQQ170" s="382"/>
      <c r="BQR170" s="382"/>
      <c r="BQS170" s="382"/>
      <c r="BQT170" s="382"/>
      <c r="BQU170" s="382"/>
      <c r="BQV170" s="382"/>
      <c r="BQW170" s="382"/>
      <c r="BQX170" s="382"/>
      <c r="BQY170" s="382"/>
      <c r="BQZ170" s="382"/>
      <c r="BRA170" s="382"/>
      <c r="BRB170" s="382"/>
      <c r="BRC170" s="382"/>
      <c r="BRD170" s="382"/>
      <c r="BRE170" s="382"/>
      <c r="BRF170" s="382"/>
      <c r="BRG170" s="382"/>
      <c r="BRH170" s="382"/>
      <c r="BRI170" s="382"/>
      <c r="BRJ170" s="382"/>
      <c r="BRK170" s="382"/>
      <c r="BRL170" s="382"/>
      <c r="BRM170" s="382"/>
      <c r="BRN170" s="382"/>
      <c r="BRO170" s="382"/>
      <c r="BRP170" s="382"/>
      <c r="BRQ170" s="382"/>
      <c r="BRR170" s="382"/>
      <c r="BRS170" s="382"/>
      <c r="BRT170" s="382"/>
      <c r="BRU170" s="382"/>
      <c r="BRV170" s="382"/>
      <c r="BRW170" s="382"/>
      <c r="BRX170" s="382"/>
      <c r="BRY170" s="382"/>
      <c r="BRZ170" s="382"/>
      <c r="BSA170" s="382"/>
      <c r="BSB170" s="382"/>
      <c r="BSC170" s="382"/>
      <c r="BSD170" s="382"/>
      <c r="BSE170" s="382"/>
      <c r="BSF170" s="382"/>
      <c r="BSG170" s="382"/>
      <c r="BSH170" s="382"/>
      <c r="BSI170" s="382"/>
      <c r="BSJ170" s="382"/>
      <c r="BSK170" s="382"/>
      <c r="BSL170" s="382"/>
      <c r="BSM170" s="382"/>
      <c r="BSN170" s="382"/>
      <c r="BSO170" s="382"/>
      <c r="BSP170" s="382"/>
      <c r="BSQ170" s="382"/>
      <c r="BSR170" s="382"/>
      <c r="BSS170" s="382"/>
      <c r="BST170" s="382"/>
      <c r="BSU170" s="382"/>
      <c r="BSV170" s="382"/>
      <c r="BSW170" s="382"/>
      <c r="BSX170" s="382"/>
      <c r="BSY170" s="382"/>
      <c r="BSZ170" s="382"/>
      <c r="BTA170" s="382"/>
      <c r="BTB170" s="382"/>
      <c r="BTC170" s="382"/>
      <c r="BTD170" s="382"/>
      <c r="BTE170" s="382"/>
      <c r="BTF170" s="382"/>
      <c r="BTG170" s="382"/>
      <c r="BTH170" s="382"/>
      <c r="BTI170" s="382"/>
    </row>
    <row r="171" spans="1:1881" s="379" customFormat="1" ht="81.75" customHeight="1" x14ac:dyDescent="0.25">
      <c r="A171" s="187">
        <v>602</v>
      </c>
      <c r="B171" s="149" t="s">
        <v>61</v>
      </c>
      <c r="C171" s="149" t="s">
        <v>547</v>
      </c>
      <c r="D171" s="243" t="s">
        <v>708</v>
      </c>
      <c r="E171" s="33" t="e">
        <f>HLOOKUP($D$2,'2019 Data(H)'!$C$1:$DC$310,262,FALSE)</f>
        <v>#N/A</v>
      </c>
      <c r="F171" s="562"/>
      <c r="G171" s="536" t="str">
        <f>IF(ISBLANK(F171),"Please do not leave blank","")</f>
        <v>Please do not leave blank</v>
      </c>
      <c r="H171" s="353">
        <f>IF(F171&lt;0,"Note: Number is normally positive.",)</f>
        <v>0</v>
      </c>
      <c r="I171" s="32"/>
      <c r="J171"/>
      <c r="K171" s="382"/>
      <c r="L171" s="382"/>
      <c r="M171" s="382"/>
      <c r="N171"/>
      <c r="O171" s="382"/>
      <c r="P171" s="382"/>
      <c r="Q171" s="382"/>
      <c r="R171" s="382"/>
      <c r="S171" s="382"/>
      <c r="T171" s="382"/>
      <c r="U171" s="382"/>
      <c r="V171" s="382"/>
      <c r="W171" s="382"/>
      <c r="X171" s="382"/>
      <c r="Y171" s="382"/>
      <c r="Z171" s="382"/>
      <c r="AA171" s="382"/>
      <c r="AB171" s="382"/>
      <c r="AC171" s="382"/>
      <c r="AD171" s="382"/>
      <c r="AE171" s="382"/>
      <c r="AF171" s="382"/>
      <c r="AG171" s="382"/>
      <c r="AH171" s="382"/>
      <c r="AI171" s="382"/>
      <c r="AJ171" s="382"/>
      <c r="AK171" s="382"/>
      <c r="AL171" s="382"/>
      <c r="AM171" s="382"/>
      <c r="AN171" s="382"/>
      <c r="AO171" s="382"/>
      <c r="AP171" s="382"/>
      <c r="AQ171" s="382"/>
      <c r="AR171" s="382"/>
      <c r="AS171" s="382"/>
      <c r="AT171" s="382"/>
      <c r="AU171" s="382"/>
      <c r="AV171" s="382"/>
      <c r="AW171" s="382"/>
      <c r="AX171" s="382"/>
      <c r="AY171" s="382"/>
      <c r="AZ171" s="382"/>
      <c r="BA171" s="382"/>
      <c r="BB171" s="382"/>
      <c r="BC171" s="382"/>
      <c r="BD171" s="382"/>
      <c r="BE171" s="382"/>
      <c r="BF171" s="382"/>
      <c r="BG171" s="382"/>
      <c r="BH171" s="382"/>
      <c r="BI171" s="382"/>
      <c r="BJ171" s="382"/>
      <c r="BK171" s="382"/>
      <c r="BL171" s="382"/>
      <c r="BM171" s="382"/>
      <c r="BN171" s="382"/>
      <c r="BO171" s="382"/>
      <c r="BP171" s="382"/>
      <c r="BQ171" s="382"/>
      <c r="BR171" s="382"/>
      <c r="BS171" s="382"/>
      <c r="BT171" s="382"/>
      <c r="BU171" s="382"/>
      <c r="BV171" s="382"/>
      <c r="BW171" s="382"/>
      <c r="BX171" s="382"/>
      <c r="BY171" s="382"/>
      <c r="BZ171" s="382"/>
      <c r="CA171" s="382"/>
      <c r="CB171" s="382"/>
      <c r="CC171" s="382"/>
      <c r="CD171" s="382"/>
      <c r="CE171" s="382"/>
      <c r="CF171" s="382"/>
      <c r="CG171" s="382"/>
      <c r="CH171" s="382"/>
      <c r="CI171" s="382"/>
      <c r="CJ171" s="382"/>
      <c r="CK171" s="382"/>
      <c r="CL171" s="382"/>
      <c r="CM171" s="382"/>
      <c r="CN171" s="382"/>
      <c r="CO171" s="382"/>
      <c r="CP171" s="382"/>
      <c r="CQ171" s="382"/>
      <c r="CR171" s="382"/>
      <c r="CS171" s="382"/>
      <c r="CT171" s="382"/>
      <c r="CU171" s="382"/>
      <c r="CV171" s="382"/>
      <c r="CW171" s="382"/>
      <c r="CX171" s="382"/>
      <c r="CY171" s="382"/>
      <c r="CZ171" s="382"/>
      <c r="DA171" s="382"/>
      <c r="DB171" s="382"/>
      <c r="DC171" s="382"/>
      <c r="DD171" s="382"/>
      <c r="DE171" s="382"/>
      <c r="DF171" s="382"/>
      <c r="DG171" s="382"/>
      <c r="DH171" s="382"/>
      <c r="DI171" s="382"/>
      <c r="DJ171" s="382"/>
      <c r="DK171" s="382"/>
      <c r="DL171" s="382"/>
      <c r="DM171" s="382"/>
      <c r="DN171" s="382"/>
      <c r="DO171" s="382"/>
      <c r="DP171" s="382"/>
      <c r="DQ171" s="382"/>
      <c r="DR171" s="382"/>
      <c r="DS171" s="382"/>
      <c r="DT171" s="382"/>
      <c r="DU171" s="382"/>
      <c r="DV171" s="382"/>
      <c r="DW171" s="382"/>
      <c r="DX171" s="382"/>
      <c r="DY171" s="382"/>
      <c r="DZ171" s="382"/>
      <c r="EA171" s="382"/>
      <c r="EB171" s="382"/>
      <c r="EC171" s="382"/>
      <c r="ED171" s="382"/>
      <c r="EE171" s="382"/>
      <c r="EF171" s="382"/>
      <c r="EG171" s="382"/>
      <c r="EH171" s="382"/>
      <c r="EI171" s="382"/>
      <c r="EJ171" s="382"/>
      <c r="EK171" s="382"/>
      <c r="EL171" s="382"/>
      <c r="EM171" s="382"/>
      <c r="EN171" s="382"/>
      <c r="EO171" s="382"/>
      <c r="EP171" s="382"/>
      <c r="EQ171" s="382"/>
      <c r="ER171" s="382"/>
      <c r="ES171" s="382"/>
      <c r="ET171" s="382"/>
      <c r="EU171" s="382"/>
      <c r="EV171" s="382"/>
      <c r="EW171" s="382"/>
      <c r="EX171" s="382"/>
      <c r="EY171" s="382"/>
      <c r="EZ171" s="382"/>
      <c r="FA171" s="382"/>
      <c r="FB171" s="382"/>
      <c r="FC171" s="382"/>
      <c r="FD171" s="382"/>
      <c r="FE171" s="382"/>
      <c r="FF171" s="382"/>
      <c r="FG171" s="382"/>
      <c r="FH171" s="382"/>
      <c r="FI171" s="382"/>
      <c r="FJ171" s="382"/>
      <c r="FK171" s="382"/>
      <c r="FL171" s="382"/>
      <c r="FM171" s="382"/>
      <c r="FN171" s="382"/>
      <c r="FO171" s="382"/>
      <c r="FP171" s="382"/>
      <c r="FQ171" s="382"/>
      <c r="FR171" s="382"/>
      <c r="FS171" s="382"/>
      <c r="FT171" s="382"/>
      <c r="FU171" s="382"/>
      <c r="FV171" s="382"/>
      <c r="FW171" s="382"/>
      <c r="FX171" s="382"/>
      <c r="FY171" s="382"/>
      <c r="FZ171" s="382"/>
      <c r="GA171" s="382"/>
      <c r="GB171" s="382"/>
      <c r="GC171" s="382"/>
      <c r="GD171" s="382"/>
      <c r="GE171" s="382"/>
      <c r="GF171" s="382"/>
      <c r="GG171" s="382"/>
      <c r="GH171" s="382"/>
      <c r="GI171" s="382"/>
      <c r="GJ171" s="382"/>
      <c r="GK171" s="382"/>
      <c r="GL171" s="382"/>
      <c r="GM171" s="382"/>
      <c r="GN171" s="382"/>
      <c r="GO171" s="382"/>
      <c r="GP171" s="382"/>
      <c r="GQ171" s="382"/>
      <c r="GR171" s="382"/>
      <c r="GS171" s="382"/>
      <c r="GT171" s="382"/>
      <c r="GU171" s="382"/>
      <c r="GV171" s="382"/>
      <c r="GW171" s="382"/>
      <c r="GX171" s="382"/>
      <c r="GY171" s="382"/>
      <c r="GZ171" s="382"/>
      <c r="HA171" s="382"/>
      <c r="HB171" s="382"/>
      <c r="HC171" s="382"/>
      <c r="HD171" s="382"/>
      <c r="HE171" s="382"/>
      <c r="HF171" s="382"/>
      <c r="HG171" s="382"/>
      <c r="HH171" s="382"/>
      <c r="HI171" s="382"/>
      <c r="HJ171" s="382"/>
      <c r="HK171" s="382"/>
      <c r="HL171" s="382"/>
      <c r="HM171" s="382"/>
      <c r="HN171" s="382"/>
      <c r="HO171" s="382"/>
      <c r="HP171" s="382"/>
      <c r="HQ171" s="382"/>
      <c r="HR171" s="382"/>
      <c r="HS171" s="382"/>
      <c r="HT171" s="382"/>
      <c r="HU171" s="382"/>
      <c r="HV171" s="382"/>
      <c r="HW171" s="382"/>
      <c r="HX171" s="382"/>
      <c r="HY171" s="382"/>
      <c r="HZ171" s="382"/>
      <c r="IA171" s="382"/>
      <c r="IB171" s="382"/>
      <c r="IC171" s="382"/>
      <c r="ID171" s="382"/>
      <c r="IE171" s="382"/>
      <c r="IF171" s="382"/>
      <c r="IG171" s="382"/>
      <c r="IH171" s="382"/>
      <c r="II171" s="382"/>
      <c r="IJ171" s="382"/>
      <c r="IK171" s="382"/>
      <c r="IL171" s="382"/>
      <c r="IM171" s="382"/>
      <c r="IN171" s="382"/>
      <c r="IO171" s="382"/>
      <c r="IP171" s="382"/>
      <c r="IQ171" s="382"/>
      <c r="IR171" s="382"/>
      <c r="IS171" s="382"/>
      <c r="IT171" s="382"/>
      <c r="IU171" s="382"/>
      <c r="IV171" s="382"/>
      <c r="IW171" s="382"/>
      <c r="IX171" s="382"/>
      <c r="IY171" s="382"/>
      <c r="IZ171" s="382"/>
      <c r="JA171" s="382"/>
      <c r="JB171" s="382"/>
      <c r="JC171" s="382"/>
      <c r="JD171" s="382"/>
      <c r="JE171" s="382"/>
      <c r="JF171" s="382"/>
      <c r="JG171" s="382"/>
      <c r="JH171" s="382"/>
      <c r="JI171" s="382"/>
      <c r="JJ171" s="382"/>
      <c r="JK171" s="382"/>
      <c r="JL171" s="382"/>
      <c r="JM171" s="382"/>
      <c r="JN171" s="382"/>
      <c r="JO171" s="382"/>
      <c r="JP171" s="382"/>
      <c r="JQ171" s="382"/>
      <c r="JR171" s="382"/>
      <c r="JS171" s="382"/>
      <c r="JT171" s="382"/>
      <c r="JU171" s="382"/>
      <c r="JV171" s="382"/>
      <c r="JW171" s="382"/>
      <c r="JX171" s="382"/>
      <c r="JY171" s="382"/>
      <c r="JZ171" s="382"/>
      <c r="KA171" s="382"/>
      <c r="KB171" s="382"/>
      <c r="KC171" s="382"/>
      <c r="KD171" s="382"/>
      <c r="KE171" s="382"/>
      <c r="KF171" s="382"/>
      <c r="KG171" s="382"/>
      <c r="KH171" s="382"/>
      <c r="KI171" s="382"/>
      <c r="KJ171" s="382"/>
      <c r="KK171" s="382"/>
      <c r="KL171" s="382"/>
      <c r="KM171" s="382"/>
      <c r="KN171" s="382"/>
      <c r="KO171" s="382"/>
      <c r="KP171" s="382"/>
      <c r="KQ171" s="382"/>
      <c r="KR171" s="382"/>
      <c r="KS171" s="382"/>
      <c r="KT171" s="382"/>
      <c r="KU171" s="382"/>
      <c r="KV171" s="382"/>
      <c r="KW171" s="382"/>
      <c r="KX171" s="382"/>
      <c r="KY171" s="382"/>
      <c r="KZ171" s="382"/>
      <c r="LA171" s="382"/>
      <c r="LB171" s="382"/>
      <c r="LC171" s="382"/>
      <c r="LD171" s="382"/>
      <c r="LE171" s="382"/>
      <c r="LF171" s="382"/>
      <c r="LG171" s="382"/>
      <c r="LH171" s="382"/>
      <c r="LI171" s="382"/>
      <c r="LJ171" s="382"/>
      <c r="LK171" s="382"/>
      <c r="LL171" s="382"/>
      <c r="LM171" s="382"/>
      <c r="LN171" s="382"/>
      <c r="LO171" s="382"/>
      <c r="LP171" s="382"/>
      <c r="LQ171" s="382"/>
      <c r="LR171" s="382"/>
      <c r="LS171" s="382"/>
      <c r="LT171" s="382"/>
      <c r="LU171" s="382"/>
      <c r="LV171" s="382"/>
      <c r="LW171" s="382"/>
      <c r="LX171" s="382"/>
      <c r="LY171" s="382"/>
      <c r="LZ171" s="382"/>
      <c r="MA171" s="382"/>
      <c r="MB171" s="382"/>
      <c r="MC171" s="382"/>
      <c r="MD171" s="382"/>
      <c r="ME171" s="382"/>
      <c r="MF171" s="382"/>
      <c r="MG171" s="382"/>
      <c r="MH171" s="382"/>
      <c r="MI171" s="382"/>
      <c r="MJ171" s="382"/>
      <c r="MK171" s="382"/>
      <c r="ML171" s="382"/>
      <c r="MM171" s="382"/>
      <c r="MN171" s="382"/>
      <c r="MO171" s="382"/>
      <c r="MP171" s="382"/>
      <c r="MQ171" s="382"/>
      <c r="MR171" s="382"/>
      <c r="MS171" s="382"/>
      <c r="MT171" s="382"/>
      <c r="MU171" s="382"/>
      <c r="MV171" s="382"/>
      <c r="MW171" s="382"/>
      <c r="MX171" s="382"/>
      <c r="MY171" s="382"/>
      <c r="MZ171" s="382"/>
      <c r="NA171" s="382"/>
      <c r="NB171" s="382"/>
      <c r="NC171" s="382"/>
      <c r="ND171" s="382"/>
      <c r="NE171" s="382"/>
      <c r="NF171" s="382"/>
      <c r="NG171" s="382"/>
      <c r="NH171" s="382"/>
      <c r="NI171" s="382"/>
      <c r="NJ171" s="382"/>
      <c r="NK171" s="382"/>
      <c r="NL171" s="382"/>
      <c r="NM171" s="382"/>
      <c r="NN171" s="382"/>
      <c r="NO171" s="382"/>
      <c r="NP171" s="382"/>
      <c r="NQ171" s="382"/>
      <c r="NR171" s="382"/>
      <c r="NS171" s="382"/>
      <c r="NT171" s="382"/>
      <c r="NU171" s="382"/>
      <c r="NV171" s="382"/>
      <c r="NW171" s="382"/>
      <c r="NX171" s="382"/>
      <c r="NY171" s="382"/>
      <c r="NZ171" s="382"/>
      <c r="OA171" s="382"/>
      <c r="OB171" s="382"/>
      <c r="OC171" s="382"/>
      <c r="OD171" s="382"/>
      <c r="OE171" s="382"/>
      <c r="OF171" s="382"/>
      <c r="OG171" s="382"/>
      <c r="OH171" s="382"/>
      <c r="OI171" s="382"/>
      <c r="OJ171" s="382"/>
      <c r="OK171" s="382"/>
      <c r="OL171" s="382"/>
      <c r="OM171" s="382"/>
      <c r="ON171" s="382"/>
      <c r="OO171" s="382"/>
      <c r="OP171" s="382"/>
      <c r="OQ171" s="382"/>
      <c r="OR171" s="382"/>
      <c r="OS171" s="382"/>
      <c r="OT171" s="382"/>
      <c r="OU171" s="382"/>
      <c r="OV171" s="382"/>
      <c r="OW171" s="382"/>
      <c r="OX171" s="382"/>
      <c r="OY171" s="382"/>
      <c r="OZ171" s="382"/>
      <c r="PA171" s="382"/>
      <c r="PB171" s="382"/>
      <c r="PC171" s="382"/>
      <c r="PD171" s="382"/>
      <c r="PE171" s="382"/>
      <c r="PF171" s="382"/>
      <c r="PG171" s="382"/>
      <c r="PH171" s="382"/>
      <c r="PI171" s="382"/>
      <c r="PJ171" s="382"/>
      <c r="PK171" s="382"/>
      <c r="PL171" s="382"/>
      <c r="PM171" s="382"/>
      <c r="PN171" s="382"/>
      <c r="PO171" s="382"/>
      <c r="PP171" s="382"/>
      <c r="PQ171" s="382"/>
      <c r="PR171" s="382"/>
      <c r="PS171" s="382"/>
      <c r="PT171" s="382"/>
      <c r="PU171" s="382"/>
      <c r="PV171" s="382"/>
      <c r="PW171" s="382"/>
      <c r="PX171" s="382"/>
      <c r="PY171" s="382"/>
      <c r="PZ171" s="382"/>
      <c r="QA171" s="382"/>
      <c r="QB171" s="382"/>
      <c r="QC171" s="382"/>
      <c r="QD171" s="382"/>
      <c r="QE171" s="382"/>
      <c r="QF171" s="382"/>
      <c r="QG171" s="382"/>
      <c r="QH171" s="382"/>
      <c r="QI171" s="382"/>
      <c r="QJ171" s="382"/>
      <c r="QK171" s="382"/>
      <c r="QL171" s="382"/>
      <c r="QM171" s="382"/>
      <c r="QN171" s="382"/>
      <c r="QO171" s="382"/>
      <c r="QP171" s="382"/>
      <c r="QQ171" s="382"/>
      <c r="QR171" s="382"/>
      <c r="QS171" s="382"/>
      <c r="QT171" s="382"/>
      <c r="QU171" s="382"/>
      <c r="QV171" s="382"/>
      <c r="QW171" s="382"/>
      <c r="QX171" s="382"/>
      <c r="QY171" s="382"/>
      <c r="QZ171" s="382"/>
      <c r="RA171" s="382"/>
      <c r="RB171" s="382"/>
      <c r="RC171" s="382"/>
      <c r="RD171" s="382"/>
      <c r="RE171" s="382"/>
      <c r="RF171" s="382"/>
      <c r="RG171" s="382"/>
      <c r="RH171" s="382"/>
      <c r="RI171" s="382"/>
      <c r="RJ171" s="382"/>
      <c r="RK171" s="382"/>
      <c r="RL171" s="382"/>
      <c r="RM171" s="382"/>
      <c r="RN171" s="382"/>
      <c r="RO171" s="382"/>
      <c r="RP171" s="382"/>
      <c r="RQ171" s="382"/>
      <c r="RR171" s="382"/>
      <c r="RS171" s="382"/>
      <c r="RT171" s="382"/>
      <c r="RU171" s="382"/>
      <c r="RV171" s="382"/>
      <c r="RW171" s="382"/>
      <c r="RX171" s="382"/>
      <c r="RY171" s="382"/>
      <c r="RZ171" s="382"/>
      <c r="SA171" s="382"/>
      <c r="SB171" s="382"/>
      <c r="SC171" s="382"/>
      <c r="SD171" s="382"/>
      <c r="SE171" s="382"/>
      <c r="SF171" s="382"/>
      <c r="SG171" s="382"/>
      <c r="SH171" s="382"/>
      <c r="SI171" s="382"/>
      <c r="SJ171" s="382"/>
      <c r="SK171" s="382"/>
      <c r="SL171" s="382"/>
      <c r="SM171" s="382"/>
      <c r="SN171" s="382"/>
      <c r="SO171" s="382"/>
      <c r="SP171" s="382"/>
      <c r="SQ171" s="382"/>
      <c r="SR171" s="382"/>
      <c r="SS171" s="382"/>
      <c r="ST171" s="382"/>
      <c r="SU171" s="382"/>
      <c r="SV171" s="382"/>
      <c r="SW171" s="382"/>
      <c r="SX171" s="382"/>
      <c r="SY171" s="382"/>
      <c r="SZ171" s="382"/>
      <c r="TA171" s="382"/>
      <c r="TB171" s="382"/>
      <c r="TC171" s="382"/>
      <c r="TD171" s="382"/>
      <c r="TE171" s="382"/>
      <c r="TF171" s="382"/>
      <c r="TG171" s="382"/>
      <c r="TH171" s="382"/>
      <c r="TI171" s="382"/>
      <c r="TJ171" s="382"/>
      <c r="TK171" s="382"/>
      <c r="TL171" s="382"/>
      <c r="TM171" s="382"/>
      <c r="TN171" s="382"/>
      <c r="TO171" s="382"/>
      <c r="TP171" s="382"/>
      <c r="TQ171" s="382"/>
      <c r="TR171" s="382"/>
      <c r="TS171" s="382"/>
      <c r="TT171" s="382"/>
      <c r="TU171" s="382"/>
      <c r="TV171" s="382"/>
      <c r="TW171" s="382"/>
      <c r="TX171" s="382"/>
      <c r="TY171" s="382"/>
      <c r="TZ171" s="382"/>
      <c r="UA171" s="382"/>
      <c r="UB171" s="382"/>
      <c r="UC171" s="382"/>
      <c r="UD171" s="382"/>
      <c r="UE171" s="382"/>
      <c r="UF171" s="382"/>
      <c r="UG171" s="382"/>
      <c r="UH171" s="382"/>
      <c r="UI171" s="382"/>
      <c r="UJ171" s="382"/>
      <c r="UK171" s="382"/>
      <c r="UL171" s="382"/>
      <c r="UM171" s="382"/>
      <c r="UN171" s="382"/>
      <c r="UO171" s="382"/>
      <c r="UP171" s="382"/>
      <c r="UQ171" s="382"/>
      <c r="UR171" s="382"/>
      <c r="US171" s="382"/>
      <c r="UT171" s="382"/>
      <c r="UU171" s="382"/>
      <c r="UV171" s="382"/>
      <c r="UW171" s="382"/>
      <c r="UX171" s="382"/>
      <c r="UY171" s="382"/>
      <c r="UZ171" s="382"/>
      <c r="VA171" s="382"/>
      <c r="VB171" s="382"/>
      <c r="VC171" s="382"/>
      <c r="VD171" s="382"/>
      <c r="VE171" s="382"/>
      <c r="VF171" s="382"/>
      <c r="VG171" s="382"/>
      <c r="VH171" s="382"/>
      <c r="VI171" s="382"/>
      <c r="VJ171" s="382"/>
      <c r="VK171" s="382"/>
      <c r="VL171" s="382"/>
      <c r="VM171" s="382"/>
      <c r="VN171" s="382"/>
      <c r="VO171" s="382"/>
      <c r="VP171" s="382"/>
      <c r="VQ171" s="382"/>
      <c r="VR171" s="382"/>
      <c r="VS171" s="382"/>
      <c r="VT171" s="382"/>
      <c r="VU171" s="382"/>
      <c r="VV171" s="382"/>
      <c r="VW171" s="382"/>
      <c r="VX171" s="382"/>
      <c r="VY171" s="382"/>
      <c r="VZ171" s="382"/>
      <c r="WA171" s="382"/>
      <c r="WB171" s="382"/>
      <c r="WC171" s="382"/>
      <c r="WD171" s="382"/>
      <c r="WE171" s="382"/>
      <c r="WF171" s="382"/>
      <c r="WG171" s="382"/>
      <c r="WH171" s="382"/>
      <c r="WI171" s="382"/>
      <c r="WJ171" s="382"/>
      <c r="WK171" s="382"/>
      <c r="WL171" s="382"/>
      <c r="WM171" s="382"/>
      <c r="WN171" s="382"/>
      <c r="WO171" s="382"/>
      <c r="WP171" s="382"/>
      <c r="WQ171" s="382"/>
      <c r="WR171" s="382"/>
      <c r="WS171" s="382"/>
      <c r="WT171" s="382"/>
      <c r="WU171" s="382"/>
      <c r="WV171" s="382"/>
      <c r="WW171" s="382"/>
      <c r="WX171" s="382"/>
      <c r="WY171" s="382"/>
      <c r="WZ171" s="382"/>
      <c r="XA171" s="382"/>
      <c r="XB171" s="382"/>
      <c r="XC171" s="382"/>
      <c r="XD171" s="382"/>
      <c r="XE171" s="382"/>
      <c r="XF171" s="382"/>
      <c r="XG171" s="382"/>
      <c r="XH171" s="382"/>
      <c r="XI171" s="382"/>
      <c r="XJ171" s="382"/>
      <c r="XK171" s="382"/>
      <c r="XL171" s="382"/>
      <c r="XM171" s="382"/>
      <c r="XN171" s="382"/>
      <c r="XO171" s="382"/>
      <c r="XP171" s="382"/>
      <c r="XQ171" s="382"/>
      <c r="XR171" s="382"/>
      <c r="XS171" s="382"/>
      <c r="XT171" s="382"/>
      <c r="XU171" s="382"/>
      <c r="XV171" s="382"/>
      <c r="XW171" s="382"/>
      <c r="XX171" s="382"/>
      <c r="XY171" s="382"/>
      <c r="XZ171" s="382"/>
      <c r="YA171" s="382"/>
      <c r="YB171" s="382"/>
      <c r="YC171" s="382"/>
      <c r="YD171" s="382"/>
      <c r="YE171" s="382"/>
      <c r="YF171" s="382"/>
      <c r="YG171" s="382"/>
      <c r="YH171" s="382"/>
      <c r="YI171" s="382"/>
      <c r="YJ171" s="382"/>
      <c r="YK171" s="382"/>
      <c r="YL171" s="382"/>
      <c r="YM171" s="382"/>
      <c r="YN171" s="382"/>
      <c r="YO171" s="382"/>
      <c r="YP171" s="382"/>
      <c r="YQ171" s="382"/>
      <c r="YR171" s="382"/>
      <c r="YS171" s="382"/>
      <c r="YT171" s="382"/>
      <c r="YU171" s="382"/>
      <c r="YV171" s="382"/>
      <c r="YW171" s="382"/>
      <c r="YX171" s="382"/>
      <c r="YY171" s="382"/>
      <c r="YZ171" s="382"/>
      <c r="ZA171" s="382"/>
      <c r="ZB171" s="382"/>
      <c r="ZC171" s="382"/>
      <c r="ZD171" s="382"/>
      <c r="ZE171" s="382"/>
      <c r="ZF171" s="382"/>
      <c r="ZG171" s="382"/>
      <c r="ZH171" s="382"/>
      <c r="ZI171" s="382"/>
      <c r="ZJ171" s="382"/>
      <c r="ZK171" s="382"/>
      <c r="ZL171" s="382"/>
      <c r="ZM171" s="382"/>
      <c r="ZN171" s="382"/>
      <c r="ZO171" s="382"/>
      <c r="ZP171" s="382"/>
      <c r="ZQ171" s="382"/>
      <c r="ZR171" s="382"/>
      <c r="ZS171" s="382"/>
      <c r="ZT171" s="382"/>
      <c r="ZU171" s="382"/>
      <c r="ZV171" s="382"/>
      <c r="ZW171" s="382"/>
      <c r="ZX171" s="382"/>
      <c r="ZY171" s="382"/>
      <c r="ZZ171" s="382"/>
      <c r="AAA171" s="382"/>
      <c r="AAB171" s="382"/>
      <c r="AAC171" s="382"/>
      <c r="AAD171" s="382"/>
      <c r="AAE171" s="382"/>
      <c r="AAF171" s="382"/>
      <c r="AAG171" s="382"/>
      <c r="AAH171" s="382"/>
      <c r="AAI171" s="382"/>
      <c r="AAJ171" s="382"/>
      <c r="AAK171" s="382"/>
      <c r="AAL171" s="382"/>
      <c r="AAM171" s="382"/>
      <c r="AAN171" s="382"/>
      <c r="AAO171" s="382"/>
      <c r="AAP171" s="382"/>
      <c r="AAQ171" s="382"/>
      <c r="AAR171" s="382"/>
      <c r="AAS171" s="382"/>
      <c r="AAT171" s="382"/>
      <c r="AAU171" s="382"/>
      <c r="AAV171" s="382"/>
      <c r="AAW171" s="382"/>
      <c r="AAX171" s="382"/>
      <c r="AAY171" s="382"/>
      <c r="AAZ171" s="382"/>
      <c r="ABA171" s="382"/>
      <c r="ABB171" s="382"/>
      <c r="ABC171" s="382"/>
      <c r="ABD171" s="382"/>
      <c r="ABE171" s="382"/>
      <c r="ABF171" s="382"/>
      <c r="ABG171" s="382"/>
      <c r="ABH171" s="382"/>
      <c r="ABI171" s="382"/>
      <c r="ABJ171" s="382"/>
      <c r="ABK171" s="382"/>
      <c r="ABL171" s="382"/>
      <c r="ABM171" s="382"/>
      <c r="ABN171" s="382"/>
      <c r="ABO171" s="382"/>
      <c r="ABP171" s="382"/>
      <c r="ABQ171" s="382"/>
      <c r="ABR171" s="382"/>
      <c r="ABS171" s="382"/>
      <c r="ABT171" s="382"/>
      <c r="ABU171" s="382"/>
      <c r="ABV171" s="382"/>
      <c r="ABW171" s="382"/>
      <c r="ABX171" s="382"/>
      <c r="ABY171" s="382"/>
      <c r="ABZ171" s="382"/>
      <c r="ACA171" s="382"/>
      <c r="ACB171" s="382"/>
      <c r="ACC171" s="382"/>
      <c r="ACD171" s="382"/>
      <c r="ACE171" s="382"/>
      <c r="ACF171" s="382"/>
      <c r="ACG171" s="382"/>
      <c r="ACH171" s="382"/>
      <c r="ACI171" s="382"/>
      <c r="ACJ171" s="382"/>
      <c r="ACK171" s="382"/>
      <c r="ACL171" s="382"/>
      <c r="ACM171" s="382"/>
      <c r="ACN171" s="382"/>
      <c r="ACO171" s="382"/>
      <c r="ACP171" s="382"/>
      <c r="ACQ171" s="382"/>
      <c r="ACR171" s="382"/>
      <c r="ACS171" s="382"/>
      <c r="ACT171" s="382"/>
      <c r="ACU171" s="382"/>
      <c r="ACV171" s="382"/>
      <c r="ACW171" s="382"/>
      <c r="ACX171" s="382"/>
      <c r="ACY171" s="382"/>
      <c r="ACZ171" s="382"/>
      <c r="ADA171" s="382"/>
      <c r="ADB171" s="382"/>
      <c r="ADC171" s="382"/>
      <c r="ADD171" s="382"/>
      <c r="ADE171" s="382"/>
      <c r="ADF171" s="382"/>
      <c r="ADG171" s="382"/>
      <c r="ADH171" s="382"/>
      <c r="ADI171" s="382"/>
      <c r="ADJ171" s="382"/>
      <c r="ADK171" s="382"/>
      <c r="ADL171" s="382"/>
      <c r="ADM171" s="382"/>
      <c r="ADN171" s="382"/>
      <c r="ADO171" s="382"/>
      <c r="ADP171" s="382"/>
      <c r="ADQ171" s="382"/>
      <c r="ADR171" s="382"/>
      <c r="ADS171" s="382"/>
      <c r="ADT171" s="382"/>
      <c r="ADU171" s="382"/>
      <c r="ADV171" s="382"/>
      <c r="ADW171" s="382"/>
      <c r="ADX171" s="382"/>
      <c r="ADY171" s="382"/>
      <c r="ADZ171" s="382"/>
      <c r="AEA171" s="382"/>
      <c r="AEB171" s="382"/>
      <c r="AEC171" s="382"/>
      <c r="AED171" s="382"/>
      <c r="AEE171" s="382"/>
      <c r="AEF171" s="382"/>
      <c r="AEG171" s="382"/>
      <c r="AEH171" s="382"/>
      <c r="AEI171" s="382"/>
      <c r="AEJ171" s="382"/>
      <c r="AEK171" s="382"/>
      <c r="AEL171" s="382"/>
      <c r="AEM171" s="382"/>
      <c r="AEN171" s="382"/>
      <c r="AEO171" s="382"/>
      <c r="AEP171" s="382"/>
      <c r="AEQ171" s="382"/>
      <c r="AER171" s="382"/>
      <c r="AES171" s="382"/>
      <c r="AET171" s="382"/>
      <c r="AEU171" s="382"/>
      <c r="AEV171" s="382"/>
      <c r="AEW171" s="382"/>
      <c r="AEX171" s="382"/>
      <c r="AEY171" s="382"/>
      <c r="AEZ171" s="382"/>
      <c r="AFA171" s="382"/>
      <c r="AFB171" s="382"/>
      <c r="AFC171" s="382"/>
      <c r="AFD171" s="382"/>
      <c r="AFE171" s="382"/>
      <c r="AFF171" s="382"/>
      <c r="AFG171" s="382"/>
      <c r="AFH171" s="382"/>
      <c r="AFI171" s="382"/>
      <c r="AFJ171" s="382"/>
      <c r="AFK171" s="382"/>
      <c r="AFL171" s="382"/>
      <c r="AFM171" s="382"/>
      <c r="AFN171" s="382"/>
      <c r="AFO171" s="382"/>
      <c r="AFP171" s="382"/>
      <c r="AFQ171" s="382"/>
      <c r="AFR171" s="382"/>
      <c r="AFS171" s="382"/>
      <c r="AFT171" s="382"/>
      <c r="AFU171" s="382"/>
      <c r="AFV171" s="382"/>
      <c r="AFW171" s="382"/>
      <c r="AFX171" s="382"/>
      <c r="AFY171" s="382"/>
      <c r="AFZ171" s="382"/>
      <c r="AGA171" s="382"/>
      <c r="AGB171" s="382"/>
      <c r="AGC171" s="382"/>
      <c r="AGD171" s="382"/>
      <c r="AGE171" s="382"/>
      <c r="AGF171" s="382"/>
      <c r="AGG171" s="382"/>
      <c r="AGH171" s="382"/>
      <c r="AGI171" s="382"/>
      <c r="AGJ171" s="382"/>
      <c r="AGK171" s="382"/>
      <c r="AGL171" s="382"/>
      <c r="AGM171" s="382"/>
      <c r="AGN171" s="382"/>
      <c r="AGO171" s="382"/>
      <c r="AGP171" s="382"/>
      <c r="AGQ171" s="382"/>
      <c r="AGR171" s="382"/>
      <c r="AGS171" s="382"/>
      <c r="AGT171" s="382"/>
      <c r="AGU171" s="382"/>
      <c r="AGV171" s="382"/>
      <c r="AGW171" s="382"/>
      <c r="AGX171" s="382"/>
      <c r="AGY171" s="382"/>
      <c r="AGZ171" s="382"/>
      <c r="AHA171" s="382"/>
      <c r="AHB171" s="382"/>
      <c r="AHC171" s="382"/>
      <c r="AHD171" s="382"/>
      <c r="AHE171" s="382"/>
      <c r="AHF171" s="382"/>
      <c r="AHG171" s="382"/>
      <c r="AHH171" s="382"/>
      <c r="AHI171" s="382"/>
      <c r="AHJ171" s="382"/>
      <c r="AHK171" s="382"/>
      <c r="AHL171" s="382"/>
      <c r="AHM171" s="382"/>
      <c r="AHN171" s="382"/>
      <c r="AHO171" s="382"/>
      <c r="AHP171" s="382"/>
      <c r="AHQ171" s="382"/>
      <c r="AHR171" s="382"/>
      <c r="AHS171" s="382"/>
      <c r="AHT171" s="382"/>
      <c r="AHU171" s="382"/>
      <c r="AHV171" s="382"/>
      <c r="AHW171" s="382"/>
      <c r="AHX171" s="382"/>
      <c r="AHY171" s="382"/>
      <c r="AHZ171" s="382"/>
      <c r="AIA171" s="382"/>
      <c r="AIB171" s="382"/>
      <c r="AIC171" s="382"/>
      <c r="AID171" s="382"/>
      <c r="AIE171" s="382"/>
      <c r="AIF171" s="382"/>
      <c r="AIG171" s="382"/>
      <c r="AIH171" s="382"/>
      <c r="AII171" s="382"/>
      <c r="AIJ171" s="382"/>
      <c r="AIK171" s="382"/>
      <c r="AIL171" s="382"/>
      <c r="AIM171" s="382"/>
      <c r="AIN171" s="382"/>
      <c r="AIO171" s="382"/>
      <c r="AIP171" s="382"/>
      <c r="AIQ171" s="382"/>
      <c r="AIR171" s="382"/>
      <c r="AIS171" s="382"/>
      <c r="AIT171" s="382"/>
      <c r="AIU171" s="382"/>
      <c r="AIV171" s="382"/>
      <c r="AIW171" s="382"/>
      <c r="AIX171" s="382"/>
      <c r="AIY171" s="382"/>
      <c r="AIZ171" s="382"/>
      <c r="AJA171" s="382"/>
      <c r="AJB171" s="382"/>
      <c r="AJC171" s="382"/>
      <c r="AJD171" s="382"/>
      <c r="AJE171" s="382"/>
      <c r="AJF171" s="382"/>
      <c r="AJG171" s="382"/>
      <c r="AJH171" s="382"/>
      <c r="AJI171" s="382"/>
      <c r="AJJ171" s="382"/>
      <c r="AJK171" s="382"/>
      <c r="AJL171" s="382"/>
      <c r="AJM171" s="382"/>
      <c r="AJN171" s="382"/>
      <c r="AJO171" s="382"/>
      <c r="AJP171" s="382"/>
      <c r="AJQ171" s="382"/>
      <c r="AJR171" s="382"/>
      <c r="AJS171" s="382"/>
      <c r="AJT171" s="382"/>
      <c r="AJU171" s="382"/>
      <c r="AJV171" s="382"/>
      <c r="AJW171" s="382"/>
      <c r="AJX171" s="382"/>
      <c r="AJY171" s="382"/>
      <c r="AJZ171" s="382"/>
      <c r="AKA171" s="382"/>
      <c r="AKB171" s="382"/>
      <c r="AKC171" s="382"/>
      <c r="AKD171" s="382"/>
      <c r="AKE171" s="382"/>
      <c r="AKF171" s="382"/>
      <c r="AKG171" s="382"/>
      <c r="AKH171" s="382"/>
      <c r="AKI171" s="382"/>
      <c r="AKJ171" s="382"/>
      <c r="AKK171" s="382"/>
      <c r="AKL171" s="382"/>
      <c r="AKM171" s="382"/>
      <c r="AKN171" s="382"/>
      <c r="AKO171" s="382"/>
      <c r="AKP171" s="382"/>
      <c r="AKQ171" s="382"/>
      <c r="AKR171" s="382"/>
      <c r="AKS171" s="382"/>
      <c r="AKT171" s="382"/>
      <c r="AKU171" s="382"/>
      <c r="AKV171" s="382"/>
      <c r="AKW171" s="382"/>
      <c r="AKX171" s="382"/>
      <c r="AKY171" s="382"/>
      <c r="AKZ171" s="382"/>
      <c r="ALA171" s="382"/>
      <c r="ALB171" s="382"/>
      <c r="ALC171" s="382"/>
      <c r="ALD171" s="382"/>
      <c r="ALE171" s="382"/>
      <c r="ALF171" s="382"/>
      <c r="ALG171" s="382"/>
      <c r="ALH171" s="382"/>
      <c r="ALI171" s="382"/>
      <c r="ALJ171" s="382"/>
      <c r="ALK171" s="382"/>
      <c r="ALL171" s="382"/>
      <c r="ALM171" s="382"/>
      <c r="ALN171" s="382"/>
      <c r="ALO171" s="382"/>
      <c r="ALP171" s="382"/>
      <c r="ALQ171" s="382"/>
      <c r="ALR171" s="382"/>
      <c r="ALS171" s="382"/>
      <c r="ALT171" s="382"/>
      <c r="ALU171" s="382"/>
      <c r="ALV171" s="382"/>
      <c r="ALW171" s="382"/>
      <c r="ALX171" s="382"/>
      <c r="ALY171" s="382"/>
      <c r="ALZ171" s="382"/>
      <c r="AMA171" s="382"/>
      <c r="AMB171" s="382"/>
      <c r="AMC171" s="382"/>
      <c r="AMD171" s="382"/>
      <c r="AME171" s="382"/>
      <c r="AMF171" s="382"/>
      <c r="AMG171" s="382"/>
      <c r="AMH171" s="382"/>
      <c r="AMI171" s="382"/>
      <c r="AMJ171" s="382"/>
      <c r="AMK171" s="382"/>
      <c r="AML171" s="382"/>
      <c r="AMM171" s="382"/>
      <c r="AMN171" s="382"/>
      <c r="AMO171" s="382"/>
      <c r="AMP171" s="382"/>
      <c r="AMQ171" s="382"/>
      <c r="AMR171" s="382"/>
      <c r="AMS171" s="382"/>
      <c r="AMT171" s="382"/>
      <c r="AMU171" s="382"/>
      <c r="AMV171" s="382"/>
      <c r="AMW171" s="382"/>
      <c r="AMX171" s="382"/>
      <c r="AMY171" s="382"/>
      <c r="AMZ171" s="382"/>
      <c r="ANA171" s="382"/>
      <c r="ANB171" s="382"/>
      <c r="ANC171" s="382"/>
      <c r="AND171" s="382"/>
      <c r="ANE171" s="382"/>
      <c r="ANF171" s="382"/>
      <c r="ANG171" s="382"/>
      <c r="ANH171" s="382"/>
      <c r="ANI171" s="382"/>
      <c r="ANJ171" s="382"/>
      <c r="ANK171" s="382"/>
      <c r="ANL171" s="382"/>
      <c r="ANM171" s="382"/>
      <c r="ANN171" s="382"/>
      <c r="ANO171" s="382"/>
      <c r="ANP171" s="382"/>
      <c r="ANQ171" s="382"/>
      <c r="ANR171" s="382"/>
      <c r="ANS171" s="382"/>
      <c r="ANT171" s="382"/>
      <c r="ANU171" s="382"/>
      <c r="ANV171" s="382"/>
      <c r="ANW171" s="382"/>
      <c r="ANX171" s="382"/>
      <c r="ANY171" s="382"/>
      <c r="ANZ171" s="382"/>
      <c r="AOA171" s="382"/>
      <c r="AOB171" s="382"/>
      <c r="AOC171" s="382"/>
      <c r="AOD171" s="382"/>
      <c r="AOE171" s="382"/>
      <c r="AOF171" s="382"/>
      <c r="AOG171" s="382"/>
      <c r="AOH171" s="382"/>
      <c r="AOI171" s="382"/>
      <c r="AOJ171" s="382"/>
      <c r="AOK171" s="382"/>
      <c r="AOL171" s="382"/>
      <c r="AOM171" s="382"/>
      <c r="AON171" s="382"/>
      <c r="AOO171" s="382"/>
      <c r="AOP171" s="382"/>
      <c r="AOQ171" s="382"/>
      <c r="AOR171" s="382"/>
      <c r="AOS171" s="382"/>
      <c r="AOT171" s="382"/>
      <c r="AOU171" s="382"/>
      <c r="AOV171" s="382"/>
      <c r="AOW171" s="382"/>
      <c r="AOX171" s="382"/>
      <c r="AOY171" s="382"/>
      <c r="AOZ171" s="382"/>
      <c r="APA171" s="382"/>
      <c r="APB171" s="382"/>
      <c r="APC171" s="382"/>
      <c r="APD171" s="382"/>
      <c r="APE171" s="382"/>
      <c r="APF171" s="382"/>
      <c r="APG171" s="382"/>
      <c r="APH171" s="382"/>
      <c r="API171" s="382"/>
      <c r="APJ171" s="382"/>
      <c r="APK171" s="382"/>
      <c r="APL171" s="382"/>
      <c r="APM171" s="382"/>
      <c r="APN171" s="382"/>
      <c r="APO171" s="382"/>
      <c r="APP171" s="382"/>
      <c r="APQ171" s="382"/>
      <c r="APR171" s="382"/>
      <c r="APS171" s="382"/>
      <c r="APT171" s="382"/>
      <c r="APU171" s="382"/>
      <c r="APV171" s="382"/>
      <c r="APW171" s="382"/>
      <c r="APX171" s="382"/>
      <c r="APY171" s="382"/>
      <c r="APZ171" s="382"/>
      <c r="AQA171" s="382"/>
      <c r="AQB171" s="382"/>
      <c r="AQC171" s="382"/>
      <c r="AQD171" s="382"/>
      <c r="AQE171" s="382"/>
      <c r="AQF171" s="382"/>
      <c r="AQG171" s="382"/>
      <c r="AQH171" s="382"/>
      <c r="AQI171" s="382"/>
      <c r="AQJ171" s="382"/>
      <c r="AQK171" s="382"/>
      <c r="AQL171" s="382"/>
      <c r="AQM171" s="382"/>
      <c r="AQN171" s="382"/>
      <c r="AQO171" s="382"/>
      <c r="AQP171" s="382"/>
      <c r="AQQ171" s="382"/>
      <c r="AQR171" s="382"/>
      <c r="AQS171" s="382"/>
      <c r="AQT171" s="382"/>
      <c r="AQU171" s="382"/>
      <c r="AQV171" s="382"/>
      <c r="AQW171" s="382"/>
      <c r="AQX171" s="382"/>
      <c r="AQY171" s="382"/>
      <c r="AQZ171" s="382"/>
      <c r="ARA171" s="382"/>
      <c r="ARB171" s="382"/>
      <c r="ARC171" s="382"/>
      <c r="ARD171" s="382"/>
      <c r="ARE171" s="382"/>
      <c r="ARF171" s="382"/>
      <c r="ARG171" s="382"/>
      <c r="ARH171" s="382"/>
      <c r="ARI171" s="382"/>
      <c r="ARJ171" s="382"/>
      <c r="ARK171" s="382"/>
      <c r="ARL171" s="382"/>
      <c r="ARM171" s="382"/>
      <c r="ARN171" s="382"/>
      <c r="ARO171" s="382"/>
      <c r="ARP171" s="382"/>
      <c r="ARQ171" s="382"/>
      <c r="ARR171" s="382"/>
      <c r="ARS171" s="382"/>
      <c r="ART171" s="382"/>
      <c r="ARU171" s="382"/>
      <c r="ARV171" s="382"/>
      <c r="ARW171" s="382"/>
      <c r="ARX171" s="382"/>
      <c r="ARY171" s="382"/>
      <c r="ARZ171" s="382"/>
      <c r="ASA171" s="382"/>
      <c r="ASB171" s="382"/>
      <c r="ASC171" s="382"/>
      <c r="ASD171" s="382"/>
      <c r="ASE171" s="382"/>
      <c r="ASF171" s="382"/>
      <c r="ASG171" s="382"/>
      <c r="ASH171" s="382"/>
      <c r="ASI171" s="382"/>
      <c r="ASJ171" s="382"/>
      <c r="ASK171" s="382"/>
      <c r="ASL171" s="382"/>
      <c r="ASM171" s="382"/>
      <c r="ASN171" s="382"/>
      <c r="ASO171" s="382"/>
      <c r="ASP171" s="382"/>
      <c r="ASQ171" s="382"/>
      <c r="ASR171" s="382"/>
      <c r="ASS171" s="382"/>
      <c r="AST171" s="382"/>
      <c r="ASU171" s="382"/>
      <c r="ASV171" s="382"/>
      <c r="ASW171" s="382"/>
      <c r="ASX171" s="382"/>
      <c r="ASY171" s="382"/>
      <c r="ASZ171" s="382"/>
      <c r="ATA171" s="382"/>
      <c r="ATB171" s="382"/>
      <c r="ATC171" s="382"/>
      <c r="ATD171" s="382"/>
      <c r="ATE171" s="382"/>
      <c r="ATF171" s="382"/>
      <c r="ATG171" s="382"/>
      <c r="ATH171" s="382"/>
      <c r="ATI171" s="382"/>
      <c r="ATJ171" s="382"/>
      <c r="ATK171" s="382"/>
      <c r="ATL171" s="382"/>
      <c r="ATM171" s="382"/>
      <c r="ATN171" s="382"/>
      <c r="ATO171" s="382"/>
      <c r="ATP171" s="382"/>
      <c r="ATQ171" s="382"/>
      <c r="ATR171" s="382"/>
      <c r="ATS171" s="382"/>
      <c r="ATT171" s="382"/>
      <c r="ATU171" s="382"/>
      <c r="ATV171" s="382"/>
      <c r="ATW171" s="382"/>
      <c r="ATX171" s="382"/>
      <c r="ATY171" s="382"/>
      <c r="ATZ171" s="382"/>
      <c r="AUA171" s="382"/>
      <c r="AUB171" s="382"/>
      <c r="AUC171" s="382"/>
      <c r="AUD171" s="382"/>
      <c r="AUE171" s="382"/>
      <c r="AUF171" s="382"/>
      <c r="AUG171" s="382"/>
      <c r="AUH171" s="382"/>
      <c r="AUI171" s="382"/>
      <c r="AUJ171" s="382"/>
      <c r="AUK171" s="382"/>
      <c r="AUL171" s="382"/>
      <c r="AUM171" s="382"/>
      <c r="AUN171" s="382"/>
      <c r="AUO171" s="382"/>
      <c r="AUP171" s="382"/>
      <c r="AUQ171" s="382"/>
      <c r="AUR171" s="382"/>
      <c r="AUS171" s="382"/>
      <c r="AUT171" s="382"/>
      <c r="AUU171" s="382"/>
      <c r="AUV171" s="382"/>
      <c r="AUW171" s="382"/>
      <c r="AUX171" s="382"/>
      <c r="AUY171" s="382"/>
      <c r="AUZ171" s="382"/>
      <c r="AVA171" s="382"/>
      <c r="AVB171" s="382"/>
      <c r="AVC171" s="382"/>
      <c r="AVD171" s="382"/>
      <c r="AVE171" s="382"/>
      <c r="AVF171" s="382"/>
      <c r="AVG171" s="382"/>
      <c r="AVH171" s="382"/>
      <c r="AVI171" s="382"/>
      <c r="AVJ171" s="382"/>
      <c r="AVK171" s="382"/>
      <c r="AVL171" s="382"/>
      <c r="AVM171" s="382"/>
      <c r="AVN171" s="382"/>
      <c r="AVO171" s="382"/>
      <c r="AVP171" s="382"/>
      <c r="AVQ171" s="382"/>
      <c r="AVR171" s="382"/>
      <c r="AVS171" s="382"/>
      <c r="AVT171" s="382"/>
      <c r="AVU171" s="382"/>
      <c r="AVV171" s="382"/>
      <c r="AVW171" s="382"/>
      <c r="AVX171" s="382"/>
      <c r="AVY171" s="382"/>
      <c r="AVZ171" s="382"/>
      <c r="AWA171" s="382"/>
      <c r="AWB171" s="382"/>
      <c r="AWC171" s="382"/>
      <c r="AWD171" s="382"/>
      <c r="AWE171" s="382"/>
      <c r="AWF171" s="382"/>
      <c r="AWG171" s="382"/>
      <c r="AWH171" s="382"/>
      <c r="AWI171" s="382"/>
      <c r="AWJ171" s="382"/>
      <c r="AWK171" s="382"/>
      <c r="AWL171" s="382"/>
      <c r="AWM171" s="382"/>
      <c r="AWN171" s="382"/>
      <c r="AWO171" s="382"/>
      <c r="AWP171" s="382"/>
      <c r="AWQ171" s="382"/>
      <c r="AWR171" s="382"/>
      <c r="AWS171" s="382"/>
      <c r="AWT171" s="382"/>
      <c r="AWU171" s="382"/>
      <c r="AWV171" s="382"/>
      <c r="AWW171" s="382"/>
      <c r="AWX171" s="382"/>
      <c r="AWY171" s="382"/>
      <c r="AWZ171" s="382"/>
      <c r="AXA171" s="382"/>
      <c r="AXB171" s="382"/>
      <c r="AXC171" s="382"/>
      <c r="AXD171" s="382"/>
      <c r="AXE171" s="382"/>
      <c r="AXF171" s="382"/>
      <c r="AXG171" s="382"/>
      <c r="AXH171" s="382"/>
      <c r="AXI171" s="382"/>
      <c r="AXJ171" s="382"/>
      <c r="AXK171" s="382"/>
      <c r="AXL171" s="382"/>
      <c r="AXM171" s="382"/>
      <c r="AXN171" s="382"/>
      <c r="AXO171" s="382"/>
      <c r="AXP171" s="382"/>
      <c r="AXQ171" s="382"/>
      <c r="AXR171" s="382"/>
      <c r="AXS171" s="382"/>
      <c r="AXT171" s="382"/>
      <c r="AXU171" s="382"/>
      <c r="AXV171" s="382"/>
      <c r="AXW171" s="382"/>
      <c r="AXX171" s="382"/>
      <c r="AXY171" s="382"/>
      <c r="AXZ171" s="382"/>
      <c r="AYA171" s="382"/>
      <c r="AYB171" s="382"/>
      <c r="AYC171" s="382"/>
      <c r="AYD171" s="382"/>
      <c r="AYE171" s="382"/>
      <c r="AYF171" s="382"/>
      <c r="AYG171" s="382"/>
      <c r="AYH171" s="382"/>
      <c r="AYI171" s="382"/>
      <c r="AYJ171" s="382"/>
      <c r="AYK171" s="382"/>
      <c r="AYL171" s="382"/>
      <c r="AYM171" s="382"/>
      <c r="AYN171" s="382"/>
      <c r="AYO171" s="382"/>
      <c r="AYP171" s="382"/>
      <c r="AYQ171" s="382"/>
      <c r="AYR171" s="382"/>
      <c r="AYS171" s="382"/>
      <c r="AYT171" s="382"/>
      <c r="AYU171" s="382"/>
      <c r="AYV171" s="382"/>
      <c r="AYW171" s="382"/>
      <c r="AYX171" s="382"/>
      <c r="AYY171" s="382"/>
      <c r="AYZ171" s="382"/>
      <c r="AZA171" s="382"/>
      <c r="AZB171" s="382"/>
      <c r="AZC171" s="382"/>
      <c r="AZD171" s="382"/>
      <c r="AZE171" s="382"/>
      <c r="AZF171" s="382"/>
      <c r="AZG171" s="382"/>
      <c r="AZH171" s="382"/>
      <c r="AZI171" s="382"/>
      <c r="AZJ171" s="382"/>
      <c r="AZK171" s="382"/>
      <c r="AZL171" s="382"/>
      <c r="AZM171" s="382"/>
      <c r="AZN171" s="382"/>
      <c r="AZO171" s="382"/>
      <c r="AZP171" s="382"/>
      <c r="AZQ171" s="382"/>
      <c r="AZR171" s="382"/>
      <c r="AZS171" s="382"/>
      <c r="AZT171" s="382"/>
      <c r="AZU171" s="382"/>
      <c r="AZV171" s="382"/>
      <c r="AZW171" s="382"/>
      <c r="AZX171" s="382"/>
      <c r="AZY171" s="382"/>
      <c r="AZZ171" s="382"/>
      <c r="BAA171" s="382"/>
      <c r="BAB171" s="382"/>
      <c r="BAC171" s="382"/>
      <c r="BAD171" s="382"/>
      <c r="BAE171" s="382"/>
      <c r="BAF171" s="382"/>
      <c r="BAG171" s="382"/>
      <c r="BAH171" s="382"/>
      <c r="BAI171" s="382"/>
      <c r="BAJ171" s="382"/>
      <c r="BAK171" s="382"/>
      <c r="BAL171" s="382"/>
      <c r="BAM171" s="382"/>
      <c r="BAN171" s="382"/>
      <c r="BAO171" s="382"/>
      <c r="BAP171" s="382"/>
      <c r="BAQ171" s="382"/>
      <c r="BAR171" s="382"/>
      <c r="BAS171" s="382"/>
      <c r="BAT171" s="382"/>
      <c r="BAU171" s="382"/>
      <c r="BAV171" s="382"/>
      <c r="BAW171" s="382"/>
      <c r="BAX171" s="382"/>
      <c r="BAY171" s="382"/>
      <c r="BAZ171" s="382"/>
      <c r="BBA171" s="382"/>
      <c r="BBB171" s="382"/>
      <c r="BBC171" s="382"/>
      <c r="BBD171" s="382"/>
      <c r="BBE171" s="382"/>
      <c r="BBF171" s="382"/>
      <c r="BBG171" s="382"/>
      <c r="BBH171" s="382"/>
      <c r="BBI171" s="382"/>
      <c r="BBJ171" s="382"/>
      <c r="BBK171" s="382"/>
      <c r="BBL171" s="382"/>
      <c r="BBM171" s="382"/>
      <c r="BBN171" s="382"/>
      <c r="BBO171" s="382"/>
      <c r="BBP171" s="382"/>
      <c r="BBQ171" s="382"/>
      <c r="BBR171" s="382"/>
      <c r="BBS171" s="382"/>
      <c r="BBT171" s="382"/>
      <c r="BBU171" s="382"/>
      <c r="BBV171" s="382"/>
      <c r="BBW171" s="382"/>
      <c r="BBX171" s="382"/>
      <c r="BBY171" s="382"/>
      <c r="BBZ171" s="382"/>
      <c r="BCA171" s="382"/>
      <c r="BCB171" s="382"/>
      <c r="BCC171" s="382"/>
      <c r="BCD171" s="382"/>
      <c r="BCE171" s="382"/>
      <c r="BCF171" s="382"/>
      <c r="BCG171" s="382"/>
      <c r="BCH171" s="382"/>
      <c r="BCI171" s="382"/>
      <c r="BCJ171" s="382"/>
      <c r="BCK171" s="382"/>
      <c r="BCL171" s="382"/>
      <c r="BCM171" s="382"/>
      <c r="BCN171" s="382"/>
      <c r="BCO171" s="382"/>
      <c r="BCP171" s="382"/>
      <c r="BCQ171" s="382"/>
      <c r="BCR171" s="382"/>
      <c r="BCS171" s="382"/>
      <c r="BCT171" s="382"/>
      <c r="BCU171" s="382"/>
      <c r="BCV171" s="382"/>
      <c r="BCW171" s="382"/>
      <c r="BCX171" s="382"/>
      <c r="BCY171" s="382"/>
      <c r="BCZ171" s="382"/>
      <c r="BDA171" s="382"/>
      <c r="BDB171" s="382"/>
      <c r="BDC171" s="382"/>
      <c r="BDD171" s="382"/>
      <c r="BDE171" s="382"/>
      <c r="BDF171" s="382"/>
      <c r="BDG171" s="382"/>
      <c r="BDH171" s="382"/>
      <c r="BDI171" s="382"/>
      <c r="BDJ171" s="382"/>
      <c r="BDK171" s="382"/>
      <c r="BDL171" s="382"/>
      <c r="BDM171" s="382"/>
      <c r="BDN171" s="382"/>
      <c r="BDO171" s="382"/>
      <c r="BDP171" s="382"/>
      <c r="BDQ171" s="382"/>
      <c r="BDR171" s="382"/>
      <c r="BDS171" s="382"/>
      <c r="BDT171" s="382"/>
      <c r="BDU171" s="382"/>
      <c r="BDV171" s="382"/>
      <c r="BDW171" s="382"/>
      <c r="BDX171" s="382"/>
      <c r="BDY171" s="382"/>
      <c r="BDZ171" s="382"/>
      <c r="BEA171" s="382"/>
      <c r="BEB171" s="382"/>
      <c r="BEC171" s="382"/>
      <c r="BED171" s="382"/>
      <c r="BEE171" s="382"/>
      <c r="BEF171" s="382"/>
      <c r="BEG171" s="382"/>
      <c r="BEH171" s="382"/>
      <c r="BEI171" s="382"/>
      <c r="BEJ171" s="382"/>
      <c r="BEK171" s="382"/>
      <c r="BEL171" s="382"/>
      <c r="BEM171" s="382"/>
      <c r="BEN171" s="382"/>
      <c r="BEO171" s="382"/>
      <c r="BEP171" s="382"/>
      <c r="BEQ171" s="382"/>
      <c r="BER171" s="382"/>
      <c r="BES171" s="382"/>
      <c r="BET171" s="382"/>
      <c r="BEU171" s="382"/>
      <c r="BEV171" s="382"/>
      <c r="BEW171" s="382"/>
      <c r="BEX171" s="382"/>
      <c r="BEY171" s="382"/>
      <c r="BEZ171" s="382"/>
      <c r="BFA171" s="382"/>
      <c r="BFB171" s="382"/>
      <c r="BFC171" s="382"/>
      <c r="BFD171" s="382"/>
      <c r="BFE171" s="382"/>
      <c r="BFF171" s="382"/>
      <c r="BFG171" s="382"/>
      <c r="BFH171" s="382"/>
      <c r="BFI171" s="382"/>
      <c r="BFJ171" s="382"/>
      <c r="BFK171" s="382"/>
      <c r="BFL171" s="382"/>
      <c r="BFM171" s="382"/>
      <c r="BFN171" s="382"/>
      <c r="BFO171" s="382"/>
      <c r="BFP171" s="382"/>
      <c r="BFQ171" s="382"/>
      <c r="BFR171" s="382"/>
      <c r="BFS171" s="382"/>
      <c r="BFT171" s="382"/>
      <c r="BFU171" s="382"/>
      <c r="BFV171" s="382"/>
      <c r="BFW171" s="382"/>
      <c r="BFX171" s="382"/>
      <c r="BFY171" s="382"/>
      <c r="BFZ171" s="382"/>
      <c r="BGA171" s="382"/>
      <c r="BGB171" s="382"/>
      <c r="BGC171" s="382"/>
      <c r="BGD171" s="382"/>
      <c r="BGE171" s="382"/>
      <c r="BGF171" s="382"/>
      <c r="BGG171" s="382"/>
      <c r="BGH171" s="382"/>
      <c r="BGI171" s="382"/>
      <c r="BGJ171" s="382"/>
      <c r="BGK171" s="382"/>
      <c r="BGL171" s="382"/>
      <c r="BGM171" s="382"/>
      <c r="BGN171" s="382"/>
      <c r="BGO171" s="382"/>
      <c r="BGP171" s="382"/>
      <c r="BGQ171" s="382"/>
      <c r="BGR171" s="382"/>
      <c r="BGS171" s="382"/>
      <c r="BGT171" s="382"/>
      <c r="BGU171" s="382"/>
      <c r="BGV171" s="382"/>
      <c r="BGW171" s="382"/>
      <c r="BGX171" s="382"/>
      <c r="BGY171" s="382"/>
      <c r="BGZ171" s="382"/>
      <c r="BHA171" s="382"/>
      <c r="BHB171" s="382"/>
      <c r="BHC171" s="382"/>
      <c r="BHD171" s="382"/>
      <c r="BHE171" s="382"/>
      <c r="BHF171" s="382"/>
      <c r="BHG171" s="382"/>
      <c r="BHH171" s="382"/>
      <c r="BHI171" s="382"/>
      <c r="BHJ171" s="382"/>
      <c r="BHK171" s="382"/>
      <c r="BHL171" s="382"/>
      <c r="BHM171" s="382"/>
      <c r="BHN171" s="382"/>
      <c r="BHO171" s="382"/>
      <c r="BHP171" s="382"/>
      <c r="BHQ171" s="382"/>
      <c r="BHR171" s="382"/>
      <c r="BHS171" s="382"/>
      <c r="BHT171" s="382"/>
      <c r="BHU171" s="382"/>
      <c r="BHV171" s="382"/>
      <c r="BHW171" s="382"/>
      <c r="BHX171" s="382"/>
      <c r="BHY171" s="382"/>
      <c r="BHZ171" s="382"/>
      <c r="BIA171" s="382"/>
      <c r="BIB171" s="382"/>
      <c r="BIC171" s="382"/>
      <c r="BID171" s="382"/>
      <c r="BIE171" s="382"/>
      <c r="BIF171" s="382"/>
      <c r="BIG171" s="382"/>
      <c r="BIH171" s="382"/>
      <c r="BII171" s="382"/>
      <c r="BIJ171" s="382"/>
      <c r="BIK171" s="382"/>
      <c r="BIL171" s="382"/>
      <c r="BIM171" s="382"/>
      <c r="BIN171" s="382"/>
      <c r="BIO171" s="382"/>
      <c r="BIP171" s="382"/>
      <c r="BIQ171" s="382"/>
      <c r="BIR171" s="382"/>
      <c r="BIS171" s="382"/>
      <c r="BIT171" s="382"/>
      <c r="BIU171" s="382"/>
      <c r="BIV171" s="382"/>
      <c r="BIW171" s="382"/>
      <c r="BIX171" s="382"/>
      <c r="BIY171" s="382"/>
      <c r="BIZ171" s="382"/>
      <c r="BJA171" s="382"/>
      <c r="BJB171" s="382"/>
      <c r="BJC171" s="382"/>
      <c r="BJD171" s="382"/>
      <c r="BJE171" s="382"/>
      <c r="BJF171" s="382"/>
      <c r="BJG171" s="382"/>
      <c r="BJH171" s="382"/>
      <c r="BJI171" s="382"/>
      <c r="BJJ171" s="382"/>
      <c r="BJK171" s="382"/>
      <c r="BJL171" s="382"/>
      <c r="BJM171" s="382"/>
      <c r="BJN171" s="382"/>
      <c r="BJO171" s="382"/>
      <c r="BJP171" s="382"/>
      <c r="BJQ171" s="382"/>
      <c r="BJR171" s="382"/>
      <c r="BJS171" s="382"/>
      <c r="BJT171" s="382"/>
      <c r="BJU171" s="382"/>
      <c r="BJV171" s="382"/>
      <c r="BJW171" s="382"/>
      <c r="BJX171" s="382"/>
      <c r="BJY171" s="382"/>
      <c r="BJZ171" s="382"/>
      <c r="BKA171" s="382"/>
      <c r="BKB171" s="382"/>
      <c r="BKC171" s="382"/>
      <c r="BKD171" s="382"/>
      <c r="BKE171" s="382"/>
      <c r="BKF171" s="382"/>
      <c r="BKG171" s="382"/>
      <c r="BKH171" s="382"/>
      <c r="BKI171" s="382"/>
      <c r="BKJ171" s="382"/>
      <c r="BKK171" s="382"/>
      <c r="BKL171" s="382"/>
      <c r="BKM171" s="382"/>
      <c r="BKN171" s="382"/>
      <c r="BKO171" s="382"/>
      <c r="BKP171" s="382"/>
      <c r="BKQ171" s="382"/>
      <c r="BKR171" s="382"/>
      <c r="BKS171" s="382"/>
      <c r="BKT171" s="382"/>
      <c r="BKU171" s="382"/>
      <c r="BKV171" s="382"/>
      <c r="BKW171" s="382"/>
      <c r="BKX171" s="382"/>
      <c r="BKY171" s="382"/>
      <c r="BKZ171" s="382"/>
      <c r="BLA171" s="382"/>
      <c r="BLB171" s="382"/>
      <c r="BLC171" s="382"/>
      <c r="BLD171" s="382"/>
      <c r="BLE171" s="382"/>
      <c r="BLF171" s="382"/>
      <c r="BLG171" s="382"/>
      <c r="BLH171" s="382"/>
      <c r="BLI171" s="382"/>
      <c r="BLJ171" s="382"/>
      <c r="BLK171" s="382"/>
      <c r="BLL171" s="382"/>
      <c r="BLM171" s="382"/>
      <c r="BLN171" s="382"/>
      <c r="BLO171" s="382"/>
      <c r="BLP171" s="382"/>
      <c r="BLQ171" s="382"/>
      <c r="BLR171" s="382"/>
      <c r="BLS171" s="382"/>
      <c r="BLT171" s="382"/>
      <c r="BLU171" s="382"/>
      <c r="BLV171" s="382"/>
      <c r="BLW171" s="382"/>
      <c r="BLX171" s="382"/>
      <c r="BLY171" s="382"/>
      <c r="BLZ171" s="382"/>
      <c r="BMA171" s="382"/>
      <c r="BMB171" s="382"/>
      <c r="BMC171" s="382"/>
      <c r="BMD171" s="382"/>
      <c r="BME171" s="382"/>
      <c r="BMF171" s="382"/>
      <c r="BMG171" s="382"/>
      <c r="BMH171" s="382"/>
      <c r="BMI171" s="382"/>
      <c r="BMJ171" s="382"/>
      <c r="BMK171" s="382"/>
      <c r="BML171" s="382"/>
      <c r="BMM171" s="382"/>
      <c r="BMN171" s="382"/>
      <c r="BMO171" s="382"/>
      <c r="BMP171" s="382"/>
      <c r="BMQ171" s="382"/>
      <c r="BMR171" s="382"/>
      <c r="BMS171" s="382"/>
      <c r="BMT171" s="382"/>
      <c r="BMU171" s="382"/>
      <c r="BMV171" s="382"/>
      <c r="BMW171" s="382"/>
      <c r="BMX171" s="382"/>
      <c r="BMY171" s="382"/>
      <c r="BMZ171" s="382"/>
      <c r="BNA171" s="382"/>
      <c r="BNB171" s="382"/>
      <c r="BNC171" s="382"/>
      <c r="BND171" s="382"/>
      <c r="BNE171" s="382"/>
      <c r="BNF171" s="382"/>
      <c r="BNG171" s="382"/>
      <c r="BNH171" s="382"/>
      <c r="BNI171" s="382"/>
      <c r="BNJ171" s="382"/>
      <c r="BNK171" s="382"/>
      <c r="BNL171" s="382"/>
      <c r="BNM171" s="382"/>
      <c r="BNN171" s="382"/>
      <c r="BNO171" s="382"/>
      <c r="BNP171" s="382"/>
      <c r="BNQ171" s="382"/>
      <c r="BNR171" s="382"/>
      <c r="BNS171" s="382"/>
      <c r="BNT171" s="382"/>
      <c r="BNU171" s="382"/>
      <c r="BNV171" s="382"/>
      <c r="BNW171" s="382"/>
      <c r="BNX171" s="382"/>
      <c r="BNY171" s="382"/>
      <c r="BNZ171" s="382"/>
      <c r="BOA171" s="382"/>
      <c r="BOB171" s="382"/>
      <c r="BOC171" s="382"/>
      <c r="BOD171" s="382"/>
      <c r="BOE171" s="382"/>
      <c r="BOF171" s="382"/>
      <c r="BOG171" s="382"/>
      <c r="BOH171" s="382"/>
      <c r="BOI171" s="382"/>
      <c r="BOJ171" s="382"/>
      <c r="BOK171" s="382"/>
      <c r="BOL171" s="382"/>
      <c r="BOM171" s="382"/>
      <c r="BON171" s="382"/>
      <c r="BOO171" s="382"/>
      <c r="BOP171" s="382"/>
      <c r="BOQ171" s="382"/>
      <c r="BOR171" s="382"/>
      <c r="BOS171" s="382"/>
      <c r="BOT171" s="382"/>
      <c r="BOU171" s="382"/>
      <c r="BOV171" s="382"/>
      <c r="BOW171" s="382"/>
      <c r="BOX171" s="382"/>
      <c r="BOY171" s="382"/>
      <c r="BOZ171" s="382"/>
      <c r="BPA171" s="382"/>
      <c r="BPB171" s="382"/>
      <c r="BPC171" s="382"/>
      <c r="BPD171" s="382"/>
      <c r="BPE171" s="382"/>
      <c r="BPF171" s="382"/>
      <c r="BPG171" s="382"/>
      <c r="BPH171" s="382"/>
      <c r="BPI171" s="382"/>
      <c r="BPJ171" s="382"/>
      <c r="BPK171" s="382"/>
      <c r="BPL171" s="382"/>
      <c r="BPM171" s="382"/>
      <c r="BPN171" s="382"/>
      <c r="BPO171" s="382"/>
      <c r="BPP171" s="382"/>
      <c r="BPQ171" s="382"/>
      <c r="BPR171" s="382"/>
      <c r="BPS171" s="382"/>
      <c r="BPT171" s="382"/>
      <c r="BPU171" s="382"/>
      <c r="BPV171" s="382"/>
      <c r="BPW171" s="382"/>
      <c r="BPX171" s="382"/>
      <c r="BPY171" s="382"/>
      <c r="BPZ171" s="382"/>
      <c r="BQA171" s="382"/>
      <c r="BQB171" s="382"/>
      <c r="BQC171" s="382"/>
      <c r="BQD171" s="382"/>
      <c r="BQE171" s="382"/>
      <c r="BQF171" s="382"/>
      <c r="BQG171" s="382"/>
      <c r="BQH171" s="382"/>
      <c r="BQI171" s="382"/>
      <c r="BQJ171" s="382"/>
      <c r="BQK171" s="382"/>
      <c r="BQL171" s="382"/>
      <c r="BQM171" s="382"/>
      <c r="BQN171" s="382"/>
      <c r="BQO171" s="382"/>
      <c r="BQP171" s="382"/>
      <c r="BQQ171" s="382"/>
      <c r="BQR171" s="382"/>
      <c r="BQS171" s="382"/>
      <c r="BQT171" s="382"/>
      <c r="BQU171" s="382"/>
      <c r="BQV171" s="382"/>
      <c r="BQW171" s="382"/>
      <c r="BQX171" s="382"/>
      <c r="BQY171" s="382"/>
      <c r="BQZ171" s="382"/>
      <c r="BRA171" s="382"/>
      <c r="BRB171" s="382"/>
      <c r="BRC171" s="382"/>
      <c r="BRD171" s="382"/>
      <c r="BRE171" s="382"/>
      <c r="BRF171" s="382"/>
      <c r="BRG171" s="382"/>
      <c r="BRH171" s="382"/>
      <c r="BRI171" s="382"/>
      <c r="BRJ171" s="382"/>
      <c r="BRK171" s="382"/>
      <c r="BRL171" s="382"/>
      <c r="BRM171" s="382"/>
      <c r="BRN171" s="382"/>
      <c r="BRO171" s="382"/>
      <c r="BRP171" s="382"/>
      <c r="BRQ171" s="382"/>
      <c r="BRR171" s="382"/>
      <c r="BRS171" s="382"/>
      <c r="BRT171" s="382"/>
      <c r="BRU171" s="382"/>
      <c r="BRV171" s="382"/>
      <c r="BRW171" s="382"/>
      <c r="BRX171" s="382"/>
      <c r="BRY171" s="382"/>
      <c r="BRZ171" s="382"/>
      <c r="BSA171" s="382"/>
      <c r="BSB171" s="382"/>
      <c r="BSC171" s="382"/>
      <c r="BSD171" s="382"/>
      <c r="BSE171" s="382"/>
      <c r="BSF171" s="382"/>
      <c r="BSG171" s="382"/>
      <c r="BSH171" s="382"/>
      <c r="BSI171" s="382"/>
      <c r="BSJ171" s="382"/>
      <c r="BSK171" s="382"/>
      <c r="BSL171" s="382"/>
      <c r="BSM171" s="382"/>
      <c r="BSN171" s="382"/>
      <c r="BSO171" s="382"/>
      <c r="BSP171" s="382"/>
      <c r="BSQ171" s="382"/>
      <c r="BSR171" s="382"/>
      <c r="BSS171" s="382"/>
      <c r="BST171" s="382"/>
      <c r="BSU171" s="382"/>
      <c r="BSV171" s="382"/>
      <c r="BSW171" s="382"/>
      <c r="BSX171" s="382"/>
      <c r="BSY171" s="382"/>
      <c r="BSZ171" s="382"/>
      <c r="BTA171" s="382"/>
      <c r="BTB171" s="382"/>
      <c r="BTC171" s="382"/>
      <c r="BTD171" s="382"/>
      <c r="BTE171" s="382"/>
      <c r="BTF171" s="382"/>
      <c r="BTG171" s="382"/>
      <c r="BTH171" s="382"/>
      <c r="BTI171" s="382"/>
    </row>
    <row r="172" spans="1:1881" s="379" customFormat="1" ht="53.25" customHeight="1" x14ac:dyDescent="0.25">
      <c r="A172" s="187">
        <v>619</v>
      </c>
      <c r="B172" s="149" t="s">
        <v>61</v>
      </c>
      <c r="C172" s="149" t="s">
        <v>723</v>
      </c>
      <c r="D172" s="356" t="s">
        <v>727</v>
      </c>
      <c r="E172" s="33" t="e">
        <f>HLOOKUP($D$2,'2019 Data(H)'!$C$1:$DC$310,279,FALSE)</f>
        <v>#N/A</v>
      </c>
      <c r="F172" s="631"/>
      <c r="G172" s="536" t="str">
        <f>IF(ISBLANK(F172),"Please do not leave blank ",IF(F172=H172,"","Please review percentage"))</f>
        <v xml:space="preserve">Please do not leave blank </v>
      </c>
      <c r="H172" s="348">
        <f>ROUND(IFERROR((F171/F170)*100,0),1)</f>
        <v>0</v>
      </c>
      <c r="I172"/>
      <c r="J172"/>
      <c r="K172" s="382"/>
      <c r="L172" s="382"/>
      <c r="M172" s="382"/>
      <c r="N172"/>
      <c r="O172" s="382"/>
      <c r="P172" s="382"/>
      <c r="Q172" s="382"/>
      <c r="R172" s="382"/>
      <c r="S172" s="382"/>
      <c r="T172" s="382"/>
      <c r="U172" s="382"/>
      <c r="V172" s="382"/>
      <c r="W172" s="382"/>
      <c r="X172" s="382"/>
      <c r="Y172" s="382"/>
      <c r="Z172" s="382"/>
      <c r="AA172" s="382"/>
      <c r="AB172" s="382"/>
      <c r="AC172" s="382"/>
      <c r="AD172" s="382"/>
      <c r="AE172" s="382"/>
      <c r="AF172" s="382"/>
      <c r="AG172" s="382"/>
      <c r="AH172" s="382"/>
      <c r="AI172" s="382"/>
      <c r="AJ172" s="382"/>
      <c r="AK172" s="382"/>
      <c r="AL172" s="382"/>
      <c r="AM172" s="382"/>
      <c r="AN172" s="382"/>
      <c r="AO172" s="382"/>
      <c r="AP172" s="382"/>
      <c r="AQ172" s="382"/>
      <c r="AR172" s="382"/>
      <c r="AS172" s="382"/>
      <c r="AT172" s="382"/>
      <c r="AU172" s="382"/>
      <c r="AV172" s="382"/>
      <c r="AW172" s="382"/>
      <c r="AX172" s="382"/>
      <c r="AY172" s="382"/>
      <c r="AZ172" s="382"/>
      <c r="BA172" s="382"/>
      <c r="BB172" s="382"/>
      <c r="BC172" s="382"/>
      <c r="BD172" s="382"/>
      <c r="BE172" s="382"/>
      <c r="BF172" s="382"/>
      <c r="BG172" s="382"/>
      <c r="BH172" s="382"/>
      <c r="BI172" s="382"/>
      <c r="BJ172" s="382"/>
      <c r="BK172" s="382"/>
      <c r="BL172" s="382"/>
      <c r="BM172" s="382"/>
      <c r="BN172" s="382"/>
      <c r="BO172" s="382"/>
      <c r="BP172" s="382"/>
      <c r="BQ172" s="382"/>
      <c r="BR172" s="382"/>
      <c r="BS172" s="382"/>
      <c r="BT172" s="382"/>
      <c r="BU172" s="382"/>
      <c r="BV172" s="382"/>
      <c r="BW172" s="382"/>
      <c r="BX172" s="382"/>
      <c r="BY172" s="382"/>
      <c r="BZ172" s="382"/>
      <c r="CA172" s="382"/>
      <c r="CB172" s="382"/>
      <c r="CC172" s="382"/>
      <c r="CD172" s="382"/>
      <c r="CE172" s="382"/>
      <c r="CF172" s="382"/>
      <c r="CG172" s="382"/>
      <c r="CH172" s="382"/>
      <c r="CI172" s="382"/>
      <c r="CJ172" s="382"/>
      <c r="CK172" s="382"/>
      <c r="CL172" s="382"/>
      <c r="CM172" s="382"/>
      <c r="CN172" s="382"/>
      <c r="CO172" s="382"/>
      <c r="CP172" s="382"/>
      <c r="CQ172" s="382"/>
      <c r="CR172" s="382"/>
      <c r="CS172" s="382"/>
      <c r="CT172" s="382"/>
      <c r="CU172" s="382"/>
      <c r="CV172" s="382"/>
      <c r="CW172" s="382"/>
      <c r="CX172" s="382"/>
      <c r="CY172" s="382"/>
      <c r="CZ172" s="382"/>
      <c r="DA172" s="382"/>
      <c r="DB172" s="382"/>
      <c r="DC172" s="382"/>
      <c r="DD172" s="382"/>
      <c r="DE172" s="382"/>
      <c r="DF172" s="382"/>
      <c r="DG172" s="382"/>
      <c r="DH172" s="382"/>
      <c r="DI172" s="382"/>
      <c r="DJ172" s="382"/>
      <c r="DK172" s="382"/>
      <c r="DL172" s="382"/>
      <c r="DM172" s="382"/>
      <c r="DN172" s="382"/>
      <c r="DO172" s="382"/>
      <c r="DP172" s="382"/>
      <c r="DQ172" s="382"/>
      <c r="DR172" s="382"/>
      <c r="DS172" s="382"/>
      <c r="DT172" s="382"/>
      <c r="DU172" s="382"/>
      <c r="DV172" s="382"/>
      <c r="DW172" s="382"/>
      <c r="DX172" s="382"/>
      <c r="DY172" s="382"/>
      <c r="DZ172" s="382"/>
      <c r="EA172" s="382"/>
      <c r="EB172" s="382"/>
      <c r="EC172" s="382"/>
      <c r="ED172" s="382"/>
      <c r="EE172" s="382"/>
      <c r="EF172" s="382"/>
      <c r="EG172" s="382"/>
      <c r="EH172" s="382"/>
      <c r="EI172" s="382"/>
      <c r="EJ172" s="382"/>
      <c r="EK172" s="382"/>
      <c r="EL172" s="382"/>
      <c r="EM172" s="382"/>
      <c r="EN172" s="382"/>
      <c r="EO172" s="382"/>
      <c r="EP172" s="382"/>
      <c r="EQ172" s="382"/>
      <c r="ER172" s="382"/>
      <c r="ES172" s="382"/>
      <c r="ET172" s="382"/>
      <c r="EU172" s="382"/>
      <c r="EV172" s="382"/>
      <c r="EW172" s="382"/>
      <c r="EX172" s="382"/>
      <c r="EY172" s="382"/>
      <c r="EZ172" s="382"/>
      <c r="FA172" s="382"/>
      <c r="FB172" s="382"/>
      <c r="FC172" s="382"/>
      <c r="FD172" s="382"/>
      <c r="FE172" s="382"/>
      <c r="FF172" s="382"/>
      <c r="FG172" s="382"/>
      <c r="FH172" s="382"/>
      <c r="FI172" s="382"/>
      <c r="FJ172" s="382"/>
      <c r="FK172" s="382"/>
      <c r="FL172" s="382"/>
      <c r="FM172" s="382"/>
      <c r="FN172" s="382"/>
      <c r="FO172" s="382"/>
      <c r="FP172" s="382"/>
      <c r="FQ172" s="382"/>
      <c r="FR172" s="382"/>
      <c r="FS172" s="382"/>
      <c r="FT172" s="382"/>
      <c r="FU172" s="382"/>
      <c r="FV172" s="382"/>
      <c r="FW172" s="382"/>
      <c r="FX172" s="382"/>
      <c r="FY172" s="382"/>
      <c r="FZ172" s="382"/>
      <c r="GA172" s="382"/>
      <c r="GB172" s="382"/>
      <c r="GC172" s="382"/>
      <c r="GD172" s="382"/>
      <c r="GE172" s="382"/>
      <c r="GF172" s="382"/>
      <c r="GG172" s="382"/>
      <c r="GH172" s="382"/>
      <c r="GI172" s="382"/>
      <c r="GJ172" s="382"/>
      <c r="GK172" s="382"/>
      <c r="GL172" s="382"/>
      <c r="GM172" s="382"/>
      <c r="GN172" s="382"/>
      <c r="GO172" s="382"/>
      <c r="GP172" s="382"/>
      <c r="GQ172" s="382"/>
      <c r="GR172" s="382"/>
      <c r="GS172" s="382"/>
      <c r="GT172" s="382"/>
      <c r="GU172" s="382"/>
      <c r="GV172" s="382"/>
      <c r="GW172" s="382"/>
      <c r="GX172" s="382"/>
      <c r="GY172" s="382"/>
      <c r="GZ172" s="382"/>
      <c r="HA172" s="382"/>
      <c r="HB172" s="382"/>
      <c r="HC172" s="382"/>
      <c r="HD172" s="382"/>
      <c r="HE172" s="382"/>
      <c r="HF172" s="382"/>
      <c r="HG172" s="382"/>
      <c r="HH172" s="382"/>
      <c r="HI172" s="382"/>
      <c r="HJ172" s="382"/>
      <c r="HK172" s="382"/>
      <c r="HL172" s="382"/>
      <c r="HM172" s="382"/>
      <c r="HN172" s="382"/>
      <c r="HO172" s="382"/>
      <c r="HP172" s="382"/>
      <c r="HQ172" s="382"/>
      <c r="HR172" s="382"/>
      <c r="HS172" s="382"/>
      <c r="HT172" s="382"/>
      <c r="HU172" s="382"/>
      <c r="HV172" s="382"/>
      <c r="HW172" s="382"/>
      <c r="HX172" s="382"/>
      <c r="HY172" s="382"/>
      <c r="HZ172" s="382"/>
      <c r="IA172" s="382"/>
      <c r="IB172" s="382"/>
      <c r="IC172" s="382"/>
      <c r="ID172" s="382"/>
      <c r="IE172" s="382"/>
      <c r="IF172" s="382"/>
      <c r="IG172" s="382"/>
      <c r="IH172" s="382"/>
      <c r="II172" s="382"/>
      <c r="IJ172" s="382"/>
      <c r="IK172" s="382"/>
      <c r="IL172" s="382"/>
      <c r="IM172" s="382"/>
      <c r="IN172" s="382"/>
      <c r="IO172" s="382"/>
      <c r="IP172" s="382"/>
      <c r="IQ172" s="382"/>
      <c r="IR172" s="382"/>
      <c r="IS172" s="382"/>
      <c r="IT172" s="382"/>
      <c r="IU172" s="382"/>
      <c r="IV172" s="382"/>
      <c r="IW172" s="382"/>
      <c r="IX172" s="382"/>
      <c r="IY172" s="382"/>
      <c r="IZ172" s="382"/>
      <c r="JA172" s="382"/>
      <c r="JB172" s="382"/>
      <c r="JC172" s="382"/>
      <c r="JD172" s="382"/>
      <c r="JE172" s="382"/>
      <c r="JF172" s="382"/>
      <c r="JG172" s="382"/>
      <c r="JH172" s="382"/>
      <c r="JI172" s="382"/>
      <c r="JJ172" s="382"/>
      <c r="JK172" s="382"/>
      <c r="JL172" s="382"/>
      <c r="JM172" s="382"/>
      <c r="JN172" s="382"/>
      <c r="JO172" s="382"/>
      <c r="JP172" s="382"/>
      <c r="JQ172" s="382"/>
      <c r="JR172" s="382"/>
      <c r="JS172" s="382"/>
      <c r="JT172" s="382"/>
      <c r="JU172" s="382"/>
      <c r="JV172" s="382"/>
      <c r="JW172" s="382"/>
      <c r="JX172" s="382"/>
      <c r="JY172" s="382"/>
      <c r="JZ172" s="382"/>
      <c r="KA172" s="382"/>
      <c r="KB172" s="382"/>
      <c r="KC172" s="382"/>
      <c r="KD172" s="382"/>
      <c r="KE172" s="382"/>
      <c r="KF172" s="382"/>
      <c r="KG172" s="382"/>
      <c r="KH172" s="382"/>
      <c r="KI172" s="382"/>
      <c r="KJ172" s="382"/>
      <c r="KK172" s="382"/>
      <c r="KL172" s="382"/>
      <c r="KM172" s="382"/>
      <c r="KN172" s="382"/>
      <c r="KO172" s="382"/>
      <c r="KP172" s="382"/>
      <c r="KQ172" s="382"/>
      <c r="KR172" s="382"/>
      <c r="KS172" s="382"/>
      <c r="KT172" s="382"/>
      <c r="KU172" s="382"/>
      <c r="KV172" s="382"/>
      <c r="KW172" s="382"/>
      <c r="KX172" s="382"/>
      <c r="KY172" s="382"/>
      <c r="KZ172" s="382"/>
      <c r="LA172" s="382"/>
      <c r="LB172" s="382"/>
      <c r="LC172" s="382"/>
      <c r="LD172" s="382"/>
      <c r="LE172" s="382"/>
      <c r="LF172" s="382"/>
      <c r="LG172" s="382"/>
      <c r="LH172" s="382"/>
      <c r="LI172" s="382"/>
      <c r="LJ172" s="382"/>
      <c r="LK172" s="382"/>
      <c r="LL172" s="382"/>
      <c r="LM172" s="382"/>
      <c r="LN172" s="382"/>
      <c r="LO172" s="382"/>
      <c r="LP172" s="382"/>
      <c r="LQ172" s="382"/>
      <c r="LR172" s="382"/>
      <c r="LS172" s="382"/>
      <c r="LT172" s="382"/>
      <c r="LU172" s="382"/>
      <c r="LV172" s="382"/>
      <c r="LW172" s="382"/>
      <c r="LX172" s="382"/>
      <c r="LY172" s="382"/>
      <c r="LZ172" s="382"/>
      <c r="MA172" s="382"/>
      <c r="MB172" s="382"/>
      <c r="MC172" s="382"/>
      <c r="MD172" s="382"/>
      <c r="ME172" s="382"/>
      <c r="MF172" s="382"/>
      <c r="MG172" s="382"/>
      <c r="MH172" s="382"/>
      <c r="MI172" s="382"/>
      <c r="MJ172" s="382"/>
      <c r="MK172" s="382"/>
      <c r="ML172" s="382"/>
      <c r="MM172" s="382"/>
      <c r="MN172" s="382"/>
      <c r="MO172" s="382"/>
      <c r="MP172" s="382"/>
      <c r="MQ172" s="382"/>
      <c r="MR172" s="382"/>
      <c r="MS172" s="382"/>
      <c r="MT172" s="382"/>
      <c r="MU172" s="382"/>
      <c r="MV172" s="382"/>
      <c r="MW172" s="382"/>
      <c r="MX172" s="382"/>
      <c r="MY172" s="382"/>
      <c r="MZ172" s="382"/>
      <c r="NA172" s="382"/>
      <c r="NB172" s="382"/>
      <c r="NC172" s="382"/>
      <c r="ND172" s="382"/>
      <c r="NE172" s="382"/>
      <c r="NF172" s="382"/>
      <c r="NG172" s="382"/>
      <c r="NH172" s="382"/>
      <c r="NI172" s="382"/>
      <c r="NJ172" s="382"/>
      <c r="NK172" s="382"/>
      <c r="NL172" s="382"/>
      <c r="NM172" s="382"/>
      <c r="NN172" s="382"/>
      <c r="NO172" s="382"/>
      <c r="NP172" s="382"/>
      <c r="NQ172" s="382"/>
      <c r="NR172" s="382"/>
      <c r="NS172" s="382"/>
      <c r="NT172" s="382"/>
      <c r="NU172" s="382"/>
      <c r="NV172" s="382"/>
      <c r="NW172" s="382"/>
      <c r="NX172" s="382"/>
      <c r="NY172" s="382"/>
      <c r="NZ172" s="382"/>
      <c r="OA172" s="382"/>
      <c r="OB172" s="382"/>
      <c r="OC172" s="382"/>
      <c r="OD172" s="382"/>
      <c r="OE172" s="382"/>
      <c r="OF172" s="382"/>
      <c r="OG172" s="382"/>
      <c r="OH172" s="382"/>
      <c r="OI172" s="382"/>
      <c r="OJ172" s="382"/>
      <c r="OK172" s="382"/>
      <c r="OL172" s="382"/>
      <c r="OM172" s="382"/>
      <c r="ON172" s="382"/>
      <c r="OO172" s="382"/>
      <c r="OP172" s="382"/>
      <c r="OQ172" s="382"/>
      <c r="OR172" s="382"/>
      <c r="OS172" s="382"/>
      <c r="OT172" s="382"/>
      <c r="OU172" s="382"/>
      <c r="OV172" s="382"/>
      <c r="OW172" s="382"/>
      <c r="OX172" s="382"/>
      <c r="OY172" s="382"/>
      <c r="OZ172" s="382"/>
      <c r="PA172" s="382"/>
      <c r="PB172" s="382"/>
      <c r="PC172" s="382"/>
      <c r="PD172" s="382"/>
      <c r="PE172" s="382"/>
      <c r="PF172" s="382"/>
      <c r="PG172" s="382"/>
      <c r="PH172" s="382"/>
      <c r="PI172" s="382"/>
      <c r="PJ172" s="382"/>
      <c r="PK172" s="382"/>
      <c r="PL172" s="382"/>
      <c r="PM172" s="382"/>
      <c r="PN172" s="382"/>
      <c r="PO172" s="382"/>
      <c r="PP172" s="382"/>
      <c r="PQ172" s="382"/>
      <c r="PR172" s="382"/>
      <c r="PS172" s="382"/>
      <c r="PT172" s="382"/>
      <c r="PU172" s="382"/>
      <c r="PV172" s="382"/>
      <c r="PW172" s="382"/>
      <c r="PX172" s="382"/>
      <c r="PY172" s="382"/>
      <c r="PZ172" s="382"/>
      <c r="QA172" s="382"/>
      <c r="QB172" s="382"/>
      <c r="QC172" s="382"/>
      <c r="QD172" s="382"/>
      <c r="QE172" s="382"/>
      <c r="QF172" s="382"/>
      <c r="QG172" s="382"/>
      <c r="QH172" s="382"/>
      <c r="QI172" s="382"/>
      <c r="QJ172" s="382"/>
      <c r="QK172" s="382"/>
      <c r="QL172" s="382"/>
      <c r="QM172" s="382"/>
      <c r="QN172" s="382"/>
      <c r="QO172" s="382"/>
      <c r="QP172" s="382"/>
      <c r="QQ172" s="382"/>
      <c r="QR172" s="382"/>
      <c r="QS172" s="382"/>
      <c r="QT172" s="382"/>
      <c r="QU172" s="382"/>
      <c r="QV172" s="382"/>
      <c r="QW172" s="382"/>
      <c r="QX172" s="382"/>
      <c r="QY172" s="382"/>
      <c r="QZ172" s="382"/>
      <c r="RA172" s="382"/>
      <c r="RB172" s="382"/>
      <c r="RC172" s="382"/>
      <c r="RD172" s="382"/>
      <c r="RE172" s="382"/>
      <c r="RF172" s="382"/>
      <c r="RG172" s="382"/>
      <c r="RH172" s="382"/>
      <c r="RI172" s="382"/>
      <c r="RJ172" s="382"/>
      <c r="RK172" s="382"/>
      <c r="RL172" s="382"/>
      <c r="RM172" s="382"/>
      <c r="RN172" s="382"/>
      <c r="RO172" s="382"/>
      <c r="RP172" s="382"/>
      <c r="RQ172" s="382"/>
      <c r="RR172" s="382"/>
      <c r="RS172" s="382"/>
      <c r="RT172" s="382"/>
      <c r="RU172" s="382"/>
      <c r="RV172" s="382"/>
      <c r="RW172" s="382"/>
      <c r="RX172" s="382"/>
      <c r="RY172" s="382"/>
      <c r="RZ172" s="382"/>
      <c r="SA172" s="382"/>
      <c r="SB172" s="382"/>
      <c r="SC172" s="382"/>
      <c r="SD172" s="382"/>
      <c r="SE172" s="382"/>
      <c r="SF172" s="382"/>
      <c r="SG172" s="382"/>
      <c r="SH172" s="382"/>
      <c r="SI172" s="382"/>
      <c r="SJ172" s="382"/>
      <c r="SK172" s="382"/>
      <c r="SL172" s="382"/>
      <c r="SM172" s="382"/>
      <c r="SN172" s="382"/>
      <c r="SO172" s="382"/>
      <c r="SP172" s="382"/>
      <c r="SQ172" s="382"/>
      <c r="SR172" s="382"/>
      <c r="SS172" s="382"/>
      <c r="ST172" s="382"/>
      <c r="SU172" s="382"/>
      <c r="SV172" s="382"/>
      <c r="SW172" s="382"/>
      <c r="SX172" s="382"/>
      <c r="SY172" s="382"/>
      <c r="SZ172" s="382"/>
      <c r="TA172" s="382"/>
      <c r="TB172" s="382"/>
      <c r="TC172" s="382"/>
      <c r="TD172" s="382"/>
      <c r="TE172" s="382"/>
      <c r="TF172" s="382"/>
      <c r="TG172" s="382"/>
      <c r="TH172" s="382"/>
      <c r="TI172" s="382"/>
      <c r="TJ172" s="382"/>
      <c r="TK172" s="382"/>
      <c r="TL172" s="382"/>
      <c r="TM172" s="382"/>
      <c r="TN172" s="382"/>
      <c r="TO172" s="382"/>
      <c r="TP172" s="382"/>
      <c r="TQ172" s="382"/>
      <c r="TR172" s="382"/>
      <c r="TS172" s="382"/>
      <c r="TT172" s="382"/>
      <c r="TU172" s="382"/>
      <c r="TV172" s="382"/>
      <c r="TW172" s="382"/>
      <c r="TX172" s="382"/>
      <c r="TY172" s="382"/>
      <c r="TZ172" s="382"/>
      <c r="UA172" s="382"/>
      <c r="UB172" s="382"/>
      <c r="UC172" s="382"/>
      <c r="UD172" s="382"/>
      <c r="UE172" s="382"/>
      <c r="UF172" s="382"/>
      <c r="UG172" s="382"/>
      <c r="UH172" s="382"/>
      <c r="UI172" s="382"/>
      <c r="UJ172" s="382"/>
      <c r="UK172" s="382"/>
      <c r="UL172" s="382"/>
      <c r="UM172" s="382"/>
      <c r="UN172" s="382"/>
      <c r="UO172" s="382"/>
      <c r="UP172" s="382"/>
      <c r="UQ172" s="382"/>
      <c r="UR172" s="382"/>
      <c r="US172" s="382"/>
      <c r="UT172" s="382"/>
      <c r="UU172" s="382"/>
      <c r="UV172" s="382"/>
      <c r="UW172" s="382"/>
      <c r="UX172" s="382"/>
      <c r="UY172" s="382"/>
      <c r="UZ172" s="382"/>
      <c r="VA172" s="382"/>
      <c r="VB172" s="382"/>
      <c r="VC172" s="382"/>
      <c r="VD172" s="382"/>
      <c r="VE172" s="382"/>
      <c r="VF172" s="382"/>
      <c r="VG172" s="382"/>
      <c r="VH172" s="382"/>
      <c r="VI172" s="382"/>
      <c r="VJ172" s="382"/>
      <c r="VK172" s="382"/>
      <c r="VL172" s="382"/>
      <c r="VM172" s="382"/>
      <c r="VN172" s="382"/>
      <c r="VO172" s="382"/>
      <c r="VP172" s="382"/>
      <c r="VQ172" s="382"/>
      <c r="VR172" s="382"/>
      <c r="VS172" s="382"/>
      <c r="VT172" s="382"/>
      <c r="VU172" s="382"/>
      <c r="VV172" s="382"/>
      <c r="VW172" s="382"/>
      <c r="VX172" s="382"/>
      <c r="VY172" s="382"/>
      <c r="VZ172" s="382"/>
      <c r="WA172" s="382"/>
      <c r="WB172" s="382"/>
      <c r="WC172" s="382"/>
      <c r="WD172" s="382"/>
      <c r="WE172" s="382"/>
      <c r="WF172" s="382"/>
      <c r="WG172" s="382"/>
      <c r="WH172" s="382"/>
      <c r="WI172" s="382"/>
      <c r="WJ172" s="382"/>
      <c r="WK172" s="382"/>
      <c r="WL172" s="382"/>
      <c r="WM172" s="382"/>
      <c r="WN172" s="382"/>
      <c r="WO172" s="382"/>
      <c r="WP172" s="382"/>
      <c r="WQ172" s="382"/>
      <c r="WR172" s="382"/>
      <c r="WS172" s="382"/>
      <c r="WT172" s="382"/>
      <c r="WU172" s="382"/>
      <c r="WV172" s="382"/>
      <c r="WW172" s="382"/>
      <c r="WX172" s="382"/>
      <c r="WY172" s="382"/>
      <c r="WZ172" s="382"/>
      <c r="XA172" s="382"/>
      <c r="XB172" s="382"/>
      <c r="XC172" s="382"/>
      <c r="XD172" s="382"/>
      <c r="XE172" s="382"/>
      <c r="XF172" s="382"/>
      <c r="XG172" s="382"/>
      <c r="XH172" s="382"/>
      <c r="XI172" s="382"/>
      <c r="XJ172" s="382"/>
      <c r="XK172" s="382"/>
      <c r="XL172" s="382"/>
      <c r="XM172" s="382"/>
      <c r="XN172" s="382"/>
      <c r="XO172" s="382"/>
      <c r="XP172" s="382"/>
      <c r="XQ172" s="382"/>
      <c r="XR172" s="382"/>
      <c r="XS172" s="382"/>
      <c r="XT172" s="382"/>
      <c r="XU172" s="382"/>
      <c r="XV172" s="382"/>
      <c r="XW172" s="382"/>
      <c r="XX172" s="382"/>
      <c r="XY172" s="382"/>
      <c r="XZ172" s="382"/>
      <c r="YA172" s="382"/>
      <c r="YB172" s="382"/>
      <c r="YC172" s="382"/>
      <c r="YD172" s="382"/>
      <c r="YE172" s="382"/>
      <c r="YF172" s="382"/>
      <c r="YG172" s="382"/>
      <c r="YH172" s="382"/>
      <c r="YI172" s="382"/>
      <c r="YJ172" s="382"/>
      <c r="YK172" s="382"/>
      <c r="YL172" s="382"/>
      <c r="YM172" s="382"/>
      <c r="YN172" s="382"/>
      <c r="YO172" s="382"/>
      <c r="YP172" s="382"/>
      <c r="YQ172" s="382"/>
      <c r="YR172" s="382"/>
      <c r="YS172" s="382"/>
      <c r="YT172" s="382"/>
      <c r="YU172" s="382"/>
      <c r="YV172" s="382"/>
      <c r="YW172" s="382"/>
      <c r="YX172" s="382"/>
      <c r="YY172" s="382"/>
      <c r="YZ172" s="382"/>
      <c r="ZA172" s="382"/>
      <c r="ZB172" s="382"/>
      <c r="ZC172" s="382"/>
      <c r="ZD172" s="382"/>
      <c r="ZE172" s="382"/>
      <c r="ZF172" s="382"/>
      <c r="ZG172" s="382"/>
      <c r="ZH172" s="382"/>
      <c r="ZI172" s="382"/>
      <c r="ZJ172" s="382"/>
      <c r="ZK172" s="382"/>
      <c r="ZL172" s="382"/>
      <c r="ZM172" s="382"/>
      <c r="ZN172" s="382"/>
      <c r="ZO172" s="382"/>
      <c r="ZP172" s="382"/>
      <c r="ZQ172" s="382"/>
      <c r="ZR172" s="382"/>
      <c r="ZS172" s="382"/>
      <c r="ZT172" s="382"/>
      <c r="ZU172" s="382"/>
      <c r="ZV172" s="382"/>
      <c r="ZW172" s="382"/>
      <c r="ZX172" s="382"/>
      <c r="ZY172" s="382"/>
      <c r="ZZ172" s="382"/>
      <c r="AAA172" s="382"/>
      <c r="AAB172" s="382"/>
      <c r="AAC172" s="382"/>
      <c r="AAD172" s="382"/>
      <c r="AAE172" s="382"/>
      <c r="AAF172" s="382"/>
      <c r="AAG172" s="382"/>
      <c r="AAH172" s="382"/>
      <c r="AAI172" s="382"/>
      <c r="AAJ172" s="382"/>
      <c r="AAK172" s="382"/>
      <c r="AAL172" s="382"/>
      <c r="AAM172" s="382"/>
      <c r="AAN172" s="382"/>
      <c r="AAO172" s="382"/>
      <c r="AAP172" s="382"/>
      <c r="AAQ172" s="382"/>
      <c r="AAR172" s="382"/>
      <c r="AAS172" s="382"/>
      <c r="AAT172" s="382"/>
      <c r="AAU172" s="382"/>
      <c r="AAV172" s="382"/>
      <c r="AAW172" s="382"/>
      <c r="AAX172" s="382"/>
      <c r="AAY172" s="382"/>
      <c r="AAZ172" s="382"/>
      <c r="ABA172" s="382"/>
      <c r="ABB172" s="382"/>
      <c r="ABC172" s="382"/>
      <c r="ABD172" s="382"/>
      <c r="ABE172" s="382"/>
      <c r="ABF172" s="382"/>
      <c r="ABG172" s="382"/>
      <c r="ABH172" s="382"/>
      <c r="ABI172" s="382"/>
      <c r="ABJ172" s="382"/>
      <c r="ABK172" s="382"/>
      <c r="ABL172" s="382"/>
      <c r="ABM172" s="382"/>
      <c r="ABN172" s="382"/>
      <c r="ABO172" s="382"/>
      <c r="ABP172" s="382"/>
      <c r="ABQ172" s="382"/>
      <c r="ABR172" s="382"/>
      <c r="ABS172" s="382"/>
      <c r="ABT172" s="382"/>
      <c r="ABU172" s="382"/>
      <c r="ABV172" s="382"/>
      <c r="ABW172" s="382"/>
      <c r="ABX172" s="382"/>
      <c r="ABY172" s="382"/>
      <c r="ABZ172" s="382"/>
      <c r="ACA172" s="382"/>
      <c r="ACB172" s="382"/>
      <c r="ACC172" s="382"/>
      <c r="ACD172" s="382"/>
      <c r="ACE172" s="382"/>
      <c r="ACF172" s="382"/>
      <c r="ACG172" s="382"/>
      <c r="ACH172" s="382"/>
      <c r="ACI172" s="382"/>
      <c r="ACJ172" s="382"/>
      <c r="ACK172" s="382"/>
      <c r="ACL172" s="382"/>
      <c r="ACM172" s="382"/>
      <c r="ACN172" s="382"/>
      <c r="ACO172" s="382"/>
      <c r="ACP172" s="382"/>
      <c r="ACQ172" s="382"/>
      <c r="ACR172" s="382"/>
      <c r="ACS172" s="382"/>
      <c r="ACT172" s="382"/>
      <c r="ACU172" s="382"/>
      <c r="ACV172" s="382"/>
      <c r="ACW172" s="382"/>
      <c r="ACX172" s="382"/>
      <c r="ACY172" s="382"/>
      <c r="ACZ172" s="382"/>
      <c r="ADA172" s="382"/>
      <c r="ADB172" s="382"/>
      <c r="ADC172" s="382"/>
      <c r="ADD172" s="382"/>
      <c r="ADE172" s="382"/>
      <c r="ADF172" s="382"/>
      <c r="ADG172" s="382"/>
      <c r="ADH172" s="382"/>
      <c r="ADI172" s="382"/>
      <c r="ADJ172" s="382"/>
      <c r="ADK172" s="382"/>
      <c r="ADL172" s="382"/>
      <c r="ADM172" s="382"/>
      <c r="ADN172" s="382"/>
      <c r="ADO172" s="382"/>
      <c r="ADP172" s="382"/>
      <c r="ADQ172" s="382"/>
      <c r="ADR172" s="382"/>
      <c r="ADS172" s="382"/>
      <c r="ADT172" s="382"/>
      <c r="ADU172" s="382"/>
      <c r="ADV172" s="382"/>
      <c r="ADW172" s="382"/>
      <c r="ADX172" s="382"/>
      <c r="ADY172" s="382"/>
      <c r="ADZ172" s="382"/>
      <c r="AEA172" s="382"/>
      <c r="AEB172" s="382"/>
      <c r="AEC172" s="382"/>
      <c r="AED172" s="382"/>
      <c r="AEE172" s="382"/>
      <c r="AEF172" s="382"/>
      <c r="AEG172" s="382"/>
      <c r="AEH172" s="382"/>
      <c r="AEI172" s="382"/>
      <c r="AEJ172" s="382"/>
      <c r="AEK172" s="382"/>
      <c r="AEL172" s="382"/>
      <c r="AEM172" s="382"/>
      <c r="AEN172" s="382"/>
      <c r="AEO172" s="382"/>
      <c r="AEP172" s="382"/>
      <c r="AEQ172" s="382"/>
      <c r="AER172" s="382"/>
      <c r="AES172" s="382"/>
      <c r="AET172" s="382"/>
      <c r="AEU172" s="382"/>
      <c r="AEV172" s="382"/>
      <c r="AEW172" s="382"/>
      <c r="AEX172" s="382"/>
      <c r="AEY172" s="382"/>
      <c r="AEZ172" s="382"/>
      <c r="AFA172" s="382"/>
      <c r="AFB172" s="382"/>
      <c r="AFC172" s="382"/>
      <c r="AFD172" s="382"/>
      <c r="AFE172" s="382"/>
      <c r="AFF172" s="382"/>
      <c r="AFG172" s="382"/>
      <c r="AFH172" s="382"/>
      <c r="AFI172" s="382"/>
      <c r="AFJ172" s="382"/>
      <c r="AFK172" s="382"/>
      <c r="AFL172" s="382"/>
      <c r="AFM172" s="382"/>
      <c r="AFN172" s="382"/>
      <c r="AFO172" s="382"/>
      <c r="AFP172" s="382"/>
      <c r="AFQ172" s="382"/>
      <c r="AFR172" s="382"/>
      <c r="AFS172" s="382"/>
      <c r="AFT172" s="382"/>
      <c r="AFU172" s="382"/>
      <c r="AFV172" s="382"/>
      <c r="AFW172" s="382"/>
      <c r="AFX172" s="382"/>
      <c r="AFY172" s="382"/>
      <c r="AFZ172" s="382"/>
      <c r="AGA172" s="382"/>
      <c r="AGB172" s="382"/>
      <c r="AGC172" s="382"/>
      <c r="AGD172" s="382"/>
      <c r="AGE172" s="382"/>
      <c r="AGF172" s="382"/>
      <c r="AGG172" s="382"/>
      <c r="AGH172" s="382"/>
      <c r="AGI172" s="382"/>
      <c r="AGJ172" s="382"/>
      <c r="AGK172" s="382"/>
      <c r="AGL172" s="382"/>
      <c r="AGM172" s="382"/>
      <c r="AGN172" s="382"/>
      <c r="AGO172" s="382"/>
      <c r="AGP172" s="382"/>
      <c r="AGQ172" s="382"/>
      <c r="AGR172" s="382"/>
      <c r="AGS172" s="382"/>
      <c r="AGT172" s="382"/>
      <c r="AGU172" s="382"/>
      <c r="AGV172" s="382"/>
      <c r="AGW172" s="382"/>
      <c r="AGX172" s="382"/>
      <c r="AGY172" s="382"/>
      <c r="AGZ172" s="382"/>
      <c r="AHA172" s="382"/>
      <c r="AHB172" s="382"/>
      <c r="AHC172" s="382"/>
      <c r="AHD172" s="382"/>
      <c r="AHE172" s="382"/>
      <c r="AHF172" s="382"/>
      <c r="AHG172" s="382"/>
      <c r="AHH172" s="382"/>
      <c r="AHI172" s="382"/>
      <c r="AHJ172" s="382"/>
      <c r="AHK172" s="382"/>
      <c r="AHL172" s="382"/>
      <c r="AHM172" s="382"/>
      <c r="AHN172" s="382"/>
      <c r="AHO172" s="382"/>
      <c r="AHP172" s="382"/>
      <c r="AHQ172" s="382"/>
      <c r="AHR172" s="382"/>
      <c r="AHS172" s="382"/>
      <c r="AHT172" s="382"/>
      <c r="AHU172" s="382"/>
      <c r="AHV172" s="382"/>
      <c r="AHW172" s="382"/>
      <c r="AHX172" s="382"/>
      <c r="AHY172" s="382"/>
      <c r="AHZ172" s="382"/>
      <c r="AIA172" s="382"/>
      <c r="AIB172" s="382"/>
      <c r="AIC172" s="382"/>
      <c r="AID172" s="382"/>
      <c r="AIE172" s="382"/>
      <c r="AIF172" s="382"/>
      <c r="AIG172" s="382"/>
      <c r="AIH172" s="382"/>
      <c r="AII172" s="382"/>
      <c r="AIJ172" s="382"/>
      <c r="AIK172" s="382"/>
      <c r="AIL172" s="382"/>
      <c r="AIM172" s="382"/>
      <c r="AIN172" s="382"/>
      <c r="AIO172" s="382"/>
      <c r="AIP172" s="382"/>
      <c r="AIQ172" s="382"/>
      <c r="AIR172" s="382"/>
      <c r="AIS172" s="382"/>
      <c r="AIT172" s="382"/>
      <c r="AIU172" s="382"/>
      <c r="AIV172" s="382"/>
      <c r="AIW172" s="382"/>
      <c r="AIX172" s="382"/>
      <c r="AIY172" s="382"/>
      <c r="AIZ172" s="382"/>
      <c r="AJA172" s="382"/>
      <c r="AJB172" s="382"/>
      <c r="AJC172" s="382"/>
      <c r="AJD172" s="382"/>
      <c r="AJE172" s="382"/>
      <c r="AJF172" s="382"/>
      <c r="AJG172" s="382"/>
      <c r="AJH172" s="382"/>
      <c r="AJI172" s="382"/>
      <c r="AJJ172" s="382"/>
      <c r="AJK172" s="382"/>
      <c r="AJL172" s="382"/>
      <c r="AJM172" s="382"/>
      <c r="AJN172" s="382"/>
      <c r="AJO172" s="382"/>
      <c r="AJP172" s="382"/>
      <c r="AJQ172" s="382"/>
      <c r="AJR172" s="382"/>
      <c r="AJS172" s="382"/>
      <c r="AJT172" s="382"/>
      <c r="AJU172" s="382"/>
      <c r="AJV172" s="382"/>
      <c r="AJW172" s="382"/>
      <c r="AJX172" s="382"/>
      <c r="AJY172" s="382"/>
      <c r="AJZ172" s="382"/>
      <c r="AKA172" s="382"/>
      <c r="AKB172" s="382"/>
      <c r="AKC172" s="382"/>
      <c r="AKD172" s="382"/>
      <c r="AKE172" s="382"/>
      <c r="AKF172" s="382"/>
      <c r="AKG172" s="382"/>
      <c r="AKH172" s="382"/>
      <c r="AKI172" s="382"/>
      <c r="AKJ172" s="382"/>
      <c r="AKK172" s="382"/>
      <c r="AKL172" s="382"/>
      <c r="AKM172" s="382"/>
      <c r="AKN172" s="382"/>
      <c r="AKO172" s="382"/>
      <c r="AKP172" s="382"/>
      <c r="AKQ172" s="382"/>
      <c r="AKR172" s="382"/>
      <c r="AKS172" s="382"/>
      <c r="AKT172" s="382"/>
      <c r="AKU172" s="382"/>
      <c r="AKV172" s="382"/>
      <c r="AKW172" s="382"/>
      <c r="AKX172" s="382"/>
      <c r="AKY172" s="382"/>
      <c r="AKZ172" s="382"/>
      <c r="ALA172" s="382"/>
      <c r="ALB172" s="382"/>
      <c r="ALC172" s="382"/>
      <c r="ALD172" s="382"/>
      <c r="ALE172" s="382"/>
      <c r="ALF172" s="382"/>
      <c r="ALG172" s="382"/>
      <c r="ALH172" s="382"/>
      <c r="ALI172" s="382"/>
      <c r="ALJ172" s="382"/>
      <c r="ALK172" s="382"/>
      <c r="ALL172" s="382"/>
      <c r="ALM172" s="382"/>
      <c r="ALN172" s="382"/>
      <c r="ALO172" s="382"/>
      <c r="ALP172" s="382"/>
      <c r="ALQ172" s="382"/>
      <c r="ALR172" s="382"/>
      <c r="ALS172" s="382"/>
      <c r="ALT172" s="382"/>
      <c r="ALU172" s="382"/>
      <c r="ALV172" s="382"/>
      <c r="ALW172" s="382"/>
      <c r="ALX172" s="382"/>
      <c r="ALY172" s="382"/>
      <c r="ALZ172" s="382"/>
      <c r="AMA172" s="382"/>
      <c r="AMB172" s="382"/>
      <c r="AMC172" s="382"/>
      <c r="AMD172" s="382"/>
      <c r="AME172" s="382"/>
      <c r="AMF172" s="382"/>
      <c r="AMG172" s="382"/>
      <c r="AMH172" s="382"/>
      <c r="AMI172" s="382"/>
      <c r="AMJ172" s="382"/>
      <c r="AMK172" s="382"/>
      <c r="AML172" s="382"/>
      <c r="AMM172" s="382"/>
      <c r="AMN172" s="382"/>
      <c r="AMO172" s="382"/>
      <c r="AMP172" s="382"/>
      <c r="AMQ172" s="382"/>
      <c r="AMR172" s="382"/>
      <c r="AMS172" s="382"/>
      <c r="AMT172" s="382"/>
      <c r="AMU172" s="382"/>
      <c r="AMV172" s="382"/>
      <c r="AMW172" s="382"/>
      <c r="AMX172" s="382"/>
      <c r="AMY172" s="382"/>
      <c r="AMZ172" s="382"/>
      <c r="ANA172" s="382"/>
      <c r="ANB172" s="382"/>
      <c r="ANC172" s="382"/>
      <c r="AND172" s="382"/>
      <c r="ANE172" s="382"/>
      <c r="ANF172" s="382"/>
      <c r="ANG172" s="382"/>
      <c r="ANH172" s="382"/>
      <c r="ANI172" s="382"/>
      <c r="ANJ172" s="382"/>
      <c r="ANK172" s="382"/>
      <c r="ANL172" s="382"/>
      <c r="ANM172" s="382"/>
      <c r="ANN172" s="382"/>
      <c r="ANO172" s="382"/>
      <c r="ANP172" s="382"/>
      <c r="ANQ172" s="382"/>
      <c r="ANR172" s="382"/>
      <c r="ANS172" s="382"/>
      <c r="ANT172" s="382"/>
      <c r="ANU172" s="382"/>
      <c r="ANV172" s="382"/>
      <c r="ANW172" s="382"/>
      <c r="ANX172" s="382"/>
      <c r="ANY172" s="382"/>
      <c r="ANZ172" s="382"/>
      <c r="AOA172" s="382"/>
      <c r="AOB172" s="382"/>
      <c r="AOC172" s="382"/>
      <c r="AOD172" s="382"/>
      <c r="AOE172" s="382"/>
      <c r="AOF172" s="382"/>
      <c r="AOG172" s="382"/>
      <c r="AOH172" s="382"/>
      <c r="AOI172" s="382"/>
      <c r="AOJ172" s="382"/>
      <c r="AOK172" s="382"/>
      <c r="AOL172" s="382"/>
      <c r="AOM172" s="382"/>
      <c r="AON172" s="382"/>
      <c r="AOO172" s="382"/>
      <c r="AOP172" s="382"/>
      <c r="AOQ172" s="382"/>
      <c r="AOR172" s="382"/>
      <c r="AOS172" s="382"/>
      <c r="AOT172" s="382"/>
      <c r="AOU172" s="382"/>
      <c r="AOV172" s="382"/>
      <c r="AOW172" s="382"/>
      <c r="AOX172" s="382"/>
      <c r="AOY172" s="382"/>
      <c r="AOZ172" s="382"/>
      <c r="APA172" s="382"/>
      <c r="APB172" s="382"/>
      <c r="APC172" s="382"/>
      <c r="APD172" s="382"/>
      <c r="APE172" s="382"/>
      <c r="APF172" s="382"/>
      <c r="APG172" s="382"/>
      <c r="APH172" s="382"/>
      <c r="API172" s="382"/>
      <c r="APJ172" s="382"/>
      <c r="APK172" s="382"/>
      <c r="APL172" s="382"/>
      <c r="APM172" s="382"/>
      <c r="APN172" s="382"/>
      <c r="APO172" s="382"/>
      <c r="APP172" s="382"/>
      <c r="APQ172" s="382"/>
      <c r="APR172" s="382"/>
      <c r="APS172" s="382"/>
      <c r="APT172" s="382"/>
      <c r="APU172" s="382"/>
      <c r="APV172" s="382"/>
      <c r="APW172" s="382"/>
      <c r="APX172" s="382"/>
      <c r="APY172" s="382"/>
      <c r="APZ172" s="382"/>
      <c r="AQA172" s="382"/>
      <c r="AQB172" s="382"/>
      <c r="AQC172" s="382"/>
      <c r="AQD172" s="382"/>
      <c r="AQE172" s="382"/>
      <c r="AQF172" s="382"/>
      <c r="AQG172" s="382"/>
      <c r="AQH172" s="382"/>
      <c r="AQI172" s="382"/>
      <c r="AQJ172" s="382"/>
      <c r="AQK172" s="382"/>
      <c r="AQL172" s="382"/>
      <c r="AQM172" s="382"/>
      <c r="AQN172" s="382"/>
      <c r="AQO172" s="382"/>
      <c r="AQP172" s="382"/>
      <c r="AQQ172" s="382"/>
      <c r="AQR172" s="382"/>
      <c r="AQS172" s="382"/>
      <c r="AQT172" s="382"/>
      <c r="AQU172" s="382"/>
      <c r="AQV172" s="382"/>
      <c r="AQW172" s="382"/>
      <c r="AQX172" s="382"/>
      <c r="AQY172" s="382"/>
      <c r="AQZ172" s="382"/>
      <c r="ARA172" s="382"/>
      <c r="ARB172" s="382"/>
      <c r="ARC172" s="382"/>
      <c r="ARD172" s="382"/>
      <c r="ARE172" s="382"/>
      <c r="ARF172" s="382"/>
      <c r="ARG172" s="382"/>
      <c r="ARH172" s="382"/>
      <c r="ARI172" s="382"/>
      <c r="ARJ172" s="382"/>
      <c r="ARK172" s="382"/>
      <c r="ARL172" s="382"/>
      <c r="ARM172" s="382"/>
      <c r="ARN172" s="382"/>
      <c r="ARO172" s="382"/>
      <c r="ARP172" s="382"/>
      <c r="ARQ172" s="382"/>
      <c r="ARR172" s="382"/>
      <c r="ARS172" s="382"/>
      <c r="ART172" s="382"/>
      <c r="ARU172" s="382"/>
      <c r="ARV172" s="382"/>
      <c r="ARW172" s="382"/>
      <c r="ARX172" s="382"/>
      <c r="ARY172" s="382"/>
      <c r="ARZ172" s="382"/>
      <c r="ASA172" s="382"/>
      <c r="ASB172" s="382"/>
      <c r="ASC172" s="382"/>
      <c r="ASD172" s="382"/>
      <c r="ASE172" s="382"/>
      <c r="ASF172" s="382"/>
      <c r="ASG172" s="382"/>
      <c r="ASH172" s="382"/>
      <c r="ASI172" s="382"/>
      <c r="ASJ172" s="382"/>
      <c r="ASK172" s="382"/>
      <c r="ASL172" s="382"/>
      <c r="ASM172" s="382"/>
      <c r="ASN172" s="382"/>
      <c r="ASO172" s="382"/>
      <c r="ASP172" s="382"/>
      <c r="ASQ172" s="382"/>
      <c r="ASR172" s="382"/>
      <c r="ASS172" s="382"/>
      <c r="AST172" s="382"/>
      <c r="ASU172" s="382"/>
      <c r="ASV172" s="382"/>
      <c r="ASW172" s="382"/>
      <c r="ASX172" s="382"/>
      <c r="ASY172" s="382"/>
      <c r="ASZ172" s="382"/>
      <c r="ATA172" s="382"/>
      <c r="ATB172" s="382"/>
      <c r="ATC172" s="382"/>
      <c r="ATD172" s="382"/>
      <c r="ATE172" s="382"/>
      <c r="ATF172" s="382"/>
      <c r="ATG172" s="382"/>
      <c r="ATH172" s="382"/>
      <c r="ATI172" s="382"/>
      <c r="ATJ172" s="382"/>
      <c r="ATK172" s="382"/>
      <c r="ATL172" s="382"/>
      <c r="ATM172" s="382"/>
      <c r="ATN172" s="382"/>
      <c r="ATO172" s="382"/>
      <c r="ATP172" s="382"/>
      <c r="ATQ172" s="382"/>
      <c r="ATR172" s="382"/>
      <c r="ATS172" s="382"/>
      <c r="ATT172" s="382"/>
      <c r="ATU172" s="382"/>
      <c r="ATV172" s="382"/>
      <c r="ATW172" s="382"/>
      <c r="ATX172" s="382"/>
      <c r="ATY172" s="382"/>
      <c r="ATZ172" s="382"/>
      <c r="AUA172" s="382"/>
      <c r="AUB172" s="382"/>
      <c r="AUC172" s="382"/>
      <c r="AUD172" s="382"/>
      <c r="AUE172" s="382"/>
      <c r="AUF172" s="382"/>
      <c r="AUG172" s="382"/>
      <c r="AUH172" s="382"/>
      <c r="AUI172" s="382"/>
      <c r="AUJ172" s="382"/>
      <c r="AUK172" s="382"/>
      <c r="AUL172" s="382"/>
      <c r="AUM172" s="382"/>
      <c r="AUN172" s="382"/>
      <c r="AUO172" s="382"/>
      <c r="AUP172" s="382"/>
      <c r="AUQ172" s="382"/>
      <c r="AUR172" s="382"/>
      <c r="AUS172" s="382"/>
      <c r="AUT172" s="382"/>
      <c r="AUU172" s="382"/>
      <c r="AUV172" s="382"/>
      <c r="AUW172" s="382"/>
      <c r="AUX172" s="382"/>
      <c r="AUY172" s="382"/>
      <c r="AUZ172" s="382"/>
      <c r="AVA172" s="382"/>
      <c r="AVB172" s="382"/>
      <c r="AVC172" s="382"/>
      <c r="AVD172" s="382"/>
      <c r="AVE172" s="382"/>
      <c r="AVF172" s="382"/>
      <c r="AVG172" s="382"/>
      <c r="AVH172" s="382"/>
      <c r="AVI172" s="382"/>
      <c r="AVJ172" s="382"/>
      <c r="AVK172" s="382"/>
      <c r="AVL172" s="382"/>
      <c r="AVM172" s="382"/>
      <c r="AVN172" s="382"/>
      <c r="AVO172" s="382"/>
      <c r="AVP172" s="382"/>
      <c r="AVQ172" s="382"/>
      <c r="AVR172" s="382"/>
      <c r="AVS172" s="382"/>
      <c r="AVT172" s="382"/>
      <c r="AVU172" s="382"/>
      <c r="AVV172" s="382"/>
      <c r="AVW172" s="382"/>
      <c r="AVX172" s="382"/>
      <c r="AVY172" s="382"/>
      <c r="AVZ172" s="382"/>
      <c r="AWA172" s="382"/>
      <c r="AWB172" s="382"/>
      <c r="AWC172" s="382"/>
      <c r="AWD172" s="382"/>
      <c r="AWE172" s="382"/>
      <c r="AWF172" s="382"/>
      <c r="AWG172" s="382"/>
      <c r="AWH172" s="382"/>
      <c r="AWI172" s="382"/>
      <c r="AWJ172" s="382"/>
      <c r="AWK172" s="382"/>
      <c r="AWL172" s="382"/>
      <c r="AWM172" s="382"/>
      <c r="AWN172" s="382"/>
      <c r="AWO172" s="382"/>
      <c r="AWP172" s="382"/>
      <c r="AWQ172" s="382"/>
      <c r="AWR172" s="382"/>
      <c r="AWS172" s="382"/>
      <c r="AWT172" s="382"/>
      <c r="AWU172" s="382"/>
      <c r="AWV172" s="382"/>
      <c r="AWW172" s="382"/>
      <c r="AWX172" s="382"/>
      <c r="AWY172" s="382"/>
      <c r="AWZ172" s="382"/>
      <c r="AXA172" s="382"/>
      <c r="AXB172" s="382"/>
      <c r="AXC172" s="382"/>
      <c r="AXD172" s="382"/>
      <c r="AXE172" s="382"/>
      <c r="AXF172" s="382"/>
      <c r="AXG172" s="382"/>
      <c r="AXH172" s="382"/>
      <c r="AXI172" s="382"/>
      <c r="AXJ172" s="382"/>
      <c r="AXK172" s="382"/>
      <c r="AXL172" s="382"/>
      <c r="AXM172" s="382"/>
      <c r="AXN172" s="382"/>
      <c r="AXO172" s="382"/>
      <c r="AXP172" s="382"/>
      <c r="AXQ172" s="382"/>
      <c r="AXR172" s="382"/>
      <c r="AXS172" s="382"/>
      <c r="AXT172" s="382"/>
      <c r="AXU172" s="382"/>
      <c r="AXV172" s="382"/>
      <c r="AXW172" s="382"/>
      <c r="AXX172" s="382"/>
      <c r="AXY172" s="382"/>
      <c r="AXZ172" s="382"/>
      <c r="AYA172" s="382"/>
      <c r="AYB172" s="382"/>
      <c r="AYC172" s="382"/>
      <c r="AYD172" s="382"/>
      <c r="AYE172" s="382"/>
      <c r="AYF172" s="382"/>
      <c r="AYG172" s="382"/>
      <c r="AYH172" s="382"/>
      <c r="AYI172" s="382"/>
      <c r="AYJ172" s="382"/>
      <c r="AYK172" s="382"/>
      <c r="AYL172" s="382"/>
      <c r="AYM172" s="382"/>
      <c r="AYN172" s="382"/>
      <c r="AYO172" s="382"/>
      <c r="AYP172" s="382"/>
      <c r="AYQ172" s="382"/>
      <c r="AYR172" s="382"/>
      <c r="AYS172" s="382"/>
      <c r="AYT172" s="382"/>
      <c r="AYU172" s="382"/>
      <c r="AYV172" s="382"/>
      <c r="AYW172" s="382"/>
      <c r="AYX172" s="382"/>
      <c r="AYY172" s="382"/>
      <c r="AYZ172" s="382"/>
      <c r="AZA172" s="382"/>
      <c r="AZB172" s="382"/>
      <c r="AZC172" s="382"/>
      <c r="AZD172" s="382"/>
      <c r="AZE172" s="382"/>
      <c r="AZF172" s="382"/>
      <c r="AZG172" s="382"/>
      <c r="AZH172" s="382"/>
      <c r="AZI172" s="382"/>
      <c r="AZJ172" s="382"/>
      <c r="AZK172" s="382"/>
      <c r="AZL172" s="382"/>
      <c r="AZM172" s="382"/>
      <c r="AZN172" s="382"/>
      <c r="AZO172" s="382"/>
      <c r="AZP172" s="382"/>
      <c r="AZQ172" s="382"/>
      <c r="AZR172" s="382"/>
      <c r="AZS172" s="382"/>
      <c r="AZT172" s="382"/>
      <c r="AZU172" s="382"/>
      <c r="AZV172" s="382"/>
      <c r="AZW172" s="382"/>
      <c r="AZX172" s="382"/>
      <c r="AZY172" s="382"/>
      <c r="AZZ172" s="382"/>
      <c r="BAA172" s="382"/>
      <c r="BAB172" s="382"/>
      <c r="BAC172" s="382"/>
      <c r="BAD172" s="382"/>
      <c r="BAE172" s="382"/>
      <c r="BAF172" s="382"/>
      <c r="BAG172" s="382"/>
      <c r="BAH172" s="382"/>
      <c r="BAI172" s="382"/>
      <c r="BAJ172" s="382"/>
      <c r="BAK172" s="382"/>
      <c r="BAL172" s="382"/>
      <c r="BAM172" s="382"/>
      <c r="BAN172" s="382"/>
      <c r="BAO172" s="382"/>
      <c r="BAP172" s="382"/>
      <c r="BAQ172" s="382"/>
      <c r="BAR172" s="382"/>
      <c r="BAS172" s="382"/>
      <c r="BAT172" s="382"/>
      <c r="BAU172" s="382"/>
      <c r="BAV172" s="382"/>
      <c r="BAW172" s="382"/>
      <c r="BAX172" s="382"/>
      <c r="BAY172" s="382"/>
      <c r="BAZ172" s="382"/>
      <c r="BBA172" s="382"/>
      <c r="BBB172" s="382"/>
      <c r="BBC172" s="382"/>
      <c r="BBD172" s="382"/>
      <c r="BBE172" s="382"/>
      <c r="BBF172" s="382"/>
      <c r="BBG172" s="382"/>
      <c r="BBH172" s="382"/>
      <c r="BBI172" s="382"/>
      <c r="BBJ172" s="382"/>
      <c r="BBK172" s="382"/>
      <c r="BBL172" s="382"/>
      <c r="BBM172" s="382"/>
      <c r="BBN172" s="382"/>
      <c r="BBO172" s="382"/>
      <c r="BBP172" s="382"/>
      <c r="BBQ172" s="382"/>
      <c r="BBR172" s="382"/>
      <c r="BBS172" s="382"/>
      <c r="BBT172" s="382"/>
      <c r="BBU172" s="382"/>
      <c r="BBV172" s="382"/>
      <c r="BBW172" s="382"/>
      <c r="BBX172" s="382"/>
      <c r="BBY172" s="382"/>
      <c r="BBZ172" s="382"/>
      <c r="BCA172" s="382"/>
      <c r="BCB172" s="382"/>
      <c r="BCC172" s="382"/>
      <c r="BCD172" s="382"/>
      <c r="BCE172" s="382"/>
      <c r="BCF172" s="382"/>
      <c r="BCG172" s="382"/>
      <c r="BCH172" s="382"/>
      <c r="BCI172" s="382"/>
      <c r="BCJ172" s="382"/>
      <c r="BCK172" s="382"/>
      <c r="BCL172" s="382"/>
      <c r="BCM172" s="382"/>
      <c r="BCN172" s="382"/>
      <c r="BCO172" s="382"/>
      <c r="BCP172" s="382"/>
      <c r="BCQ172" s="382"/>
      <c r="BCR172" s="382"/>
      <c r="BCS172" s="382"/>
      <c r="BCT172" s="382"/>
      <c r="BCU172" s="382"/>
      <c r="BCV172" s="382"/>
      <c r="BCW172" s="382"/>
      <c r="BCX172" s="382"/>
      <c r="BCY172" s="382"/>
      <c r="BCZ172" s="382"/>
      <c r="BDA172" s="382"/>
      <c r="BDB172" s="382"/>
      <c r="BDC172" s="382"/>
      <c r="BDD172" s="382"/>
      <c r="BDE172" s="382"/>
      <c r="BDF172" s="382"/>
      <c r="BDG172" s="382"/>
      <c r="BDH172" s="382"/>
      <c r="BDI172" s="382"/>
      <c r="BDJ172" s="382"/>
      <c r="BDK172" s="382"/>
      <c r="BDL172" s="382"/>
      <c r="BDM172" s="382"/>
      <c r="BDN172" s="382"/>
      <c r="BDO172" s="382"/>
      <c r="BDP172" s="382"/>
      <c r="BDQ172" s="382"/>
      <c r="BDR172" s="382"/>
      <c r="BDS172" s="382"/>
      <c r="BDT172" s="382"/>
      <c r="BDU172" s="382"/>
      <c r="BDV172" s="382"/>
      <c r="BDW172" s="382"/>
      <c r="BDX172" s="382"/>
      <c r="BDY172" s="382"/>
      <c r="BDZ172" s="382"/>
      <c r="BEA172" s="382"/>
      <c r="BEB172" s="382"/>
      <c r="BEC172" s="382"/>
      <c r="BED172" s="382"/>
      <c r="BEE172" s="382"/>
      <c r="BEF172" s="382"/>
      <c r="BEG172" s="382"/>
      <c r="BEH172" s="382"/>
      <c r="BEI172" s="382"/>
      <c r="BEJ172" s="382"/>
      <c r="BEK172" s="382"/>
      <c r="BEL172" s="382"/>
      <c r="BEM172" s="382"/>
      <c r="BEN172" s="382"/>
      <c r="BEO172" s="382"/>
      <c r="BEP172" s="382"/>
      <c r="BEQ172" s="382"/>
      <c r="BER172" s="382"/>
      <c r="BES172" s="382"/>
      <c r="BET172" s="382"/>
      <c r="BEU172" s="382"/>
      <c r="BEV172" s="382"/>
      <c r="BEW172" s="382"/>
      <c r="BEX172" s="382"/>
      <c r="BEY172" s="382"/>
      <c r="BEZ172" s="382"/>
      <c r="BFA172" s="382"/>
      <c r="BFB172" s="382"/>
      <c r="BFC172" s="382"/>
      <c r="BFD172" s="382"/>
      <c r="BFE172" s="382"/>
      <c r="BFF172" s="382"/>
      <c r="BFG172" s="382"/>
      <c r="BFH172" s="382"/>
      <c r="BFI172" s="382"/>
      <c r="BFJ172" s="382"/>
      <c r="BFK172" s="382"/>
      <c r="BFL172" s="382"/>
      <c r="BFM172" s="382"/>
      <c r="BFN172" s="382"/>
      <c r="BFO172" s="382"/>
      <c r="BFP172" s="382"/>
      <c r="BFQ172" s="382"/>
      <c r="BFR172" s="382"/>
      <c r="BFS172" s="382"/>
      <c r="BFT172" s="382"/>
      <c r="BFU172" s="382"/>
      <c r="BFV172" s="382"/>
      <c r="BFW172" s="382"/>
      <c r="BFX172" s="382"/>
      <c r="BFY172" s="382"/>
      <c r="BFZ172" s="382"/>
      <c r="BGA172" s="382"/>
      <c r="BGB172" s="382"/>
      <c r="BGC172" s="382"/>
      <c r="BGD172" s="382"/>
      <c r="BGE172" s="382"/>
      <c r="BGF172" s="382"/>
      <c r="BGG172" s="382"/>
      <c r="BGH172" s="382"/>
      <c r="BGI172" s="382"/>
      <c r="BGJ172" s="382"/>
      <c r="BGK172" s="382"/>
      <c r="BGL172" s="382"/>
      <c r="BGM172" s="382"/>
      <c r="BGN172" s="382"/>
      <c r="BGO172" s="382"/>
      <c r="BGP172" s="382"/>
      <c r="BGQ172" s="382"/>
      <c r="BGR172" s="382"/>
      <c r="BGS172" s="382"/>
      <c r="BGT172" s="382"/>
      <c r="BGU172" s="382"/>
      <c r="BGV172" s="382"/>
      <c r="BGW172" s="382"/>
      <c r="BGX172" s="382"/>
      <c r="BGY172" s="382"/>
      <c r="BGZ172" s="382"/>
      <c r="BHA172" s="382"/>
      <c r="BHB172" s="382"/>
      <c r="BHC172" s="382"/>
      <c r="BHD172" s="382"/>
      <c r="BHE172" s="382"/>
      <c r="BHF172" s="382"/>
      <c r="BHG172" s="382"/>
      <c r="BHH172" s="382"/>
      <c r="BHI172" s="382"/>
      <c r="BHJ172" s="382"/>
      <c r="BHK172" s="382"/>
      <c r="BHL172" s="382"/>
      <c r="BHM172" s="382"/>
      <c r="BHN172" s="382"/>
      <c r="BHO172" s="382"/>
      <c r="BHP172" s="382"/>
      <c r="BHQ172" s="382"/>
      <c r="BHR172" s="382"/>
      <c r="BHS172" s="382"/>
      <c r="BHT172" s="382"/>
      <c r="BHU172" s="382"/>
      <c r="BHV172" s="382"/>
      <c r="BHW172" s="382"/>
      <c r="BHX172" s="382"/>
      <c r="BHY172" s="382"/>
      <c r="BHZ172" s="382"/>
      <c r="BIA172" s="382"/>
      <c r="BIB172" s="382"/>
      <c r="BIC172" s="382"/>
      <c r="BID172" s="382"/>
      <c r="BIE172" s="382"/>
      <c r="BIF172" s="382"/>
      <c r="BIG172" s="382"/>
      <c r="BIH172" s="382"/>
      <c r="BII172" s="382"/>
      <c r="BIJ172" s="382"/>
      <c r="BIK172" s="382"/>
      <c r="BIL172" s="382"/>
      <c r="BIM172" s="382"/>
      <c r="BIN172" s="382"/>
      <c r="BIO172" s="382"/>
      <c r="BIP172" s="382"/>
      <c r="BIQ172" s="382"/>
      <c r="BIR172" s="382"/>
      <c r="BIS172" s="382"/>
      <c r="BIT172" s="382"/>
      <c r="BIU172" s="382"/>
      <c r="BIV172" s="382"/>
      <c r="BIW172" s="382"/>
      <c r="BIX172" s="382"/>
      <c r="BIY172" s="382"/>
      <c r="BIZ172" s="382"/>
      <c r="BJA172" s="382"/>
      <c r="BJB172" s="382"/>
      <c r="BJC172" s="382"/>
      <c r="BJD172" s="382"/>
      <c r="BJE172" s="382"/>
      <c r="BJF172" s="382"/>
      <c r="BJG172" s="382"/>
      <c r="BJH172" s="382"/>
      <c r="BJI172" s="382"/>
      <c r="BJJ172" s="382"/>
      <c r="BJK172" s="382"/>
      <c r="BJL172" s="382"/>
      <c r="BJM172" s="382"/>
      <c r="BJN172" s="382"/>
      <c r="BJO172" s="382"/>
      <c r="BJP172" s="382"/>
      <c r="BJQ172" s="382"/>
      <c r="BJR172" s="382"/>
      <c r="BJS172" s="382"/>
      <c r="BJT172" s="382"/>
      <c r="BJU172" s="382"/>
      <c r="BJV172" s="382"/>
      <c r="BJW172" s="382"/>
      <c r="BJX172" s="382"/>
      <c r="BJY172" s="382"/>
      <c r="BJZ172" s="382"/>
      <c r="BKA172" s="382"/>
      <c r="BKB172" s="382"/>
      <c r="BKC172" s="382"/>
      <c r="BKD172" s="382"/>
      <c r="BKE172" s="382"/>
      <c r="BKF172" s="382"/>
      <c r="BKG172" s="382"/>
      <c r="BKH172" s="382"/>
      <c r="BKI172" s="382"/>
      <c r="BKJ172" s="382"/>
      <c r="BKK172" s="382"/>
      <c r="BKL172" s="382"/>
      <c r="BKM172" s="382"/>
      <c r="BKN172" s="382"/>
      <c r="BKO172" s="382"/>
      <c r="BKP172" s="382"/>
      <c r="BKQ172" s="382"/>
      <c r="BKR172" s="382"/>
      <c r="BKS172" s="382"/>
      <c r="BKT172" s="382"/>
      <c r="BKU172" s="382"/>
      <c r="BKV172" s="382"/>
      <c r="BKW172" s="382"/>
      <c r="BKX172" s="382"/>
      <c r="BKY172" s="382"/>
      <c r="BKZ172" s="382"/>
      <c r="BLA172" s="382"/>
      <c r="BLB172" s="382"/>
      <c r="BLC172" s="382"/>
      <c r="BLD172" s="382"/>
      <c r="BLE172" s="382"/>
      <c r="BLF172" s="382"/>
      <c r="BLG172" s="382"/>
      <c r="BLH172" s="382"/>
      <c r="BLI172" s="382"/>
      <c r="BLJ172" s="382"/>
      <c r="BLK172" s="382"/>
      <c r="BLL172" s="382"/>
      <c r="BLM172" s="382"/>
      <c r="BLN172" s="382"/>
      <c r="BLO172" s="382"/>
      <c r="BLP172" s="382"/>
      <c r="BLQ172" s="382"/>
      <c r="BLR172" s="382"/>
      <c r="BLS172" s="382"/>
      <c r="BLT172" s="382"/>
      <c r="BLU172" s="382"/>
      <c r="BLV172" s="382"/>
      <c r="BLW172" s="382"/>
      <c r="BLX172" s="382"/>
      <c r="BLY172" s="382"/>
      <c r="BLZ172" s="382"/>
      <c r="BMA172" s="382"/>
      <c r="BMB172" s="382"/>
      <c r="BMC172" s="382"/>
      <c r="BMD172" s="382"/>
      <c r="BME172" s="382"/>
      <c r="BMF172" s="382"/>
      <c r="BMG172" s="382"/>
      <c r="BMH172" s="382"/>
      <c r="BMI172" s="382"/>
      <c r="BMJ172" s="382"/>
      <c r="BMK172" s="382"/>
      <c r="BML172" s="382"/>
      <c r="BMM172" s="382"/>
      <c r="BMN172" s="382"/>
      <c r="BMO172" s="382"/>
      <c r="BMP172" s="382"/>
      <c r="BMQ172" s="382"/>
      <c r="BMR172" s="382"/>
      <c r="BMS172" s="382"/>
      <c r="BMT172" s="382"/>
      <c r="BMU172" s="382"/>
      <c r="BMV172" s="382"/>
      <c r="BMW172" s="382"/>
      <c r="BMX172" s="382"/>
      <c r="BMY172" s="382"/>
      <c r="BMZ172" s="382"/>
      <c r="BNA172" s="382"/>
      <c r="BNB172" s="382"/>
      <c r="BNC172" s="382"/>
      <c r="BND172" s="382"/>
      <c r="BNE172" s="382"/>
      <c r="BNF172" s="382"/>
      <c r="BNG172" s="382"/>
      <c r="BNH172" s="382"/>
      <c r="BNI172" s="382"/>
      <c r="BNJ172" s="382"/>
      <c r="BNK172" s="382"/>
      <c r="BNL172" s="382"/>
      <c r="BNM172" s="382"/>
      <c r="BNN172" s="382"/>
      <c r="BNO172" s="382"/>
      <c r="BNP172" s="382"/>
      <c r="BNQ172" s="382"/>
      <c r="BNR172" s="382"/>
      <c r="BNS172" s="382"/>
      <c r="BNT172" s="382"/>
      <c r="BNU172" s="382"/>
      <c r="BNV172" s="382"/>
      <c r="BNW172" s="382"/>
      <c r="BNX172" s="382"/>
      <c r="BNY172" s="382"/>
      <c r="BNZ172" s="382"/>
      <c r="BOA172" s="382"/>
      <c r="BOB172" s="382"/>
      <c r="BOC172" s="382"/>
      <c r="BOD172" s="382"/>
      <c r="BOE172" s="382"/>
      <c r="BOF172" s="382"/>
      <c r="BOG172" s="382"/>
      <c r="BOH172" s="382"/>
      <c r="BOI172" s="382"/>
      <c r="BOJ172" s="382"/>
      <c r="BOK172" s="382"/>
      <c r="BOL172" s="382"/>
      <c r="BOM172" s="382"/>
      <c r="BON172" s="382"/>
      <c r="BOO172" s="382"/>
      <c r="BOP172" s="382"/>
      <c r="BOQ172" s="382"/>
      <c r="BOR172" s="382"/>
      <c r="BOS172" s="382"/>
      <c r="BOT172" s="382"/>
      <c r="BOU172" s="382"/>
      <c r="BOV172" s="382"/>
      <c r="BOW172" s="382"/>
      <c r="BOX172" s="382"/>
      <c r="BOY172" s="382"/>
      <c r="BOZ172" s="382"/>
      <c r="BPA172" s="382"/>
      <c r="BPB172" s="382"/>
      <c r="BPC172" s="382"/>
      <c r="BPD172" s="382"/>
      <c r="BPE172" s="382"/>
      <c r="BPF172" s="382"/>
      <c r="BPG172" s="382"/>
      <c r="BPH172" s="382"/>
      <c r="BPI172" s="382"/>
      <c r="BPJ172" s="382"/>
      <c r="BPK172" s="382"/>
      <c r="BPL172" s="382"/>
      <c r="BPM172" s="382"/>
      <c r="BPN172" s="382"/>
      <c r="BPO172" s="382"/>
      <c r="BPP172" s="382"/>
      <c r="BPQ172" s="382"/>
      <c r="BPR172" s="382"/>
      <c r="BPS172" s="382"/>
      <c r="BPT172" s="382"/>
      <c r="BPU172" s="382"/>
      <c r="BPV172" s="382"/>
      <c r="BPW172" s="382"/>
      <c r="BPX172" s="382"/>
      <c r="BPY172" s="382"/>
      <c r="BPZ172" s="382"/>
      <c r="BQA172" s="382"/>
      <c r="BQB172" s="382"/>
      <c r="BQC172" s="382"/>
      <c r="BQD172" s="382"/>
      <c r="BQE172" s="382"/>
      <c r="BQF172" s="382"/>
      <c r="BQG172" s="382"/>
      <c r="BQH172" s="382"/>
      <c r="BQI172" s="382"/>
      <c r="BQJ172" s="382"/>
      <c r="BQK172" s="382"/>
      <c r="BQL172" s="382"/>
      <c r="BQM172" s="382"/>
      <c r="BQN172" s="382"/>
      <c r="BQO172" s="382"/>
      <c r="BQP172" s="382"/>
      <c r="BQQ172" s="382"/>
      <c r="BQR172" s="382"/>
      <c r="BQS172" s="382"/>
      <c r="BQT172" s="382"/>
      <c r="BQU172" s="382"/>
      <c r="BQV172" s="382"/>
      <c r="BQW172" s="382"/>
      <c r="BQX172" s="382"/>
      <c r="BQY172" s="382"/>
      <c r="BQZ172" s="382"/>
      <c r="BRA172" s="382"/>
      <c r="BRB172" s="382"/>
      <c r="BRC172" s="382"/>
      <c r="BRD172" s="382"/>
      <c r="BRE172" s="382"/>
      <c r="BRF172" s="382"/>
      <c r="BRG172" s="382"/>
      <c r="BRH172" s="382"/>
      <c r="BRI172" s="382"/>
      <c r="BRJ172" s="382"/>
      <c r="BRK172" s="382"/>
      <c r="BRL172" s="382"/>
      <c r="BRM172" s="382"/>
      <c r="BRN172" s="382"/>
      <c r="BRO172" s="382"/>
      <c r="BRP172" s="382"/>
      <c r="BRQ172" s="382"/>
      <c r="BRR172" s="382"/>
      <c r="BRS172" s="382"/>
      <c r="BRT172" s="382"/>
      <c r="BRU172" s="382"/>
      <c r="BRV172" s="382"/>
      <c r="BRW172" s="382"/>
      <c r="BRX172" s="382"/>
      <c r="BRY172" s="382"/>
      <c r="BRZ172" s="382"/>
      <c r="BSA172" s="382"/>
      <c r="BSB172" s="382"/>
      <c r="BSC172" s="382"/>
      <c r="BSD172" s="382"/>
      <c r="BSE172" s="382"/>
      <c r="BSF172" s="382"/>
      <c r="BSG172" s="382"/>
      <c r="BSH172" s="382"/>
      <c r="BSI172" s="382"/>
      <c r="BSJ172" s="382"/>
      <c r="BSK172" s="382"/>
      <c r="BSL172" s="382"/>
      <c r="BSM172" s="382"/>
      <c r="BSN172" s="382"/>
      <c r="BSO172" s="382"/>
      <c r="BSP172" s="382"/>
      <c r="BSQ172" s="382"/>
      <c r="BSR172" s="382"/>
      <c r="BSS172" s="382"/>
      <c r="BST172" s="382"/>
      <c r="BSU172" s="382"/>
      <c r="BSV172" s="382"/>
      <c r="BSW172" s="382"/>
      <c r="BSX172" s="382"/>
      <c r="BSY172" s="382"/>
      <c r="BSZ172" s="382"/>
      <c r="BTA172" s="382"/>
      <c r="BTB172" s="382"/>
      <c r="BTC172" s="382"/>
      <c r="BTD172" s="382"/>
      <c r="BTE172" s="382"/>
      <c r="BTF172" s="382"/>
      <c r="BTG172" s="382"/>
      <c r="BTH172" s="382"/>
      <c r="BTI172" s="382"/>
    </row>
    <row r="173" spans="1:1881" s="379" customFormat="1" ht="53.25" customHeight="1" x14ac:dyDescent="0.25">
      <c r="A173" s="188"/>
      <c r="B173" s="160" t="s">
        <v>23</v>
      </c>
      <c r="C173" s="159"/>
      <c r="D173" s="153"/>
      <c r="E173" s="147"/>
      <c r="F173" s="724"/>
      <c r="G173" s="527"/>
      <c r="H173" s="14"/>
      <c r="I173" s="32"/>
      <c r="J173"/>
      <c r="K173" s="382"/>
      <c r="L173" s="382"/>
      <c r="M173" s="382"/>
      <c r="N173"/>
      <c r="O173" s="382"/>
      <c r="P173" s="382"/>
      <c r="Q173" s="382"/>
      <c r="R173" s="382"/>
      <c r="S173" s="382"/>
      <c r="T173" s="382"/>
      <c r="U173" s="382"/>
      <c r="V173" s="382"/>
      <c r="W173" s="382"/>
      <c r="X173" s="382"/>
      <c r="Y173" s="382"/>
      <c r="Z173" s="382"/>
      <c r="AA173" s="382"/>
      <c r="AB173" s="382"/>
      <c r="AC173" s="382"/>
      <c r="AD173" s="382"/>
      <c r="AE173" s="382"/>
      <c r="AF173" s="382"/>
      <c r="AG173" s="382"/>
      <c r="AH173" s="382"/>
      <c r="AI173" s="382"/>
      <c r="AJ173" s="382"/>
      <c r="AK173" s="382"/>
      <c r="AL173" s="382"/>
      <c r="AM173" s="382"/>
      <c r="AN173" s="382"/>
      <c r="AO173" s="382"/>
      <c r="AP173" s="382"/>
      <c r="AQ173" s="382"/>
      <c r="AR173" s="382"/>
      <c r="AS173" s="382"/>
      <c r="AT173" s="382"/>
      <c r="AU173" s="382"/>
      <c r="AV173" s="382"/>
      <c r="AW173" s="382"/>
      <c r="AX173" s="382"/>
      <c r="AY173" s="382"/>
      <c r="AZ173" s="382"/>
      <c r="BA173" s="382"/>
      <c r="BB173" s="382"/>
      <c r="BC173" s="382"/>
      <c r="BD173" s="382"/>
      <c r="BE173" s="382"/>
      <c r="BF173" s="382"/>
      <c r="BG173" s="382"/>
      <c r="BH173" s="382"/>
      <c r="BI173" s="382"/>
      <c r="BJ173" s="382"/>
      <c r="BK173" s="382"/>
      <c r="BL173" s="382"/>
      <c r="BM173" s="382"/>
      <c r="BN173" s="382"/>
      <c r="BO173" s="382"/>
      <c r="BP173" s="382"/>
      <c r="BQ173" s="382"/>
      <c r="BR173" s="382"/>
      <c r="BS173" s="382"/>
      <c r="BT173" s="382"/>
      <c r="BU173" s="382"/>
      <c r="BV173" s="382"/>
      <c r="BW173" s="382"/>
      <c r="BX173" s="382"/>
      <c r="BY173" s="382"/>
      <c r="BZ173" s="382"/>
      <c r="CA173" s="382"/>
      <c r="CB173" s="382"/>
      <c r="CC173" s="382"/>
      <c r="CD173" s="382"/>
      <c r="CE173" s="382"/>
      <c r="CF173" s="382"/>
      <c r="CG173" s="382"/>
      <c r="CH173" s="382"/>
      <c r="CI173" s="382"/>
      <c r="CJ173" s="382"/>
      <c r="CK173" s="382"/>
      <c r="CL173" s="382"/>
      <c r="CM173" s="382"/>
      <c r="CN173" s="382"/>
      <c r="CO173" s="382"/>
      <c r="CP173" s="382"/>
      <c r="CQ173" s="382"/>
      <c r="CR173" s="382"/>
      <c r="CS173" s="382"/>
      <c r="CT173" s="382"/>
      <c r="CU173" s="382"/>
      <c r="CV173" s="382"/>
      <c r="CW173" s="382"/>
      <c r="CX173" s="382"/>
      <c r="CY173" s="382"/>
      <c r="CZ173" s="382"/>
      <c r="DA173" s="382"/>
      <c r="DB173" s="382"/>
      <c r="DC173" s="382"/>
      <c r="DD173" s="382"/>
      <c r="DE173" s="382"/>
      <c r="DF173" s="382"/>
      <c r="DG173" s="382"/>
      <c r="DH173" s="382"/>
      <c r="DI173" s="382"/>
      <c r="DJ173" s="382"/>
      <c r="DK173" s="382"/>
      <c r="DL173" s="382"/>
      <c r="DM173" s="382"/>
      <c r="DN173" s="382"/>
      <c r="DO173" s="382"/>
      <c r="DP173" s="382"/>
      <c r="DQ173" s="382"/>
      <c r="DR173" s="382"/>
      <c r="DS173" s="382"/>
      <c r="DT173" s="382"/>
      <c r="DU173" s="382"/>
      <c r="DV173" s="382"/>
      <c r="DW173" s="382"/>
      <c r="DX173" s="382"/>
      <c r="DY173" s="382"/>
      <c r="DZ173" s="382"/>
      <c r="EA173" s="382"/>
      <c r="EB173" s="382"/>
      <c r="EC173" s="382"/>
      <c r="ED173" s="382"/>
      <c r="EE173" s="382"/>
      <c r="EF173" s="382"/>
      <c r="EG173" s="382"/>
      <c r="EH173" s="382"/>
      <c r="EI173" s="382"/>
      <c r="EJ173" s="382"/>
      <c r="EK173" s="382"/>
      <c r="EL173" s="382"/>
      <c r="EM173" s="382"/>
      <c r="EN173" s="382"/>
      <c r="EO173" s="382"/>
      <c r="EP173" s="382"/>
      <c r="EQ173" s="382"/>
      <c r="ER173" s="382"/>
      <c r="ES173" s="382"/>
      <c r="ET173" s="382"/>
      <c r="EU173" s="382"/>
      <c r="EV173" s="382"/>
      <c r="EW173" s="382"/>
      <c r="EX173" s="382"/>
      <c r="EY173" s="382"/>
      <c r="EZ173" s="382"/>
      <c r="FA173" s="382"/>
      <c r="FB173" s="382"/>
      <c r="FC173" s="382"/>
      <c r="FD173" s="382"/>
      <c r="FE173" s="382"/>
      <c r="FF173" s="382"/>
      <c r="FG173" s="382"/>
      <c r="FH173" s="382"/>
      <c r="FI173" s="382"/>
      <c r="FJ173" s="382"/>
      <c r="FK173" s="382"/>
      <c r="FL173" s="382"/>
      <c r="FM173" s="382"/>
      <c r="FN173" s="382"/>
      <c r="FO173" s="382"/>
      <c r="FP173" s="382"/>
      <c r="FQ173" s="382"/>
      <c r="FR173" s="382"/>
      <c r="FS173" s="382"/>
      <c r="FT173" s="382"/>
      <c r="FU173" s="382"/>
      <c r="FV173" s="382"/>
      <c r="FW173" s="382"/>
      <c r="FX173" s="382"/>
      <c r="FY173" s="382"/>
      <c r="FZ173" s="382"/>
      <c r="GA173" s="382"/>
      <c r="GB173" s="382"/>
      <c r="GC173" s="382"/>
      <c r="GD173" s="382"/>
      <c r="GE173" s="382"/>
      <c r="GF173" s="382"/>
      <c r="GG173" s="382"/>
      <c r="GH173" s="382"/>
      <c r="GI173" s="382"/>
      <c r="GJ173" s="382"/>
      <c r="GK173" s="382"/>
      <c r="GL173" s="382"/>
      <c r="GM173" s="382"/>
      <c r="GN173" s="382"/>
      <c r="GO173" s="382"/>
      <c r="GP173" s="382"/>
      <c r="GQ173" s="382"/>
      <c r="GR173" s="382"/>
      <c r="GS173" s="382"/>
      <c r="GT173" s="382"/>
      <c r="GU173" s="382"/>
      <c r="GV173" s="382"/>
      <c r="GW173" s="382"/>
      <c r="GX173" s="382"/>
      <c r="GY173" s="382"/>
      <c r="GZ173" s="382"/>
      <c r="HA173" s="382"/>
      <c r="HB173" s="382"/>
      <c r="HC173" s="382"/>
      <c r="HD173" s="382"/>
      <c r="HE173" s="382"/>
      <c r="HF173" s="382"/>
      <c r="HG173" s="382"/>
      <c r="HH173" s="382"/>
      <c r="HI173" s="382"/>
      <c r="HJ173" s="382"/>
      <c r="HK173" s="382"/>
      <c r="HL173" s="382"/>
      <c r="HM173" s="382"/>
      <c r="HN173" s="382"/>
      <c r="HO173" s="382"/>
      <c r="HP173" s="382"/>
      <c r="HQ173" s="382"/>
      <c r="HR173" s="382"/>
      <c r="HS173" s="382"/>
      <c r="HT173" s="382"/>
      <c r="HU173" s="382"/>
      <c r="HV173" s="382"/>
      <c r="HW173" s="382"/>
      <c r="HX173" s="382"/>
      <c r="HY173" s="382"/>
      <c r="HZ173" s="382"/>
      <c r="IA173" s="382"/>
      <c r="IB173" s="382"/>
      <c r="IC173" s="382"/>
      <c r="ID173" s="382"/>
      <c r="IE173" s="382"/>
      <c r="IF173" s="382"/>
      <c r="IG173" s="382"/>
      <c r="IH173" s="382"/>
      <c r="II173" s="382"/>
      <c r="IJ173" s="382"/>
      <c r="IK173" s="382"/>
      <c r="IL173" s="382"/>
      <c r="IM173" s="382"/>
      <c r="IN173" s="382"/>
      <c r="IO173" s="382"/>
      <c r="IP173" s="382"/>
      <c r="IQ173" s="382"/>
      <c r="IR173" s="382"/>
      <c r="IS173" s="382"/>
      <c r="IT173" s="382"/>
      <c r="IU173" s="382"/>
      <c r="IV173" s="382"/>
      <c r="IW173" s="382"/>
      <c r="IX173" s="382"/>
      <c r="IY173" s="382"/>
      <c r="IZ173" s="382"/>
      <c r="JA173" s="382"/>
      <c r="JB173" s="382"/>
      <c r="JC173" s="382"/>
      <c r="JD173" s="382"/>
      <c r="JE173" s="382"/>
      <c r="JF173" s="382"/>
      <c r="JG173" s="382"/>
      <c r="JH173" s="382"/>
      <c r="JI173" s="382"/>
      <c r="JJ173" s="382"/>
      <c r="JK173" s="382"/>
      <c r="JL173" s="382"/>
      <c r="JM173" s="382"/>
      <c r="JN173" s="382"/>
      <c r="JO173" s="382"/>
      <c r="JP173" s="382"/>
      <c r="JQ173" s="382"/>
      <c r="JR173" s="382"/>
      <c r="JS173" s="382"/>
      <c r="JT173" s="382"/>
      <c r="JU173" s="382"/>
      <c r="JV173" s="382"/>
      <c r="JW173" s="382"/>
      <c r="JX173" s="382"/>
      <c r="JY173" s="382"/>
      <c r="JZ173" s="382"/>
      <c r="KA173" s="382"/>
      <c r="KB173" s="382"/>
      <c r="KC173" s="382"/>
      <c r="KD173" s="382"/>
      <c r="KE173" s="382"/>
      <c r="KF173" s="382"/>
      <c r="KG173" s="382"/>
      <c r="KH173" s="382"/>
      <c r="KI173" s="382"/>
      <c r="KJ173" s="382"/>
      <c r="KK173" s="382"/>
      <c r="KL173" s="382"/>
      <c r="KM173" s="382"/>
      <c r="KN173" s="382"/>
      <c r="KO173" s="382"/>
      <c r="KP173" s="382"/>
      <c r="KQ173" s="382"/>
      <c r="KR173" s="382"/>
      <c r="KS173" s="382"/>
      <c r="KT173" s="382"/>
      <c r="KU173" s="382"/>
      <c r="KV173" s="382"/>
      <c r="KW173" s="382"/>
      <c r="KX173" s="382"/>
      <c r="KY173" s="382"/>
      <c r="KZ173" s="382"/>
      <c r="LA173" s="382"/>
      <c r="LB173" s="382"/>
      <c r="LC173" s="382"/>
      <c r="LD173" s="382"/>
      <c r="LE173" s="382"/>
      <c r="LF173" s="382"/>
      <c r="LG173" s="382"/>
      <c r="LH173" s="382"/>
      <c r="LI173" s="382"/>
      <c r="LJ173" s="382"/>
      <c r="LK173" s="382"/>
      <c r="LL173" s="382"/>
      <c r="LM173" s="382"/>
      <c r="LN173" s="382"/>
      <c r="LO173" s="382"/>
      <c r="LP173" s="382"/>
      <c r="LQ173" s="382"/>
      <c r="LR173" s="382"/>
      <c r="LS173" s="382"/>
      <c r="LT173" s="382"/>
      <c r="LU173" s="382"/>
      <c r="LV173" s="382"/>
      <c r="LW173" s="382"/>
      <c r="LX173" s="382"/>
      <c r="LY173" s="382"/>
      <c r="LZ173" s="382"/>
      <c r="MA173" s="382"/>
      <c r="MB173" s="382"/>
      <c r="MC173" s="382"/>
      <c r="MD173" s="382"/>
      <c r="ME173" s="382"/>
      <c r="MF173" s="382"/>
      <c r="MG173" s="382"/>
      <c r="MH173" s="382"/>
      <c r="MI173" s="382"/>
      <c r="MJ173" s="382"/>
      <c r="MK173" s="382"/>
      <c r="ML173" s="382"/>
      <c r="MM173" s="382"/>
      <c r="MN173" s="382"/>
      <c r="MO173" s="382"/>
      <c r="MP173" s="382"/>
      <c r="MQ173" s="382"/>
      <c r="MR173" s="382"/>
      <c r="MS173" s="382"/>
      <c r="MT173" s="382"/>
      <c r="MU173" s="382"/>
      <c r="MV173" s="382"/>
      <c r="MW173" s="382"/>
      <c r="MX173" s="382"/>
      <c r="MY173" s="382"/>
      <c r="MZ173" s="382"/>
      <c r="NA173" s="382"/>
      <c r="NB173" s="382"/>
      <c r="NC173" s="382"/>
      <c r="ND173" s="382"/>
      <c r="NE173" s="382"/>
      <c r="NF173" s="382"/>
      <c r="NG173" s="382"/>
      <c r="NH173" s="382"/>
      <c r="NI173" s="382"/>
      <c r="NJ173" s="382"/>
      <c r="NK173" s="382"/>
      <c r="NL173" s="382"/>
      <c r="NM173" s="382"/>
      <c r="NN173" s="382"/>
      <c r="NO173" s="382"/>
      <c r="NP173" s="382"/>
      <c r="NQ173" s="382"/>
      <c r="NR173" s="382"/>
      <c r="NS173" s="382"/>
      <c r="NT173" s="382"/>
      <c r="NU173" s="382"/>
      <c r="NV173" s="382"/>
      <c r="NW173" s="382"/>
      <c r="NX173" s="382"/>
      <c r="NY173" s="382"/>
      <c r="NZ173" s="382"/>
      <c r="OA173" s="382"/>
      <c r="OB173" s="382"/>
      <c r="OC173" s="382"/>
      <c r="OD173" s="382"/>
      <c r="OE173" s="382"/>
      <c r="OF173" s="382"/>
      <c r="OG173" s="382"/>
      <c r="OH173" s="382"/>
      <c r="OI173" s="382"/>
      <c r="OJ173" s="382"/>
      <c r="OK173" s="382"/>
      <c r="OL173" s="382"/>
      <c r="OM173" s="382"/>
      <c r="ON173" s="382"/>
      <c r="OO173" s="382"/>
      <c r="OP173" s="382"/>
      <c r="OQ173" s="382"/>
      <c r="OR173" s="382"/>
      <c r="OS173" s="382"/>
      <c r="OT173" s="382"/>
      <c r="OU173" s="382"/>
      <c r="OV173" s="382"/>
      <c r="OW173" s="382"/>
      <c r="OX173" s="382"/>
      <c r="OY173" s="382"/>
      <c r="OZ173" s="382"/>
      <c r="PA173" s="382"/>
      <c r="PB173" s="382"/>
      <c r="PC173" s="382"/>
      <c r="PD173" s="382"/>
      <c r="PE173" s="382"/>
      <c r="PF173" s="382"/>
      <c r="PG173" s="382"/>
      <c r="PH173" s="382"/>
      <c r="PI173" s="382"/>
      <c r="PJ173" s="382"/>
      <c r="PK173" s="382"/>
      <c r="PL173" s="382"/>
      <c r="PM173" s="382"/>
      <c r="PN173" s="382"/>
      <c r="PO173" s="382"/>
      <c r="PP173" s="382"/>
      <c r="PQ173" s="382"/>
      <c r="PR173" s="382"/>
      <c r="PS173" s="382"/>
      <c r="PT173" s="382"/>
      <c r="PU173" s="382"/>
      <c r="PV173" s="382"/>
      <c r="PW173" s="382"/>
      <c r="PX173" s="382"/>
      <c r="PY173" s="382"/>
      <c r="PZ173" s="382"/>
      <c r="QA173" s="382"/>
      <c r="QB173" s="382"/>
      <c r="QC173" s="382"/>
      <c r="QD173" s="382"/>
      <c r="QE173" s="382"/>
      <c r="QF173" s="382"/>
      <c r="QG173" s="382"/>
      <c r="QH173" s="382"/>
      <c r="QI173" s="382"/>
      <c r="QJ173" s="382"/>
      <c r="QK173" s="382"/>
      <c r="QL173" s="382"/>
      <c r="QM173" s="382"/>
      <c r="QN173" s="382"/>
      <c r="QO173" s="382"/>
      <c r="QP173" s="382"/>
      <c r="QQ173" s="382"/>
      <c r="QR173" s="382"/>
      <c r="QS173" s="382"/>
      <c r="QT173" s="382"/>
      <c r="QU173" s="382"/>
      <c r="QV173" s="382"/>
      <c r="QW173" s="382"/>
      <c r="QX173" s="382"/>
      <c r="QY173" s="382"/>
      <c r="QZ173" s="382"/>
      <c r="RA173" s="382"/>
      <c r="RB173" s="382"/>
      <c r="RC173" s="382"/>
      <c r="RD173" s="382"/>
      <c r="RE173" s="382"/>
      <c r="RF173" s="382"/>
      <c r="RG173" s="382"/>
      <c r="RH173" s="382"/>
      <c r="RI173" s="382"/>
      <c r="RJ173" s="382"/>
      <c r="RK173" s="382"/>
      <c r="RL173" s="382"/>
      <c r="RM173" s="382"/>
      <c r="RN173" s="382"/>
      <c r="RO173" s="382"/>
      <c r="RP173" s="382"/>
      <c r="RQ173" s="382"/>
      <c r="RR173" s="382"/>
      <c r="RS173" s="382"/>
      <c r="RT173" s="382"/>
      <c r="RU173" s="382"/>
      <c r="RV173" s="382"/>
      <c r="RW173" s="382"/>
      <c r="RX173" s="382"/>
      <c r="RY173" s="382"/>
      <c r="RZ173" s="382"/>
      <c r="SA173" s="382"/>
      <c r="SB173" s="382"/>
      <c r="SC173" s="382"/>
      <c r="SD173" s="382"/>
      <c r="SE173" s="382"/>
      <c r="SF173" s="382"/>
      <c r="SG173" s="382"/>
      <c r="SH173" s="382"/>
      <c r="SI173" s="382"/>
      <c r="SJ173" s="382"/>
      <c r="SK173" s="382"/>
      <c r="SL173" s="382"/>
      <c r="SM173" s="382"/>
      <c r="SN173" s="382"/>
      <c r="SO173" s="382"/>
      <c r="SP173" s="382"/>
      <c r="SQ173" s="382"/>
      <c r="SR173" s="382"/>
      <c r="SS173" s="382"/>
      <c r="ST173" s="382"/>
      <c r="SU173" s="382"/>
      <c r="SV173" s="382"/>
      <c r="SW173" s="382"/>
      <c r="SX173" s="382"/>
      <c r="SY173" s="382"/>
      <c r="SZ173" s="382"/>
      <c r="TA173" s="382"/>
      <c r="TB173" s="382"/>
      <c r="TC173" s="382"/>
      <c r="TD173" s="382"/>
      <c r="TE173" s="382"/>
      <c r="TF173" s="382"/>
      <c r="TG173" s="382"/>
      <c r="TH173" s="382"/>
      <c r="TI173" s="382"/>
      <c r="TJ173" s="382"/>
      <c r="TK173" s="382"/>
      <c r="TL173" s="382"/>
      <c r="TM173" s="382"/>
      <c r="TN173" s="382"/>
      <c r="TO173" s="382"/>
      <c r="TP173" s="382"/>
      <c r="TQ173" s="382"/>
      <c r="TR173" s="382"/>
      <c r="TS173" s="382"/>
      <c r="TT173" s="382"/>
      <c r="TU173" s="382"/>
      <c r="TV173" s="382"/>
      <c r="TW173" s="382"/>
      <c r="TX173" s="382"/>
      <c r="TY173" s="382"/>
      <c r="TZ173" s="382"/>
      <c r="UA173" s="382"/>
      <c r="UB173" s="382"/>
      <c r="UC173" s="382"/>
      <c r="UD173" s="382"/>
      <c r="UE173" s="382"/>
      <c r="UF173" s="382"/>
      <c r="UG173" s="382"/>
      <c r="UH173" s="382"/>
      <c r="UI173" s="382"/>
      <c r="UJ173" s="382"/>
      <c r="UK173" s="382"/>
      <c r="UL173" s="382"/>
      <c r="UM173" s="382"/>
      <c r="UN173" s="382"/>
      <c r="UO173" s="382"/>
      <c r="UP173" s="382"/>
      <c r="UQ173" s="382"/>
      <c r="UR173" s="382"/>
      <c r="US173" s="382"/>
      <c r="UT173" s="382"/>
      <c r="UU173" s="382"/>
      <c r="UV173" s="382"/>
      <c r="UW173" s="382"/>
      <c r="UX173" s="382"/>
      <c r="UY173" s="382"/>
      <c r="UZ173" s="382"/>
      <c r="VA173" s="382"/>
      <c r="VB173" s="382"/>
      <c r="VC173" s="382"/>
      <c r="VD173" s="382"/>
      <c r="VE173" s="382"/>
      <c r="VF173" s="382"/>
      <c r="VG173" s="382"/>
      <c r="VH173" s="382"/>
      <c r="VI173" s="382"/>
      <c r="VJ173" s="382"/>
      <c r="VK173" s="382"/>
      <c r="VL173" s="382"/>
      <c r="VM173" s="382"/>
      <c r="VN173" s="382"/>
      <c r="VO173" s="382"/>
      <c r="VP173" s="382"/>
      <c r="VQ173" s="382"/>
      <c r="VR173" s="382"/>
      <c r="VS173" s="382"/>
      <c r="VT173" s="382"/>
      <c r="VU173" s="382"/>
      <c r="VV173" s="382"/>
      <c r="VW173" s="382"/>
      <c r="VX173" s="382"/>
      <c r="VY173" s="382"/>
      <c r="VZ173" s="382"/>
      <c r="WA173" s="382"/>
      <c r="WB173" s="382"/>
      <c r="WC173" s="382"/>
      <c r="WD173" s="382"/>
      <c r="WE173" s="382"/>
      <c r="WF173" s="382"/>
      <c r="WG173" s="382"/>
      <c r="WH173" s="382"/>
      <c r="WI173" s="382"/>
      <c r="WJ173" s="382"/>
      <c r="WK173" s="382"/>
      <c r="WL173" s="382"/>
      <c r="WM173" s="382"/>
      <c r="WN173" s="382"/>
      <c r="WO173" s="382"/>
      <c r="WP173" s="382"/>
      <c r="WQ173" s="382"/>
      <c r="WR173" s="382"/>
      <c r="WS173" s="382"/>
      <c r="WT173" s="382"/>
      <c r="WU173" s="382"/>
      <c r="WV173" s="382"/>
      <c r="WW173" s="382"/>
      <c r="WX173" s="382"/>
      <c r="WY173" s="382"/>
      <c r="WZ173" s="382"/>
      <c r="XA173" s="382"/>
      <c r="XB173" s="382"/>
      <c r="XC173" s="382"/>
      <c r="XD173" s="382"/>
      <c r="XE173" s="382"/>
      <c r="XF173" s="382"/>
      <c r="XG173" s="382"/>
      <c r="XH173" s="382"/>
      <c r="XI173" s="382"/>
      <c r="XJ173" s="382"/>
      <c r="XK173" s="382"/>
      <c r="XL173" s="382"/>
      <c r="XM173" s="382"/>
      <c r="XN173" s="382"/>
      <c r="XO173" s="382"/>
      <c r="XP173" s="382"/>
      <c r="XQ173" s="382"/>
      <c r="XR173" s="382"/>
      <c r="XS173" s="382"/>
      <c r="XT173" s="382"/>
      <c r="XU173" s="382"/>
      <c r="XV173" s="382"/>
      <c r="XW173" s="382"/>
      <c r="XX173" s="382"/>
      <c r="XY173" s="382"/>
      <c r="XZ173" s="382"/>
      <c r="YA173" s="382"/>
      <c r="YB173" s="382"/>
      <c r="YC173" s="382"/>
      <c r="YD173" s="382"/>
      <c r="YE173" s="382"/>
      <c r="YF173" s="382"/>
      <c r="YG173" s="382"/>
      <c r="YH173" s="382"/>
      <c r="YI173" s="382"/>
      <c r="YJ173" s="382"/>
      <c r="YK173" s="382"/>
      <c r="YL173" s="382"/>
      <c r="YM173" s="382"/>
      <c r="YN173" s="382"/>
      <c r="YO173" s="382"/>
      <c r="YP173" s="382"/>
      <c r="YQ173" s="382"/>
      <c r="YR173" s="382"/>
      <c r="YS173" s="382"/>
      <c r="YT173" s="382"/>
      <c r="YU173" s="382"/>
      <c r="YV173" s="382"/>
      <c r="YW173" s="382"/>
      <c r="YX173" s="382"/>
      <c r="YY173" s="382"/>
      <c r="YZ173" s="382"/>
      <c r="ZA173" s="382"/>
      <c r="ZB173" s="382"/>
      <c r="ZC173" s="382"/>
      <c r="ZD173" s="382"/>
      <c r="ZE173" s="382"/>
      <c r="ZF173" s="382"/>
      <c r="ZG173" s="382"/>
      <c r="ZH173" s="382"/>
      <c r="ZI173" s="382"/>
      <c r="ZJ173" s="382"/>
      <c r="ZK173" s="382"/>
      <c r="ZL173" s="382"/>
      <c r="ZM173" s="382"/>
      <c r="ZN173" s="382"/>
      <c r="ZO173" s="382"/>
      <c r="ZP173" s="382"/>
      <c r="ZQ173" s="382"/>
      <c r="ZR173" s="382"/>
      <c r="ZS173" s="382"/>
      <c r="ZT173" s="382"/>
      <c r="ZU173" s="382"/>
      <c r="ZV173" s="382"/>
      <c r="ZW173" s="382"/>
      <c r="ZX173" s="382"/>
      <c r="ZY173" s="382"/>
      <c r="ZZ173" s="382"/>
      <c r="AAA173" s="382"/>
      <c r="AAB173" s="382"/>
      <c r="AAC173" s="382"/>
      <c r="AAD173" s="382"/>
      <c r="AAE173" s="382"/>
      <c r="AAF173" s="382"/>
      <c r="AAG173" s="382"/>
      <c r="AAH173" s="382"/>
      <c r="AAI173" s="382"/>
      <c r="AAJ173" s="382"/>
      <c r="AAK173" s="382"/>
      <c r="AAL173" s="382"/>
      <c r="AAM173" s="382"/>
      <c r="AAN173" s="382"/>
      <c r="AAO173" s="382"/>
      <c r="AAP173" s="382"/>
      <c r="AAQ173" s="382"/>
      <c r="AAR173" s="382"/>
      <c r="AAS173" s="382"/>
      <c r="AAT173" s="382"/>
      <c r="AAU173" s="382"/>
      <c r="AAV173" s="382"/>
      <c r="AAW173" s="382"/>
      <c r="AAX173" s="382"/>
      <c r="AAY173" s="382"/>
      <c r="AAZ173" s="382"/>
      <c r="ABA173" s="382"/>
      <c r="ABB173" s="382"/>
      <c r="ABC173" s="382"/>
      <c r="ABD173" s="382"/>
      <c r="ABE173" s="382"/>
      <c r="ABF173" s="382"/>
      <c r="ABG173" s="382"/>
      <c r="ABH173" s="382"/>
      <c r="ABI173" s="382"/>
      <c r="ABJ173" s="382"/>
      <c r="ABK173" s="382"/>
      <c r="ABL173" s="382"/>
      <c r="ABM173" s="382"/>
      <c r="ABN173" s="382"/>
      <c r="ABO173" s="382"/>
      <c r="ABP173" s="382"/>
      <c r="ABQ173" s="382"/>
      <c r="ABR173" s="382"/>
      <c r="ABS173" s="382"/>
      <c r="ABT173" s="382"/>
      <c r="ABU173" s="382"/>
      <c r="ABV173" s="382"/>
      <c r="ABW173" s="382"/>
      <c r="ABX173" s="382"/>
      <c r="ABY173" s="382"/>
      <c r="ABZ173" s="382"/>
      <c r="ACA173" s="382"/>
      <c r="ACB173" s="382"/>
      <c r="ACC173" s="382"/>
      <c r="ACD173" s="382"/>
      <c r="ACE173" s="382"/>
      <c r="ACF173" s="382"/>
      <c r="ACG173" s="382"/>
      <c r="ACH173" s="382"/>
      <c r="ACI173" s="382"/>
      <c r="ACJ173" s="382"/>
      <c r="ACK173" s="382"/>
      <c r="ACL173" s="382"/>
      <c r="ACM173" s="382"/>
      <c r="ACN173" s="382"/>
      <c r="ACO173" s="382"/>
      <c r="ACP173" s="382"/>
      <c r="ACQ173" s="382"/>
      <c r="ACR173" s="382"/>
      <c r="ACS173" s="382"/>
      <c r="ACT173" s="382"/>
      <c r="ACU173" s="382"/>
      <c r="ACV173" s="382"/>
      <c r="ACW173" s="382"/>
      <c r="ACX173" s="382"/>
      <c r="ACY173" s="382"/>
      <c r="ACZ173" s="382"/>
      <c r="ADA173" s="382"/>
      <c r="ADB173" s="382"/>
      <c r="ADC173" s="382"/>
      <c r="ADD173" s="382"/>
      <c r="ADE173" s="382"/>
      <c r="ADF173" s="382"/>
      <c r="ADG173" s="382"/>
      <c r="ADH173" s="382"/>
      <c r="ADI173" s="382"/>
      <c r="ADJ173" s="382"/>
      <c r="ADK173" s="382"/>
      <c r="ADL173" s="382"/>
      <c r="ADM173" s="382"/>
      <c r="ADN173" s="382"/>
      <c r="ADO173" s="382"/>
      <c r="ADP173" s="382"/>
      <c r="ADQ173" s="382"/>
      <c r="ADR173" s="382"/>
      <c r="ADS173" s="382"/>
      <c r="ADT173" s="382"/>
      <c r="ADU173" s="382"/>
      <c r="ADV173" s="382"/>
      <c r="ADW173" s="382"/>
      <c r="ADX173" s="382"/>
      <c r="ADY173" s="382"/>
      <c r="ADZ173" s="382"/>
      <c r="AEA173" s="382"/>
      <c r="AEB173" s="382"/>
      <c r="AEC173" s="382"/>
      <c r="AED173" s="382"/>
      <c r="AEE173" s="382"/>
      <c r="AEF173" s="382"/>
      <c r="AEG173" s="382"/>
      <c r="AEH173" s="382"/>
      <c r="AEI173" s="382"/>
      <c r="AEJ173" s="382"/>
      <c r="AEK173" s="382"/>
      <c r="AEL173" s="382"/>
      <c r="AEM173" s="382"/>
      <c r="AEN173" s="382"/>
      <c r="AEO173" s="382"/>
      <c r="AEP173" s="382"/>
      <c r="AEQ173" s="382"/>
      <c r="AER173" s="382"/>
      <c r="AES173" s="382"/>
      <c r="AET173" s="382"/>
      <c r="AEU173" s="382"/>
      <c r="AEV173" s="382"/>
      <c r="AEW173" s="382"/>
      <c r="AEX173" s="382"/>
      <c r="AEY173" s="382"/>
      <c r="AEZ173" s="382"/>
      <c r="AFA173" s="382"/>
      <c r="AFB173" s="382"/>
      <c r="AFC173" s="382"/>
      <c r="AFD173" s="382"/>
      <c r="AFE173" s="382"/>
      <c r="AFF173" s="382"/>
      <c r="AFG173" s="382"/>
      <c r="AFH173" s="382"/>
      <c r="AFI173" s="382"/>
      <c r="AFJ173" s="382"/>
      <c r="AFK173" s="382"/>
      <c r="AFL173" s="382"/>
      <c r="AFM173" s="382"/>
      <c r="AFN173" s="382"/>
      <c r="AFO173" s="382"/>
      <c r="AFP173" s="382"/>
      <c r="AFQ173" s="382"/>
      <c r="AFR173" s="382"/>
      <c r="AFS173" s="382"/>
      <c r="AFT173" s="382"/>
      <c r="AFU173" s="382"/>
      <c r="AFV173" s="382"/>
      <c r="AFW173" s="382"/>
      <c r="AFX173" s="382"/>
      <c r="AFY173" s="382"/>
      <c r="AFZ173" s="382"/>
      <c r="AGA173" s="382"/>
      <c r="AGB173" s="382"/>
      <c r="AGC173" s="382"/>
      <c r="AGD173" s="382"/>
      <c r="AGE173" s="382"/>
      <c r="AGF173" s="382"/>
      <c r="AGG173" s="382"/>
      <c r="AGH173" s="382"/>
      <c r="AGI173" s="382"/>
      <c r="AGJ173" s="382"/>
      <c r="AGK173" s="382"/>
      <c r="AGL173" s="382"/>
      <c r="AGM173" s="382"/>
      <c r="AGN173" s="382"/>
      <c r="AGO173" s="382"/>
      <c r="AGP173" s="382"/>
      <c r="AGQ173" s="382"/>
      <c r="AGR173" s="382"/>
      <c r="AGS173" s="382"/>
      <c r="AGT173" s="382"/>
      <c r="AGU173" s="382"/>
      <c r="AGV173" s="382"/>
      <c r="AGW173" s="382"/>
      <c r="AGX173" s="382"/>
      <c r="AGY173" s="382"/>
      <c r="AGZ173" s="382"/>
      <c r="AHA173" s="382"/>
      <c r="AHB173" s="382"/>
      <c r="AHC173" s="382"/>
      <c r="AHD173" s="382"/>
      <c r="AHE173" s="382"/>
      <c r="AHF173" s="382"/>
      <c r="AHG173" s="382"/>
      <c r="AHH173" s="382"/>
      <c r="AHI173" s="382"/>
      <c r="AHJ173" s="382"/>
      <c r="AHK173" s="382"/>
      <c r="AHL173" s="382"/>
      <c r="AHM173" s="382"/>
      <c r="AHN173" s="382"/>
      <c r="AHO173" s="382"/>
      <c r="AHP173" s="382"/>
      <c r="AHQ173" s="382"/>
      <c r="AHR173" s="382"/>
      <c r="AHS173" s="382"/>
      <c r="AHT173" s="382"/>
      <c r="AHU173" s="382"/>
      <c r="AHV173" s="382"/>
      <c r="AHW173" s="382"/>
      <c r="AHX173" s="382"/>
      <c r="AHY173" s="382"/>
      <c r="AHZ173" s="382"/>
      <c r="AIA173" s="382"/>
      <c r="AIB173" s="382"/>
      <c r="AIC173" s="382"/>
      <c r="AID173" s="382"/>
      <c r="AIE173" s="382"/>
      <c r="AIF173" s="382"/>
      <c r="AIG173" s="382"/>
      <c r="AIH173" s="382"/>
      <c r="AII173" s="382"/>
      <c r="AIJ173" s="382"/>
      <c r="AIK173" s="382"/>
      <c r="AIL173" s="382"/>
      <c r="AIM173" s="382"/>
      <c r="AIN173" s="382"/>
      <c r="AIO173" s="382"/>
      <c r="AIP173" s="382"/>
      <c r="AIQ173" s="382"/>
      <c r="AIR173" s="382"/>
      <c r="AIS173" s="382"/>
      <c r="AIT173" s="382"/>
      <c r="AIU173" s="382"/>
      <c r="AIV173" s="382"/>
      <c r="AIW173" s="382"/>
      <c r="AIX173" s="382"/>
      <c r="AIY173" s="382"/>
      <c r="AIZ173" s="382"/>
      <c r="AJA173" s="382"/>
      <c r="AJB173" s="382"/>
      <c r="AJC173" s="382"/>
      <c r="AJD173" s="382"/>
      <c r="AJE173" s="382"/>
      <c r="AJF173" s="382"/>
      <c r="AJG173" s="382"/>
      <c r="AJH173" s="382"/>
      <c r="AJI173" s="382"/>
      <c r="AJJ173" s="382"/>
      <c r="AJK173" s="382"/>
      <c r="AJL173" s="382"/>
      <c r="AJM173" s="382"/>
      <c r="AJN173" s="382"/>
      <c r="AJO173" s="382"/>
      <c r="AJP173" s="382"/>
      <c r="AJQ173" s="382"/>
      <c r="AJR173" s="382"/>
      <c r="AJS173" s="382"/>
      <c r="AJT173" s="382"/>
      <c r="AJU173" s="382"/>
      <c r="AJV173" s="382"/>
      <c r="AJW173" s="382"/>
      <c r="AJX173" s="382"/>
      <c r="AJY173" s="382"/>
      <c r="AJZ173" s="382"/>
      <c r="AKA173" s="382"/>
      <c r="AKB173" s="382"/>
      <c r="AKC173" s="382"/>
      <c r="AKD173" s="382"/>
      <c r="AKE173" s="382"/>
      <c r="AKF173" s="382"/>
      <c r="AKG173" s="382"/>
      <c r="AKH173" s="382"/>
      <c r="AKI173" s="382"/>
      <c r="AKJ173" s="382"/>
      <c r="AKK173" s="382"/>
      <c r="AKL173" s="382"/>
      <c r="AKM173" s="382"/>
      <c r="AKN173" s="382"/>
      <c r="AKO173" s="382"/>
      <c r="AKP173" s="382"/>
      <c r="AKQ173" s="382"/>
      <c r="AKR173" s="382"/>
      <c r="AKS173" s="382"/>
      <c r="AKT173" s="382"/>
      <c r="AKU173" s="382"/>
      <c r="AKV173" s="382"/>
      <c r="AKW173" s="382"/>
      <c r="AKX173" s="382"/>
      <c r="AKY173" s="382"/>
      <c r="AKZ173" s="382"/>
      <c r="ALA173" s="382"/>
      <c r="ALB173" s="382"/>
      <c r="ALC173" s="382"/>
      <c r="ALD173" s="382"/>
      <c r="ALE173" s="382"/>
      <c r="ALF173" s="382"/>
      <c r="ALG173" s="382"/>
      <c r="ALH173" s="382"/>
      <c r="ALI173" s="382"/>
      <c r="ALJ173" s="382"/>
      <c r="ALK173" s="382"/>
      <c r="ALL173" s="382"/>
      <c r="ALM173" s="382"/>
      <c r="ALN173" s="382"/>
      <c r="ALO173" s="382"/>
      <c r="ALP173" s="382"/>
      <c r="ALQ173" s="382"/>
      <c r="ALR173" s="382"/>
      <c r="ALS173" s="382"/>
      <c r="ALT173" s="382"/>
      <c r="ALU173" s="382"/>
      <c r="ALV173" s="382"/>
      <c r="ALW173" s="382"/>
      <c r="ALX173" s="382"/>
      <c r="ALY173" s="382"/>
      <c r="ALZ173" s="382"/>
      <c r="AMA173" s="382"/>
      <c r="AMB173" s="382"/>
      <c r="AMC173" s="382"/>
      <c r="AMD173" s="382"/>
      <c r="AME173" s="382"/>
      <c r="AMF173" s="382"/>
      <c r="AMG173" s="382"/>
      <c r="AMH173" s="382"/>
      <c r="AMI173" s="382"/>
      <c r="AMJ173" s="382"/>
      <c r="AMK173" s="382"/>
      <c r="AML173" s="382"/>
      <c r="AMM173" s="382"/>
      <c r="AMN173" s="382"/>
      <c r="AMO173" s="382"/>
      <c r="AMP173" s="382"/>
      <c r="AMQ173" s="382"/>
      <c r="AMR173" s="382"/>
      <c r="AMS173" s="382"/>
      <c r="AMT173" s="382"/>
      <c r="AMU173" s="382"/>
      <c r="AMV173" s="382"/>
      <c r="AMW173" s="382"/>
      <c r="AMX173" s="382"/>
      <c r="AMY173" s="382"/>
      <c r="AMZ173" s="382"/>
      <c r="ANA173" s="382"/>
      <c r="ANB173" s="382"/>
      <c r="ANC173" s="382"/>
      <c r="AND173" s="382"/>
      <c r="ANE173" s="382"/>
      <c r="ANF173" s="382"/>
      <c r="ANG173" s="382"/>
      <c r="ANH173" s="382"/>
      <c r="ANI173" s="382"/>
      <c r="ANJ173" s="382"/>
      <c r="ANK173" s="382"/>
      <c r="ANL173" s="382"/>
      <c r="ANM173" s="382"/>
      <c r="ANN173" s="382"/>
      <c r="ANO173" s="382"/>
      <c r="ANP173" s="382"/>
      <c r="ANQ173" s="382"/>
      <c r="ANR173" s="382"/>
      <c r="ANS173" s="382"/>
      <c r="ANT173" s="382"/>
      <c r="ANU173" s="382"/>
      <c r="ANV173" s="382"/>
      <c r="ANW173" s="382"/>
      <c r="ANX173" s="382"/>
      <c r="ANY173" s="382"/>
      <c r="ANZ173" s="382"/>
      <c r="AOA173" s="382"/>
      <c r="AOB173" s="382"/>
      <c r="AOC173" s="382"/>
      <c r="AOD173" s="382"/>
      <c r="AOE173" s="382"/>
      <c r="AOF173" s="382"/>
      <c r="AOG173" s="382"/>
      <c r="AOH173" s="382"/>
      <c r="AOI173" s="382"/>
      <c r="AOJ173" s="382"/>
      <c r="AOK173" s="382"/>
      <c r="AOL173" s="382"/>
      <c r="AOM173" s="382"/>
      <c r="AON173" s="382"/>
      <c r="AOO173" s="382"/>
      <c r="AOP173" s="382"/>
      <c r="AOQ173" s="382"/>
      <c r="AOR173" s="382"/>
      <c r="AOS173" s="382"/>
      <c r="AOT173" s="382"/>
      <c r="AOU173" s="382"/>
      <c r="AOV173" s="382"/>
      <c r="AOW173" s="382"/>
      <c r="AOX173" s="382"/>
      <c r="AOY173" s="382"/>
      <c r="AOZ173" s="382"/>
      <c r="APA173" s="382"/>
      <c r="APB173" s="382"/>
      <c r="APC173" s="382"/>
      <c r="APD173" s="382"/>
      <c r="APE173" s="382"/>
      <c r="APF173" s="382"/>
      <c r="APG173" s="382"/>
      <c r="APH173" s="382"/>
      <c r="API173" s="382"/>
      <c r="APJ173" s="382"/>
      <c r="APK173" s="382"/>
      <c r="APL173" s="382"/>
      <c r="APM173" s="382"/>
      <c r="APN173" s="382"/>
      <c r="APO173" s="382"/>
      <c r="APP173" s="382"/>
      <c r="APQ173" s="382"/>
      <c r="APR173" s="382"/>
      <c r="APS173" s="382"/>
      <c r="APT173" s="382"/>
      <c r="APU173" s="382"/>
      <c r="APV173" s="382"/>
      <c r="APW173" s="382"/>
      <c r="APX173" s="382"/>
      <c r="APY173" s="382"/>
      <c r="APZ173" s="382"/>
      <c r="AQA173" s="382"/>
      <c r="AQB173" s="382"/>
      <c r="AQC173" s="382"/>
      <c r="AQD173" s="382"/>
      <c r="AQE173" s="382"/>
      <c r="AQF173" s="382"/>
      <c r="AQG173" s="382"/>
      <c r="AQH173" s="382"/>
      <c r="AQI173" s="382"/>
      <c r="AQJ173" s="382"/>
      <c r="AQK173" s="382"/>
      <c r="AQL173" s="382"/>
      <c r="AQM173" s="382"/>
      <c r="AQN173" s="382"/>
      <c r="AQO173" s="382"/>
      <c r="AQP173" s="382"/>
      <c r="AQQ173" s="382"/>
      <c r="AQR173" s="382"/>
      <c r="AQS173" s="382"/>
      <c r="AQT173" s="382"/>
      <c r="AQU173" s="382"/>
      <c r="AQV173" s="382"/>
      <c r="AQW173" s="382"/>
      <c r="AQX173" s="382"/>
      <c r="AQY173" s="382"/>
      <c r="AQZ173" s="382"/>
      <c r="ARA173" s="382"/>
      <c r="ARB173" s="382"/>
      <c r="ARC173" s="382"/>
      <c r="ARD173" s="382"/>
      <c r="ARE173" s="382"/>
      <c r="ARF173" s="382"/>
      <c r="ARG173" s="382"/>
      <c r="ARH173" s="382"/>
      <c r="ARI173" s="382"/>
      <c r="ARJ173" s="382"/>
      <c r="ARK173" s="382"/>
      <c r="ARL173" s="382"/>
      <c r="ARM173" s="382"/>
      <c r="ARN173" s="382"/>
      <c r="ARO173" s="382"/>
      <c r="ARP173" s="382"/>
      <c r="ARQ173" s="382"/>
      <c r="ARR173" s="382"/>
      <c r="ARS173" s="382"/>
      <c r="ART173" s="382"/>
      <c r="ARU173" s="382"/>
      <c r="ARV173" s="382"/>
      <c r="ARW173" s="382"/>
      <c r="ARX173" s="382"/>
      <c r="ARY173" s="382"/>
      <c r="ARZ173" s="382"/>
      <c r="ASA173" s="382"/>
      <c r="ASB173" s="382"/>
      <c r="ASC173" s="382"/>
      <c r="ASD173" s="382"/>
      <c r="ASE173" s="382"/>
      <c r="ASF173" s="382"/>
      <c r="ASG173" s="382"/>
      <c r="ASH173" s="382"/>
      <c r="ASI173" s="382"/>
      <c r="ASJ173" s="382"/>
      <c r="ASK173" s="382"/>
      <c r="ASL173" s="382"/>
      <c r="ASM173" s="382"/>
      <c r="ASN173" s="382"/>
      <c r="ASO173" s="382"/>
      <c r="ASP173" s="382"/>
      <c r="ASQ173" s="382"/>
      <c r="ASR173" s="382"/>
      <c r="ASS173" s="382"/>
      <c r="AST173" s="382"/>
      <c r="ASU173" s="382"/>
      <c r="ASV173" s="382"/>
      <c r="ASW173" s="382"/>
      <c r="ASX173" s="382"/>
      <c r="ASY173" s="382"/>
      <c r="ASZ173" s="382"/>
      <c r="ATA173" s="382"/>
      <c r="ATB173" s="382"/>
      <c r="ATC173" s="382"/>
      <c r="ATD173" s="382"/>
      <c r="ATE173" s="382"/>
      <c r="ATF173" s="382"/>
      <c r="ATG173" s="382"/>
      <c r="ATH173" s="382"/>
      <c r="ATI173" s="382"/>
      <c r="ATJ173" s="382"/>
      <c r="ATK173" s="382"/>
      <c r="ATL173" s="382"/>
      <c r="ATM173" s="382"/>
      <c r="ATN173" s="382"/>
      <c r="ATO173" s="382"/>
      <c r="ATP173" s="382"/>
      <c r="ATQ173" s="382"/>
      <c r="ATR173" s="382"/>
      <c r="ATS173" s="382"/>
      <c r="ATT173" s="382"/>
      <c r="ATU173" s="382"/>
      <c r="ATV173" s="382"/>
      <c r="ATW173" s="382"/>
      <c r="ATX173" s="382"/>
      <c r="ATY173" s="382"/>
      <c r="ATZ173" s="382"/>
      <c r="AUA173" s="382"/>
      <c r="AUB173" s="382"/>
      <c r="AUC173" s="382"/>
      <c r="AUD173" s="382"/>
      <c r="AUE173" s="382"/>
      <c r="AUF173" s="382"/>
      <c r="AUG173" s="382"/>
      <c r="AUH173" s="382"/>
      <c r="AUI173" s="382"/>
      <c r="AUJ173" s="382"/>
      <c r="AUK173" s="382"/>
      <c r="AUL173" s="382"/>
      <c r="AUM173" s="382"/>
      <c r="AUN173" s="382"/>
      <c r="AUO173" s="382"/>
      <c r="AUP173" s="382"/>
      <c r="AUQ173" s="382"/>
      <c r="AUR173" s="382"/>
      <c r="AUS173" s="382"/>
      <c r="AUT173" s="382"/>
      <c r="AUU173" s="382"/>
      <c r="AUV173" s="382"/>
      <c r="AUW173" s="382"/>
      <c r="AUX173" s="382"/>
      <c r="AUY173" s="382"/>
      <c r="AUZ173" s="382"/>
      <c r="AVA173" s="382"/>
      <c r="AVB173" s="382"/>
      <c r="AVC173" s="382"/>
      <c r="AVD173" s="382"/>
      <c r="AVE173" s="382"/>
      <c r="AVF173" s="382"/>
      <c r="AVG173" s="382"/>
      <c r="AVH173" s="382"/>
      <c r="AVI173" s="382"/>
      <c r="AVJ173" s="382"/>
      <c r="AVK173" s="382"/>
      <c r="AVL173" s="382"/>
      <c r="AVM173" s="382"/>
      <c r="AVN173" s="382"/>
      <c r="AVO173" s="382"/>
      <c r="AVP173" s="382"/>
      <c r="AVQ173" s="382"/>
      <c r="AVR173" s="382"/>
      <c r="AVS173" s="382"/>
      <c r="AVT173" s="382"/>
      <c r="AVU173" s="382"/>
      <c r="AVV173" s="382"/>
      <c r="AVW173" s="382"/>
      <c r="AVX173" s="382"/>
      <c r="AVY173" s="382"/>
      <c r="AVZ173" s="382"/>
      <c r="AWA173" s="382"/>
      <c r="AWB173" s="382"/>
      <c r="AWC173" s="382"/>
      <c r="AWD173" s="382"/>
      <c r="AWE173" s="382"/>
      <c r="AWF173" s="382"/>
      <c r="AWG173" s="382"/>
      <c r="AWH173" s="382"/>
      <c r="AWI173" s="382"/>
      <c r="AWJ173" s="382"/>
      <c r="AWK173" s="382"/>
      <c r="AWL173" s="382"/>
      <c r="AWM173" s="382"/>
      <c r="AWN173" s="382"/>
      <c r="AWO173" s="382"/>
      <c r="AWP173" s="382"/>
      <c r="AWQ173" s="382"/>
      <c r="AWR173" s="382"/>
      <c r="AWS173" s="382"/>
      <c r="AWT173" s="382"/>
      <c r="AWU173" s="382"/>
      <c r="AWV173" s="382"/>
      <c r="AWW173" s="382"/>
      <c r="AWX173" s="382"/>
      <c r="AWY173" s="382"/>
      <c r="AWZ173" s="382"/>
      <c r="AXA173" s="382"/>
      <c r="AXB173" s="382"/>
      <c r="AXC173" s="382"/>
      <c r="AXD173" s="382"/>
      <c r="AXE173" s="382"/>
      <c r="AXF173" s="382"/>
      <c r="AXG173" s="382"/>
      <c r="AXH173" s="382"/>
      <c r="AXI173" s="382"/>
      <c r="AXJ173" s="382"/>
      <c r="AXK173" s="382"/>
      <c r="AXL173" s="382"/>
      <c r="AXM173" s="382"/>
      <c r="AXN173" s="382"/>
      <c r="AXO173" s="382"/>
      <c r="AXP173" s="382"/>
      <c r="AXQ173" s="382"/>
      <c r="AXR173" s="382"/>
      <c r="AXS173" s="382"/>
      <c r="AXT173" s="382"/>
      <c r="AXU173" s="382"/>
      <c r="AXV173" s="382"/>
      <c r="AXW173" s="382"/>
      <c r="AXX173" s="382"/>
      <c r="AXY173" s="382"/>
      <c r="AXZ173" s="382"/>
      <c r="AYA173" s="382"/>
      <c r="AYB173" s="382"/>
      <c r="AYC173" s="382"/>
      <c r="AYD173" s="382"/>
      <c r="AYE173" s="382"/>
      <c r="AYF173" s="382"/>
      <c r="AYG173" s="382"/>
      <c r="AYH173" s="382"/>
      <c r="AYI173" s="382"/>
      <c r="AYJ173" s="382"/>
      <c r="AYK173" s="382"/>
      <c r="AYL173" s="382"/>
      <c r="AYM173" s="382"/>
      <c r="AYN173" s="382"/>
      <c r="AYO173" s="382"/>
      <c r="AYP173" s="382"/>
      <c r="AYQ173" s="382"/>
      <c r="AYR173" s="382"/>
      <c r="AYS173" s="382"/>
      <c r="AYT173" s="382"/>
      <c r="AYU173" s="382"/>
      <c r="AYV173" s="382"/>
      <c r="AYW173" s="382"/>
      <c r="AYX173" s="382"/>
      <c r="AYY173" s="382"/>
      <c r="AYZ173" s="382"/>
      <c r="AZA173" s="382"/>
      <c r="AZB173" s="382"/>
      <c r="AZC173" s="382"/>
      <c r="AZD173" s="382"/>
      <c r="AZE173" s="382"/>
      <c r="AZF173" s="382"/>
      <c r="AZG173" s="382"/>
      <c r="AZH173" s="382"/>
      <c r="AZI173" s="382"/>
      <c r="AZJ173" s="382"/>
      <c r="AZK173" s="382"/>
      <c r="AZL173" s="382"/>
      <c r="AZM173" s="382"/>
      <c r="AZN173" s="382"/>
      <c r="AZO173" s="382"/>
      <c r="AZP173" s="382"/>
      <c r="AZQ173" s="382"/>
      <c r="AZR173" s="382"/>
      <c r="AZS173" s="382"/>
      <c r="AZT173" s="382"/>
      <c r="AZU173" s="382"/>
      <c r="AZV173" s="382"/>
      <c r="AZW173" s="382"/>
      <c r="AZX173" s="382"/>
      <c r="AZY173" s="382"/>
      <c r="AZZ173" s="382"/>
      <c r="BAA173" s="382"/>
      <c r="BAB173" s="382"/>
      <c r="BAC173" s="382"/>
      <c r="BAD173" s="382"/>
      <c r="BAE173" s="382"/>
      <c r="BAF173" s="382"/>
      <c r="BAG173" s="382"/>
      <c r="BAH173" s="382"/>
      <c r="BAI173" s="382"/>
      <c r="BAJ173" s="382"/>
      <c r="BAK173" s="382"/>
      <c r="BAL173" s="382"/>
      <c r="BAM173" s="382"/>
      <c r="BAN173" s="382"/>
      <c r="BAO173" s="382"/>
      <c r="BAP173" s="382"/>
      <c r="BAQ173" s="382"/>
      <c r="BAR173" s="382"/>
      <c r="BAS173" s="382"/>
      <c r="BAT173" s="382"/>
      <c r="BAU173" s="382"/>
      <c r="BAV173" s="382"/>
      <c r="BAW173" s="382"/>
      <c r="BAX173" s="382"/>
      <c r="BAY173" s="382"/>
      <c r="BAZ173" s="382"/>
      <c r="BBA173" s="382"/>
      <c r="BBB173" s="382"/>
      <c r="BBC173" s="382"/>
      <c r="BBD173" s="382"/>
      <c r="BBE173" s="382"/>
      <c r="BBF173" s="382"/>
      <c r="BBG173" s="382"/>
      <c r="BBH173" s="382"/>
      <c r="BBI173" s="382"/>
      <c r="BBJ173" s="382"/>
      <c r="BBK173" s="382"/>
      <c r="BBL173" s="382"/>
      <c r="BBM173" s="382"/>
      <c r="BBN173" s="382"/>
      <c r="BBO173" s="382"/>
      <c r="BBP173" s="382"/>
      <c r="BBQ173" s="382"/>
      <c r="BBR173" s="382"/>
      <c r="BBS173" s="382"/>
      <c r="BBT173" s="382"/>
      <c r="BBU173" s="382"/>
      <c r="BBV173" s="382"/>
      <c r="BBW173" s="382"/>
      <c r="BBX173" s="382"/>
      <c r="BBY173" s="382"/>
      <c r="BBZ173" s="382"/>
      <c r="BCA173" s="382"/>
      <c r="BCB173" s="382"/>
      <c r="BCC173" s="382"/>
      <c r="BCD173" s="382"/>
      <c r="BCE173" s="382"/>
      <c r="BCF173" s="382"/>
      <c r="BCG173" s="382"/>
      <c r="BCH173" s="382"/>
      <c r="BCI173" s="382"/>
      <c r="BCJ173" s="382"/>
      <c r="BCK173" s="382"/>
      <c r="BCL173" s="382"/>
      <c r="BCM173" s="382"/>
      <c r="BCN173" s="382"/>
      <c r="BCO173" s="382"/>
      <c r="BCP173" s="382"/>
      <c r="BCQ173" s="382"/>
      <c r="BCR173" s="382"/>
      <c r="BCS173" s="382"/>
      <c r="BCT173" s="382"/>
      <c r="BCU173" s="382"/>
      <c r="BCV173" s="382"/>
      <c r="BCW173" s="382"/>
      <c r="BCX173" s="382"/>
      <c r="BCY173" s="382"/>
      <c r="BCZ173" s="382"/>
      <c r="BDA173" s="382"/>
      <c r="BDB173" s="382"/>
      <c r="BDC173" s="382"/>
      <c r="BDD173" s="382"/>
      <c r="BDE173" s="382"/>
      <c r="BDF173" s="382"/>
      <c r="BDG173" s="382"/>
      <c r="BDH173" s="382"/>
      <c r="BDI173" s="382"/>
      <c r="BDJ173" s="382"/>
      <c r="BDK173" s="382"/>
      <c r="BDL173" s="382"/>
      <c r="BDM173" s="382"/>
      <c r="BDN173" s="382"/>
      <c r="BDO173" s="382"/>
      <c r="BDP173" s="382"/>
      <c r="BDQ173" s="382"/>
      <c r="BDR173" s="382"/>
      <c r="BDS173" s="382"/>
      <c r="BDT173" s="382"/>
      <c r="BDU173" s="382"/>
      <c r="BDV173" s="382"/>
      <c r="BDW173" s="382"/>
      <c r="BDX173" s="382"/>
      <c r="BDY173" s="382"/>
      <c r="BDZ173" s="382"/>
      <c r="BEA173" s="382"/>
      <c r="BEB173" s="382"/>
      <c r="BEC173" s="382"/>
      <c r="BED173" s="382"/>
      <c r="BEE173" s="382"/>
      <c r="BEF173" s="382"/>
      <c r="BEG173" s="382"/>
      <c r="BEH173" s="382"/>
      <c r="BEI173" s="382"/>
      <c r="BEJ173" s="382"/>
      <c r="BEK173" s="382"/>
      <c r="BEL173" s="382"/>
      <c r="BEM173" s="382"/>
      <c r="BEN173" s="382"/>
      <c r="BEO173" s="382"/>
      <c r="BEP173" s="382"/>
      <c r="BEQ173" s="382"/>
      <c r="BER173" s="382"/>
      <c r="BES173" s="382"/>
      <c r="BET173" s="382"/>
      <c r="BEU173" s="382"/>
      <c r="BEV173" s="382"/>
      <c r="BEW173" s="382"/>
      <c r="BEX173" s="382"/>
      <c r="BEY173" s="382"/>
      <c r="BEZ173" s="382"/>
      <c r="BFA173" s="382"/>
      <c r="BFB173" s="382"/>
      <c r="BFC173" s="382"/>
      <c r="BFD173" s="382"/>
      <c r="BFE173" s="382"/>
      <c r="BFF173" s="382"/>
      <c r="BFG173" s="382"/>
      <c r="BFH173" s="382"/>
      <c r="BFI173" s="382"/>
      <c r="BFJ173" s="382"/>
      <c r="BFK173" s="382"/>
      <c r="BFL173" s="382"/>
      <c r="BFM173" s="382"/>
      <c r="BFN173" s="382"/>
      <c r="BFO173" s="382"/>
      <c r="BFP173" s="382"/>
      <c r="BFQ173" s="382"/>
      <c r="BFR173" s="382"/>
      <c r="BFS173" s="382"/>
      <c r="BFT173" s="382"/>
      <c r="BFU173" s="382"/>
      <c r="BFV173" s="382"/>
      <c r="BFW173" s="382"/>
      <c r="BFX173" s="382"/>
      <c r="BFY173" s="382"/>
      <c r="BFZ173" s="382"/>
      <c r="BGA173" s="382"/>
      <c r="BGB173" s="382"/>
      <c r="BGC173" s="382"/>
      <c r="BGD173" s="382"/>
      <c r="BGE173" s="382"/>
      <c r="BGF173" s="382"/>
      <c r="BGG173" s="382"/>
      <c r="BGH173" s="382"/>
      <c r="BGI173" s="382"/>
      <c r="BGJ173" s="382"/>
      <c r="BGK173" s="382"/>
      <c r="BGL173" s="382"/>
      <c r="BGM173" s="382"/>
      <c r="BGN173" s="382"/>
      <c r="BGO173" s="382"/>
      <c r="BGP173" s="382"/>
      <c r="BGQ173" s="382"/>
      <c r="BGR173" s="382"/>
      <c r="BGS173" s="382"/>
      <c r="BGT173" s="382"/>
      <c r="BGU173" s="382"/>
      <c r="BGV173" s="382"/>
      <c r="BGW173" s="382"/>
      <c r="BGX173" s="382"/>
      <c r="BGY173" s="382"/>
      <c r="BGZ173" s="382"/>
      <c r="BHA173" s="382"/>
      <c r="BHB173" s="382"/>
      <c r="BHC173" s="382"/>
      <c r="BHD173" s="382"/>
      <c r="BHE173" s="382"/>
      <c r="BHF173" s="382"/>
      <c r="BHG173" s="382"/>
      <c r="BHH173" s="382"/>
      <c r="BHI173" s="382"/>
      <c r="BHJ173" s="382"/>
      <c r="BHK173" s="382"/>
      <c r="BHL173" s="382"/>
      <c r="BHM173" s="382"/>
      <c r="BHN173" s="382"/>
      <c r="BHO173" s="382"/>
      <c r="BHP173" s="382"/>
      <c r="BHQ173" s="382"/>
      <c r="BHR173" s="382"/>
      <c r="BHS173" s="382"/>
      <c r="BHT173" s="382"/>
      <c r="BHU173" s="382"/>
      <c r="BHV173" s="382"/>
      <c r="BHW173" s="382"/>
      <c r="BHX173" s="382"/>
      <c r="BHY173" s="382"/>
      <c r="BHZ173" s="382"/>
      <c r="BIA173" s="382"/>
      <c r="BIB173" s="382"/>
      <c r="BIC173" s="382"/>
      <c r="BID173" s="382"/>
      <c r="BIE173" s="382"/>
      <c r="BIF173" s="382"/>
      <c r="BIG173" s="382"/>
      <c r="BIH173" s="382"/>
      <c r="BII173" s="382"/>
      <c r="BIJ173" s="382"/>
      <c r="BIK173" s="382"/>
      <c r="BIL173" s="382"/>
      <c r="BIM173" s="382"/>
      <c r="BIN173" s="382"/>
      <c r="BIO173" s="382"/>
      <c r="BIP173" s="382"/>
      <c r="BIQ173" s="382"/>
      <c r="BIR173" s="382"/>
      <c r="BIS173" s="382"/>
      <c r="BIT173" s="382"/>
      <c r="BIU173" s="382"/>
      <c r="BIV173" s="382"/>
      <c r="BIW173" s="382"/>
      <c r="BIX173" s="382"/>
      <c r="BIY173" s="382"/>
      <c r="BIZ173" s="382"/>
      <c r="BJA173" s="382"/>
      <c r="BJB173" s="382"/>
      <c r="BJC173" s="382"/>
      <c r="BJD173" s="382"/>
      <c r="BJE173" s="382"/>
      <c r="BJF173" s="382"/>
      <c r="BJG173" s="382"/>
      <c r="BJH173" s="382"/>
      <c r="BJI173" s="382"/>
      <c r="BJJ173" s="382"/>
      <c r="BJK173" s="382"/>
      <c r="BJL173" s="382"/>
      <c r="BJM173" s="382"/>
      <c r="BJN173" s="382"/>
      <c r="BJO173" s="382"/>
      <c r="BJP173" s="382"/>
      <c r="BJQ173" s="382"/>
      <c r="BJR173" s="382"/>
      <c r="BJS173" s="382"/>
      <c r="BJT173" s="382"/>
      <c r="BJU173" s="382"/>
      <c r="BJV173" s="382"/>
      <c r="BJW173" s="382"/>
      <c r="BJX173" s="382"/>
      <c r="BJY173" s="382"/>
      <c r="BJZ173" s="382"/>
      <c r="BKA173" s="382"/>
      <c r="BKB173" s="382"/>
      <c r="BKC173" s="382"/>
      <c r="BKD173" s="382"/>
      <c r="BKE173" s="382"/>
      <c r="BKF173" s="382"/>
      <c r="BKG173" s="382"/>
      <c r="BKH173" s="382"/>
      <c r="BKI173" s="382"/>
      <c r="BKJ173" s="382"/>
      <c r="BKK173" s="382"/>
      <c r="BKL173" s="382"/>
      <c r="BKM173" s="382"/>
      <c r="BKN173" s="382"/>
      <c r="BKO173" s="382"/>
      <c r="BKP173" s="382"/>
      <c r="BKQ173" s="382"/>
      <c r="BKR173" s="382"/>
      <c r="BKS173" s="382"/>
      <c r="BKT173" s="382"/>
      <c r="BKU173" s="382"/>
      <c r="BKV173" s="382"/>
      <c r="BKW173" s="382"/>
      <c r="BKX173" s="382"/>
      <c r="BKY173" s="382"/>
      <c r="BKZ173" s="382"/>
      <c r="BLA173" s="382"/>
      <c r="BLB173" s="382"/>
      <c r="BLC173" s="382"/>
      <c r="BLD173" s="382"/>
      <c r="BLE173" s="382"/>
      <c r="BLF173" s="382"/>
      <c r="BLG173" s="382"/>
      <c r="BLH173" s="382"/>
      <c r="BLI173" s="382"/>
      <c r="BLJ173" s="382"/>
      <c r="BLK173" s="382"/>
      <c r="BLL173" s="382"/>
      <c r="BLM173" s="382"/>
      <c r="BLN173" s="382"/>
      <c r="BLO173" s="382"/>
      <c r="BLP173" s="382"/>
      <c r="BLQ173" s="382"/>
      <c r="BLR173" s="382"/>
      <c r="BLS173" s="382"/>
      <c r="BLT173" s="382"/>
      <c r="BLU173" s="382"/>
      <c r="BLV173" s="382"/>
      <c r="BLW173" s="382"/>
      <c r="BLX173" s="382"/>
      <c r="BLY173" s="382"/>
      <c r="BLZ173" s="382"/>
      <c r="BMA173" s="382"/>
      <c r="BMB173" s="382"/>
      <c r="BMC173" s="382"/>
      <c r="BMD173" s="382"/>
      <c r="BME173" s="382"/>
      <c r="BMF173" s="382"/>
      <c r="BMG173" s="382"/>
      <c r="BMH173" s="382"/>
      <c r="BMI173" s="382"/>
      <c r="BMJ173" s="382"/>
      <c r="BMK173" s="382"/>
      <c r="BML173" s="382"/>
      <c r="BMM173" s="382"/>
      <c r="BMN173" s="382"/>
      <c r="BMO173" s="382"/>
      <c r="BMP173" s="382"/>
      <c r="BMQ173" s="382"/>
      <c r="BMR173" s="382"/>
      <c r="BMS173" s="382"/>
      <c r="BMT173" s="382"/>
      <c r="BMU173" s="382"/>
      <c r="BMV173" s="382"/>
      <c r="BMW173" s="382"/>
      <c r="BMX173" s="382"/>
      <c r="BMY173" s="382"/>
      <c r="BMZ173" s="382"/>
      <c r="BNA173" s="382"/>
      <c r="BNB173" s="382"/>
      <c r="BNC173" s="382"/>
      <c r="BND173" s="382"/>
      <c r="BNE173" s="382"/>
      <c r="BNF173" s="382"/>
      <c r="BNG173" s="382"/>
      <c r="BNH173" s="382"/>
      <c r="BNI173" s="382"/>
      <c r="BNJ173" s="382"/>
      <c r="BNK173" s="382"/>
      <c r="BNL173" s="382"/>
      <c r="BNM173" s="382"/>
      <c r="BNN173" s="382"/>
      <c r="BNO173" s="382"/>
      <c r="BNP173" s="382"/>
      <c r="BNQ173" s="382"/>
      <c r="BNR173" s="382"/>
      <c r="BNS173" s="382"/>
      <c r="BNT173" s="382"/>
      <c r="BNU173" s="382"/>
      <c r="BNV173" s="382"/>
      <c r="BNW173" s="382"/>
      <c r="BNX173" s="382"/>
      <c r="BNY173" s="382"/>
      <c r="BNZ173" s="382"/>
      <c r="BOA173" s="382"/>
      <c r="BOB173" s="382"/>
      <c r="BOC173" s="382"/>
      <c r="BOD173" s="382"/>
      <c r="BOE173" s="382"/>
      <c r="BOF173" s="382"/>
      <c r="BOG173" s="382"/>
      <c r="BOH173" s="382"/>
      <c r="BOI173" s="382"/>
      <c r="BOJ173" s="382"/>
      <c r="BOK173" s="382"/>
      <c r="BOL173" s="382"/>
      <c r="BOM173" s="382"/>
      <c r="BON173" s="382"/>
      <c r="BOO173" s="382"/>
      <c r="BOP173" s="382"/>
      <c r="BOQ173" s="382"/>
      <c r="BOR173" s="382"/>
      <c r="BOS173" s="382"/>
      <c r="BOT173" s="382"/>
      <c r="BOU173" s="382"/>
      <c r="BOV173" s="382"/>
      <c r="BOW173" s="382"/>
      <c r="BOX173" s="382"/>
      <c r="BOY173" s="382"/>
      <c r="BOZ173" s="382"/>
      <c r="BPA173" s="382"/>
      <c r="BPB173" s="382"/>
      <c r="BPC173" s="382"/>
      <c r="BPD173" s="382"/>
      <c r="BPE173" s="382"/>
      <c r="BPF173" s="382"/>
      <c r="BPG173" s="382"/>
      <c r="BPH173" s="382"/>
      <c r="BPI173" s="382"/>
      <c r="BPJ173" s="382"/>
      <c r="BPK173" s="382"/>
      <c r="BPL173" s="382"/>
      <c r="BPM173" s="382"/>
      <c r="BPN173" s="382"/>
      <c r="BPO173" s="382"/>
      <c r="BPP173" s="382"/>
      <c r="BPQ173" s="382"/>
      <c r="BPR173" s="382"/>
      <c r="BPS173" s="382"/>
      <c r="BPT173" s="382"/>
      <c r="BPU173" s="382"/>
      <c r="BPV173" s="382"/>
      <c r="BPW173" s="382"/>
      <c r="BPX173" s="382"/>
      <c r="BPY173" s="382"/>
      <c r="BPZ173" s="382"/>
      <c r="BQA173" s="382"/>
      <c r="BQB173" s="382"/>
      <c r="BQC173" s="382"/>
      <c r="BQD173" s="382"/>
      <c r="BQE173" s="382"/>
      <c r="BQF173" s="382"/>
      <c r="BQG173" s="382"/>
      <c r="BQH173" s="382"/>
      <c r="BQI173" s="382"/>
      <c r="BQJ173" s="382"/>
      <c r="BQK173" s="382"/>
      <c r="BQL173" s="382"/>
      <c r="BQM173" s="382"/>
      <c r="BQN173" s="382"/>
      <c r="BQO173" s="382"/>
      <c r="BQP173" s="382"/>
      <c r="BQQ173" s="382"/>
      <c r="BQR173" s="382"/>
      <c r="BQS173" s="382"/>
      <c r="BQT173" s="382"/>
      <c r="BQU173" s="382"/>
      <c r="BQV173" s="382"/>
      <c r="BQW173" s="382"/>
      <c r="BQX173" s="382"/>
      <c r="BQY173" s="382"/>
      <c r="BQZ173" s="382"/>
      <c r="BRA173" s="382"/>
      <c r="BRB173" s="382"/>
      <c r="BRC173" s="382"/>
      <c r="BRD173" s="382"/>
      <c r="BRE173" s="382"/>
      <c r="BRF173" s="382"/>
      <c r="BRG173" s="382"/>
      <c r="BRH173" s="382"/>
      <c r="BRI173" s="382"/>
      <c r="BRJ173" s="382"/>
      <c r="BRK173" s="382"/>
      <c r="BRL173" s="382"/>
      <c r="BRM173" s="382"/>
      <c r="BRN173" s="382"/>
      <c r="BRO173" s="382"/>
      <c r="BRP173" s="382"/>
      <c r="BRQ173" s="382"/>
      <c r="BRR173" s="382"/>
      <c r="BRS173" s="382"/>
      <c r="BRT173" s="382"/>
      <c r="BRU173" s="382"/>
      <c r="BRV173" s="382"/>
      <c r="BRW173" s="382"/>
      <c r="BRX173" s="382"/>
      <c r="BRY173" s="382"/>
      <c r="BRZ173" s="382"/>
      <c r="BSA173" s="382"/>
      <c r="BSB173" s="382"/>
      <c r="BSC173" s="382"/>
      <c r="BSD173" s="382"/>
      <c r="BSE173" s="382"/>
      <c r="BSF173" s="382"/>
      <c r="BSG173" s="382"/>
      <c r="BSH173" s="382"/>
      <c r="BSI173" s="382"/>
      <c r="BSJ173" s="382"/>
      <c r="BSK173" s="382"/>
      <c r="BSL173" s="382"/>
      <c r="BSM173" s="382"/>
      <c r="BSN173" s="382"/>
      <c r="BSO173" s="382"/>
      <c r="BSP173" s="382"/>
      <c r="BSQ173" s="382"/>
      <c r="BSR173" s="382"/>
      <c r="BSS173" s="382"/>
      <c r="BST173" s="382"/>
      <c r="BSU173" s="382"/>
      <c r="BSV173" s="382"/>
      <c r="BSW173" s="382"/>
      <c r="BSX173" s="382"/>
      <c r="BSY173" s="382"/>
      <c r="BSZ173" s="382"/>
      <c r="BTA173" s="382"/>
      <c r="BTB173" s="382"/>
      <c r="BTC173" s="382"/>
      <c r="BTD173" s="382"/>
      <c r="BTE173" s="382"/>
      <c r="BTF173" s="382"/>
      <c r="BTG173" s="382"/>
      <c r="BTH173" s="382"/>
      <c r="BTI173" s="382"/>
    </row>
    <row r="174" spans="1:1881" s="379" customFormat="1" ht="95.25" customHeight="1" x14ac:dyDescent="0.25">
      <c r="A174" s="442">
        <v>621</v>
      </c>
      <c r="B174" s="442" t="s">
        <v>634</v>
      </c>
      <c r="C174" s="441" t="s">
        <v>734</v>
      </c>
      <c r="D174" s="441" t="s">
        <v>1252</v>
      </c>
      <c r="E174" s="385" t="e">
        <f>HLOOKUP($D$2,'2019 Data(H)'!$C$1:$DC$310,281,FALSE)</f>
        <v>#N/A</v>
      </c>
      <c r="F174" s="587"/>
      <c r="G174" s="537"/>
      <c r="H174" s="148"/>
      <c r="I174" s="287"/>
      <c r="J174"/>
      <c r="K174" s="382"/>
      <c r="L174" s="382"/>
      <c r="M174" s="382"/>
      <c r="N174"/>
      <c r="O174" s="382"/>
      <c r="P174" s="382"/>
      <c r="Q174" s="382"/>
      <c r="R174" s="382"/>
      <c r="S174" s="382"/>
      <c r="T174" s="382"/>
      <c r="U174" s="382"/>
      <c r="V174" s="382"/>
      <c r="W174" s="382"/>
      <c r="X174" s="382"/>
      <c r="Y174" s="382"/>
      <c r="Z174" s="382"/>
      <c r="AA174" s="382"/>
      <c r="AB174" s="382"/>
      <c r="AC174" s="382"/>
      <c r="AD174" s="382"/>
      <c r="AE174" s="382"/>
      <c r="AF174" s="382"/>
      <c r="AG174" s="382"/>
      <c r="AH174" s="382"/>
      <c r="AI174" s="382"/>
      <c r="AJ174" s="382"/>
      <c r="AK174" s="382"/>
      <c r="AL174" s="382"/>
      <c r="AM174" s="382"/>
      <c r="AN174" s="382"/>
      <c r="AO174" s="382"/>
      <c r="AP174" s="382"/>
      <c r="AQ174" s="382"/>
      <c r="AR174" s="382"/>
      <c r="AS174" s="382"/>
      <c r="AT174" s="382"/>
      <c r="AU174" s="382"/>
      <c r="AV174" s="382"/>
      <c r="AW174" s="382"/>
      <c r="AX174" s="382"/>
      <c r="AY174" s="382"/>
      <c r="AZ174" s="382"/>
      <c r="BA174" s="382"/>
      <c r="BB174" s="382"/>
      <c r="BC174" s="382"/>
      <c r="BD174" s="382"/>
      <c r="BE174" s="382"/>
      <c r="BF174" s="382"/>
      <c r="BG174" s="382"/>
      <c r="BH174" s="382"/>
      <c r="BI174" s="382"/>
      <c r="BJ174" s="382"/>
      <c r="BK174" s="382"/>
      <c r="BL174" s="382"/>
      <c r="BM174" s="382"/>
      <c r="BN174" s="382"/>
      <c r="BO174" s="382"/>
      <c r="BP174" s="382"/>
      <c r="BQ174" s="382"/>
      <c r="BR174" s="382"/>
      <c r="BS174" s="382"/>
      <c r="BT174" s="382"/>
      <c r="BU174" s="382"/>
      <c r="BV174" s="382"/>
      <c r="BW174" s="382"/>
      <c r="BX174" s="382"/>
      <c r="BY174" s="382"/>
      <c r="BZ174" s="382"/>
      <c r="CA174" s="382"/>
      <c r="CB174" s="382"/>
      <c r="CC174" s="382"/>
      <c r="CD174" s="382"/>
      <c r="CE174" s="382"/>
      <c r="CF174" s="382"/>
      <c r="CG174" s="382"/>
      <c r="CH174" s="382"/>
      <c r="CI174" s="382"/>
      <c r="CJ174" s="382"/>
      <c r="CK174" s="382"/>
      <c r="CL174" s="382"/>
      <c r="CM174" s="382"/>
      <c r="CN174" s="382"/>
      <c r="CO174" s="382"/>
      <c r="CP174" s="382"/>
      <c r="CQ174" s="382"/>
      <c r="CR174" s="382"/>
      <c r="CS174" s="382"/>
      <c r="CT174" s="382"/>
      <c r="CU174" s="382"/>
      <c r="CV174" s="382"/>
      <c r="CW174" s="382"/>
      <c r="CX174" s="382"/>
      <c r="CY174" s="382"/>
      <c r="CZ174" s="382"/>
      <c r="DA174" s="382"/>
      <c r="DB174" s="382"/>
      <c r="DC174" s="382"/>
      <c r="DD174" s="382"/>
      <c r="DE174" s="382"/>
      <c r="DF174" s="382"/>
      <c r="DG174" s="382"/>
      <c r="DH174" s="382"/>
      <c r="DI174" s="382"/>
      <c r="DJ174" s="382"/>
      <c r="DK174" s="382"/>
      <c r="DL174" s="382"/>
      <c r="DM174" s="382"/>
      <c r="DN174" s="382"/>
      <c r="DO174" s="382"/>
      <c r="DP174" s="382"/>
      <c r="DQ174" s="382"/>
      <c r="DR174" s="382"/>
      <c r="DS174" s="382"/>
      <c r="DT174" s="382"/>
      <c r="DU174" s="382"/>
      <c r="DV174" s="382"/>
      <c r="DW174" s="382"/>
      <c r="DX174" s="382"/>
      <c r="DY174" s="382"/>
      <c r="DZ174" s="382"/>
      <c r="EA174" s="382"/>
      <c r="EB174" s="382"/>
      <c r="EC174" s="382"/>
      <c r="ED174" s="382"/>
      <c r="EE174" s="382"/>
      <c r="EF174" s="382"/>
      <c r="EG174" s="382"/>
      <c r="EH174" s="382"/>
      <c r="EI174" s="382"/>
      <c r="EJ174" s="382"/>
      <c r="EK174" s="382"/>
      <c r="EL174" s="382"/>
      <c r="EM174" s="382"/>
      <c r="EN174" s="382"/>
      <c r="EO174" s="382"/>
      <c r="EP174" s="382"/>
      <c r="EQ174" s="382"/>
      <c r="ER174" s="382"/>
      <c r="ES174" s="382"/>
      <c r="ET174" s="382"/>
      <c r="EU174" s="382"/>
      <c r="EV174" s="382"/>
      <c r="EW174" s="382"/>
      <c r="EX174" s="382"/>
      <c r="EY174" s="382"/>
      <c r="EZ174" s="382"/>
      <c r="FA174" s="382"/>
      <c r="FB174" s="382"/>
      <c r="FC174" s="382"/>
      <c r="FD174" s="382"/>
      <c r="FE174" s="382"/>
      <c r="FF174" s="382"/>
      <c r="FG174" s="382"/>
      <c r="FH174" s="382"/>
      <c r="FI174" s="382"/>
      <c r="FJ174" s="382"/>
      <c r="FK174" s="382"/>
      <c r="FL174" s="382"/>
      <c r="FM174" s="382"/>
      <c r="FN174" s="382"/>
      <c r="FO174" s="382"/>
      <c r="FP174" s="382"/>
      <c r="FQ174" s="382"/>
      <c r="FR174" s="382"/>
      <c r="FS174" s="382"/>
      <c r="FT174" s="382"/>
      <c r="FU174" s="382"/>
      <c r="FV174" s="382"/>
      <c r="FW174" s="382"/>
      <c r="FX174" s="382"/>
      <c r="FY174" s="382"/>
      <c r="FZ174" s="382"/>
      <c r="GA174" s="382"/>
      <c r="GB174" s="382"/>
      <c r="GC174" s="382"/>
      <c r="GD174" s="382"/>
      <c r="GE174" s="382"/>
      <c r="GF174" s="382"/>
      <c r="GG174" s="382"/>
      <c r="GH174" s="382"/>
      <c r="GI174" s="382"/>
      <c r="GJ174" s="382"/>
      <c r="GK174" s="382"/>
      <c r="GL174" s="382"/>
      <c r="GM174" s="382"/>
      <c r="GN174" s="382"/>
      <c r="GO174" s="382"/>
      <c r="GP174" s="382"/>
      <c r="GQ174" s="382"/>
      <c r="GR174" s="382"/>
      <c r="GS174" s="382"/>
      <c r="GT174" s="382"/>
      <c r="GU174" s="382"/>
      <c r="GV174" s="382"/>
      <c r="GW174" s="382"/>
      <c r="GX174" s="382"/>
      <c r="GY174" s="382"/>
      <c r="GZ174" s="382"/>
      <c r="HA174" s="382"/>
      <c r="HB174" s="382"/>
      <c r="HC174" s="382"/>
      <c r="HD174" s="382"/>
      <c r="HE174" s="382"/>
      <c r="HF174" s="382"/>
      <c r="HG174" s="382"/>
      <c r="HH174" s="382"/>
      <c r="HI174" s="382"/>
      <c r="HJ174" s="382"/>
      <c r="HK174" s="382"/>
      <c r="HL174" s="382"/>
      <c r="HM174" s="382"/>
      <c r="HN174" s="382"/>
      <c r="HO174" s="382"/>
      <c r="HP174" s="382"/>
      <c r="HQ174" s="382"/>
      <c r="HR174" s="382"/>
      <c r="HS174" s="382"/>
      <c r="HT174" s="382"/>
      <c r="HU174" s="382"/>
      <c r="HV174" s="382"/>
      <c r="HW174" s="382"/>
      <c r="HX174" s="382"/>
      <c r="HY174" s="382"/>
      <c r="HZ174" s="382"/>
      <c r="IA174" s="382"/>
      <c r="IB174" s="382"/>
      <c r="IC174" s="382"/>
      <c r="ID174" s="382"/>
      <c r="IE174" s="382"/>
      <c r="IF174" s="382"/>
      <c r="IG174" s="382"/>
      <c r="IH174" s="382"/>
      <c r="II174" s="382"/>
      <c r="IJ174" s="382"/>
      <c r="IK174" s="382"/>
      <c r="IL174" s="382"/>
      <c r="IM174" s="382"/>
      <c r="IN174" s="382"/>
      <c r="IO174" s="382"/>
      <c r="IP174" s="382"/>
      <c r="IQ174" s="382"/>
      <c r="IR174" s="382"/>
      <c r="IS174" s="382"/>
      <c r="IT174" s="382"/>
      <c r="IU174" s="382"/>
      <c r="IV174" s="382"/>
      <c r="IW174" s="382"/>
      <c r="IX174" s="382"/>
      <c r="IY174" s="382"/>
      <c r="IZ174" s="382"/>
      <c r="JA174" s="382"/>
      <c r="JB174" s="382"/>
      <c r="JC174" s="382"/>
      <c r="JD174" s="382"/>
      <c r="JE174" s="382"/>
      <c r="JF174" s="382"/>
      <c r="JG174" s="382"/>
      <c r="JH174" s="382"/>
      <c r="JI174" s="382"/>
      <c r="JJ174" s="382"/>
      <c r="JK174" s="382"/>
      <c r="JL174" s="382"/>
      <c r="JM174" s="382"/>
      <c r="JN174" s="382"/>
      <c r="JO174" s="382"/>
      <c r="JP174" s="382"/>
      <c r="JQ174" s="382"/>
      <c r="JR174" s="382"/>
      <c r="JS174" s="382"/>
      <c r="JT174" s="382"/>
      <c r="JU174" s="382"/>
      <c r="JV174" s="382"/>
      <c r="JW174" s="382"/>
      <c r="JX174" s="382"/>
      <c r="JY174" s="382"/>
      <c r="JZ174" s="382"/>
      <c r="KA174" s="382"/>
      <c r="KB174" s="382"/>
      <c r="KC174" s="382"/>
      <c r="KD174" s="382"/>
      <c r="KE174" s="382"/>
      <c r="KF174" s="382"/>
      <c r="KG174" s="382"/>
      <c r="KH174" s="382"/>
      <c r="KI174" s="382"/>
      <c r="KJ174" s="382"/>
      <c r="KK174" s="382"/>
      <c r="KL174" s="382"/>
      <c r="KM174" s="382"/>
      <c r="KN174" s="382"/>
      <c r="KO174" s="382"/>
      <c r="KP174" s="382"/>
      <c r="KQ174" s="382"/>
      <c r="KR174" s="382"/>
      <c r="KS174" s="382"/>
      <c r="KT174" s="382"/>
      <c r="KU174" s="382"/>
      <c r="KV174" s="382"/>
      <c r="KW174" s="382"/>
      <c r="KX174" s="382"/>
      <c r="KY174" s="382"/>
      <c r="KZ174" s="382"/>
      <c r="LA174" s="382"/>
      <c r="LB174" s="382"/>
      <c r="LC174" s="382"/>
      <c r="LD174" s="382"/>
      <c r="LE174" s="382"/>
      <c r="LF174" s="382"/>
      <c r="LG174" s="382"/>
      <c r="LH174" s="382"/>
      <c r="LI174" s="382"/>
      <c r="LJ174" s="382"/>
      <c r="LK174" s="382"/>
      <c r="LL174" s="382"/>
      <c r="LM174" s="382"/>
      <c r="LN174" s="382"/>
      <c r="LO174" s="382"/>
      <c r="LP174" s="382"/>
      <c r="LQ174" s="382"/>
      <c r="LR174" s="382"/>
      <c r="LS174" s="382"/>
      <c r="LT174" s="382"/>
      <c r="LU174" s="382"/>
      <c r="LV174" s="382"/>
      <c r="LW174" s="382"/>
      <c r="LX174" s="382"/>
      <c r="LY174" s="382"/>
      <c r="LZ174" s="382"/>
      <c r="MA174" s="382"/>
      <c r="MB174" s="382"/>
      <c r="MC174" s="382"/>
      <c r="MD174" s="382"/>
      <c r="ME174" s="382"/>
      <c r="MF174" s="382"/>
      <c r="MG174" s="382"/>
      <c r="MH174" s="382"/>
      <c r="MI174" s="382"/>
      <c r="MJ174" s="382"/>
      <c r="MK174" s="382"/>
      <c r="ML174" s="382"/>
      <c r="MM174" s="382"/>
      <c r="MN174" s="382"/>
      <c r="MO174" s="382"/>
      <c r="MP174" s="382"/>
      <c r="MQ174" s="382"/>
      <c r="MR174" s="382"/>
      <c r="MS174" s="382"/>
      <c r="MT174" s="382"/>
      <c r="MU174" s="382"/>
      <c r="MV174" s="382"/>
      <c r="MW174" s="382"/>
      <c r="MX174" s="382"/>
      <c r="MY174" s="382"/>
      <c r="MZ174" s="382"/>
      <c r="NA174" s="382"/>
      <c r="NB174" s="382"/>
      <c r="NC174" s="382"/>
      <c r="ND174" s="382"/>
      <c r="NE174" s="382"/>
      <c r="NF174" s="382"/>
      <c r="NG174" s="382"/>
      <c r="NH174" s="382"/>
      <c r="NI174" s="382"/>
      <c r="NJ174" s="382"/>
      <c r="NK174" s="382"/>
      <c r="NL174" s="382"/>
      <c r="NM174" s="382"/>
      <c r="NN174" s="382"/>
      <c r="NO174" s="382"/>
      <c r="NP174" s="382"/>
      <c r="NQ174" s="382"/>
      <c r="NR174" s="382"/>
      <c r="NS174" s="382"/>
      <c r="NT174" s="382"/>
      <c r="NU174" s="382"/>
      <c r="NV174" s="382"/>
      <c r="NW174" s="382"/>
      <c r="NX174" s="382"/>
      <c r="NY174" s="382"/>
      <c r="NZ174" s="382"/>
      <c r="OA174" s="382"/>
      <c r="OB174" s="382"/>
      <c r="OC174" s="382"/>
      <c r="OD174" s="382"/>
      <c r="OE174" s="382"/>
      <c r="OF174" s="382"/>
      <c r="OG174" s="382"/>
      <c r="OH174" s="382"/>
      <c r="OI174" s="382"/>
      <c r="OJ174" s="382"/>
      <c r="OK174" s="382"/>
      <c r="OL174" s="382"/>
      <c r="OM174" s="382"/>
      <c r="ON174" s="382"/>
      <c r="OO174" s="382"/>
      <c r="OP174" s="382"/>
      <c r="OQ174" s="382"/>
      <c r="OR174" s="382"/>
      <c r="OS174" s="382"/>
      <c r="OT174" s="382"/>
      <c r="OU174" s="382"/>
      <c r="OV174" s="382"/>
      <c r="OW174" s="382"/>
      <c r="OX174" s="382"/>
      <c r="OY174" s="382"/>
      <c r="OZ174" s="382"/>
      <c r="PA174" s="382"/>
      <c r="PB174" s="382"/>
      <c r="PC174" s="382"/>
      <c r="PD174" s="382"/>
      <c r="PE174" s="382"/>
      <c r="PF174" s="382"/>
      <c r="PG174" s="382"/>
      <c r="PH174" s="382"/>
      <c r="PI174" s="382"/>
      <c r="PJ174" s="382"/>
      <c r="PK174" s="382"/>
      <c r="PL174" s="382"/>
      <c r="PM174" s="382"/>
      <c r="PN174" s="382"/>
      <c r="PO174" s="382"/>
      <c r="PP174" s="382"/>
      <c r="PQ174" s="382"/>
      <c r="PR174" s="382"/>
      <c r="PS174" s="382"/>
      <c r="PT174" s="382"/>
      <c r="PU174" s="382"/>
      <c r="PV174" s="382"/>
      <c r="PW174" s="382"/>
      <c r="PX174" s="382"/>
      <c r="PY174" s="382"/>
      <c r="PZ174" s="382"/>
      <c r="QA174" s="382"/>
      <c r="QB174" s="382"/>
      <c r="QC174" s="382"/>
      <c r="QD174" s="382"/>
      <c r="QE174" s="382"/>
      <c r="QF174" s="382"/>
      <c r="QG174" s="382"/>
      <c r="QH174" s="382"/>
      <c r="QI174" s="382"/>
      <c r="QJ174" s="382"/>
      <c r="QK174" s="382"/>
      <c r="QL174" s="382"/>
      <c r="QM174" s="382"/>
      <c r="QN174" s="382"/>
      <c r="QO174" s="382"/>
      <c r="QP174" s="382"/>
      <c r="QQ174" s="382"/>
      <c r="QR174" s="382"/>
      <c r="QS174" s="382"/>
      <c r="QT174" s="382"/>
      <c r="QU174" s="382"/>
      <c r="QV174" s="382"/>
      <c r="QW174" s="382"/>
      <c r="QX174" s="382"/>
      <c r="QY174" s="382"/>
      <c r="QZ174" s="382"/>
      <c r="RA174" s="382"/>
      <c r="RB174" s="382"/>
      <c r="RC174" s="382"/>
      <c r="RD174" s="382"/>
      <c r="RE174" s="382"/>
      <c r="RF174" s="382"/>
      <c r="RG174" s="382"/>
      <c r="RH174" s="382"/>
      <c r="RI174" s="382"/>
      <c r="RJ174" s="382"/>
      <c r="RK174" s="382"/>
      <c r="RL174" s="382"/>
      <c r="RM174" s="382"/>
      <c r="RN174" s="382"/>
      <c r="RO174" s="382"/>
      <c r="RP174" s="382"/>
      <c r="RQ174" s="382"/>
      <c r="RR174" s="382"/>
      <c r="RS174" s="382"/>
      <c r="RT174" s="382"/>
      <c r="RU174" s="382"/>
      <c r="RV174" s="382"/>
      <c r="RW174" s="382"/>
      <c r="RX174" s="382"/>
      <c r="RY174" s="382"/>
      <c r="RZ174" s="382"/>
      <c r="SA174" s="382"/>
      <c r="SB174" s="382"/>
      <c r="SC174" s="382"/>
      <c r="SD174" s="382"/>
      <c r="SE174" s="382"/>
      <c r="SF174" s="382"/>
      <c r="SG174" s="382"/>
      <c r="SH174" s="382"/>
      <c r="SI174" s="382"/>
      <c r="SJ174" s="382"/>
      <c r="SK174" s="382"/>
      <c r="SL174" s="382"/>
      <c r="SM174" s="382"/>
      <c r="SN174" s="382"/>
      <c r="SO174" s="382"/>
      <c r="SP174" s="382"/>
      <c r="SQ174" s="382"/>
      <c r="SR174" s="382"/>
      <c r="SS174" s="382"/>
      <c r="ST174" s="382"/>
      <c r="SU174" s="382"/>
      <c r="SV174" s="382"/>
      <c r="SW174" s="382"/>
      <c r="SX174" s="382"/>
      <c r="SY174" s="382"/>
      <c r="SZ174" s="382"/>
      <c r="TA174" s="382"/>
      <c r="TB174" s="382"/>
      <c r="TC174" s="382"/>
      <c r="TD174" s="382"/>
      <c r="TE174" s="382"/>
      <c r="TF174" s="382"/>
      <c r="TG174" s="382"/>
      <c r="TH174" s="382"/>
      <c r="TI174" s="382"/>
      <c r="TJ174" s="382"/>
      <c r="TK174" s="382"/>
      <c r="TL174" s="382"/>
      <c r="TM174" s="382"/>
      <c r="TN174" s="382"/>
      <c r="TO174" s="382"/>
      <c r="TP174" s="382"/>
      <c r="TQ174" s="382"/>
      <c r="TR174" s="382"/>
      <c r="TS174" s="382"/>
      <c r="TT174" s="382"/>
      <c r="TU174" s="382"/>
      <c r="TV174" s="382"/>
      <c r="TW174" s="382"/>
      <c r="TX174" s="382"/>
      <c r="TY174" s="382"/>
      <c r="TZ174" s="382"/>
      <c r="UA174" s="382"/>
      <c r="UB174" s="382"/>
      <c r="UC174" s="382"/>
      <c r="UD174" s="382"/>
      <c r="UE174" s="382"/>
      <c r="UF174" s="382"/>
      <c r="UG174" s="382"/>
      <c r="UH174" s="382"/>
      <c r="UI174" s="382"/>
      <c r="UJ174" s="382"/>
      <c r="UK174" s="382"/>
      <c r="UL174" s="382"/>
      <c r="UM174" s="382"/>
      <c r="UN174" s="382"/>
      <c r="UO174" s="382"/>
      <c r="UP174" s="382"/>
      <c r="UQ174" s="382"/>
      <c r="UR174" s="382"/>
      <c r="US174" s="382"/>
      <c r="UT174" s="382"/>
      <c r="UU174" s="382"/>
      <c r="UV174" s="382"/>
      <c r="UW174" s="382"/>
      <c r="UX174" s="382"/>
      <c r="UY174" s="382"/>
      <c r="UZ174" s="382"/>
      <c r="VA174" s="382"/>
      <c r="VB174" s="382"/>
      <c r="VC174" s="382"/>
      <c r="VD174" s="382"/>
      <c r="VE174" s="382"/>
      <c r="VF174" s="382"/>
      <c r="VG174" s="382"/>
      <c r="VH174" s="382"/>
      <c r="VI174" s="382"/>
      <c r="VJ174" s="382"/>
      <c r="VK174" s="382"/>
      <c r="VL174" s="382"/>
      <c r="VM174" s="382"/>
      <c r="VN174" s="382"/>
      <c r="VO174" s="382"/>
      <c r="VP174" s="382"/>
      <c r="VQ174" s="382"/>
      <c r="VR174" s="382"/>
      <c r="VS174" s="382"/>
      <c r="VT174" s="382"/>
      <c r="VU174" s="382"/>
      <c r="VV174" s="382"/>
      <c r="VW174" s="382"/>
      <c r="VX174" s="382"/>
      <c r="VY174" s="382"/>
      <c r="VZ174" s="382"/>
      <c r="WA174" s="382"/>
      <c r="WB174" s="382"/>
      <c r="WC174" s="382"/>
      <c r="WD174" s="382"/>
      <c r="WE174" s="382"/>
      <c r="WF174" s="382"/>
      <c r="WG174" s="382"/>
      <c r="WH174" s="382"/>
      <c r="WI174" s="382"/>
      <c r="WJ174" s="382"/>
      <c r="WK174" s="382"/>
      <c r="WL174" s="382"/>
      <c r="WM174" s="382"/>
      <c r="WN174" s="382"/>
      <c r="WO174" s="382"/>
      <c r="WP174" s="382"/>
      <c r="WQ174" s="382"/>
      <c r="WR174" s="382"/>
      <c r="WS174" s="382"/>
      <c r="WT174" s="382"/>
      <c r="WU174" s="382"/>
      <c r="WV174" s="382"/>
      <c r="WW174" s="382"/>
      <c r="WX174" s="382"/>
      <c r="WY174" s="382"/>
      <c r="WZ174" s="382"/>
      <c r="XA174" s="382"/>
      <c r="XB174" s="382"/>
      <c r="XC174" s="382"/>
      <c r="XD174" s="382"/>
      <c r="XE174" s="382"/>
      <c r="XF174" s="382"/>
      <c r="XG174" s="382"/>
      <c r="XH174" s="382"/>
      <c r="XI174" s="382"/>
      <c r="XJ174" s="382"/>
      <c r="XK174" s="382"/>
      <c r="XL174" s="382"/>
      <c r="XM174" s="382"/>
      <c r="XN174" s="382"/>
      <c r="XO174" s="382"/>
      <c r="XP174" s="382"/>
      <c r="XQ174" s="382"/>
      <c r="XR174" s="382"/>
      <c r="XS174" s="382"/>
      <c r="XT174" s="382"/>
      <c r="XU174" s="382"/>
      <c r="XV174" s="382"/>
      <c r="XW174" s="382"/>
      <c r="XX174" s="382"/>
      <c r="XY174" s="382"/>
      <c r="XZ174" s="382"/>
      <c r="YA174" s="382"/>
      <c r="YB174" s="382"/>
      <c r="YC174" s="382"/>
      <c r="YD174" s="382"/>
      <c r="YE174" s="382"/>
      <c r="YF174" s="382"/>
      <c r="YG174" s="382"/>
      <c r="YH174" s="382"/>
      <c r="YI174" s="382"/>
      <c r="YJ174" s="382"/>
      <c r="YK174" s="382"/>
      <c r="YL174" s="382"/>
      <c r="YM174" s="382"/>
      <c r="YN174" s="382"/>
      <c r="YO174" s="382"/>
      <c r="YP174" s="382"/>
      <c r="YQ174" s="382"/>
      <c r="YR174" s="382"/>
      <c r="YS174" s="382"/>
      <c r="YT174" s="382"/>
      <c r="YU174" s="382"/>
      <c r="YV174" s="382"/>
      <c r="YW174" s="382"/>
      <c r="YX174" s="382"/>
      <c r="YY174" s="382"/>
      <c r="YZ174" s="382"/>
      <c r="ZA174" s="382"/>
      <c r="ZB174" s="382"/>
      <c r="ZC174" s="382"/>
      <c r="ZD174" s="382"/>
      <c r="ZE174" s="382"/>
      <c r="ZF174" s="382"/>
      <c r="ZG174" s="382"/>
      <c r="ZH174" s="382"/>
      <c r="ZI174" s="382"/>
      <c r="ZJ174" s="382"/>
      <c r="ZK174" s="382"/>
      <c r="ZL174" s="382"/>
      <c r="ZM174" s="382"/>
      <c r="ZN174" s="382"/>
      <c r="ZO174" s="382"/>
      <c r="ZP174" s="382"/>
      <c r="ZQ174" s="382"/>
      <c r="ZR174" s="382"/>
      <c r="ZS174" s="382"/>
      <c r="ZT174" s="382"/>
      <c r="ZU174" s="382"/>
      <c r="ZV174" s="382"/>
      <c r="ZW174" s="382"/>
      <c r="ZX174" s="382"/>
      <c r="ZY174" s="382"/>
      <c r="ZZ174" s="382"/>
      <c r="AAA174" s="382"/>
      <c r="AAB174" s="382"/>
      <c r="AAC174" s="382"/>
      <c r="AAD174" s="382"/>
      <c r="AAE174" s="382"/>
      <c r="AAF174" s="382"/>
      <c r="AAG174" s="382"/>
      <c r="AAH174" s="382"/>
      <c r="AAI174" s="382"/>
      <c r="AAJ174" s="382"/>
      <c r="AAK174" s="382"/>
      <c r="AAL174" s="382"/>
      <c r="AAM174" s="382"/>
      <c r="AAN174" s="382"/>
      <c r="AAO174" s="382"/>
      <c r="AAP174" s="382"/>
      <c r="AAQ174" s="382"/>
      <c r="AAR174" s="382"/>
      <c r="AAS174" s="382"/>
      <c r="AAT174" s="382"/>
      <c r="AAU174" s="382"/>
      <c r="AAV174" s="382"/>
      <c r="AAW174" s="382"/>
      <c r="AAX174" s="382"/>
      <c r="AAY174" s="382"/>
      <c r="AAZ174" s="382"/>
      <c r="ABA174" s="382"/>
      <c r="ABB174" s="382"/>
      <c r="ABC174" s="382"/>
      <c r="ABD174" s="382"/>
      <c r="ABE174" s="382"/>
      <c r="ABF174" s="382"/>
      <c r="ABG174" s="382"/>
      <c r="ABH174" s="382"/>
      <c r="ABI174" s="382"/>
      <c r="ABJ174" s="382"/>
      <c r="ABK174" s="382"/>
      <c r="ABL174" s="382"/>
      <c r="ABM174" s="382"/>
      <c r="ABN174" s="382"/>
      <c r="ABO174" s="382"/>
      <c r="ABP174" s="382"/>
      <c r="ABQ174" s="382"/>
      <c r="ABR174" s="382"/>
      <c r="ABS174" s="382"/>
      <c r="ABT174" s="382"/>
      <c r="ABU174" s="382"/>
      <c r="ABV174" s="382"/>
      <c r="ABW174" s="382"/>
      <c r="ABX174" s="382"/>
      <c r="ABY174" s="382"/>
      <c r="ABZ174" s="382"/>
      <c r="ACA174" s="382"/>
      <c r="ACB174" s="382"/>
      <c r="ACC174" s="382"/>
      <c r="ACD174" s="382"/>
      <c r="ACE174" s="382"/>
      <c r="ACF174" s="382"/>
      <c r="ACG174" s="382"/>
      <c r="ACH174" s="382"/>
      <c r="ACI174" s="382"/>
      <c r="ACJ174" s="382"/>
      <c r="ACK174" s="382"/>
      <c r="ACL174" s="382"/>
      <c r="ACM174" s="382"/>
      <c r="ACN174" s="382"/>
      <c r="ACO174" s="382"/>
      <c r="ACP174" s="382"/>
      <c r="ACQ174" s="382"/>
      <c r="ACR174" s="382"/>
      <c r="ACS174" s="382"/>
      <c r="ACT174" s="382"/>
      <c r="ACU174" s="382"/>
      <c r="ACV174" s="382"/>
      <c r="ACW174" s="382"/>
      <c r="ACX174" s="382"/>
      <c r="ACY174" s="382"/>
      <c r="ACZ174" s="382"/>
      <c r="ADA174" s="382"/>
      <c r="ADB174" s="382"/>
      <c r="ADC174" s="382"/>
      <c r="ADD174" s="382"/>
      <c r="ADE174" s="382"/>
      <c r="ADF174" s="382"/>
      <c r="ADG174" s="382"/>
      <c r="ADH174" s="382"/>
      <c r="ADI174" s="382"/>
      <c r="ADJ174" s="382"/>
      <c r="ADK174" s="382"/>
      <c r="ADL174" s="382"/>
      <c r="ADM174" s="382"/>
      <c r="ADN174" s="382"/>
      <c r="ADO174" s="382"/>
      <c r="ADP174" s="382"/>
      <c r="ADQ174" s="382"/>
      <c r="ADR174" s="382"/>
      <c r="ADS174" s="382"/>
      <c r="ADT174" s="382"/>
      <c r="ADU174" s="382"/>
      <c r="ADV174" s="382"/>
      <c r="ADW174" s="382"/>
      <c r="ADX174" s="382"/>
      <c r="ADY174" s="382"/>
      <c r="ADZ174" s="382"/>
      <c r="AEA174" s="382"/>
      <c r="AEB174" s="382"/>
      <c r="AEC174" s="382"/>
      <c r="AED174" s="382"/>
      <c r="AEE174" s="382"/>
      <c r="AEF174" s="382"/>
      <c r="AEG174" s="382"/>
      <c r="AEH174" s="382"/>
      <c r="AEI174" s="382"/>
      <c r="AEJ174" s="382"/>
      <c r="AEK174" s="382"/>
      <c r="AEL174" s="382"/>
      <c r="AEM174" s="382"/>
      <c r="AEN174" s="382"/>
      <c r="AEO174" s="382"/>
      <c r="AEP174" s="382"/>
      <c r="AEQ174" s="382"/>
      <c r="AER174" s="382"/>
      <c r="AES174" s="382"/>
      <c r="AET174" s="382"/>
      <c r="AEU174" s="382"/>
      <c r="AEV174" s="382"/>
      <c r="AEW174" s="382"/>
      <c r="AEX174" s="382"/>
      <c r="AEY174" s="382"/>
      <c r="AEZ174" s="382"/>
      <c r="AFA174" s="382"/>
      <c r="AFB174" s="382"/>
      <c r="AFC174" s="382"/>
      <c r="AFD174" s="382"/>
      <c r="AFE174" s="382"/>
      <c r="AFF174" s="382"/>
      <c r="AFG174" s="382"/>
      <c r="AFH174" s="382"/>
      <c r="AFI174" s="382"/>
      <c r="AFJ174" s="382"/>
      <c r="AFK174" s="382"/>
      <c r="AFL174" s="382"/>
      <c r="AFM174" s="382"/>
      <c r="AFN174" s="382"/>
      <c r="AFO174" s="382"/>
      <c r="AFP174" s="382"/>
      <c r="AFQ174" s="382"/>
      <c r="AFR174" s="382"/>
      <c r="AFS174" s="382"/>
      <c r="AFT174" s="382"/>
      <c r="AFU174" s="382"/>
      <c r="AFV174" s="382"/>
      <c r="AFW174" s="382"/>
      <c r="AFX174" s="382"/>
      <c r="AFY174" s="382"/>
      <c r="AFZ174" s="382"/>
      <c r="AGA174" s="382"/>
      <c r="AGB174" s="382"/>
      <c r="AGC174" s="382"/>
      <c r="AGD174" s="382"/>
      <c r="AGE174" s="382"/>
      <c r="AGF174" s="382"/>
      <c r="AGG174" s="382"/>
      <c r="AGH174" s="382"/>
      <c r="AGI174" s="382"/>
      <c r="AGJ174" s="382"/>
      <c r="AGK174" s="382"/>
      <c r="AGL174" s="382"/>
      <c r="AGM174" s="382"/>
      <c r="AGN174" s="382"/>
      <c r="AGO174" s="382"/>
      <c r="AGP174" s="382"/>
      <c r="AGQ174" s="382"/>
      <c r="AGR174" s="382"/>
      <c r="AGS174" s="382"/>
      <c r="AGT174" s="382"/>
      <c r="AGU174" s="382"/>
      <c r="AGV174" s="382"/>
      <c r="AGW174" s="382"/>
      <c r="AGX174" s="382"/>
      <c r="AGY174" s="382"/>
      <c r="AGZ174" s="382"/>
      <c r="AHA174" s="382"/>
      <c r="AHB174" s="382"/>
      <c r="AHC174" s="382"/>
      <c r="AHD174" s="382"/>
      <c r="AHE174" s="382"/>
      <c r="AHF174" s="382"/>
      <c r="AHG174" s="382"/>
      <c r="AHH174" s="382"/>
      <c r="AHI174" s="382"/>
      <c r="AHJ174" s="382"/>
      <c r="AHK174" s="382"/>
      <c r="AHL174" s="382"/>
      <c r="AHM174" s="382"/>
      <c r="AHN174" s="382"/>
      <c r="AHO174" s="382"/>
      <c r="AHP174" s="382"/>
      <c r="AHQ174" s="382"/>
      <c r="AHR174" s="382"/>
      <c r="AHS174" s="382"/>
      <c r="AHT174" s="382"/>
      <c r="AHU174" s="382"/>
      <c r="AHV174" s="382"/>
      <c r="AHW174" s="382"/>
      <c r="AHX174" s="382"/>
      <c r="AHY174" s="382"/>
      <c r="AHZ174" s="382"/>
      <c r="AIA174" s="382"/>
      <c r="AIB174" s="382"/>
      <c r="AIC174" s="382"/>
      <c r="AID174" s="382"/>
      <c r="AIE174" s="382"/>
      <c r="AIF174" s="382"/>
      <c r="AIG174" s="382"/>
      <c r="AIH174" s="382"/>
      <c r="AII174" s="382"/>
      <c r="AIJ174" s="382"/>
      <c r="AIK174" s="382"/>
      <c r="AIL174" s="382"/>
      <c r="AIM174" s="382"/>
      <c r="AIN174" s="382"/>
      <c r="AIO174" s="382"/>
      <c r="AIP174" s="382"/>
      <c r="AIQ174" s="382"/>
      <c r="AIR174" s="382"/>
      <c r="AIS174" s="382"/>
      <c r="AIT174" s="382"/>
      <c r="AIU174" s="382"/>
      <c r="AIV174" s="382"/>
      <c r="AIW174" s="382"/>
      <c r="AIX174" s="382"/>
      <c r="AIY174" s="382"/>
      <c r="AIZ174" s="382"/>
      <c r="AJA174" s="382"/>
      <c r="AJB174" s="382"/>
      <c r="AJC174" s="382"/>
      <c r="AJD174" s="382"/>
      <c r="AJE174" s="382"/>
      <c r="AJF174" s="382"/>
      <c r="AJG174" s="382"/>
      <c r="AJH174" s="382"/>
      <c r="AJI174" s="382"/>
      <c r="AJJ174" s="382"/>
      <c r="AJK174" s="382"/>
      <c r="AJL174" s="382"/>
      <c r="AJM174" s="382"/>
      <c r="AJN174" s="382"/>
      <c r="AJO174" s="382"/>
      <c r="AJP174" s="382"/>
      <c r="AJQ174" s="382"/>
      <c r="AJR174" s="382"/>
      <c r="AJS174" s="382"/>
      <c r="AJT174" s="382"/>
      <c r="AJU174" s="382"/>
      <c r="AJV174" s="382"/>
      <c r="AJW174" s="382"/>
      <c r="AJX174" s="382"/>
      <c r="AJY174" s="382"/>
      <c r="AJZ174" s="382"/>
      <c r="AKA174" s="382"/>
      <c r="AKB174" s="382"/>
      <c r="AKC174" s="382"/>
      <c r="AKD174" s="382"/>
      <c r="AKE174" s="382"/>
      <c r="AKF174" s="382"/>
      <c r="AKG174" s="382"/>
      <c r="AKH174" s="382"/>
      <c r="AKI174" s="382"/>
      <c r="AKJ174" s="382"/>
      <c r="AKK174" s="382"/>
      <c r="AKL174" s="382"/>
      <c r="AKM174" s="382"/>
      <c r="AKN174" s="382"/>
      <c r="AKO174" s="382"/>
      <c r="AKP174" s="382"/>
      <c r="AKQ174" s="382"/>
      <c r="AKR174" s="382"/>
      <c r="AKS174" s="382"/>
      <c r="AKT174" s="382"/>
      <c r="AKU174" s="382"/>
      <c r="AKV174" s="382"/>
      <c r="AKW174" s="382"/>
      <c r="AKX174" s="382"/>
      <c r="AKY174" s="382"/>
      <c r="AKZ174" s="382"/>
      <c r="ALA174" s="382"/>
      <c r="ALB174" s="382"/>
      <c r="ALC174" s="382"/>
      <c r="ALD174" s="382"/>
      <c r="ALE174" s="382"/>
      <c r="ALF174" s="382"/>
      <c r="ALG174" s="382"/>
      <c r="ALH174" s="382"/>
      <c r="ALI174" s="382"/>
      <c r="ALJ174" s="382"/>
      <c r="ALK174" s="382"/>
      <c r="ALL174" s="382"/>
      <c r="ALM174" s="382"/>
      <c r="ALN174" s="382"/>
      <c r="ALO174" s="382"/>
      <c r="ALP174" s="382"/>
      <c r="ALQ174" s="382"/>
      <c r="ALR174" s="382"/>
      <c r="ALS174" s="382"/>
      <c r="ALT174" s="382"/>
      <c r="ALU174" s="382"/>
      <c r="ALV174" s="382"/>
      <c r="ALW174" s="382"/>
      <c r="ALX174" s="382"/>
      <c r="ALY174" s="382"/>
      <c r="ALZ174" s="382"/>
      <c r="AMA174" s="382"/>
      <c r="AMB174" s="382"/>
      <c r="AMC174" s="382"/>
      <c r="AMD174" s="382"/>
      <c r="AME174" s="382"/>
      <c r="AMF174" s="382"/>
      <c r="AMG174" s="382"/>
      <c r="AMH174" s="382"/>
      <c r="AMI174" s="382"/>
      <c r="AMJ174" s="382"/>
      <c r="AMK174" s="382"/>
      <c r="AML174" s="382"/>
      <c r="AMM174" s="382"/>
      <c r="AMN174" s="382"/>
      <c r="AMO174" s="382"/>
      <c r="AMP174" s="382"/>
      <c r="AMQ174" s="382"/>
      <c r="AMR174" s="382"/>
      <c r="AMS174" s="382"/>
      <c r="AMT174" s="382"/>
      <c r="AMU174" s="382"/>
      <c r="AMV174" s="382"/>
      <c r="AMW174" s="382"/>
      <c r="AMX174" s="382"/>
      <c r="AMY174" s="382"/>
      <c r="AMZ174" s="382"/>
      <c r="ANA174" s="382"/>
      <c r="ANB174" s="382"/>
      <c r="ANC174" s="382"/>
      <c r="AND174" s="382"/>
      <c r="ANE174" s="382"/>
      <c r="ANF174" s="382"/>
      <c r="ANG174" s="382"/>
      <c r="ANH174" s="382"/>
      <c r="ANI174" s="382"/>
      <c r="ANJ174" s="382"/>
      <c r="ANK174" s="382"/>
      <c r="ANL174" s="382"/>
      <c r="ANM174" s="382"/>
      <c r="ANN174" s="382"/>
      <c r="ANO174" s="382"/>
      <c r="ANP174" s="382"/>
      <c r="ANQ174" s="382"/>
      <c r="ANR174" s="382"/>
      <c r="ANS174" s="382"/>
      <c r="ANT174" s="382"/>
      <c r="ANU174" s="382"/>
      <c r="ANV174" s="382"/>
      <c r="ANW174" s="382"/>
      <c r="ANX174" s="382"/>
      <c r="ANY174" s="382"/>
      <c r="ANZ174" s="382"/>
      <c r="AOA174" s="382"/>
      <c r="AOB174" s="382"/>
      <c r="AOC174" s="382"/>
      <c r="AOD174" s="382"/>
      <c r="AOE174" s="382"/>
      <c r="AOF174" s="382"/>
      <c r="AOG174" s="382"/>
      <c r="AOH174" s="382"/>
      <c r="AOI174" s="382"/>
      <c r="AOJ174" s="382"/>
      <c r="AOK174" s="382"/>
      <c r="AOL174" s="382"/>
      <c r="AOM174" s="382"/>
      <c r="AON174" s="382"/>
      <c r="AOO174" s="382"/>
      <c r="AOP174" s="382"/>
      <c r="AOQ174" s="382"/>
      <c r="AOR174" s="382"/>
      <c r="AOS174" s="382"/>
      <c r="AOT174" s="382"/>
      <c r="AOU174" s="382"/>
      <c r="AOV174" s="382"/>
      <c r="AOW174" s="382"/>
      <c r="AOX174" s="382"/>
      <c r="AOY174" s="382"/>
      <c r="AOZ174" s="382"/>
      <c r="APA174" s="382"/>
      <c r="APB174" s="382"/>
      <c r="APC174" s="382"/>
      <c r="APD174" s="382"/>
      <c r="APE174" s="382"/>
      <c r="APF174" s="382"/>
      <c r="APG174" s="382"/>
      <c r="APH174" s="382"/>
      <c r="API174" s="382"/>
      <c r="APJ174" s="382"/>
      <c r="APK174" s="382"/>
      <c r="APL174" s="382"/>
      <c r="APM174" s="382"/>
      <c r="APN174" s="382"/>
      <c r="APO174" s="382"/>
      <c r="APP174" s="382"/>
      <c r="APQ174" s="382"/>
      <c r="APR174" s="382"/>
      <c r="APS174" s="382"/>
      <c r="APT174" s="382"/>
      <c r="APU174" s="382"/>
      <c r="APV174" s="382"/>
      <c r="APW174" s="382"/>
      <c r="APX174" s="382"/>
      <c r="APY174" s="382"/>
      <c r="APZ174" s="382"/>
      <c r="AQA174" s="382"/>
      <c r="AQB174" s="382"/>
      <c r="AQC174" s="382"/>
      <c r="AQD174" s="382"/>
      <c r="AQE174" s="382"/>
      <c r="AQF174" s="382"/>
      <c r="AQG174" s="382"/>
      <c r="AQH174" s="382"/>
      <c r="AQI174" s="382"/>
      <c r="AQJ174" s="382"/>
      <c r="AQK174" s="382"/>
      <c r="AQL174" s="382"/>
      <c r="AQM174" s="382"/>
      <c r="AQN174" s="382"/>
      <c r="AQO174" s="382"/>
      <c r="AQP174" s="382"/>
      <c r="AQQ174" s="382"/>
      <c r="AQR174" s="382"/>
      <c r="AQS174" s="382"/>
      <c r="AQT174" s="382"/>
      <c r="AQU174" s="382"/>
      <c r="AQV174" s="382"/>
      <c r="AQW174" s="382"/>
      <c r="AQX174" s="382"/>
      <c r="AQY174" s="382"/>
      <c r="AQZ174" s="382"/>
      <c r="ARA174" s="382"/>
      <c r="ARB174" s="382"/>
      <c r="ARC174" s="382"/>
      <c r="ARD174" s="382"/>
      <c r="ARE174" s="382"/>
      <c r="ARF174" s="382"/>
      <c r="ARG174" s="382"/>
      <c r="ARH174" s="382"/>
      <c r="ARI174" s="382"/>
      <c r="ARJ174" s="382"/>
      <c r="ARK174" s="382"/>
      <c r="ARL174" s="382"/>
      <c r="ARM174" s="382"/>
      <c r="ARN174" s="382"/>
      <c r="ARO174" s="382"/>
      <c r="ARP174" s="382"/>
      <c r="ARQ174" s="382"/>
      <c r="ARR174" s="382"/>
      <c r="ARS174" s="382"/>
      <c r="ART174" s="382"/>
      <c r="ARU174" s="382"/>
      <c r="ARV174" s="382"/>
      <c r="ARW174" s="382"/>
      <c r="ARX174" s="382"/>
      <c r="ARY174" s="382"/>
      <c r="ARZ174" s="382"/>
      <c r="ASA174" s="382"/>
      <c r="ASB174" s="382"/>
      <c r="ASC174" s="382"/>
      <c r="ASD174" s="382"/>
      <c r="ASE174" s="382"/>
      <c r="ASF174" s="382"/>
      <c r="ASG174" s="382"/>
      <c r="ASH174" s="382"/>
      <c r="ASI174" s="382"/>
      <c r="ASJ174" s="382"/>
      <c r="ASK174" s="382"/>
      <c r="ASL174" s="382"/>
      <c r="ASM174" s="382"/>
      <c r="ASN174" s="382"/>
      <c r="ASO174" s="382"/>
      <c r="ASP174" s="382"/>
      <c r="ASQ174" s="382"/>
      <c r="ASR174" s="382"/>
      <c r="ASS174" s="382"/>
      <c r="AST174" s="382"/>
      <c r="ASU174" s="382"/>
      <c r="ASV174" s="382"/>
      <c r="ASW174" s="382"/>
      <c r="ASX174" s="382"/>
      <c r="ASY174" s="382"/>
      <c r="ASZ174" s="382"/>
      <c r="ATA174" s="382"/>
      <c r="ATB174" s="382"/>
      <c r="ATC174" s="382"/>
      <c r="ATD174" s="382"/>
      <c r="ATE174" s="382"/>
      <c r="ATF174" s="382"/>
      <c r="ATG174" s="382"/>
      <c r="ATH174" s="382"/>
      <c r="ATI174" s="382"/>
      <c r="ATJ174" s="382"/>
      <c r="ATK174" s="382"/>
      <c r="ATL174" s="382"/>
      <c r="ATM174" s="382"/>
      <c r="ATN174" s="382"/>
      <c r="ATO174" s="382"/>
      <c r="ATP174" s="382"/>
      <c r="ATQ174" s="382"/>
      <c r="ATR174" s="382"/>
      <c r="ATS174" s="382"/>
      <c r="ATT174" s="382"/>
      <c r="ATU174" s="382"/>
      <c r="ATV174" s="382"/>
      <c r="ATW174" s="382"/>
      <c r="ATX174" s="382"/>
      <c r="ATY174" s="382"/>
      <c r="ATZ174" s="382"/>
      <c r="AUA174" s="382"/>
      <c r="AUB174" s="382"/>
      <c r="AUC174" s="382"/>
      <c r="AUD174" s="382"/>
      <c r="AUE174" s="382"/>
      <c r="AUF174" s="382"/>
      <c r="AUG174" s="382"/>
      <c r="AUH174" s="382"/>
      <c r="AUI174" s="382"/>
      <c r="AUJ174" s="382"/>
      <c r="AUK174" s="382"/>
      <c r="AUL174" s="382"/>
      <c r="AUM174" s="382"/>
      <c r="AUN174" s="382"/>
      <c r="AUO174" s="382"/>
      <c r="AUP174" s="382"/>
      <c r="AUQ174" s="382"/>
      <c r="AUR174" s="382"/>
      <c r="AUS174" s="382"/>
      <c r="AUT174" s="382"/>
      <c r="AUU174" s="382"/>
      <c r="AUV174" s="382"/>
      <c r="AUW174" s="382"/>
      <c r="AUX174" s="382"/>
      <c r="AUY174" s="382"/>
      <c r="AUZ174" s="382"/>
      <c r="AVA174" s="382"/>
      <c r="AVB174" s="382"/>
      <c r="AVC174" s="382"/>
      <c r="AVD174" s="382"/>
      <c r="AVE174" s="382"/>
      <c r="AVF174" s="382"/>
      <c r="AVG174" s="382"/>
      <c r="AVH174" s="382"/>
      <c r="AVI174" s="382"/>
      <c r="AVJ174" s="382"/>
      <c r="AVK174" s="382"/>
      <c r="AVL174" s="382"/>
      <c r="AVM174" s="382"/>
      <c r="AVN174" s="382"/>
      <c r="AVO174" s="382"/>
      <c r="AVP174" s="382"/>
      <c r="AVQ174" s="382"/>
      <c r="AVR174" s="382"/>
      <c r="AVS174" s="382"/>
      <c r="AVT174" s="382"/>
      <c r="AVU174" s="382"/>
      <c r="AVV174" s="382"/>
      <c r="AVW174" s="382"/>
      <c r="AVX174" s="382"/>
      <c r="AVY174" s="382"/>
      <c r="AVZ174" s="382"/>
      <c r="AWA174" s="382"/>
      <c r="AWB174" s="382"/>
      <c r="AWC174" s="382"/>
      <c r="AWD174" s="382"/>
      <c r="AWE174" s="382"/>
      <c r="AWF174" s="382"/>
      <c r="AWG174" s="382"/>
      <c r="AWH174" s="382"/>
      <c r="AWI174" s="382"/>
      <c r="AWJ174" s="382"/>
      <c r="AWK174" s="382"/>
      <c r="AWL174" s="382"/>
      <c r="AWM174" s="382"/>
      <c r="AWN174" s="382"/>
      <c r="AWO174" s="382"/>
      <c r="AWP174" s="382"/>
      <c r="AWQ174" s="382"/>
      <c r="AWR174" s="382"/>
      <c r="AWS174" s="382"/>
      <c r="AWT174" s="382"/>
      <c r="AWU174" s="382"/>
      <c r="AWV174" s="382"/>
      <c r="AWW174" s="382"/>
      <c r="AWX174" s="382"/>
      <c r="AWY174" s="382"/>
      <c r="AWZ174" s="382"/>
      <c r="AXA174" s="382"/>
      <c r="AXB174" s="382"/>
      <c r="AXC174" s="382"/>
      <c r="AXD174" s="382"/>
      <c r="AXE174" s="382"/>
      <c r="AXF174" s="382"/>
      <c r="AXG174" s="382"/>
      <c r="AXH174" s="382"/>
      <c r="AXI174" s="382"/>
      <c r="AXJ174" s="382"/>
      <c r="AXK174" s="382"/>
      <c r="AXL174" s="382"/>
      <c r="AXM174" s="382"/>
      <c r="AXN174" s="382"/>
      <c r="AXO174" s="382"/>
      <c r="AXP174" s="382"/>
      <c r="AXQ174" s="382"/>
      <c r="AXR174" s="382"/>
      <c r="AXS174" s="382"/>
      <c r="AXT174" s="382"/>
      <c r="AXU174" s="382"/>
      <c r="AXV174" s="382"/>
      <c r="AXW174" s="382"/>
      <c r="AXX174" s="382"/>
      <c r="AXY174" s="382"/>
      <c r="AXZ174" s="382"/>
      <c r="AYA174" s="382"/>
      <c r="AYB174" s="382"/>
      <c r="AYC174" s="382"/>
      <c r="AYD174" s="382"/>
      <c r="AYE174" s="382"/>
      <c r="AYF174" s="382"/>
      <c r="AYG174" s="382"/>
      <c r="AYH174" s="382"/>
      <c r="AYI174" s="382"/>
      <c r="AYJ174" s="382"/>
      <c r="AYK174" s="382"/>
      <c r="AYL174" s="382"/>
      <c r="AYM174" s="382"/>
      <c r="AYN174" s="382"/>
      <c r="AYO174" s="382"/>
      <c r="AYP174" s="382"/>
      <c r="AYQ174" s="382"/>
      <c r="AYR174" s="382"/>
      <c r="AYS174" s="382"/>
      <c r="AYT174" s="382"/>
      <c r="AYU174" s="382"/>
      <c r="AYV174" s="382"/>
      <c r="AYW174" s="382"/>
      <c r="AYX174" s="382"/>
      <c r="AYY174" s="382"/>
      <c r="AYZ174" s="382"/>
      <c r="AZA174" s="382"/>
      <c r="AZB174" s="382"/>
      <c r="AZC174" s="382"/>
      <c r="AZD174" s="382"/>
      <c r="AZE174" s="382"/>
      <c r="AZF174" s="382"/>
      <c r="AZG174" s="382"/>
      <c r="AZH174" s="382"/>
      <c r="AZI174" s="382"/>
      <c r="AZJ174" s="382"/>
      <c r="AZK174" s="382"/>
      <c r="AZL174" s="382"/>
      <c r="AZM174" s="382"/>
      <c r="AZN174" s="382"/>
      <c r="AZO174" s="382"/>
      <c r="AZP174" s="382"/>
      <c r="AZQ174" s="382"/>
      <c r="AZR174" s="382"/>
      <c r="AZS174" s="382"/>
      <c r="AZT174" s="382"/>
      <c r="AZU174" s="382"/>
      <c r="AZV174" s="382"/>
      <c r="AZW174" s="382"/>
      <c r="AZX174" s="382"/>
      <c r="AZY174" s="382"/>
      <c r="AZZ174" s="382"/>
      <c r="BAA174" s="382"/>
      <c r="BAB174" s="382"/>
      <c r="BAC174" s="382"/>
      <c r="BAD174" s="382"/>
      <c r="BAE174" s="382"/>
      <c r="BAF174" s="382"/>
      <c r="BAG174" s="382"/>
      <c r="BAH174" s="382"/>
      <c r="BAI174" s="382"/>
      <c r="BAJ174" s="382"/>
      <c r="BAK174" s="382"/>
      <c r="BAL174" s="382"/>
      <c r="BAM174" s="382"/>
      <c r="BAN174" s="382"/>
      <c r="BAO174" s="382"/>
      <c r="BAP174" s="382"/>
      <c r="BAQ174" s="382"/>
      <c r="BAR174" s="382"/>
      <c r="BAS174" s="382"/>
      <c r="BAT174" s="382"/>
      <c r="BAU174" s="382"/>
      <c r="BAV174" s="382"/>
      <c r="BAW174" s="382"/>
      <c r="BAX174" s="382"/>
      <c r="BAY174" s="382"/>
      <c r="BAZ174" s="382"/>
      <c r="BBA174" s="382"/>
      <c r="BBB174" s="382"/>
      <c r="BBC174" s="382"/>
      <c r="BBD174" s="382"/>
      <c r="BBE174" s="382"/>
      <c r="BBF174" s="382"/>
      <c r="BBG174" s="382"/>
      <c r="BBH174" s="382"/>
      <c r="BBI174" s="382"/>
      <c r="BBJ174" s="382"/>
      <c r="BBK174" s="382"/>
      <c r="BBL174" s="382"/>
      <c r="BBM174" s="382"/>
      <c r="BBN174" s="382"/>
      <c r="BBO174" s="382"/>
      <c r="BBP174" s="382"/>
      <c r="BBQ174" s="382"/>
      <c r="BBR174" s="382"/>
      <c r="BBS174" s="382"/>
      <c r="BBT174" s="382"/>
      <c r="BBU174" s="382"/>
      <c r="BBV174" s="382"/>
      <c r="BBW174" s="382"/>
      <c r="BBX174" s="382"/>
      <c r="BBY174" s="382"/>
      <c r="BBZ174" s="382"/>
      <c r="BCA174" s="382"/>
      <c r="BCB174" s="382"/>
      <c r="BCC174" s="382"/>
      <c r="BCD174" s="382"/>
      <c r="BCE174" s="382"/>
      <c r="BCF174" s="382"/>
      <c r="BCG174" s="382"/>
      <c r="BCH174" s="382"/>
      <c r="BCI174" s="382"/>
      <c r="BCJ174" s="382"/>
      <c r="BCK174" s="382"/>
      <c r="BCL174" s="382"/>
      <c r="BCM174" s="382"/>
      <c r="BCN174" s="382"/>
      <c r="BCO174" s="382"/>
      <c r="BCP174" s="382"/>
      <c r="BCQ174" s="382"/>
      <c r="BCR174" s="382"/>
      <c r="BCS174" s="382"/>
      <c r="BCT174" s="382"/>
      <c r="BCU174" s="382"/>
      <c r="BCV174" s="382"/>
      <c r="BCW174" s="382"/>
      <c r="BCX174" s="382"/>
      <c r="BCY174" s="382"/>
      <c r="BCZ174" s="382"/>
      <c r="BDA174" s="382"/>
      <c r="BDB174" s="382"/>
      <c r="BDC174" s="382"/>
      <c r="BDD174" s="382"/>
      <c r="BDE174" s="382"/>
      <c r="BDF174" s="382"/>
      <c r="BDG174" s="382"/>
      <c r="BDH174" s="382"/>
      <c r="BDI174" s="382"/>
      <c r="BDJ174" s="382"/>
      <c r="BDK174" s="382"/>
      <c r="BDL174" s="382"/>
      <c r="BDM174" s="382"/>
      <c r="BDN174" s="382"/>
      <c r="BDO174" s="382"/>
      <c r="BDP174" s="382"/>
      <c r="BDQ174" s="382"/>
      <c r="BDR174" s="382"/>
      <c r="BDS174" s="382"/>
      <c r="BDT174" s="382"/>
      <c r="BDU174" s="382"/>
      <c r="BDV174" s="382"/>
      <c r="BDW174" s="382"/>
      <c r="BDX174" s="382"/>
      <c r="BDY174" s="382"/>
      <c r="BDZ174" s="382"/>
      <c r="BEA174" s="382"/>
      <c r="BEB174" s="382"/>
      <c r="BEC174" s="382"/>
      <c r="BED174" s="382"/>
      <c r="BEE174" s="382"/>
      <c r="BEF174" s="382"/>
      <c r="BEG174" s="382"/>
      <c r="BEH174" s="382"/>
      <c r="BEI174" s="382"/>
      <c r="BEJ174" s="382"/>
      <c r="BEK174" s="382"/>
      <c r="BEL174" s="382"/>
      <c r="BEM174" s="382"/>
      <c r="BEN174" s="382"/>
      <c r="BEO174" s="382"/>
      <c r="BEP174" s="382"/>
      <c r="BEQ174" s="382"/>
      <c r="BER174" s="382"/>
      <c r="BES174" s="382"/>
      <c r="BET174" s="382"/>
      <c r="BEU174" s="382"/>
      <c r="BEV174" s="382"/>
      <c r="BEW174" s="382"/>
      <c r="BEX174" s="382"/>
      <c r="BEY174" s="382"/>
      <c r="BEZ174" s="382"/>
      <c r="BFA174" s="382"/>
      <c r="BFB174" s="382"/>
      <c r="BFC174" s="382"/>
      <c r="BFD174" s="382"/>
      <c r="BFE174" s="382"/>
      <c r="BFF174" s="382"/>
      <c r="BFG174" s="382"/>
      <c r="BFH174" s="382"/>
      <c r="BFI174" s="382"/>
      <c r="BFJ174" s="382"/>
      <c r="BFK174" s="382"/>
      <c r="BFL174" s="382"/>
      <c r="BFM174" s="382"/>
      <c r="BFN174" s="382"/>
      <c r="BFO174" s="382"/>
      <c r="BFP174" s="382"/>
      <c r="BFQ174" s="382"/>
      <c r="BFR174" s="382"/>
      <c r="BFS174" s="382"/>
      <c r="BFT174" s="382"/>
      <c r="BFU174" s="382"/>
      <c r="BFV174" s="382"/>
      <c r="BFW174" s="382"/>
      <c r="BFX174" s="382"/>
      <c r="BFY174" s="382"/>
      <c r="BFZ174" s="382"/>
      <c r="BGA174" s="382"/>
      <c r="BGB174" s="382"/>
      <c r="BGC174" s="382"/>
      <c r="BGD174" s="382"/>
      <c r="BGE174" s="382"/>
      <c r="BGF174" s="382"/>
      <c r="BGG174" s="382"/>
      <c r="BGH174" s="382"/>
      <c r="BGI174" s="382"/>
      <c r="BGJ174" s="382"/>
      <c r="BGK174" s="382"/>
      <c r="BGL174" s="382"/>
      <c r="BGM174" s="382"/>
      <c r="BGN174" s="382"/>
      <c r="BGO174" s="382"/>
      <c r="BGP174" s="382"/>
      <c r="BGQ174" s="382"/>
      <c r="BGR174" s="382"/>
      <c r="BGS174" s="382"/>
      <c r="BGT174" s="382"/>
      <c r="BGU174" s="382"/>
      <c r="BGV174" s="382"/>
      <c r="BGW174" s="382"/>
      <c r="BGX174" s="382"/>
      <c r="BGY174" s="382"/>
      <c r="BGZ174" s="382"/>
      <c r="BHA174" s="382"/>
      <c r="BHB174" s="382"/>
      <c r="BHC174" s="382"/>
      <c r="BHD174" s="382"/>
      <c r="BHE174" s="382"/>
      <c r="BHF174" s="382"/>
      <c r="BHG174" s="382"/>
      <c r="BHH174" s="382"/>
      <c r="BHI174" s="382"/>
      <c r="BHJ174" s="382"/>
      <c r="BHK174" s="382"/>
      <c r="BHL174" s="382"/>
      <c r="BHM174" s="382"/>
      <c r="BHN174" s="382"/>
      <c r="BHO174" s="382"/>
      <c r="BHP174" s="382"/>
      <c r="BHQ174" s="382"/>
      <c r="BHR174" s="382"/>
      <c r="BHS174" s="382"/>
      <c r="BHT174" s="382"/>
      <c r="BHU174" s="382"/>
      <c r="BHV174" s="382"/>
      <c r="BHW174" s="382"/>
      <c r="BHX174" s="382"/>
      <c r="BHY174" s="382"/>
      <c r="BHZ174" s="382"/>
      <c r="BIA174" s="382"/>
      <c r="BIB174" s="382"/>
      <c r="BIC174" s="382"/>
      <c r="BID174" s="382"/>
      <c r="BIE174" s="382"/>
      <c r="BIF174" s="382"/>
      <c r="BIG174" s="382"/>
      <c r="BIH174" s="382"/>
      <c r="BII174" s="382"/>
      <c r="BIJ174" s="382"/>
      <c r="BIK174" s="382"/>
      <c r="BIL174" s="382"/>
      <c r="BIM174" s="382"/>
      <c r="BIN174" s="382"/>
      <c r="BIO174" s="382"/>
      <c r="BIP174" s="382"/>
      <c r="BIQ174" s="382"/>
      <c r="BIR174" s="382"/>
      <c r="BIS174" s="382"/>
      <c r="BIT174" s="382"/>
      <c r="BIU174" s="382"/>
      <c r="BIV174" s="382"/>
      <c r="BIW174" s="382"/>
      <c r="BIX174" s="382"/>
      <c r="BIY174" s="382"/>
      <c r="BIZ174" s="382"/>
      <c r="BJA174" s="382"/>
      <c r="BJB174" s="382"/>
      <c r="BJC174" s="382"/>
      <c r="BJD174" s="382"/>
      <c r="BJE174" s="382"/>
      <c r="BJF174" s="382"/>
      <c r="BJG174" s="382"/>
      <c r="BJH174" s="382"/>
      <c r="BJI174" s="382"/>
      <c r="BJJ174" s="382"/>
      <c r="BJK174" s="382"/>
      <c r="BJL174" s="382"/>
      <c r="BJM174" s="382"/>
      <c r="BJN174" s="382"/>
      <c r="BJO174" s="382"/>
      <c r="BJP174" s="382"/>
      <c r="BJQ174" s="382"/>
      <c r="BJR174" s="382"/>
      <c r="BJS174" s="382"/>
      <c r="BJT174" s="382"/>
      <c r="BJU174" s="382"/>
      <c r="BJV174" s="382"/>
      <c r="BJW174" s="382"/>
      <c r="BJX174" s="382"/>
      <c r="BJY174" s="382"/>
      <c r="BJZ174" s="382"/>
      <c r="BKA174" s="382"/>
      <c r="BKB174" s="382"/>
      <c r="BKC174" s="382"/>
      <c r="BKD174" s="382"/>
      <c r="BKE174" s="382"/>
      <c r="BKF174" s="382"/>
      <c r="BKG174" s="382"/>
      <c r="BKH174" s="382"/>
      <c r="BKI174" s="382"/>
      <c r="BKJ174" s="382"/>
      <c r="BKK174" s="382"/>
      <c r="BKL174" s="382"/>
      <c r="BKM174" s="382"/>
      <c r="BKN174" s="382"/>
      <c r="BKO174" s="382"/>
      <c r="BKP174" s="382"/>
      <c r="BKQ174" s="382"/>
      <c r="BKR174" s="382"/>
      <c r="BKS174" s="382"/>
      <c r="BKT174" s="382"/>
      <c r="BKU174" s="382"/>
      <c r="BKV174" s="382"/>
      <c r="BKW174" s="382"/>
      <c r="BKX174" s="382"/>
      <c r="BKY174" s="382"/>
      <c r="BKZ174" s="382"/>
      <c r="BLA174" s="382"/>
      <c r="BLB174" s="382"/>
      <c r="BLC174" s="382"/>
      <c r="BLD174" s="382"/>
      <c r="BLE174" s="382"/>
      <c r="BLF174" s="382"/>
      <c r="BLG174" s="382"/>
      <c r="BLH174" s="382"/>
      <c r="BLI174" s="382"/>
      <c r="BLJ174" s="382"/>
      <c r="BLK174" s="382"/>
      <c r="BLL174" s="382"/>
      <c r="BLM174" s="382"/>
      <c r="BLN174" s="382"/>
      <c r="BLO174" s="382"/>
      <c r="BLP174" s="382"/>
      <c r="BLQ174" s="382"/>
      <c r="BLR174" s="382"/>
      <c r="BLS174" s="382"/>
      <c r="BLT174" s="382"/>
      <c r="BLU174" s="382"/>
      <c r="BLV174" s="382"/>
      <c r="BLW174" s="382"/>
      <c r="BLX174" s="382"/>
      <c r="BLY174" s="382"/>
      <c r="BLZ174" s="382"/>
      <c r="BMA174" s="382"/>
      <c r="BMB174" s="382"/>
      <c r="BMC174" s="382"/>
      <c r="BMD174" s="382"/>
      <c r="BME174" s="382"/>
      <c r="BMF174" s="382"/>
      <c r="BMG174" s="382"/>
      <c r="BMH174" s="382"/>
      <c r="BMI174" s="382"/>
      <c r="BMJ174" s="382"/>
      <c r="BMK174" s="382"/>
      <c r="BML174" s="382"/>
      <c r="BMM174" s="382"/>
      <c r="BMN174" s="382"/>
      <c r="BMO174" s="382"/>
      <c r="BMP174" s="382"/>
      <c r="BMQ174" s="382"/>
      <c r="BMR174" s="382"/>
      <c r="BMS174" s="382"/>
      <c r="BMT174" s="382"/>
      <c r="BMU174" s="382"/>
      <c r="BMV174" s="382"/>
      <c r="BMW174" s="382"/>
      <c r="BMX174" s="382"/>
      <c r="BMY174" s="382"/>
      <c r="BMZ174" s="382"/>
      <c r="BNA174" s="382"/>
      <c r="BNB174" s="382"/>
      <c r="BNC174" s="382"/>
      <c r="BND174" s="382"/>
      <c r="BNE174" s="382"/>
      <c r="BNF174" s="382"/>
      <c r="BNG174" s="382"/>
      <c r="BNH174" s="382"/>
      <c r="BNI174" s="382"/>
      <c r="BNJ174" s="382"/>
      <c r="BNK174" s="382"/>
      <c r="BNL174" s="382"/>
      <c r="BNM174" s="382"/>
      <c r="BNN174" s="382"/>
      <c r="BNO174" s="382"/>
      <c r="BNP174" s="382"/>
      <c r="BNQ174" s="382"/>
      <c r="BNR174" s="382"/>
      <c r="BNS174" s="382"/>
      <c r="BNT174" s="382"/>
      <c r="BNU174" s="382"/>
      <c r="BNV174" s="382"/>
      <c r="BNW174" s="382"/>
      <c r="BNX174" s="382"/>
      <c r="BNY174" s="382"/>
      <c r="BNZ174" s="382"/>
      <c r="BOA174" s="382"/>
      <c r="BOB174" s="382"/>
      <c r="BOC174" s="382"/>
      <c r="BOD174" s="382"/>
      <c r="BOE174" s="382"/>
      <c r="BOF174" s="382"/>
      <c r="BOG174" s="382"/>
      <c r="BOH174" s="382"/>
      <c r="BOI174" s="382"/>
      <c r="BOJ174" s="382"/>
      <c r="BOK174" s="382"/>
      <c r="BOL174" s="382"/>
      <c r="BOM174" s="382"/>
      <c r="BON174" s="382"/>
      <c r="BOO174" s="382"/>
      <c r="BOP174" s="382"/>
      <c r="BOQ174" s="382"/>
      <c r="BOR174" s="382"/>
      <c r="BOS174" s="382"/>
      <c r="BOT174" s="382"/>
      <c r="BOU174" s="382"/>
      <c r="BOV174" s="382"/>
      <c r="BOW174" s="382"/>
      <c r="BOX174" s="382"/>
      <c r="BOY174" s="382"/>
      <c r="BOZ174" s="382"/>
      <c r="BPA174" s="382"/>
      <c r="BPB174" s="382"/>
      <c r="BPC174" s="382"/>
      <c r="BPD174" s="382"/>
      <c r="BPE174" s="382"/>
      <c r="BPF174" s="382"/>
      <c r="BPG174" s="382"/>
      <c r="BPH174" s="382"/>
      <c r="BPI174" s="382"/>
      <c r="BPJ174" s="382"/>
      <c r="BPK174" s="382"/>
      <c r="BPL174" s="382"/>
      <c r="BPM174" s="382"/>
      <c r="BPN174" s="382"/>
      <c r="BPO174" s="382"/>
      <c r="BPP174" s="382"/>
      <c r="BPQ174" s="382"/>
      <c r="BPR174" s="382"/>
      <c r="BPS174" s="382"/>
      <c r="BPT174" s="382"/>
      <c r="BPU174" s="382"/>
      <c r="BPV174" s="382"/>
      <c r="BPW174" s="382"/>
      <c r="BPX174" s="382"/>
      <c r="BPY174" s="382"/>
      <c r="BPZ174" s="382"/>
      <c r="BQA174" s="382"/>
      <c r="BQB174" s="382"/>
      <c r="BQC174" s="382"/>
      <c r="BQD174" s="382"/>
      <c r="BQE174" s="382"/>
      <c r="BQF174" s="382"/>
      <c r="BQG174" s="382"/>
      <c r="BQH174" s="382"/>
      <c r="BQI174" s="382"/>
      <c r="BQJ174" s="382"/>
      <c r="BQK174" s="382"/>
      <c r="BQL174" s="382"/>
      <c r="BQM174" s="382"/>
      <c r="BQN174" s="382"/>
      <c r="BQO174" s="382"/>
      <c r="BQP174" s="382"/>
      <c r="BQQ174" s="382"/>
      <c r="BQR174" s="382"/>
      <c r="BQS174" s="382"/>
      <c r="BQT174" s="382"/>
      <c r="BQU174" s="382"/>
      <c r="BQV174" s="382"/>
      <c r="BQW174" s="382"/>
      <c r="BQX174" s="382"/>
      <c r="BQY174" s="382"/>
      <c r="BQZ174" s="382"/>
      <c r="BRA174" s="382"/>
      <c r="BRB174" s="382"/>
      <c r="BRC174" s="382"/>
      <c r="BRD174" s="382"/>
      <c r="BRE174" s="382"/>
      <c r="BRF174" s="382"/>
      <c r="BRG174" s="382"/>
      <c r="BRH174" s="382"/>
      <c r="BRI174" s="382"/>
      <c r="BRJ174" s="382"/>
      <c r="BRK174" s="382"/>
      <c r="BRL174" s="382"/>
      <c r="BRM174" s="382"/>
      <c r="BRN174" s="382"/>
      <c r="BRO174" s="382"/>
      <c r="BRP174" s="382"/>
      <c r="BRQ174" s="382"/>
      <c r="BRR174" s="382"/>
      <c r="BRS174" s="382"/>
      <c r="BRT174" s="382"/>
      <c r="BRU174" s="382"/>
      <c r="BRV174" s="382"/>
      <c r="BRW174" s="382"/>
      <c r="BRX174" s="382"/>
      <c r="BRY174" s="382"/>
      <c r="BRZ174" s="382"/>
      <c r="BSA174" s="382"/>
      <c r="BSB174" s="382"/>
      <c r="BSC174" s="382"/>
      <c r="BSD174" s="382"/>
      <c r="BSE174" s="382"/>
      <c r="BSF174" s="382"/>
      <c r="BSG174" s="382"/>
      <c r="BSH174" s="382"/>
      <c r="BSI174" s="382"/>
      <c r="BSJ174" s="382"/>
      <c r="BSK174" s="382"/>
      <c r="BSL174" s="382"/>
      <c r="BSM174" s="382"/>
      <c r="BSN174" s="382"/>
      <c r="BSO174" s="382"/>
      <c r="BSP174" s="382"/>
      <c r="BSQ174" s="382"/>
      <c r="BSR174" s="382"/>
      <c r="BSS174" s="382"/>
      <c r="BST174" s="382"/>
      <c r="BSU174" s="382"/>
      <c r="BSV174" s="382"/>
      <c r="BSW174" s="382"/>
      <c r="BSX174" s="382"/>
      <c r="BSY174" s="382"/>
      <c r="BSZ174" s="382"/>
      <c r="BTA174" s="382"/>
      <c r="BTB174" s="382"/>
      <c r="BTC174" s="382"/>
      <c r="BTD174" s="382"/>
      <c r="BTE174" s="382"/>
      <c r="BTF174" s="382"/>
      <c r="BTG174" s="382"/>
      <c r="BTH174" s="382"/>
      <c r="BTI174" s="382"/>
    </row>
    <row r="175" spans="1:1881" s="307" customFormat="1" ht="144.75" customHeight="1" x14ac:dyDescent="0.25">
      <c r="A175" s="187">
        <v>547</v>
      </c>
      <c r="B175" s="149"/>
      <c r="C175" s="149" t="s">
        <v>182</v>
      </c>
      <c r="D175" s="239" t="s">
        <v>559</v>
      </c>
      <c r="E175" s="33" t="e">
        <f>HLOOKUP($D$2,'2019 Data(H)'!$C$1:$DC$310,197,FALSE)</f>
        <v>#N/A</v>
      </c>
      <c r="F175" s="559"/>
      <c r="G175" s="538" t="str">
        <f>IF(F175&lt;1,"Please answer this question","")</f>
        <v>Please answer this question</v>
      </c>
      <c r="H175" s="148"/>
      <c r="I175" s="287"/>
      <c r="J175"/>
      <c r="K175" s="382"/>
      <c r="L175" s="382"/>
      <c r="M175" s="382"/>
      <c r="N175"/>
      <c r="O175" s="382"/>
      <c r="P175" s="382"/>
      <c r="Q175" s="382"/>
      <c r="R175" s="382"/>
      <c r="S175" s="382"/>
      <c r="T175" s="382"/>
      <c r="U175" s="382"/>
      <c r="V175" s="382"/>
      <c r="W175" s="382"/>
      <c r="X175" s="382"/>
      <c r="Y175" s="382"/>
      <c r="Z175" s="382"/>
      <c r="AA175" s="382"/>
      <c r="AB175" s="382"/>
      <c r="AC175" s="382"/>
      <c r="AD175" s="382"/>
      <c r="AE175" s="382"/>
      <c r="AF175" s="382"/>
      <c r="AG175" s="382"/>
      <c r="AH175" s="382"/>
      <c r="AI175" s="382"/>
      <c r="AJ175" s="382"/>
      <c r="AK175" s="382"/>
      <c r="AL175" s="382"/>
      <c r="AM175" s="382"/>
      <c r="AN175" s="382"/>
      <c r="AO175" s="382"/>
      <c r="AP175" s="382"/>
      <c r="AQ175" s="382"/>
      <c r="AR175" s="382"/>
      <c r="AS175" s="382"/>
      <c r="AT175" s="382"/>
      <c r="AU175" s="382"/>
      <c r="AV175" s="382"/>
      <c r="AW175" s="382"/>
      <c r="AX175" s="382"/>
      <c r="AY175" s="382"/>
      <c r="AZ175" s="382"/>
      <c r="BA175" s="382"/>
      <c r="BB175" s="382"/>
      <c r="BC175" s="382"/>
      <c r="BD175" s="382"/>
      <c r="BE175" s="382"/>
      <c r="BF175" s="382"/>
      <c r="BG175" s="382"/>
      <c r="BH175" s="382"/>
      <c r="BI175" s="382"/>
      <c r="BJ175" s="382"/>
      <c r="BK175" s="382"/>
      <c r="BL175" s="382"/>
      <c r="BM175" s="382"/>
      <c r="BN175" s="382"/>
      <c r="BO175" s="382"/>
      <c r="BP175" s="382"/>
      <c r="BQ175" s="382"/>
      <c r="BR175" s="382"/>
      <c r="BS175" s="382"/>
      <c r="BT175" s="382"/>
      <c r="BU175" s="382"/>
      <c r="BV175" s="382"/>
      <c r="BW175" s="382"/>
      <c r="BX175" s="382"/>
      <c r="BY175" s="382"/>
      <c r="BZ175" s="382"/>
      <c r="CA175" s="382"/>
      <c r="CB175" s="382"/>
      <c r="CC175" s="382"/>
      <c r="CD175" s="382"/>
      <c r="CE175" s="382"/>
      <c r="CF175" s="382"/>
      <c r="CG175" s="382"/>
      <c r="CH175" s="382"/>
      <c r="CI175" s="382"/>
      <c r="CJ175" s="382"/>
      <c r="CK175" s="382"/>
      <c r="CL175" s="382"/>
      <c r="CM175" s="382"/>
      <c r="CN175" s="382"/>
      <c r="CO175" s="382"/>
      <c r="CP175" s="382"/>
      <c r="CQ175" s="382"/>
      <c r="CR175" s="382"/>
      <c r="CS175" s="382"/>
      <c r="CT175" s="382"/>
      <c r="CU175" s="382"/>
      <c r="CV175" s="382"/>
      <c r="CW175" s="382"/>
      <c r="CX175" s="382"/>
      <c r="CY175" s="382"/>
      <c r="CZ175" s="382"/>
      <c r="DA175" s="382"/>
      <c r="DB175" s="382"/>
      <c r="DC175" s="382"/>
      <c r="DD175" s="382"/>
      <c r="DE175" s="382"/>
      <c r="DF175" s="382"/>
      <c r="DG175" s="382"/>
      <c r="DH175" s="382"/>
      <c r="DI175" s="382"/>
      <c r="DJ175" s="382"/>
      <c r="DK175" s="382"/>
      <c r="DL175" s="382"/>
      <c r="DM175" s="382"/>
      <c r="DN175" s="382"/>
      <c r="DO175" s="382"/>
      <c r="DP175" s="382"/>
      <c r="DQ175" s="382"/>
      <c r="DR175" s="382"/>
      <c r="DS175" s="382"/>
      <c r="DT175" s="382"/>
      <c r="DU175" s="382"/>
      <c r="DV175" s="382"/>
      <c r="DW175" s="382"/>
      <c r="DX175" s="382"/>
      <c r="DY175" s="382"/>
      <c r="DZ175" s="382"/>
      <c r="EA175" s="382"/>
      <c r="EB175" s="382"/>
      <c r="EC175" s="382"/>
      <c r="ED175" s="382"/>
      <c r="EE175" s="382"/>
      <c r="EF175" s="382"/>
      <c r="EG175" s="382"/>
      <c r="EH175" s="382"/>
      <c r="EI175" s="382"/>
      <c r="EJ175" s="382"/>
      <c r="EK175" s="382"/>
      <c r="EL175" s="382"/>
      <c r="EM175" s="382"/>
      <c r="EN175" s="382"/>
      <c r="EO175" s="382"/>
      <c r="EP175" s="382"/>
      <c r="EQ175" s="382"/>
      <c r="ER175" s="382"/>
      <c r="ES175" s="382"/>
      <c r="ET175" s="382"/>
      <c r="EU175" s="382"/>
      <c r="EV175" s="382"/>
      <c r="EW175" s="382"/>
      <c r="EX175" s="382"/>
      <c r="EY175" s="382"/>
      <c r="EZ175" s="382"/>
      <c r="FA175" s="382"/>
      <c r="FB175" s="382"/>
      <c r="FC175" s="382"/>
      <c r="FD175" s="382"/>
      <c r="FE175" s="382"/>
      <c r="FF175" s="382"/>
      <c r="FG175" s="382"/>
      <c r="FH175" s="382"/>
      <c r="FI175" s="382"/>
      <c r="FJ175" s="382"/>
      <c r="FK175" s="382"/>
      <c r="FL175" s="382"/>
      <c r="FM175" s="382"/>
      <c r="FN175" s="382"/>
      <c r="FO175" s="382"/>
      <c r="FP175" s="382"/>
      <c r="FQ175" s="382"/>
      <c r="FR175" s="382"/>
      <c r="FS175" s="382"/>
      <c r="FT175" s="382"/>
      <c r="FU175" s="382"/>
      <c r="FV175" s="382"/>
      <c r="FW175" s="382"/>
      <c r="FX175" s="382"/>
      <c r="FY175" s="382"/>
      <c r="FZ175" s="382"/>
      <c r="GA175" s="382"/>
      <c r="GB175" s="382"/>
      <c r="GC175" s="382"/>
      <c r="GD175" s="382"/>
      <c r="GE175" s="382"/>
      <c r="GF175" s="382"/>
      <c r="GG175" s="382"/>
      <c r="GH175" s="382"/>
      <c r="GI175" s="382"/>
      <c r="GJ175" s="382"/>
      <c r="GK175" s="382"/>
      <c r="GL175" s="382"/>
      <c r="GM175" s="382"/>
      <c r="GN175" s="382"/>
      <c r="GO175" s="382"/>
      <c r="GP175" s="382"/>
      <c r="GQ175" s="382"/>
      <c r="GR175" s="382"/>
      <c r="GS175" s="382"/>
      <c r="GT175" s="382"/>
      <c r="GU175" s="382"/>
      <c r="GV175" s="382"/>
      <c r="GW175" s="382"/>
      <c r="GX175" s="382"/>
      <c r="GY175" s="382"/>
      <c r="GZ175" s="382"/>
      <c r="HA175" s="382"/>
      <c r="HB175" s="382"/>
      <c r="HC175" s="382"/>
      <c r="HD175" s="382"/>
      <c r="HE175" s="382"/>
      <c r="HF175" s="382"/>
      <c r="HG175" s="382"/>
      <c r="HH175" s="382"/>
      <c r="HI175" s="382"/>
      <c r="HJ175" s="382"/>
      <c r="HK175" s="382"/>
      <c r="HL175" s="382"/>
      <c r="HM175" s="382"/>
      <c r="HN175" s="382"/>
      <c r="HO175" s="382"/>
      <c r="HP175" s="382"/>
      <c r="HQ175" s="382"/>
      <c r="HR175" s="382"/>
      <c r="HS175" s="382"/>
      <c r="HT175" s="382"/>
      <c r="HU175" s="382"/>
      <c r="HV175" s="382"/>
      <c r="HW175" s="382"/>
      <c r="HX175" s="382"/>
      <c r="HY175" s="382"/>
      <c r="HZ175" s="382"/>
      <c r="IA175" s="382"/>
      <c r="IB175" s="382"/>
      <c r="IC175" s="382"/>
      <c r="ID175" s="382"/>
      <c r="IE175" s="382"/>
      <c r="IF175" s="382"/>
      <c r="IG175" s="382"/>
      <c r="IH175" s="382"/>
      <c r="II175" s="382"/>
      <c r="IJ175" s="382"/>
      <c r="IK175" s="382"/>
      <c r="IL175" s="382"/>
      <c r="IM175" s="382"/>
      <c r="IN175" s="382"/>
      <c r="IO175" s="382"/>
      <c r="IP175" s="382"/>
      <c r="IQ175" s="382"/>
      <c r="IR175" s="382"/>
      <c r="IS175" s="382"/>
      <c r="IT175" s="382"/>
      <c r="IU175" s="382"/>
      <c r="IV175" s="382"/>
      <c r="IW175" s="382"/>
      <c r="IX175" s="382"/>
      <c r="IY175" s="382"/>
      <c r="IZ175" s="382"/>
      <c r="JA175" s="382"/>
      <c r="JB175" s="382"/>
      <c r="JC175" s="382"/>
      <c r="JD175" s="382"/>
      <c r="JE175" s="382"/>
      <c r="JF175" s="382"/>
      <c r="JG175" s="382"/>
      <c r="JH175" s="382"/>
      <c r="JI175" s="382"/>
      <c r="JJ175" s="382"/>
      <c r="JK175" s="382"/>
      <c r="JL175" s="382"/>
      <c r="JM175" s="382"/>
      <c r="JN175" s="382"/>
      <c r="JO175" s="382"/>
      <c r="JP175" s="382"/>
      <c r="JQ175" s="382"/>
      <c r="JR175" s="382"/>
      <c r="JS175" s="382"/>
      <c r="JT175" s="382"/>
      <c r="JU175" s="382"/>
      <c r="JV175" s="382"/>
      <c r="JW175" s="382"/>
      <c r="JX175" s="382"/>
      <c r="JY175" s="382"/>
      <c r="JZ175" s="382"/>
      <c r="KA175" s="382"/>
      <c r="KB175" s="382"/>
      <c r="KC175" s="382"/>
      <c r="KD175" s="382"/>
      <c r="KE175" s="382"/>
      <c r="KF175" s="382"/>
      <c r="KG175" s="382"/>
      <c r="KH175" s="382"/>
      <c r="KI175" s="382"/>
      <c r="KJ175" s="382"/>
      <c r="KK175" s="382"/>
      <c r="KL175" s="382"/>
      <c r="KM175" s="382"/>
      <c r="KN175" s="382"/>
      <c r="KO175" s="382"/>
      <c r="KP175" s="382"/>
      <c r="KQ175" s="382"/>
      <c r="KR175" s="382"/>
      <c r="KS175" s="382"/>
      <c r="KT175" s="382"/>
      <c r="KU175" s="382"/>
      <c r="KV175" s="382"/>
      <c r="KW175" s="382"/>
      <c r="KX175" s="382"/>
      <c r="KY175" s="382"/>
      <c r="KZ175" s="382"/>
      <c r="LA175" s="382"/>
      <c r="LB175" s="382"/>
      <c r="LC175" s="382"/>
      <c r="LD175" s="382"/>
      <c r="LE175" s="382"/>
      <c r="LF175" s="382"/>
      <c r="LG175" s="382"/>
      <c r="LH175" s="382"/>
      <c r="LI175" s="382"/>
      <c r="LJ175" s="382"/>
      <c r="LK175" s="382"/>
      <c r="LL175" s="382"/>
      <c r="LM175" s="382"/>
      <c r="LN175" s="382"/>
      <c r="LO175" s="382"/>
      <c r="LP175" s="382"/>
      <c r="LQ175" s="382"/>
      <c r="LR175" s="382"/>
      <c r="LS175" s="382"/>
      <c r="LT175" s="382"/>
      <c r="LU175" s="382"/>
      <c r="LV175" s="382"/>
      <c r="LW175" s="382"/>
      <c r="LX175" s="382"/>
      <c r="LY175" s="382"/>
      <c r="LZ175" s="382"/>
      <c r="MA175" s="382"/>
      <c r="MB175" s="382"/>
      <c r="MC175" s="382"/>
      <c r="MD175" s="382"/>
      <c r="ME175" s="382"/>
      <c r="MF175" s="382"/>
      <c r="MG175" s="382"/>
      <c r="MH175" s="382"/>
      <c r="MI175" s="382"/>
      <c r="MJ175" s="382"/>
      <c r="MK175" s="382"/>
      <c r="ML175" s="382"/>
      <c r="MM175" s="382"/>
      <c r="MN175" s="382"/>
      <c r="MO175" s="382"/>
      <c r="MP175" s="382"/>
      <c r="MQ175" s="382"/>
      <c r="MR175" s="382"/>
      <c r="MS175" s="382"/>
      <c r="MT175" s="382"/>
      <c r="MU175" s="382"/>
      <c r="MV175" s="382"/>
      <c r="MW175" s="382"/>
      <c r="MX175" s="382"/>
      <c r="MY175" s="382"/>
      <c r="MZ175" s="382"/>
      <c r="NA175" s="382"/>
      <c r="NB175" s="382"/>
      <c r="NC175" s="382"/>
      <c r="ND175" s="382"/>
      <c r="NE175" s="382"/>
      <c r="NF175" s="382"/>
      <c r="NG175" s="382"/>
      <c r="NH175" s="382"/>
      <c r="NI175" s="382"/>
      <c r="NJ175" s="382"/>
      <c r="NK175" s="382"/>
      <c r="NL175" s="382"/>
      <c r="NM175" s="382"/>
      <c r="NN175" s="382"/>
      <c r="NO175" s="382"/>
      <c r="NP175" s="382"/>
      <c r="NQ175" s="382"/>
      <c r="NR175" s="382"/>
      <c r="NS175" s="382"/>
      <c r="NT175" s="382"/>
      <c r="NU175" s="382"/>
      <c r="NV175" s="382"/>
      <c r="NW175" s="382"/>
      <c r="NX175" s="382"/>
      <c r="NY175" s="382"/>
      <c r="NZ175" s="382"/>
      <c r="OA175" s="382"/>
      <c r="OB175" s="382"/>
      <c r="OC175" s="382"/>
      <c r="OD175" s="382"/>
      <c r="OE175" s="382"/>
      <c r="OF175" s="382"/>
      <c r="OG175" s="382"/>
      <c r="OH175" s="382"/>
      <c r="OI175" s="382"/>
      <c r="OJ175" s="382"/>
      <c r="OK175" s="382"/>
      <c r="OL175" s="382"/>
      <c r="OM175" s="382"/>
      <c r="ON175" s="382"/>
      <c r="OO175" s="382"/>
      <c r="OP175" s="382"/>
      <c r="OQ175" s="382"/>
      <c r="OR175" s="382"/>
      <c r="OS175" s="382"/>
      <c r="OT175" s="382"/>
      <c r="OU175" s="382"/>
      <c r="OV175" s="382"/>
      <c r="OW175" s="382"/>
      <c r="OX175" s="382"/>
      <c r="OY175" s="382"/>
      <c r="OZ175" s="382"/>
      <c r="PA175" s="382"/>
      <c r="PB175" s="382"/>
      <c r="PC175" s="382"/>
      <c r="PD175" s="382"/>
      <c r="PE175" s="382"/>
      <c r="PF175" s="382"/>
      <c r="PG175" s="382"/>
      <c r="PH175" s="382"/>
      <c r="PI175" s="382"/>
      <c r="PJ175" s="382"/>
      <c r="PK175" s="382"/>
      <c r="PL175" s="382"/>
      <c r="PM175" s="382"/>
      <c r="PN175" s="382"/>
      <c r="PO175" s="382"/>
      <c r="PP175" s="382"/>
      <c r="PQ175" s="382"/>
      <c r="PR175" s="382"/>
      <c r="PS175" s="382"/>
      <c r="PT175" s="382"/>
      <c r="PU175" s="382"/>
      <c r="PV175" s="382"/>
      <c r="PW175" s="382"/>
      <c r="PX175" s="382"/>
      <c r="PY175" s="382"/>
      <c r="PZ175" s="382"/>
      <c r="QA175" s="382"/>
      <c r="QB175" s="382"/>
      <c r="QC175" s="382"/>
      <c r="QD175" s="382"/>
      <c r="QE175" s="382"/>
      <c r="QF175" s="382"/>
      <c r="QG175" s="382"/>
      <c r="QH175" s="382"/>
      <c r="QI175" s="382"/>
      <c r="QJ175" s="382"/>
      <c r="QK175" s="382"/>
      <c r="QL175" s="382"/>
      <c r="QM175" s="382"/>
      <c r="QN175" s="382"/>
      <c r="QO175" s="382"/>
      <c r="QP175" s="382"/>
      <c r="QQ175" s="382"/>
      <c r="QR175" s="382"/>
      <c r="QS175" s="382"/>
      <c r="QT175" s="382"/>
      <c r="QU175" s="382"/>
      <c r="QV175" s="382"/>
      <c r="QW175" s="382"/>
      <c r="QX175" s="382"/>
      <c r="QY175" s="382"/>
      <c r="QZ175" s="382"/>
      <c r="RA175" s="382"/>
      <c r="RB175" s="382"/>
      <c r="RC175" s="382"/>
      <c r="RD175" s="382"/>
      <c r="RE175" s="382"/>
      <c r="RF175" s="382"/>
      <c r="RG175" s="382"/>
      <c r="RH175" s="382"/>
      <c r="RI175" s="382"/>
      <c r="RJ175" s="382"/>
      <c r="RK175" s="382"/>
      <c r="RL175" s="382"/>
      <c r="RM175" s="382"/>
      <c r="RN175" s="382"/>
      <c r="RO175" s="382"/>
      <c r="RP175" s="382"/>
      <c r="RQ175" s="382"/>
      <c r="RR175" s="382"/>
      <c r="RS175" s="382"/>
      <c r="RT175" s="382"/>
      <c r="RU175" s="382"/>
      <c r="RV175" s="382"/>
      <c r="RW175" s="382"/>
      <c r="RX175" s="382"/>
      <c r="RY175" s="382"/>
      <c r="RZ175" s="382"/>
      <c r="SA175" s="382"/>
      <c r="SB175" s="382"/>
      <c r="SC175" s="382"/>
      <c r="SD175" s="382"/>
      <c r="SE175" s="382"/>
      <c r="SF175" s="382"/>
      <c r="SG175" s="382"/>
      <c r="SH175" s="382"/>
      <c r="SI175" s="382"/>
      <c r="SJ175" s="382"/>
      <c r="SK175" s="382"/>
      <c r="SL175" s="382"/>
      <c r="SM175" s="382"/>
      <c r="SN175" s="382"/>
      <c r="SO175" s="382"/>
      <c r="SP175" s="382"/>
      <c r="SQ175" s="382"/>
      <c r="SR175" s="382"/>
      <c r="SS175" s="382"/>
      <c r="ST175" s="382"/>
      <c r="SU175" s="382"/>
      <c r="SV175" s="382"/>
      <c r="SW175" s="382"/>
      <c r="SX175" s="382"/>
      <c r="SY175" s="382"/>
      <c r="SZ175" s="382"/>
      <c r="TA175" s="382"/>
      <c r="TB175" s="382"/>
      <c r="TC175" s="382"/>
      <c r="TD175" s="382"/>
      <c r="TE175" s="382"/>
      <c r="TF175" s="382"/>
      <c r="TG175" s="382"/>
      <c r="TH175" s="382"/>
      <c r="TI175" s="382"/>
      <c r="TJ175" s="382"/>
      <c r="TK175" s="382"/>
      <c r="TL175" s="382"/>
      <c r="TM175" s="382"/>
      <c r="TN175" s="382"/>
      <c r="TO175" s="382"/>
      <c r="TP175" s="382"/>
      <c r="TQ175" s="382"/>
      <c r="TR175" s="382"/>
      <c r="TS175" s="382"/>
      <c r="TT175" s="382"/>
      <c r="TU175" s="382"/>
      <c r="TV175" s="382"/>
      <c r="TW175" s="382"/>
      <c r="TX175" s="382"/>
      <c r="TY175" s="382"/>
      <c r="TZ175" s="382"/>
      <c r="UA175" s="382"/>
      <c r="UB175" s="382"/>
      <c r="UC175" s="382"/>
      <c r="UD175" s="382"/>
      <c r="UE175" s="382"/>
      <c r="UF175" s="382"/>
      <c r="UG175" s="382"/>
      <c r="UH175" s="382"/>
      <c r="UI175" s="382"/>
      <c r="UJ175" s="382"/>
      <c r="UK175" s="382"/>
      <c r="UL175" s="382"/>
      <c r="UM175" s="382"/>
      <c r="UN175" s="382"/>
      <c r="UO175" s="382"/>
      <c r="UP175" s="382"/>
      <c r="UQ175" s="382"/>
      <c r="UR175" s="382"/>
      <c r="US175" s="382"/>
      <c r="UT175" s="382"/>
      <c r="UU175" s="382"/>
      <c r="UV175" s="382"/>
      <c r="UW175" s="382"/>
      <c r="UX175" s="382"/>
      <c r="UY175" s="382"/>
      <c r="UZ175" s="382"/>
      <c r="VA175" s="382"/>
      <c r="VB175" s="382"/>
      <c r="VC175" s="382"/>
      <c r="VD175" s="382"/>
      <c r="VE175" s="382"/>
      <c r="VF175" s="382"/>
      <c r="VG175" s="382"/>
      <c r="VH175" s="382"/>
      <c r="VI175" s="382"/>
      <c r="VJ175" s="382"/>
      <c r="VK175" s="382"/>
      <c r="VL175" s="382"/>
      <c r="VM175" s="382"/>
      <c r="VN175" s="382"/>
      <c r="VO175" s="382"/>
      <c r="VP175" s="382"/>
      <c r="VQ175" s="382"/>
      <c r="VR175" s="382"/>
      <c r="VS175" s="382"/>
      <c r="VT175" s="382"/>
      <c r="VU175" s="382"/>
      <c r="VV175" s="382"/>
      <c r="VW175" s="382"/>
      <c r="VX175" s="382"/>
      <c r="VY175" s="382"/>
      <c r="VZ175" s="382"/>
      <c r="WA175" s="382"/>
      <c r="WB175" s="382"/>
      <c r="WC175" s="382"/>
      <c r="WD175" s="382"/>
      <c r="WE175" s="382"/>
      <c r="WF175" s="382"/>
      <c r="WG175" s="382"/>
      <c r="WH175" s="382"/>
      <c r="WI175" s="382"/>
      <c r="WJ175" s="382"/>
      <c r="WK175" s="382"/>
      <c r="WL175" s="382"/>
      <c r="WM175" s="382"/>
      <c r="WN175" s="382"/>
      <c r="WO175" s="382"/>
      <c r="WP175" s="382"/>
      <c r="WQ175" s="382"/>
      <c r="WR175" s="382"/>
      <c r="WS175" s="382"/>
      <c r="WT175" s="382"/>
      <c r="WU175" s="382"/>
      <c r="WV175" s="382"/>
      <c r="WW175" s="382"/>
      <c r="WX175" s="382"/>
      <c r="WY175" s="382"/>
      <c r="WZ175" s="382"/>
      <c r="XA175" s="382"/>
      <c r="XB175" s="382"/>
      <c r="XC175" s="382"/>
      <c r="XD175" s="382"/>
      <c r="XE175" s="382"/>
      <c r="XF175" s="382"/>
      <c r="XG175" s="382"/>
      <c r="XH175" s="382"/>
      <c r="XI175" s="382"/>
      <c r="XJ175" s="382"/>
      <c r="XK175" s="382"/>
      <c r="XL175" s="382"/>
      <c r="XM175" s="382"/>
      <c r="XN175" s="382"/>
      <c r="XO175" s="382"/>
      <c r="XP175" s="382"/>
      <c r="XQ175" s="382"/>
      <c r="XR175" s="382"/>
      <c r="XS175" s="382"/>
      <c r="XT175" s="382"/>
      <c r="XU175" s="382"/>
      <c r="XV175" s="382"/>
      <c r="XW175" s="382"/>
      <c r="XX175" s="382"/>
      <c r="XY175" s="382"/>
      <c r="XZ175" s="382"/>
      <c r="YA175" s="382"/>
      <c r="YB175" s="382"/>
      <c r="YC175" s="382"/>
      <c r="YD175" s="382"/>
      <c r="YE175" s="382"/>
      <c r="YF175" s="382"/>
      <c r="YG175" s="382"/>
      <c r="YH175" s="382"/>
      <c r="YI175" s="382"/>
      <c r="YJ175" s="382"/>
      <c r="YK175" s="382"/>
      <c r="YL175" s="382"/>
      <c r="YM175" s="382"/>
      <c r="YN175" s="382"/>
      <c r="YO175" s="382"/>
      <c r="YP175" s="382"/>
      <c r="YQ175" s="382"/>
      <c r="YR175" s="382"/>
      <c r="YS175" s="382"/>
      <c r="YT175" s="382"/>
      <c r="YU175" s="382"/>
      <c r="YV175" s="382"/>
      <c r="YW175" s="382"/>
      <c r="YX175" s="382"/>
      <c r="YY175" s="382"/>
      <c r="YZ175" s="382"/>
      <c r="ZA175" s="382"/>
      <c r="ZB175" s="382"/>
      <c r="ZC175" s="382"/>
      <c r="ZD175" s="382"/>
      <c r="ZE175" s="382"/>
      <c r="ZF175" s="382"/>
      <c r="ZG175" s="382"/>
      <c r="ZH175" s="382"/>
      <c r="ZI175" s="382"/>
      <c r="ZJ175" s="382"/>
      <c r="ZK175" s="382"/>
      <c r="ZL175" s="382"/>
      <c r="ZM175" s="382"/>
      <c r="ZN175" s="382"/>
      <c r="ZO175" s="382"/>
      <c r="ZP175" s="382"/>
      <c r="ZQ175" s="382"/>
      <c r="ZR175" s="382"/>
      <c r="ZS175" s="382"/>
      <c r="ZT175" s="382"/>
      <c r="ZU175" s="382"/>
      <c r="ZV175" s="382"/>
      <c r="ZW175" s="382"/>
      <c r="ZX175" s="382"/>
      <c r="ZY175" s="382"/>
      <c r="ZZ175" s="382"/>
      <c r="AAA175" s="382"/>
      <c r="AAB175" s="382"/>
      <c r="AAC175" s="382"/>
      <c r="AAD175" s="382"/>
      <c r="AAE175" s="382"/>
      <c r="AAF175" s="382"/>
      <c r="AAG175" s="382"/>
      <c r="AAH175" s="382"/>
      <c r="AAI175" s="382"/>
      <c r="AAJ175" s="382"/>
      <c r="AAK175" s="382"/>
      <c r="AAL175" s="382"/>
      <c r="AAM175" s="382"/>
      <c r="AAN175" s="382"/>
      <c r="AAO175" s="382"/>
      <c r="AAP175" s="382"/>
      <c r="AAQ175" s="382"/>
      <c r="AAR175" s="382"/>
      <c r="AAS175" s="382"/>
      <c r="AAT175" s="382"/>
      <c r="AAU175" s="382"/>
      <c r="AAV175" s="382"/>
      <c r="AAW175" s="382"/>
      <c r="AAX175" s="382"/>
      <c r="AAY175" s="382"/>
      <c r="AAZ175" s="382"/>
      <c r="ABA175" s="382"/>
      <c r="ABB175" s="382"/>
      <c r="ABC175" s="382"/>
      <c r="ABD175" s="382"/>
      <c r="ABE175" s="382"/>
      <c r="ABF175" s="382"/>
      <c r="ABG175" s="382"/>
      <c r="ABH175" s="382"/>
      <c r="ABI175" s="382"/>
      <c r="ABJ175" s="382"/>
      <c r="ABK175" s="382"/>
      <c r="ABL175" s="382"/>
      <c r="ABM175" s="382"/>
      <c r="ABN175" s="382"/>
      <c r="ABO175" s="382"/>
      <c r="ABP175" s="382"/>
      <c r="ABQ175" s="382"/>
      <c r="ABR175" s="382"/>
      <c r="ABS175" s="382"/>
      <c r="ABT175" s="382"/>
      <c r="ABU175" s="382"/>
      <c r="ABV175" s="382"/>
      <c r="ABW175" s="382"/>
      <c r="ABX175" s="382"/>
      <c r="ABY175" s="382"/>
      <c r="ABZ175" s="382"/>
      <c r="ACA175" s="382"/>
      <c r="ACB175" s="382"/>
      <c r="ACC175" s="382"/>
      <c r="ACD175" s="382"/>
      <c r="ACE175" s="382"/>
      <c r="ACF175" s="382"/>
      <c r="ACG175" s="382"/>
      <c r="ACH175" s="382"/>
      <c r="ACI175" s="382"/>
      <c r="ACJ175" s="382"/>
      <c r="ACK175" s="382"/>
      <c r="ACL175" s="382"/>
      <c r="ACM175" s="382"/>
      <c r="ACN175" s="382"/>
      <c r="ACO175" s="382"/>
      <c r="ACP175" s="382"/>
      <c r="ACQ175" s="382"/>
      <c r="ACR175" s="382"/>
      <c r="ACS175" s="382"/>
      <c r="ACT175" s="382"/>
      <c r="ACU175" s="382"/>
      <c r="ACV175" s="382"/>
      <c r="ACW175" s="382"/>
      <c r="ACX175" s="382"/>
      <c r="ACY175" s="382"/>
      <c r="ACZ175" s="382"/>
      <c r="ADA175" s="382"/>
      <c r="ADB175" s="382"/>
      <c r="ADC175" s="382"/>
      <c r="ADD175" s="382"/>
      <c r="ADE175" s="382"/>
      <c r="ADF175" s="382"/>
      <c r="ADG175" s="382"/>
      <c r="ADH175" s="382"/>
      <c r="ADI175" s="382"/>
      <c r="ADJ175" s="382"/>
      <c r="ADK175" s="382"/>
      <c r="ADL175" s="382"/>
      <c r="ADM175" s="382"/>
      <c r="ADN175" s="382"/>
      <c r="ADO175" s="382"/>
      <c r="ADP175" s="382"/>
      <c r="ADQ175" s="382"/>
      <c r="ADR175" s="382"/>
      <c r="ADS175" s="382"/>
      <c r="ADT175" s="382"/>
      <c r="ADU175" s="382"/>
      <c r="ADV175" s="382"/>
      <c r="ADW175" s="382"/>
      <c r="ADX175" s="382"/>
      <c r="ADY175" s="382"/>
      <c r="ADZ175" s="382"/>
      <c r="AEA175" s="382"/>
      <c r="AEB175" s="382"/>
      <c r="AEC175" s="382"/>
      <c r="AED175" s="382"/>
      <c r="AEE175" s="382"/>
      <c r="AEF175" s="382"/>
      <c r="AEG175" s="382"/>
      <c r="AEH175" s="382"/>
      <c r="AEI175" s="382"/>
      <c r="AEJ175" s="382"/>
      <c r="AEK175" s="382"/>
      <c r="AEL175" s="382"/>
      <c r="AEM175" s="382"/>
      <c r="AEN175" s="382"/>
      <c r="AEO175" s="382"/>
      <c r="AEP175" s="382"/>
      <c r="AEQ175" s="382"/>
      <c r="AER175" s="382"/>
      <c r="AES175" s="382"/>
      <c r="AET175" s="382"/>
      <c r="AEU175" s="382"/>
      <c r="AEV175" s="382"/>
      <c r="AEW175" s="382"/>
      <c r="AEX175" s="382"/>
      <c r="AEY175" s="382"/>
      <c r="AEZ175" s="382"/>
      <c r="AFA175" s="382"/>
      <c r="AFB175" s="382"/>
      <c r="AFC175" s="382"/>
      <c r="AFD175" s="382"/>
      <c r="AFE175" s="382"/>
      <c r="AFF175" s="382"/>
      <c r="AFG175" s="382"/>
      <c r="AFH175" s="382"/>
      <c r="AFI175" s="382"/>
      <c r="AFJ175" s="382"/>
      <c r="AFK175" s="382"/>
      <c r="AFL175" s="382"/>
      <c r="AFM175" s="382"/>
      <c r="AFN175" s="382"/>
      <c r="AFO175" s="382"/>
      <c r="AFP175" s="382"/>
      <c r="AFQ175" s="382"/>
      <c r="AFR175" s="382"/>
      <c r="AFS175" s="382"/>
      <c r="AFT175" s="382"/>
      <c r="AFU175" s="382"/>
      <c r="AFV175" s="382"/>
      <c r="AFW175" s="382"/>
      <c r="AFX175" s="382"/>
      <c r="AFY175" s="382"/>
      <c r="AFZ175" s="382"/>
      <c r="AGA175" s="382"/>
      <c r="AGB175" s="382"/>
      <c r="AGC175" s="382"/>
      <c r="AGD175" s="382"/>
      <c r="AGE175" s="382"/>
      <c r="AGF175" s="382"/>
      <c r="AGG175" s="382"/>
      <c r="AGH175" s="382"/>
      <c r="AGI175" s="382"/>
      <c r="AGJ175" s="382"/>
      <c r="AGK175" s="382"/>
      <c r="AGL175" s="382"/>
      <c r="AGM175" s="382"/>
      <c r="AGN175" s="382"/>
      <c r="AGO175" s="382"/>
      <c r="AGP175" s="382"/>
      <c r="AGQ175" s="382"/>
      <c r="AGR175" s="382"/>
      <c r="AGS175" s="382"/>
      <c r="AGT175" s="382"/>
      <c r="AGU175" s="382"/>
      <c r="AGV175" s="382"/>
      <c r="AGW175" s="382"/>
      <c r="AGX175" s="382"/>
      <c r="AGY175" s="382"/>
      <c r="AGZ175" s="382"/>
      <c r="AHA175" s="382"/>
      <c r="AHB175" s="382"/>
      <c r="AHC175" s="382"/>
      <c r="AHD175" s="382"/>
      <c r="AHE175" s="382"/>
      <c r="AHF175" s="382"/>
      <c r="AHG175" s="382"/>
      <c r="AHH175" s="382"/>
      <c r="AHI175" s="382"/>
      <c r="AHJ175" s="382"/>
      <c r="AHK175" s="382"/>
      <c r="AHL175" s="382"/>
      <c r="AHM175" s="382"/>
      <c r="AHN175" s="382"/>
      <c r="AHO175" s="382"/>
      <c r="AHP175" s="382"/>
      <c r="AHQ175" s="382"/>
      <c r="AHR175" s="382"/>
      <c r="AHS175" s="382"/>
      <c r="AHT175" s="382"/>
      <c r="AHU175" s="382"/>
      <c r="AHV175" s="382"/>
      <c r="AHW175" s="382"/>
      <c r="AHX175" s="382"/>
      <c r="AHY175" s="382"/>
      <c r="AHZ175" s="382"/>
      <c r="AIA175" s="382"/>
      <c r="AIB175" s="382"/>
      <c r="AIC175" s="382"/>
      <c r="AID175" s="382"/>
      <c r="AIE175" s="382"/>
      <c r="AIF175" s="382"/>
      <c r="AIG175" s="382"/>
      <c r="AIH175" s="382"/>
      <c r="AII175" s="382"/>
      <c r="AIJ175" s="382"/>
      <c r="AIK175" s="382"/>
      <c r="AIL175" s="382"/>
      <c r="AIM175" s="382"/>
      <c r="AIN175" s="382"/>
      <c r="AIO175" s="382"/>
      <c r="AIP175" s="382"/>
      <c r="AIQ175" s="382"/>
      <c r="AIR175" s="382"/>
      <c r="AIS175" s="382"/>
      <c r="AIT175" s="382"/>
      <c r="AIU175" s="382"/>
      <c r="AIV175" s="382"/>
      <c r="AIW175" s="382"/>
      <c r="AIX175" s="382"/>
      <c r="AIY175" s="382"/>
      <c r="AIZ175" s="382"/>
      <c r="AJA175" s="382"/>
      <c r="AJB175" s="382"/>
      <c r="AJC175" s="382"/>
      <c r="AJD175" s="382"/>
      <c r="AJE175" s="382"/>
      <c r="AJF175" s="382"/>
      <c r="AJG175" s="382"/>
      <c r="AJH175" s="382"/>
      <c r="AJI175" s="382"/>
      <c r="AJJ175" s="382"/>
      <c r="AJK175" s="382"/>
      <c r="AJL175" s="382"/>
      <c r="AJM175" s="382"/>
      <c r="AJN175" s="382"/>
      <c r="AJO175" s="382"/>
      <c r="AJP175" s="382"/>
      <c r="AJQ175" s="382"/>
      <c r="AJR175" s="382"/>
      <c r="AJS175" s="382"/>
      <c r="AJT175" s="382"/>
      <c r="AJU175" s="382"/>
      <c r="AJV175" s="382"/>
      <c r="AJW175" s="382"/>
      <c r="AJX175" s="382"/>
      <c r="AJY175" s="382"/>
      <c r="AJZ175" s="382"/>
      <c r="AKA175" s="382"/>
      <c r="AKB175" s="382"/>
      <c r="AKC175" s="382"/>
      <c r="AKD175" s="382"/>
      <c r="AKE175" s="382"/>
      <c r="AKF175" s="382"/>
      <c r="AKG175" s="382"/>
      <c r="AKH175" s="382"/>
      <c r="AKI175" s="382"/>
      <c r="AKJ175" s="382"/>
      <c r="AKK175" s="382"/>
      <c r="AKL175" s="382"/>
      <c r="AKM175" s="382"/>
      <c r="AKN175" s="382"/>
      <c r="AKO175" s="382"/>
      <c r="AKP175" s="382"/>
      <c r="AKQ175" s="382"/>
      <c r="AKR175" s="382"/>
      <c r="AKS175" s="382"/>
      <c r="AKT175" s="382"/>
      <c r="AKU175" s="382"/>
      <c r="AKV175" s="382"/>
      <c r="AKW175" s="382"/>
      <c r="AKX175" s="382"/>
      <c r="AKY175" s="382"/>
      <c r="AKZ175" s="382"/>
      <c r="ALA175" s="382"/>
      <c r="ALB175" s="382"/>
      <c r="ALC175" s="382"/>
      <c r="ALD175" s="382"/>
      <c r="ALE175" s="382"/>
      <c r="ALF175" s="382"/>
      <c r="ALG175" s="382"/>
      <c r="ALH175" s="382"/>
      <c r="ALI175" s="382"/>
      <c r="ALJ175" s="382"/>
      <c r="ALK175" s="382"/>
      <c r="ALL175" s="382"/>
      <c r="ALM175" s="382"/>
      <c r="ALN175" s="382"/>
      <c r="ALO175" s="382"/>
      <c r="ALP175" s="382"/>
      <c r="ALQ175" s="382"/>
      <c r="ALR175" s="382"/>
      <c r="ALS175" s="382"/>
      <c r="ALT175" s="382"/>
      <c r="ALU175" s="382"/>
      <c r="ALV175" s="382"/>
      <c r="ALW175" s="382"/>
      <c r="ALX175" s="382"/>
      <c r="ALY175" s="382"/>
      <c r="ALZ175" s="382"/>
      <c r="AMA175" s="382"/>
      <c r="AMB175" s="382"/>
      <c r="AMC175" s="382"/>
      <c r="AMD175" s="382"/>
      <c r="AME175" s="382"/>
      <c r="AMF175" s="382"/>
      <c r="AMG175" s="382"/>
      <c r="AMH175" s="382"/>
      <c r="AMI175" s="382"/>
      <c r="AMJ175" s="382"/>
      <c r="AMK175" s="382"/>
      <c r="AML175" s="382"/>
      <c r="AMM175" s="382"/>
      <c r="AMN175" s="382"/>
      <c r="AMO175" s="382"/>
      <c r="AMP175" s="382"/>
      <c r="AMQ175" s="382"/>
      <c r="AMR175" s="382"/>
      <c r="AMS175" s="382"/>
      <c r="AMT175" s="382"/>
      <c r="AMU175" s="382"/>
      <c r="AMV175" s="382"/>
      <c r="AMW175" s="382"/>
      <c r="AMX175" s="382"/>
      <c r="AMY175" s="382"/>
      <c r="AMZ175" s="382"/>
      <c r="ANA175" s="382"/>
      <c r="ANB175" s="382"/>
      <c r="ANC175" s="382"/>
      <c r="AND175" s="382"/>
      <c r="ANE175" s="382"/>
      <c r="ANF175" s="382"/>
      <c r="ANG175" s="382"/>
      <c r="ANH175" s="382"/>
      <c r="ANI175" s="382"/>
      <c r="ANJ175" s="382"/>
      <c r="ANK175" s="382"/>
      <c r="ANL175" s="382"/>
      <c r="ANM175" s="382"/>
      <c r="ANN175" s="382"/>
      <c r="ANO175" s="382"/>
      <c r="ANP175" s="382"/>
      <c r="ANQ175" s="382"/>
      <c r="ANR175" s="382"/>
      <c r="ANS175" s="382"/>
      <c r="ANT175" s="382"/>
      <c r="ANU175" s="382"/>
      <c r="ANV175" s="382"/>
      <c r="ANW175" s="382"/>
      <c r="ANX175" s="382"/>
      <c r="ANY175" s="382"/>
      <c r="ANZ175" s="382"/>
      <c r="AOA175" s="382"/>
      <c r="AOB175" s="382"/>
      <c r="AOC175" s="382"/>
      <c r="AOD175" s="382"/>
      <c r="AOE175" s="382"/>
      <c r="AOF175" s="382"/>
      <c r="AOG175" s="382"/>
      <c r="AOH175" s="382"/>
      <c r="AOI175" s="382"/>
      <c r="AOJ175" s="382"/>
      <c r="AOK175" s="382"/>
      <c r="AOL175" s="382"/>
      <c r="AOM175" s="382"/>
      <c r="AON175" s="382"/>
      <c r="AOO175" s="382"/>
      <c r="AOP175" s="382"/>
      <c r="AOQ175" s="382"/>
      <c r="AOR175" s="382"/>
      <c r="AOS175" s="382"/>
      <c r="AOT175" s="382"/>
      <c r="AOU175" s="382"/>
      <c r="AOV175" s="382"/>
      <c r="AOW175" s="382"/>
      <c r="AOX175" s="382"/>
      <c r="AOY175" s="382"/>
      <c r="AOZ175" s="382"/>
      <c r="APA175" s="382"/>
      <c r="APB175" s="382"/>
      <c r="APC175" s="382"/>
      <c r="APD175" s="382"/>
      <c r="APE175" s="382"/>
      <c r="APF175" s="382"/>
      <c r="APG175" s="382"/>
      <c r="APH175" s="382"/>
      <c r="API175" s="382"/>
      <c r="APJ175" s="382"/>
      <c r="APK175" s="382"/>
      <c r="APL175" s="382"/>
      <c r="APM175" s="382"/>
      <c r="APN175" s="382"/>
      <c r="APO175" s="382"/>
      <c r="APP175" s="382"/>
      <c r="APQ175" s="382"/>
      <c r="APR175" s="382"/>
      <c r="APS175" s="382"/>
      <c r="APT175" s="382"/>
      <c r="APU175" s="382"/>
      <c r="APV175" s="382"/>
      <c r="APW175" s="382"/>
      <c r="APX175" s="382"/>
      <c r="APY175" s="382"/>
      <c r="APZ175" s="382"/>
      <c r="AQA175" s="382"/>
      <c r="AQB175" s="382"/>
      <c r="AQC175" s="382"/>
      <c r="AQD175" s="382"/>
      <c r="AQE175" s="382"/>
      <c r="AQF175" s="382"/>
      <c r="AQG175" s="382"/>
      <c r="AQH175" s="382"/>
      <c r="AQI175" s="382"/>
      <c r="AQJ175" s="382"/>
      <c r="AQK175" s="382"/>
      <c r="AQL175" s="382"/>
      <c r="AQM175" s="382"/>
      <c r="AQN175" s="382"/>
      <c r="AQO175" s="382"/>
      <c r="AQP175" s="382"/>
      <c r="AQQ175" s="382"/>
      <c r="AQR175" s="382"/>
      <c r="AQS175" s="382"/>
      <c r="AQT175" s="382"/>
      <c r="AQU175" s="382"/>
      <c r="AQV175" s="382"/>
      <c r="AQW175" s="382"/>
      <c r="AQX175" s="382"/>
      <c r="AQY175" s="382"/>
      <c r="AQZ175" s="382"/>
      <c r="ARA175" s="382"/>
      <c r="ARB175" s="382"/>
      <c r="ARC175" s="382"/>
      <c r="ARD175" s="382"/>
      <c r="ARE175" s="382"/>
      <c r="ARF175" s="382"/>
      <c r="ARG175" s="382"/>
      <c r="ARH175" s="382"/>
      <c r="ARI175" s="382"/>
      <c r="ARJ175" s="382"/>
      <c r="ARK175" s="382"/>
      <c r="ARL175" s="382"/>
      <c r="ARM175" s="382"/>
      <c r="ARN175" s="382"/>
      <c r="ARO175" s="382"/>
      <c r="ARP175" s="382"/>
      <c r="ARQ175" s="382"/>
      <c r="ARR175" s="382"/>
      <c r="ARS175" s="382"/>
      <c r="ART175" s="382"/>
      <c r="ARU175" s="382"/>
      <c r="ARV175" s="382"/>
      <c r="ARW175" s="382"/>
      <c r="ARX175" s="382"/>
      <c r="ARY175" s="382"/>
      <c r="ARZ175" s="382"/>
      <c r="ASA175" s="382"/>
      <c r="ASB175" s="382"/>
      <c r="ASC175" s="382"/>
      <c r="ASD175" s="382"/>
      <c r="ASE175" s="382"/>
      <c r="ASF175" s="382"/>
      <c r="ASG175" s="382"/>
      <c r="ASH175" s="382"/>
      <c r="ASI175" s="382"/>
      <c r="ASJ175" s="382"/>
      <c r="ASK175" s="382"/>
      <c r="ASL175" s="382"/>
      <c r="ASM175" s="382"/>
      <c r="ASN175" s="382"/>
      <c r="ASO175" s="382"/>
      <c r="ASP175" s="382"/>
      <c r="ASQ175" s="382"/>
      <c r="ASR175" s="382"/>
      <c r="ASS175" s="382"/>
      <c r="AST175" s="382"/>
      <c r="ASU175" s="382"/>
      <c r="ASV175" s="382"/>
      <c r="ASW175" s="382"/>
      <c r="ASX175" s="382"/>
      <c r="ASY175" s="382"/>
      <c r="ASZ175" s="382"/>
      <c r="ATA175" s="382"/>
      <c r="ATB175" s="382"/>
      <c r="ATC175" s="382"/>
      <c r="ATD175" s="382"/>
      <c r="ATE175" s="382"/>
      <c r="ATF175" s="382"/>
      <c r="ATG175" s="382"/>
      <c r="ATH175" s="382"/>
      <c r="ATI175" s="382"/>
      <c r="ATJ175" s="382"/>
      <c r="ATK175" s="382"/>
      <c r="ATL175" s="382"/>
      <c r="ATM175" s="382"/>
      <c r="ATN175" s="382"/>
      <c r="ATO175" s="382"/>
      <c r="ATP175" s="382"/>
      <c r="ATQ175" s="382"/>
      <c r="ATR175" s="382"/>
      <c r="ATS175" s="382"/>
      <c r="ATT175" s="382"/>
      <c r="ATU175" s="382"/>
      <c r="ATV175" s="382"/>
      <c r="ATW175" s="382"/>
      <c r="ATX175" s="382"/>
      <c r="ATY175" s="382"/>
      <c r="ATZ175" s="382"/>
      <c r="AUA175" s="382"/>
      <c r="AUB175" s="382"/>
      <c r="AUC175" s="382"/>
      <c r="AUD175" s="382"/>
      <c r="AUE175" s="382"/>
      <c r="AUF175" s="382"/>
      <c r="AUG175" s="382"/>
      <c r="AUH175" s="382"/>
      <c r="AUI175" s="382"/>
      <c r="AUJ175" s="382"/>
      <c r="AUK175" s="382"/>
      <c r="AUL175" s="382"/>
      <c r="AUM175" s="382"/>
      <c r="AUN175" s="382"/>
      <c r="AUO175" s="382"/>
      <c r="AUP175" s="382"/>
      <c r="AUQ175" s="382"/>
      <c r="AUR175" s="382"/>
      <c r="AUS175" s="382"/>
      <c r="AUT175" s="382"/>
      <c r="AUU175" s="382"/>
      <c r="AUV175" s="382"/>
      <c r="AUW175" s="382"/>
      <c r="AUX175" s="382"/>
      <c r="AUY175" s="382"/>
      <c r="AUZ175" s="382"/>
      <c r="AVA175" s="382"/>
      <c r="AVB175" s="382"/>
      <c r="AVC175" s="382"/>
      <c r="AVD175" s="382"/>
      <c r="AVE175" s="382"/>
      <c r="AVF175" s="382"/>
      <c r="AVG175" s="382"/>
      <c r="AVH175" s="382"/>
      <c r="AVI175" s="382"/>
      <c r="AVJ175" s="382"/>
      <c r="AVK175" s="382"/>
      <c r="AVL175" s="382"/>
      <c r="AVM175" s="382"/>
      <c r="AVN175" s="382"/>
      <c r="AVO175" s="382"/>
      <c r="AVP175" s="382"/>
      <c r="AVQ175" s="382"/>
      <c r="AVR175" s="382"/>
      <c r="AVS175" s="382"/>
      <c r="AVT175" s="382"/>
      <c r="AVU175" s="382"/>
      <c r="AVV175" s="382"/>
      <c r="AVW175" s="382"/>
      <c r="AVX175" s="382"/>
      <c r="AVY175" s="382"/>
      <c r="AVZ175" s="382"/>
      <c r="AWA175" s="382"/>
      <c r="AWB175" s="382"/>
      <c r="AWC175" s="382"/>
      <c r="AWD175" s="382"/>
      <c r="AWE175" s="382"/>
      <c r="AWF175" s="382"/>
      <c r="AWG175" s="382"/>
      <c r="AWH175" s="382"/>
      <c r="AWI175" s="382"/>
      <c r="AWJ175" s="382"/>
      <c r="AWK175" s="382"/>
      <c r="AWL175" s="382"/>
      <c r="AWM175" s="382"/>
      <c r="AWN175" s="382"/>
      <c r="AWO175" s="382"/>
      <c r="AWP175" s="382"/>
      <c r="AWQ175" s="382"/>
      <c r="AWR175" s="382"/>
      <c r="AWS175" s="382"/>
      <c r="AWT175" s="382"/>
      <c r="AWU175" s="382"/>
      <c r="AWV175" s="382"/>
      <c r="AWW175" s="382"/>
      <c r="AWX175" s="382"/>
      <c r="AWY175" s="382"/>
      <c r="AWZ175" s="382"/>
      <c r="AXA175" s="382"/>
      <c r="AXB175" s="382"/>
      <c r="AXC175" s="382"/>
      <c r="AXD175" s="382"/>
      <c r="AXE175" s="382"/>
      <c r="AXF175" s="382"/>
      <c r="AXG175" s="382"/>
      <c r="AXH175" s="382"/>
      <c r="AXI175" s="382"/>
      <c r="AXJ175" s="382"/>
      <c r="AXK175" s="382"/>
      <c r="AXL175" s="382"/>
      <c r="AXM175" s="382"/>
      <c r="AXN175" s="382"/>
      <c r="AXO175" s="382"/>
      <c r="AXP175" s="382"/>
      <c r="AXQ175" s="382"/>
      <c r="AXR175" s="382"/>
      <c r="AXS175" s="382"/>
      <c r="AXT175" s="382"/>
      <c r="AXU175" s="382"/>
      <c r="AXV175" s="382"/>
      <c r="AXW175" s="382"/>
      <c r="AXX175" s="382"/>
      <c r="AXY175" s="382"/>
      <c r="AXZ175" s="382"/>
      <c r="AYA175" s="382"/>
      <c r="AYB175" s="382"/>
      <c r="AYC175" s="382"/>
      <c r="AYD175" s="382"/>
      <c r="AYE175" s="382"/>
      <c r="AYF175" s="382"/>
      <c r="AYG175" s="382"/>
      <c r="AYH175" s="382"/>
      <c r="AYI175" s="382"/>
      <c r="AYJ175" s="382"/>
      <c r="AYK175" s="382"/>
      <c r="AYL175" s="382"/>
      <c r="AYM175" s="382"/>
      <c r="AYN175" s="382"/>
      <c r="AYO175" s="382"/>
      <c r="AYP175" s="382"/>
      <c r="AYQ175" s="382"/>
      <c r="AYR175" s="382"/>
      <c r="AYS175" s="382"/>
      <c r="AYT175" s="382"/>
      <c r="AYU175" s="382"/>
      <c r="AYV175" s="382"/>
      <c r="AYW175" s="382"/>
      <c r="AYX175" s="382"/>
      <c r="AYY175" s="382"/>
      <c r="AYZ175" s="382"/>
      <c r="AZA175" s="382"/>
      <c r="AZB175" s="382"/>
      <c r="AZC175" s="382"/>
      <c r="AZD175" s="382"/>
      <c r="AZE175" s="382"/>
      <c r="AZF175" s="382"/>
      <c r="AZG175" s="382"/>
      <c r="AZH175" s="382"/>
      <c r="AZI175" s="382"/>
      <c r="AZJ175" s="382"/>
      <c r="AZK175" s="382"/>
      <c r="AZL175" s="382"/>
      <c r="AZM175" s="382"/>
      <c r="AZN175" s="382"/>
      <c r="AZO175" s="382"/>
      <c r="AZP175" s="382"/>
      <c r="AZQ175" s="382"/>
      <c r="AZR175" s="382"/>
      <c r="AZS175" s="382"/>
      <c r="AZT175" s="382"/>
      <c r="AZU175" s="382"/>
      <c r="AZV175" s="382"/>
      <c r="AZW175" s="382"/>
      <c r="AZX175" s="382"/>
      <c r="AZY175" s="382"/>
      <c r="AZZ175" s="382"/>
      <c r="BAA175" s="382"/>
      <c r="BAB175" s="382"/>
      <c r="BAC175" s="382"/>
      <c r="BAD175" s="382"/>
      <c r="BAE175" s="382"/>
      <c r="BAF175" s="382"/>
      <c r="BAG175" s="382"/>
      <c r="BAH175" s="382"/>
      <c r="BAI175" s="382"/>
      <c r="BAJ175" s="382"/>
      <c r="BAK175" s="382"/>
      <c r="BAL175" s="382"/>
      <c r="BAM175" s="382"/>
      <c r="BAN175" s="382"/>
      <c r="BAO175" s="382"/>
      <c r="BAP175" s="382"/>
      <c r="BAQ175" s="382"/>
      <c r="BAR175" s="382"/>
      <c r="BAS175" s="382"/>
      <c r="BAT175" s="382"/>
      <c r="BAU175" s="382"/>
      <c r="BAV175" s="382"/>
      <c r="BAW175" s="382"/>
      <c r="BAX175" s="382"/>
      <c r="BAY175" s="382"/>
      <c r="BAZ175" s="382"/>
      <c r="BBA175" s="382"/>
      <c r="BBB175" s="382"/>
      <c r="BBC175" s="382"/>
      <c r="BBD175" s="382"/>
      <c r="BBE175" s="382"/>
      <c r="BBF175" s="382"/>
      <c r="BBG175" s="382"/>
      <c r="BBH175" s="382"/>
      <c r="BBI175" s="382"/>
      <c r="BBJ175" s="382"/>
      <c r="BBK175" s="382"/>
      <c r="BBL175" s="382"/>
      <c r="BBM175" s="382"/>
      <c r="BBN175" s="382"/>
      <c r="BBO175" s="382"/>
      <c r="BBP175" s="382"/>
      <c r="BBQ175" s="382"/>
      <c r="BBR175" s="382"/>
      <c r="BBS175" s="382"/>
      <c r="BBT175" s="382"/>
      <c r="BBU175" s="382"/>
      <c r="BBV175" s="382"/>
      <c r="BBW175" s="382"/>
      <c r="BBX175" s="382"/>
      <c r="BBY175" s="382"/>
      <c r="BBZ175" s="382"/>
      <c r="BCA175" s="382"/>
      <c r="BCB175" s="382"/>
      <c r="BCC175" s="382"/>
      <c r="BCD175" s="382"/>
      <c r="BCE175" s="382"/>
      <c r="BCF175" s="382"/>
      <c r="BCG175" s="382"/>
      <c r="BCH175" s="382"/>
      <c r="BCI175" s="382"/>
      <c r="BCJ175" s="382"/>
      <c r="BCK175" s="382"/>
      <c r="BCL175" s="382"/>
      <c r="BCM175" s="382"/>
      <c r="BCN175" s="382"/>
      <c r="BCO175" s="382"/>
      <c r="BCP175" s="382"/>
      <c r="BCQ175" s="382"/>
      <c r="BCR175" s="382"/>
      <c r="BCS175" s="382"/>
      <c r="BCT175" s="382"/>
      <c r="BCU175" s="382"/>
      <c r="BCV175" s="382"/>
      <c r="BCW175" s="382"/>
      <c r="BCX175" s="382"/>
      <c r="BCY175" s="382"/>
      <c r="BCZ175" s="382"/>
      <c r="BDA175" s="382"/>
      <c r="BDB175" s="382"/>
      <c r="BDC175" s="382"/>
      <c r="BDD175" s="382"/>
      <c r="BDE175" s="382"/>
      <c r="BDF175" s="382"/>
      <c r="BDG175" s="382"/>
      <c r="BDH175" s="382"/>
      <c r="BDI175" s="382"/>
      <c r="BDJ175" s="382"/>
      <c r="BDK175" s="382"/>
      <c r="BDL175" s="382"/>
      <c r="BDM175" s="382"/>
      <c r="BDN175" s="382"/>
      <c r="BDO175" s="382"/>
      <c r="BDP175" s="382"/>
      <c r="BDQ175" s="382"/>
      <c r="BDR175" s="382"/>
      <c r="BDS175" s="382"/>
      <c r="BDT175" s="382"/>
      <c r="BDU175" s="382"/>
      <c r="BDV175" s="382"/>
      <c r="BDW175" s="382"/>
      <c r="BDX175" s="382"/>
      <c r="BDY175" s="382"/>
      <c r="BDZ175" s="382"/>
      <c r="BEA175" s="382"/>
      <c r="BEB175" s="382"/>
      <c r="BEC175" s="382"/>
      <c r="BED175" s="382"/>
      <c r="BEE175" s="382"/>
      <c r="BEF175" s="382"/>
      <c r="BEG175" s="382"/>
      <c r="BEH175" s="382"/>
      <c r="BEI175" s="382"/>
      <c r="BEJ175" s="382"/>
      <c r="BEK175" s="382"/>
      <c r="BEL175" s="382"/>
      <c r="BEM175" s="382"/>
      <c r="BEN175" s="382"/>
      <c r="BEO175" s="382"/>
      <c r="BEP175" s="382"/>
      <c r="BEQ175" s="382"/>
      <c r="BER175" s="382"/>
      <c r="BES175" s="382"/>
      <c r="BET175" s="382"/>
      <c r="BEU175" s="382"/>
      <c r="BEV175" s="382"/>
      <c r="BEW175" s="382"/>
      <c r="BEX175" s="382"/>
      <c r="BEY175" s="382"/>
      <c r="BEZ175" s="382"/>
      <c r="BFA175" s="382"/>
      <c r="BFB175" s="382"/>
      <c r="BFC175" s="382"/>
      <c r="BFD175" s="382"/>
      <c r="BFE175" s="382"/>
      <c r="BFF175" s="382"/>
      <c r="BFG175" s="382"/>
      <c r="BFH175" s="382"/>
      <c r="BFI175" s="382"/>
      <c r="BFJ175" s="382"/>
      <c r="BFK175" s="382"/>
      <c r="BFL175" s="382"/>
      <c r="BFM175" s="382"/>
      <c r="BFN175" s="382"/>
      <c r="BFO175" s="382"/>
      <c r="BFP175" s="382"/>
      <c r="BFQ175" s="382"/>
      <c r="BFR175" s="382"/>
      <c r="BFS175" s="382"/>
      <c r="BFT175" s="382"/>
      <c r="BFU175" s="382"/>
      <c r="BFV175" s="382"/>
      <c r="BFW175" s="382"/>
      <c r="BFX175" s="382"/>
      <c r="BFY175" s="382"/>
      <c r="BFZ175" s="382"/>
      <c r="BGA175" s="382"/>
      <c r="BGB175" s="382"/>
      <c r="BGC175" s="382"/>
      <c r="BGD175" s="382"/>
      <c r="BGE175" s="382"/>
      <c r="BGF175" s="382"/>
      <c r="BGG175" s="382"/>
      <c r="BGH175" s="382"/>
      <c r="BGI175" s="382"/>
      <c r="BGJ175" s="382"/>
      <c r="BGK175" s="382"/>
      <c r="BGL175" s="382"/>
      <c r="BGM175" s="382"/>
      <c r="BGN175" s="382"/>
      <c r="BGO175" s="382"/>
      <c r="BGP175" s="382"/>
      <c r="BGQ175" s="382"/>
      <c r="BGR175" s="382"/>
      <c r="BGS175" s="382"/>
      <c r="BGT175" s="382"/>
      <c r="BGU175" s="382"/>
      <c r="BGV175" s="382"/>
      <c r="BGW175" s="382"/>
      <c r="BGX175" s="382"/>
      <c r="BGY175" s="382"/>
      <c r="BGZ175" s="382"/>
      <c r="BHA175" s="382"/>
      <c r="BHB175" s="382"/>
      <c r="BHC175" s="382"/>
      <c r="BHD175" s="382"/>
      <c r="BHE175" s="382"/>
      <c r="BHF175" s="382"/>
      <c r="BHG175" s="382"/>
      <c r="BHH175" s="382"/>
      <c r="BHI175" s="382"/>
      <c r="BHJ175" s="382"/>
      <c r="BHK175" s="382"/>
      <c r="BHL175" s="382"/>
      <c r="BHM175" s="382"/>
      <c r="BHN175" s="382"/>
      <c r="BHO175" s="382"/>
      <c r="BHP175" s="382"/>
      <c r="BHQ175" s="382"/>
      <c r="BHR175" s="382"/>
      <c r="BHS175" s="382"/>
      <c r="BHT175" s="382"/>
      <c r="BHU175" s="382"/>
      <c r="BHV175" s="382"/>
      <c r="BHW175" s="382"/>
      <c r="BHX175" s="382"/>
      <c r="BHY175" s="382"/>
      <c r="BHZ175" s="382"/>
      <c r="BIA175" s="382"/>
      <c r="BIB175" s="382"/>
      <c r="BIC175" s="382"/>
      <c r="BID175" s="382"/>
      <c r="BIE175" s="382"/>
      <c r="BIF175" s="382"/>
      <c r="BIG175" s="382"/>
      <c r="BIH175" s="382"/>
      <c r="BII175" s="382"/>
      <c r="BIJ175" s="382"/>
      <c r="BIK175" s="382"/>
      <c r="BIL175" s="382"/>
      <c r="BIM175" s="382"/>
      <c r="BIN175" s="382"/>
      <c r="BIO175" s="382"/>
      <c r="BIP175" s="382"/>
      <c r="BIQ175" s="382"/>
      <c r="BIR175" s="382"/>
      <c r="BIS175" s="382"/>
      <c r="BIT175" s="382"/>
      <c r="BIU175" s="382"/>
      <c r="BIV175" s="382"/>
      <c r="BIW175" s="382"/>
      <c r="BIX175" s="382"/>
      <c r="BIY175" s="382"/>
      <c r="BIZ175" s="382"/>
      <c r="BJA175" s="382"/>
      <c r="BJB175" s="382"/>
      <c r="BJC175" s="382"/>
      <c r="BJD175" s="382"/>
      <c r="BJE175" s="382"/>
      <c r="BJF175" s="382"/>
      <c r="BJG175" s="382"/>
      <c r="BJH175" s="382"/>
      <c r="BJI175" s="382"/>
      <c r="BJJ175" s="382"/>
      <c r="BJK175" s="382"/>
      <c r="BJL175" s="382"/>
      <c r="BJM175" s="382"/>
      <c r="BJN175" s="382"/>
      <c r="BJO175" s="382"/>
      <c r="BJP175" s="382"/>
      <c r="BJQ175" s="382"/>
      <c r="BJR175" s="382"/>
      <c r="BJS175" s="382"/>
      <c r="BJT175" s="382"/>
      <c r="BJU175" s="382"/>
      <c r="BJV175" s="382"/>
      <c r="BJW175" s="382"/>
      <c r="BJX175" s="382"/>
      <c r="BJY175" s="382"/>
      <c r="BJZ175" s="382"/>
      <c r="BKA175" s="382"/>
      <c r="BKB175" s="382"/>
      <c r="BKC175" s="382"/>
      <c r="BKD175" s="382"/>
      <c r="BKE175" s="382"/>
      <c r="BKF175" s="382"/>
      <c r="BKG175" s="382"/>
      <c r="BKH175" s="382"/>
      <c r="BKI175" s="382"/>
      <c r="BKJ175" s="382"/>
      <c r="BKK175" s="382"/>
      <c r="BKL175" s="382"/>
      <c r="BKM175" s="382"/>
      <c r="BKN175" s="382"/>
      <c r="BKO175" s="382"/>
      <c r="BKP175" s="382"/>
      <c r="BKQ175" s="382"/>
      <c r="BKR175" s="382"/>
      <c r="BKS175" s="382"/>
      <c r="BKT175" s="382"/>
      <c r="BKU175" s="382"/>
      <c r="BKV175" s="382"/>
      <c r="BKW175" s="382"/>
      <c r="BKX175" s="382"/>
      <c r="BKY175" s="382"/>
      <c r="BKZ175" s="382"/>
      <c r="BLA175" s="382"/>
      <c r="BLB175" s="382"/>
      <c r="BLC175" s="382"/>
      <c r="BLD175" s="382"/>
      <c r="BLE175" s="382"/>
      <c r="BLF175" s="382"/>
      <c r="BLG175" s="382"/>
      <c r="BLH175" s="382"/>
      <c r="BLI175" s="382"/>
      <c r="BLJ175" s="382"/>
      <c r="BLK175" s="382"/>
      <c r="BLL175" s="382"/>
      <c r="BLM175" s="382"/>
      <c r="BLN175" s="382"/>
      <c r="BLO175" s="382"/>
      <c r="BLP175" s="382"/>
      <c r="BLQ175" s="382"/>
      <c r="BLR175" s="382"/>
      <c r="BLS175" s="382"/>
      <c r="BLT175" s="382"/>
      <c r="BLU175" s="382"/>
      <c r="BLV175" s="382"/>
      <c r="BLW175" s="382"/>
      <c r="BLX175" s="382"/>
      <c r="BLY175" s="382"/>
      <c r="BLZ175" s="382"/>
      <c r="BMA175" s="382"/>
      <c r="BMB175" s="382"/>
      <c r="BMC175" s="382"/>
      <c r="BMD175" s="382"/>
      <c r="BME175" s="382"/>
      <c r="BMF175" s="382"/>
      <c r="BMG175" s="382"/>
      <c r="BMH175" s="382"/>
      <c r="BMI175" s="382"/>
      <c r="BMJ175" s="382"/>
      <c r="BMK175" s="382"/>
      <c r="BML175" s="382"/>
      <c r="BMM175" s="382"/>
      <c r="BMN175" s="382"/>
      <c r="BMO175" s="382"/>
      <c r="BMP175" s="382"/>
      <c r="BMQ175" s="382"/>
      <c r="BMR175" s="382"/>
      <c r="BMS175" s="382"/>
      <c r="BMT175" s="382"/>
      <c r="BMU175" s="382"/>
      <c r="BMV175" s="382"/>
      <c r="BMW175" s="382"/>
      <c r="BMX175" s="382"/>
      <c r="BMY175" s="382"/>
      <c r="BMZ175" s="382"/>
      <c r="BNA175" s="382"/>
      <c r="BNB175" s="382"/>
      <c r="BNC175" s="382"/>
      <c r="BND175" s="382"/>
      <c r="BNE175" s="382"/>
      <c r="BNF175" s="382"/>
      <c r="BNG175" s="382"/>
      <c r="BNH175" s="382"/>
      <c r="BNI175" s="382"/>
      <c r="BNJ175" s="382"/>
      <c r="BNK175" s="382"/>
      <c r="BNL175" s="382"/>
      <c r="BNM175" s="382"/>
      <c r="BNN175" s="382"/>
      <c r="BNO175" s="382"/>
      <c r="BNP175" s="382"/>
      <c r="BNQ175" s="382"/>
      <c r="BNR175" s="382"/>
      <c r="BNS175" s="382"/>
      <c r="BNT175" s="382"/>
      <c r="BNU175" s="382"/>
      <c r="BNV175" s="382"/>
      <c r="BNW175" s="382"/>
      <c r="BNX175" s="382"/>
      <c r="BNY175" s="382"/>
      <c r="BNZ175" s="382"/>
      <c r="BOA175" s="382"/>
      <c r="BOB175" s="382"/>
      <c r="BOC175" s="382"/>
      <c r="BOD175" s="382"/>
      <c r="BOE175" s="382"/>
      <c r="BOF175" s="382"/>
      <c r="BOG175" s="382"/>
      <c r="BOH175" s="382"/>
      <c r="BOI175" s="382"/>
      <c r="BOJ175" s="382"/>
      <c r="BOK175" s="382"/>
      <c r="BOL175" s="382"/>
      <c r="BOM175" s="382"/>
      <c r="BON175" s="382"/>
      <c r="BOO175" s="382"/>
      <c r="BOP175" s="382"/>
      <c r="BOQ175" s="382"/>
      <c r="BOR175" s="382"/>
      <c r="BOS175" s="382"/>
      <c r="BOT175" s="382"/>
      <c r="BOU175" s="382"/>
      <c r="BOV175" s="382"/>
      <c r="BOW175" s="382"/>
      <c r="BOX175" s="382"/>
      <c r="BOY175" s="382"/>
      <c r="BOZ175" s="382"/>
      <c r="BPA175" s="382"/>
      <c r="BPB175" s="382"/>
      <c r="BPC175" s="382"/>
      <c r="BPD175" s="382"/>
      <c r="BPE175" s="382"/>
      <c r="BPF175" s="382"/>
      <c r="BPG175" s="382"/>
      <c r="BPH175" s="382"/>
      <c r="BPI175" s="382"/>
      <c r="BPJ175" s="382"/>
      <c r="BPK175" s="382"/>
      <c r="BPL175" s="382"/>
      <c r="BPM175" s="382"/>
      <c r="BPN175" s="382"/>
      <c r="BPO175" s="382"/>
      <c r="BPP175" s="382"/>
      <c r="BPQ175" s="382"/>
      <c r="BPR175" s="382"/>
      <c r="BPS175" s="382"/>
      <c r="BPT175" s="382"/>
      <c r="BPU175" s="382"/>
      <c r="BPV175" s="382"/>
      <c r="BPW175" s="382"/>
      <c r="BPX175" s="382"/>
      <c r="BPY175" s="382"/>
      <c r="BPZ175" s="382"/>
      <c r="BQA175" s="382"/>
      <c r="BQB175" s="382"/>
      <c r="BQC175" s="382"/>
      <c r="BQD175" s="382"/>
      <c r="BQE175" s="382"/>
      <c r="BQF175" s="382"/>
      <c r="BQG175" s="382"/>
      <c r="BQH175" s="382"/>
      <c r="BQI175" s="382"/>
      <c r="BQJ175" s="382"/>
      <c r="BQK175" s="382"/>
      <c r="BQL175" s="382"/>
      <c r="BQM175" s="382"/>
      <c r="BQN175" s="382"/>
      <c r="BQO175" s="382"/>
      <c r="BQP175" s="382"/>
      <c r="BQQ175" s="382"/>
      <c r="BQR175" s="382"/>
      <c r="BQS175" s="382"/>
      <c r="BQT175" s="382"/>
      <c r="BQU175" s="382"/>
      <c r="BQV175" s="382"/>
      <c r="BQW175" s="382"/>
      <c r="BQX175" s="382"/>
      <c r="BQY175" s="382"/>
      <c r="BQZ175" s="382"/>
      <c r="BRA175" s="382"/>
      <c r="BRB175" s="382"/>
      <c r="BRC175" s="382"/>
      <c r="BRD175" s="382"/>
      <c r="BRE175" s="382"/>
      <c r="BRF175" s="382"/>
      <c r="BRG175" s="382"/>
      <c r="BRH175" s="382"/>
      <c r="BRI175" s="382"/>
      <c r="BRJ175" s="382"/>
      <c r="BRK175" s="382"/>
      <c r="BRL175" s="382"/>
      <c r="BRM175" s="382"/>
      <c r="BRN175" s="382"/>
      <c r="BRO175" s="382"/>
      <c r="BRP175" s="382"/>
      <c r="BRQ175" s="382"/>
      <c r="BRR175" s="382"/>
      <c r="BRS175" s="382"/>
      <c r="BRT175" s="382"/>
      <c r="BRU175" s="382"/>
      <c r="BRV175" s="382"/>
      <c r="BRW175" s="382"/>
      <c r="BRX175" s="382"/>
      <c r="BRY175" s="382"/>
      <c r="BRZ175" s="382"/>
      <c r="BSA175" s="382"/>
      <c r="BSB175" s="382"/>
      <c r="BSC175" s="382"/>
      <c r="BSD175" s="382"/>
      <c r="BSE175" s="382"/>
      <c r="BSF175" s="382"/>
      <c r="BSG175" s="382"/>
      <c r="BSH175" s="382"/>
      <c r="BSI175" s="382"/>
      <c r="BSJ175" s="382"/>
      <c r="BSK175" s="382"/>
      <c r="BSL175" s="382"/>
      <c r="BSM175" s="382"/>
      <c r="BSN175" s="382"/>
      <c r="BSO175" s="382"/>
      <c r="BSP175" s="382"/>
      <c r="BSQ175" s="382"/>
      <c r="BSR175" s="382"/>
      <c r="BSS175" s="382"/>
      <c r="BST175" s="382"/>
      <c r="BSU175" s="382"/>
      <c r="BSV175" s="382"/>
      <c r="BSW175" s="382"/>
      <c r="BSX175" s="382"/>
      <c r="BSY175" s="382"/>
      <c r="BSZ175" s="382"/>
      <c r="BTA175" s="382"/>
      <c r="BTB175" s="382"/>
      <c r="BTC175" s="382"/>
      <c r="BTD175" s="382"/>
      <c r="BTE175" s="382"/>
      <c r="BTF175" s="382"/>
      <c r="BTG175" s="382"/>
      <c r="BTH175" s="382"/>
      <c r="BTI175" s="382"/>
    </row>
    <row r="176" spans="1:1881" ht="59.25" customHeight="1" x14ac:dyDescent="0.25">
      <c r="A176" s="772">
        <v>659</v>
      </c>
      <c r="B176" s="779" t="s">
        <v>61</v>
      </c>
      <c r="C176" s="779" t="s">
        <v>718</v>
      </c>
      <c r="D176" s="783" t="s">
        <v>891</v>
      </c>
      <c r="E176" s="776" t="s">
        <v>739</v>
      </c>
      <c r="F176" s="587"/>
      <c r="G176" s="537" t="str">
        <f>IF(ISBLANK(F176),"Please do not leave blank","")</f>
        <v>Please do not leave blank</v>
      </c>
      <c r="H176" s="353">
        <f>IF(F173&lt;0,"Error: Enter as positive.",)</f>
        <v>0</v>
      </c>
      <c r="I176" s="67"/>
      <c r="J176"/>
    </row>
    <row r="177" spans="1:1881" ht="52.5" customHeight="1" x14ac:dyDescent="0.25">
      <c r="A177" s="772">
        <v>660</v>
      </c>
      <c r="B177" s="779" t="s">
        <v>61</v>
      </c>
      <c r="C177" s="779" t="s">
        <v>718</v>
      </c>
      <c r="D177" s="783" t="s">
        <v>892</v>
      </c>
      <c r="E177" s="776" t="s">
        <v>739</v>
      </c>
      <c r="F177" s="587"/>
      <c r="G177" s="537" t="str">
        <f>IF(ISBLANK(F177),"Please do not leave blank","")</f>
        <v>Please do not leave blank</v>
      </c>
      <c r="H177" s="353">
        <f>IF(F174&lt;0,"Note: Number is normally positive.",)</f>
        <v>0</v>
      </c>
      <c r="I177" s="67"/>
      <c r="J177"/>
    </row>
    <row r="178" spans="1:1881" s="4" customFormat="1" ht="90" customHeight="1" x14ac:dyDescent="0.25">
      <c r="A178" s="772">
        <v>661</v>
      </c>
      <c r="B178" s="779" t="s">
        <v>61</v>
      </c>
      <c r="C178" s="779" t="s">
        <v>722</v>
      </c>
      <c r="D178" s="784" t="s">
        <v>893</v>
      </c>
      <c r="E178" s="776" t="s">
        <v>739</v>
      </c>
      <c r="F178" s="631"/>
      <c r="G178" s="537" t="str">
        <f>IF(ISBLANK(F178),"Please do not leave blank ",IF(F178=H178,"","Please review percentage"))</f>
        <v xml:space="preserve">Please do not leave blank </v>
      </c>
      <c r="H178" s="350">
        <f>ROUND(IFERROR((F177/F176)*100,0),1)</f>
        <v>0</v>
      </c>
      <c r="I178" s="350"/>
      <c r="J178"/>
      <c r="K178" s="382"/>
      <c r="L178" s="382"/>
      <c r="M178" s="382"/>
      <c r="N178"/>
      <c r="O178" s="382"/>
      <c r="P178" s="382"/>
      <c r="Q178" s="382"/>
      <c r="R178" s="382"/>
      <c r="S178" s="382"/>
      <c r="T178" s="382"/>
      <c r="U178" s="382"/>
      <c r="V178" s="382"/>
      <c r="W178" s="382"/>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c r="AS178" s="382"/>
      <c r="AT178" s="382"/>
      <c r="AU178" s="382"/>
      <c r="AV178" s="382"/>
      <c r="AW178" s="382"/>
      <c r="AX178" s="382"/>
      <c r="AY178" s="382"/>
      <c r="AZ178" s="382"/>
      <c r="BA178" s="382"/>
      <c r="BB178" s="382"/>
      <c r="BC178" s="382"/>
      <c r="BD178" s="382"/>
      <c r="BE178" s="382"/>
      <c r="BF178" s="382"/>
      <c r="BG178" s="382"/>
      <c r="BH178" s="382"/>
      <c r="BI178" s="382"/>
      <c r="BJ178" s="382"/>
      <c r="BK178" s="382"/>
      <c r="BL178" s="382"/>
      <c r="BM178" s="382"/>
      <c r="BN178" s="382"/>
      <c r="BO178" s="382"/>
      <c r="BP178" s="382"/>
      <c r="BQ178" s="382"/>
      <c r="BR178" s="382"/>
      <c r="BS178" s="382"/>
      <c r="BT178" s="382"/>
      <c r="BU178" s="382"/>
      <c r="BV178" s="382"/>
      <c r="BW178" s="382"/>
      <c r="BX178" s="382"/>
      <c r="BY178" s="382"/>
      <c r="BZ178" s="382"/>
      <c r="CA178" s="382"/>
      <c r="CB178" s="382"/>
      <c r="CC178" s="382"/>
      <c r="CD178" s="382"/>
      <c r="CE178" s="382"/>
      <c r="CF178" s="382"/>
      <c r="CG178" s="382"/>
      <c r="CH178" s="382"/>
      <c r="CI178" s="382"/>
      <c r="CJ178" s="382"/>
      <c r="CK178" s="382"/>
      <c r="CL178" s="382"/>
      <c r="CM178" s="382"/>
      <c r="CN178" s="382"/>
      <c r="CO178" s="382"/>
      <c r="CP178" s="382"/>
      <c r="CQ178" s="382"/>
      <c r="CR178" s="382"/>
      <c r="CS178" s="382"/>
      <c r="CT178" s="382"/>
      <c r="CU178" s="382"/>
      <c r="CV178" s="382"/>
      <c r="CW178" s="382"/>
      <c r="CX178" s="382"/>
      <c r="CY178" s="382"/>
      <c r="CZ178" s="382"/>
      <c r="DA178" s="382"/>
      <c r="DB178" s="382"/>
      <c r="DC178" s="382"/>
      <c r="DD178" s="382"/>
      <c r="DE178" s="382"/>
      <c r="DF178" s="382"/>
      <c r="DG178" s="382"/>
      <c r="DH178" s="382"/>
      <c r="DI178" s="382"/>
      <c r="DJ178" s="382"/>
      <c r="DK178" s="382"/>
      <c r="DL178" s="382"/>
      <c r="DM178" s="382"/>
      <c r="DN178" s="382"/>
      <c r="DO178" s="382"/>
      <c r="DP178" s="382"/>
      <c r="DQ178" s="382"/>
      <c r="DR178" s="382"/>
      <c r="DS178" s="382"/>
      <c r="DT178" s="382"/>
      <c r="DU178" s="382"/>
      <c r="DV178" s="382"/>
      <c r="DW178" s="382"/>
      <c r="DX178" s="382"/>
      <c r="DY178" s="382"/>
      <c r="DZ178" s="382"/>
      <c r="EA178" s="382"/>
      <c r="EB178" s="382"/>
      <c r="EC178" s="382"/>
      <c r="ED178" s="382"/>
      <c r="EE178" s="382"/>
      <c r="EF178" s="382"/>
      <c r="EG178" s="382"/>
      <c r="EH178" s="382"/>
      <c r="EI178" s="382"/>
      <c r="EJ178" s="382"/>
      <c r="EK178" s="382"/>
      <c r="EL178" s="382"/>
      <c r="EM178" s="382"/>
      <c r="EN178" s="382"/>
      <c r="EO178" s="382"/>
      <c r="EP178" s="382"/>
      <c r="EQ178" s="382"/>
      <c r="ER178" s="382"/>
      <c r="ES178" s="382"/>
      <c r="ET178" s="382"/>
      <c r="EU178" s="382"/>
      <c r="EV178" s="382"/>
      <c r="EW178" s="382"/>
      <c r="EX178" s="382"/>
      <c r="EY178" s="382"/>
      <c r="EZ178" s="382"/>
      <c r="FA178" s="382"/>
      <c r="FB178" s="382"/>
      <c r="FC178" s="382"/>
      <c r="FD178" s="382"/>
      <c r="FE178" s="382"/>
      <c r="FF178" s="382"/>
      <c r="FG178" s="382"/>
      <c r="FH178" s="382"/>
      <c r="FI178" s="382"/>
      <c r="FJ178" s="382"/>
      <c r="FK178" s="382"/>
      <c r="FL178" s="382"/>
      <c r="FM178" s="382"/>
      <c r="FN178" s="382"/>
      <c r="FO178" s="382"/>
      <c r="FP178" s="382"/>
      <c r="FQ178" s="382"/>
      <c r="FR178" s="382"/>
      <c r="FS178" s="382"/>
      <c r="FT178" s="382"/>
      <c r="FU178" s="382"/>
      <c r="FV178" s="382"/>
      <c r="FW178" s="382"/>
      <c r="FX178" s="382"/>
      <c r="FY178" s="382"/>
      <c r="FZ178" s="382"/>
      <c r="GA178" s="382"/>
      <c r="GB178" s="382"/>
      <c r="GC178" s="382"/>
      <c r="GD178" s="382"/>
      <c r="GE178" s="382"/>
      <c r="GF178" s="382"/>
      <c r="GG178" s="382"/>
      <c r="GH178" s="382"/>
      <c r="GI178" s="382"/>
      <c r="GJ178" s="382"/>
      <c r="GK178" s="382"/>
      <c r="GL178" s="382"/>
      <c r="GM178" s="382"/>
      <c r="GN178" s="382"/>
      <c r="GO178" s="382"/>
      <c r="GP178" s="382"/>
      <c r="GQ178" s="382"/>
      <c r="GR178" s="382"/>
      <c r="GS178" s="382"/>
      <c r="GT178" s="382"/>
      <c r="GU178" s="382"/>
      <c r="GV178" s="382"/>
      <c r="GW178" s="382"/>
      <c r="GX178" s="382"/>
      <c r="GY178" s="382"/>
      <c r="GZ178" s="382"/>
      <c r="HA178" s="382"/>
      <c r="HB178" s="382"/>
      <c r="HC178" s="382"/>
      <c r="HD178" s="382"/>
      <c r="HE178" s="382"/>
      <c r="HF178" s="382"/>
      <c r="HG178" s="382"/>
      <c r="HH178" s="382"/>
      <c r="HI178" s="382"/>
      <c r="HJ178" s="382"/>
      <c r="HK178" s="382"/>
      <c r="HL178" s="382"/>
      <c r="HM178" s="382"/>
      <c r="HN178" s="382"/>
      <c r="HO178" s="382"/>
      <c r="HP178" s="382"/>
      <c r="HQ178" s="382"/>
      <c r="HR178" s="382"/>
      <c r="HS178" s="382"/>
      <c r="HT178" s="382"/>
      <c r="HU178" s="382"/>
      <c r="HV178" s="382"/>
      <c r="HW178" s="382"/>
      <c r="HX178" s="382"/>
      <c r="HY178" s="382"/>
      <c r="HZ178" s="382"/>
      <c r="IA178" s="382"/>
      <c r="IB178" s="382"/>
      <c r="IC178" s="382"/>
      <c r="ID178" s="382"/>
      <c r="IE178" s="382"/>
      <c r="IF178" s="382"/>
      <c r="IG178" s="382"/>
      <c r="IH178" s="382"/>
      <c r="II178" s="382"/>
      <c r="IJ178" s="382"/>
      <c r="IK178" s="382"/>
      <c r="IL178" s="382"/>
      <c r="IM178" s="382"/>
      <c r="IN178" s="382"/>
      <c r="IO178" s="382"/>
      <c r="IP178" s="382"/>
      <c r="IQ178" s="382"/>
      <c r="IR178" s="382"/>
      <c r="IS178" s="382"/>
      <c r="IT178" s="382"/>
      <c r="IU178" s="382"/>
      <c r="IV178" s="382"/>
      <c r="IW178" s="382"/>
      <c r="IX178" s="382"/>
      <c r="IY178" s="382"/>
      <c r="IZ178" s="382"/>
      <c r="JA178" s="382"/>
      <c r="JB178" s="382"/>
      <c r="JC178" s="382"/>
      <c r="JD178" s="382"/>
      <c r="JE178" s="382"/>
      <c r="JF178" s="382"/>
      <c r="JG178" s="382"/>
      <c r="JH178" s="382"/>
      <c r="JI178" s="382"/>
      <c r="JJ178" s="382"/>
      <c r="JK178" s="382"/>
      <c r="JL178" s="382"/>
      <c r="JM178" s="382"/>
      <c r="JN178" s="382"/>
      <c r="JO178" s="382"/>
      <c r="JP178" s="382"/>
      <c r="JQ178" s="382"/>
      <c r="JR178" s="382"/>
      <c r="JS178" s="382"/>
      <c r="JT178" s="382"/>
      <c r="JU178" s="382"/>
      <c r="JV178" s="382"/>
      <c r="JW178" s="382"/>
      <c r="JX178" s="382"/>
      <c r="JY178" s="382"/>
      <c r="JZ178" s="382"/>
      <c r="KA178" s="382"/>
      <c r="KB178" s="382"/>
      <c r="KC178" s="382"/>
      <c r="KD178" s="382"/>
      <c r="KE178" s="382"/>
      <c r="KF178" s="382"/>
      <c r="KG178" s="382"/>
      <c r="KH178" s="382"/>
      <c r="KI178" s="382"/>
      <c r="KJ178" s="382"/>
      <c r="KK178" s="382"/>
      <c r="KL178" s="382"/>
      <c r="KM178" s="382"/>
      <c r="KN178" s="382"/>
      <c r="KO178" s="382"/>
      <c r="KP178" s="382"/>
      <c r="KQ178" s="382"/>
      <c r="KR178" s="382"/>
      <c r="KS178" s="382"/>
      <c r="KT178" s="382"/>
      <c r="KU178" s="382"/>
      <c r="KV178" s="382"/>
      <c r="KW178" s="382"/>
      <c r="KX178" s="382"/>
      <c r="KY178" s="382"/>
      <c r="KZ178" s="382"/>
      <c r="LA178" s="382"/>
      <c r="LB178" s="382"/>
      <c r="LC178" s="382"/>
      <c r="LD178" s="382"/>
      <c r="LE178" s="382"/>
      <c r="LF178" s="382"/>
      <c r="LG178" s="382"/>
      <c r="LH178" s="382"/>
      <c r="LI178" s="382"/>
      <c r="LJ178" s="382"/>
      <c r="LK178" s="382"/>
      <c r="LL178" s="382"/>
      <c r="LM178" s="382"/>
      <c r="LN178" s="382"/>
      <c r="LO178" s="382"/>
      <c r="LP178" s="382"/>
      <c r="LQ178" s="382"/>
      <c r="LR178" s="382"/>
      <c r="LS178" s="382"/>
      <c r="LT178" s="382"/>
      <c r="LU178" s="382"/>
      <c r="LV178" s="382"/>
      <c r="LW178" s="382"/>
      <c r="LX178" s="382"/>
      <c r="LY178" s="382"/>
      <c r="LZ178" s="382"/>
      <c r="MA178" s="382"/>
      <c r="MB178" s="382"/>
      <c r="MC178" s="382"/>
      <c r="MD178" s="382"/>
      <c r="ME178" s="382"/>
      <c r="MF178" s="382"/>
      <c r="MG178" s="382"/>
      <c r="MH178" s="382"/>
      <c r="MI178" s="382"/>
      <c r="MJ178" s="382"/>
      <c r="MK178" s="382"/>
      <c r="ML178" s="382"/>
      <c r="MM178" s="382"/>
      <c r="MN178" s="382"/>
      <c r="MO178" s="382"/>
      <c r="MP178" s="382"/>
      <c r="MQ178" s="382"/>
      <c r="MR178" s="382"/>
      <c r="MS178" s="382"/>
      <c r="MT178" s="382"/>
      <c r="MU178" s="382"/>
      <c r="MV178" s="382"/>
      <c r="MW178" s="382"/>
      <c r="MX178" s="382"/>
      <c r="MY178" s="382"/>
      <c r="MZ178" s="382"/>
      <c r="NA178" s="382"/>
      <c r="NB178" s="382"/>
      <c r="NC178" s="382"/>
      <c r="ND178" s="382"/>
      <c r="NE178" s="382"/>
      <c r="NF178" s="382"/>
      <c r="NG178" s="382"/>
      <c r="NH178" s="382"/>
      <c r="NI178" s="382"/>
      <c r="NJ178" s="382"/>
      <c r="NK178" s="382"/>
      <c r="NL178" s="382"/>
      <c r="NM178" s="382"/>
      <c r="NN178" s="382"/>
      <c r="NO178" s="382"/>
      <c r="NP178" s="382"/>
      <c r="NQ178" s="382"/>
      <c r="NR178" s="382"/>
      <c r="NS178" s="382"/>
      <c r="NT178" s="382"/>
      <c r="NU178" s="382"/>
      <c r="NV178" s="382"/>
      <c r="NW178" s="382"/>
      <c r="NX178" s="382"/>
      <c r="NY178" s="382"/>
      <c r="NZ178" s="382"/>
      <c r="OA178" s="382"/>
      <c r="OB178" s="382"/>
      <c r="OC178" s="382"/>
      <c r="OD178" s="382"/>
      <c r="OE178" s="382"/>
      <c r="OF178" s="382"/>
      <c r="OG178" s="382"/>
      <c r="OH178" s="382"/>
      <c r="OI178" s="382"/>
      <c r="OJ178" s="382"/>
      <c r="OK178" s="382"/>
      <c r="OL178" s="382"/>
      <c r="OM178" s="382"/>
      <c r="ON178" s="382"/>
      <c r="OO178" s="382"/>
      <c r="OP178" s="382"/>
      <c r="OQ178" s="382"/>
      <c r="OR178" s="382"/>
      <c r="OS178" s="382"/>
      <c r="OT178" s="382"/>
      <c r="OU178" s="382"/>
      <c r="OV178" s="382"/>
      <c r="OW178" s="382"/>
      <c r="OX178" s="382"/>
      <c r="OY178" s="382"/>
      <c r="OZ178" s="382"/>
      <c r="PA178" s="382"/>
      <c r="PB178" s="382"/>
      <c r="PC178" s="382"/>
      <c r="PD178" s="382"/>
      <c r="PE178" s="382"/>
      <c r="PF178" s="382"/>
      <c r="PG178" s="382"/>
      <c r="PH178" s="382"/>
      <c r="PI178" s="382"/>
      <c r="PJ178" s="382"/>
      <c r="PK178" s="382"/>
      <c r="PL178" s="382"/>
      <c r="PM178" s="382"/>
      <c r="PN178" s="382"/>
      <c r="PO178" s="382"/>
      <c r="PP178" s="382"/>
      <c r="PQ178" s="382"/>
      <c r="PR178" s="382"/>
      <c r="PS178" s="382"/>
      <c r="PT178" s="382"/>
      <c r="PU178" s="382"/>
      <c r="PV178" s="382"/>
      <c r="PW178" s="382"/>
      <c r="PX178" s="382"/>
      <c r="PY178" s="382"/>
      <c r="PZ178" s="382"/>
      <c r="QA178" s="382"/>
      <c r="QB178" s="382"/>
      <c r="QC178" s="382"/>
      <c r="QD178" s="382"/>
      <c r="QE178" s="382"/>
      <c r="QF178" s="382"/>
      <c r="QG178" s="382"/>
      <c r="QH178" s="382"/>
      <c r="QI178" s="382"/>
      <c r="QJ178" s="382"/>
      <c r="QK178" s="382"/>
      <c r="QL178" s="382"/>
      <c r="QM178" s="382"/>
      <c r="QN178" s="382"/>
      <c r="QO178" s="382"/>
      <c r="QP178" s="382"/>
      <c r="QQ178" s="382"/>
      <c r="QR178" s="382"/>
      <c r="QS178" s="382"/>
      <c r="QT178" s="382"/>
      <c r="QU178" s="382"/>
      <c r="QV178" s="382"/>
      <c r="QW178" s="382"/>
      <c r="QX178" s="382"/>
      <c r="QY178" s="382"/>
      <c r="QZ178" s="382"/>
      <c r="RA178" s="382"/>
      <c r="RB178" s="382"/>
      <c r="RC178" s="382"/>
      <c r="RD178" s="382"/>
      <c r="RE178" s="382"/>
      <c r="RF178" s="382"/>
      <c r="RG178" s="382"/>
      <c r="RH178" s="382"/>
      <c r="RI178" s="382"/>
      <c r="RJ178" s="382"/>
      <c r="RK178" s="382"/>
      <c r="RL178" s="382"/>
      <c r="RM178" s="382"/>
      <c r="RN178" s="382"/>
      <c r="RO178" s="382"/>
      <c r="RP178" s="382"/>
      <c r="RQ178" s="382"/>
      <c r="RR178" s="382"/>
      <c r="RS178" s="382"/>
      <c r="RT178" s="382"/>
      <c r="RU178" s="382"/>
      <c r="RV178" s="382"/>
      <c r="RW178" s="382"/>
      <c r="RX178" s="382"/>
      <c r="RY178" s="382"/>
      <c r="RZ178" s="382"/>
      <c r="SA178" s="382"/>
      <c r="SB178" s="382"/>
      <c r="SC178" s="382"/>
      <c r="SD178" s="382"/>
      <c r="SE178" s="382"/>
      <c r="SF178" s="382"/>
      <c r="SG178" s="382"/>
      <c r="SH178" s="382"/>
      <c r="SI178" s="382"/>
      <c r="SJ178" s="382"/>
      <c r="SK178" s="382"/>
      <c r="SL178" s="382"/>
      <c r="SM178" s="382"/>
      <c r="SN178" s="382"/>
      <c r="SO178" s="382"/>
      <c r="SP178" s="382"/>
      <c r="SQ178" s="382"/>
      <c r="SR178" s="382"/>
      <c r="SS178" s="382"/>
      <c r="ST178" s="382"/>
      <c r="SU178" s="382"/>
      <c r="SV178" s="382"/>
      <c r="SW178" s="382"/>
      <c r="SX178" s="382"/>
      <c r="SY178" s="382"/>
      <c r="SZ178" s="382"/>
      <c r="TA178" s="382"/>
      <c r="TB178" s="382"/>
      <c r="TC178" s="382"/>
      <c r="TD178" s="382"/>
      <c r="TE178" s="382"/>
      <c r="TF178" s="382"/>
      <c r="TG178" s="382"/>
      <c r="TH178" s="382"/>
      <c r="TI178" s="382"/>
      <c r="TJ178" s="382"/>
      <c r="TK178" s="382"/>
      <c r="TL178" s="382"/>
      <c r="TM178" s="382"/>
      <c r="TN178" s="382"/>
      <c r="TO178" s="382"/>
      <c r="TP178" s="382"/>
      <c r="TQ178" s="382"/>
      <c r="TR178" s="382"/>
      <c r="TS178" s="382"/>
      <c r="TT178" s="382"/>
      <c r="TU178" s="382"/>
      <c r="TV178" s="382"/>
      <c r="TW178" s="382"/>
      <c r="TX178" s="382"/>
      <c r="TY178" s="382"/>
      <c r="TZ178" s="382"/>
      <c r="UA178" s="382"/>
      <c r="UB178" s="382"/>
      <c r="UC178" s="382"/>
      <c r="UD178" s="382"/>
      <c r="UE178" s="382"/>
      <c r="UF178" s="382"/>
      <c r="UG178" s="382"/>
      <c r="UH178" s="382"/>
      <c r="UI178" s="382"/>
      <c r="UJ178" s="382"/>
      <c r="UK178" s="382"/>
      <c r="UL178" s="382"/>
      <c r="UM178" s="382"/>
      <c r="UN178" s="382"/>
      <c r="UO178" s="382"/>
      <c r="UP178" s="382"/>
      <c r="UQ178" s="382"/>
      <c r="UR178" s="382"/>
      <c r="US178" s="382"/>
      <c r="UT178" s="382"/>
      <c r="UU178" s="382"/>
      <c r="UV178" s="382"/>
      <c r="UW178" s="382"/>
      <c r="UX178" s="382"/>
      <c r="UY178" s="382"/>
      <c r="UZ178" s="382"/>
      <c r="VA178" s="382"/>
      <c r="VB178" s="382"/>
      <c r="VC178" s="382"/>
      <c r="VD178" s="382"/>
      <c r="VE178" s="382"/>
      <c r="VF178" s="382"/>
      <c r="VG178" s="382"/>
      <c r="VH178" s="382"/>
      <c r="VI178" s="382"/>
      <c r="VJ178" s="382"/>
      <c r="VK178" s="382"/>
      <c r="VL178" s="382"/>
      <c r="VM178" s="382"/>
      <c r="VN178" s="382"/>
      <c r="VO178" s="382"/>
      <c r="VP178" s="382"/>
      <c r="VQ178" s="382"/>
      <c r="VR178" s="382"/>
      <c r="VS178" s="382"/>
      <c r="VT178" s="382"/>
      <c r="VU178" s="382"/>
      <c r="VV178" s="382"/>
      <c r="VW178" s="382"/>
      <c r="VX178" s="382"/>
      <c r="VY178" s="382"/>
      <c r="VZ178" s="382"/>
      <c r="WA178" s="382"/>
      <c r="WB178" s="382"/>
      <c r="WC178" s="382"/>
      <c r="WD178" s="382"/>
      <c r="WE178" s="382"/>
      <c r="WF178" s="382"/>
      <c r="WG178" s="382"/>
      <c r="WH178" s="382"/>
      <c r="WI178" s="382"/>
      <c r="WJ178" s="382"/>
      <c r="WK178" s="382"/>
      <c r="WL178" s="382"/>
      <c r="WM178" s="382"/>
      <c r="WN178" s="382"/>
      <c r="WO178" s="382"/>
      <c r="WP178" s="382"/>
      <c r="WQ178" s="382"/>
      <c r="WR178" s="382"/>
      <c r="WS178" s="382"/>
      <c r="WT178" s="382"/>
      <c r="WU178" s="382"/>
      <c r="WV178" s="382"/>
      <c r="WW178" s="382"/>
      <c r="WX178" s="382"/>
      <c r="WY178" s="382"/>
      <c r="WZ178" s="382"/>
      <c r="XA178" s="382"/>
      <c r="XB178" s="382"/>
      <c r="XC178" s="382"/>
      <c r="XD178" s="382"/>
      <c r="XE178" s="382"/>
      <c r="XF178" s="382"/>
      <c r="XG178" s="382"/>
      <c r="XH178" s="382"/>
      <c r="XI178" s="382"/>
      <c r="XJ178" s="382"/>
      <c r="XK178" s="382"/>
      <c r="XL178" s="382"/>
      <c r="XM178" s="382"/>
      <c r="XN178" s="382"/>
      <c r="XO178" s="382"/>
      <c r="XP178" s="382"/>
      <c r="XQ178" s="382"/>
      <c r="XR178" s="382"/>
      <c r="XS178" s="382"/>
      <c r="XT178" s="382"/>
      <c r="XU178" s="382"/>
      <c r="XV178" s="382"/>
      <c r="XW178" s="382"/>
      <c r="XX178" s="382"/>
      <c r="XY178" s="382"/>
      <c r="XZ178" s="382"/>
      <c r="YA178" s="382"/>
      <c r="YB178" s="382"/>
      <c r="YC178" s="382"/>
      <c r="YD178" s="382"/>
      <c r="YE178" s="382"/>
      <c r="YF178" s="382"/>
      <c r="YG178" s="382"/>
      <c r="YH178" s="382"/>
      <c r="YI178" s="382"/>
      <c r="YJ178" s="382"/>
      <c r="YK178" s="382"/>
      <c r="YL178" s="382"/>
      <c r="YM178" s="382"/>
      <c r="YN178" s="382"/>
      <c r="YO178" s="382"/>
      <c r="YP178" s="382"/>
      <c r="YQ178" s="382"/>
      <c r="YR178" s="382"/>
      <c r="YS178" s="382"/>
      <c r="YT178" s="382"/>
      <c r="YU178" s="382"/>
      <c r="YV178" s="382"/>
      <c r="YW178" s="382"/>
      <c r="YX178" s="382"/>
      <c r="YY178" s="382"/>
      <c r="YZ178" s="382"/>
      <c r="ZA178" s="382"/>
      <c r="ZB178" s="382"/>
      <c r="ZC178" s="382"/>
      <c r="ZD178" s="382"/>
      <c r="ZE178" s="382"/>
      <c r="ZF178" s="382"/>
      <c r="ZG178" s="382"/>
      <c r="ZH178" s="382"/>
      <c r="ZI178" s="382"/>
      <c r="ZJ178" s="382"/>
      <c r="ZK178" s="382"/>
      <c r="ZL178" s="382"/>
      <c r="ZM178" s="382"/>
      <c r="ZN178" s="382"/>
      <c r="ZO178" s="382"/>
      <c r="ZP178" s="382"/>
      <c r="ZQ178" s="382"/>
      <c r="ZR178" s="382"/>
      <c r="ZS178" s="382"/>
      <c r="ZT178" s="382"/>
      <c r="ZU178" s="382"/>
      <c r="ZV178" s="382"/>
      <c r="ZW178" s="382"/>
      <c r="ZX178" s="382"/>
      <c r="ZY178" s="382"/>
      <c r="ZZ178" s="382"/>
      <c r="AAA178" s="382"/>
      <c r="AAB178" s="382"/>
      <c r="AAC178" s="382"/>
      <c r="AAD178" s="382"/>
      <c r="AAE178" s="382"/>
      <c r="AAF178" s="382"/>
      <c r="AAG178" s="382"/>
      <c r="AAH178" s="382"/>
      <c r="AAI178" s="382"/>
      <c r="AAJ178" s="382"/>
      <c r="AAK178" s="382"/>
      <c r="AAL178" s="382"/>
      <c r="AAM178" s="382"/>
      <c r="AAN178" s="382"/>
      <c r="AAO178" s="382"/>
      <c r="AAP178" s="382"/>
      <c r="AAQ178" s="382"/>
      <c r="AAR178" s="382"/>
      <c r="AAS178" s="382"/>
      <c r="AAT178" s="382"/>
      <c r="AAU178" s="382"/>
      <c r="AAV178" s="382"/>
      <c r="AAW178" s="382"/>
      <c r="AAX178" s="382"/>
      <c r="AAY178" s="382"/>
      <c r="AAZ178" s="382"/>
      <c r="ABA178" s="382"/>
      <c r="ABB178" s="382"/>
      <c r="ABC178" s="382"/>
      <c r="ABD178" s="382"/>
      <c r="ABE178" s="382"/>
      <c r="ABF178" s="382"/>
      <c r="ABG178" s="382"/>
      <c r="ABH178" s="382"/>
      <c r="ABI178" s="382"/>
      <c r="ABJ178" s="382"/>
      <c r="ABK178" s="382"/>
      <c r="ABL178" s="382"/>
      <c r="ABM178" s="382"/>
      <c r="ABN178" s="382"/>
      <c r="ABO178" s="382"/>
      <c r="ABP178" s="382"/>
      <c r="ABQ178" s="382"/>
      <c r="ABR178" s="382"/>
      <c r="ABS178" s="382"/>
      <c r="ABT178" s="382"/>
      <c r="ABU178" s="382"/>
      <c r="ABV178" s="382"/>
      <c r="ABW178" s="382"/>
      <c r="ABX178" s="382"/>
      <c r="ABY178" s="382"/>
      <c r="ABZ178" s="382"/>
      <c r="ACA178" s="382"/>
      <c r="ACB178" s="382"/>
      <c r="ACC178" s="382"/>
      <c r="ACD178" s="382"/>
      <c r="ACE178" s="382"/>
      <c r="ACF178" s="382"/>
      <c r="ACG178" s="382"/>
      <c r="ACH178" s="382"/>
      <c r="ACI178" s="382"/>
      <c r="ACJ178" s="382"/>
      <c r="ACK178" s="382"/>
      <c r="ACL178" s="382"/>
      <c r="ACM178" s="382"/>
      <c r="ACN178" s="382"/>
      <c r="ACO178" s="382"/>
      <c r="ACP178" s="382"/>
      <c r="ACQ178" s="382"/>
      <c r="ACR178" s="382"/>
      <c r="ACS178" s="382"/>
      <c r="ACT178" s="382"/>
      <c r="ACU178" s="382"/>
      <c r="ACV178" s="382"/>
      <c r="ACW178" s="382"/>
      <c r="ACX178" s="382"/>
      <c r="ACY178" s="382"/>
      <c r="ACZ178" s="382"/>
      <c r="ADA178" s="382"/>
      <c r="ADB178" s="382"/>
      <c r="ADC178" s="382"/>
      <c r="ADD178" s="382"/>
      <c r="ADE178" s="382"/>
      <c r="ADF178" s="382"/>
      <c r="ADG178" s="382"/>
      <c r="ADH178" s="382"/>
      <c r="ADI178" s="382"/>
      <c r="ADJ178" s="382"/>
      <c r="ADK178" s="382"/>
      <c r="ADL178" s="382"/>
      <c r="ADM178" s="382"/>
      <c r="ADN178" s="382"/>
      <c r="ADO178" s="382"/>
      <c r="ADP178" s="382"/>
      <c r="ADQ178" s="382"/>
      <c r="ADR178" s="382"/>
      <c r="ADS178" s="382"/>
      <c r="ADT178" s="382"/>
      <c r="ADU178" s="382"/>
      <c r="ADV178" s="382"/>
      <c r="ADW178" s="382"/>
      <c r="ADX178" s="382"/>
      <c r="ADY178" s="382"/>
      <c r="ADZ178" s="382"/>
      <c r="AEA178" s="382"/>
      <c r="AEB178" s="382"/>
      <c r="AEC178" s="382"/>
      <c r="AED178" s="382"/>
      <c r="AEE178" s="382"/>
      <c r="AEF178" s="382"/>
      <c r="AEG178" s="382"/>
      <c r="AEH178" s="382"/>
      <c r="AEI178" s="382"/>
      <c r="AEJ178" s="382"/>
      <c r="AEK178" s="382"/>
      <c r="AEL178" s="382"/>
      <c r="AEM178" s="382"/>
      <c r="AEN178" s="382"/>
      <c r="AEO178" s="382"/>
      <c r="AEP178" s="382"/>
      <c r="AEQ178" s="382"/>
      <c r="AER178" s="382"/>
      <c r="AES178" s="382"/>
      <c r="AET178" s="382"/>
      <c r="AEU178" s="382"/>
      <c r="AEV178" s="382"/>
      <c r="AEW178" s="382"/>
      <c r="AEX178" s="382"/>
      <c r="AEY178" s="382"/>
      <c r="AEZ178" s="382"/>
      <c r="AFA178" s="382"/>
      <c r="AFB178" s="382"/>
      <c r="AFC178" s="382"/>
      <c r="AFD178" s="382"/>
      <c r="AFE178" s="382"/>
      <c r="AFF178" s="382"/>
      <c r="AFG178" s="382"/>
      <c r="AFH178" s="382"/>
      <c r="AFI178" s="382"/>
      <c r="AFJ178" s="382"/>
      <c r="AFK178" s="382"/>
      <c r="AFL178" s="382"/>
      <c r="AFM178" s="382"/>
      <c r="AFN178" s="382"/>
      <c r="AFO178" s="382"/>
      <c r="AFP178" s="382"/>
      <c r="AFQ178" s="382"/>
      <c r="AFR178" s="382"/>
      <c r="AFS178" s="382"/>
      <c r="AFT178" s="382"/>
      <c r="AFU178" s="382"/>
      <c r="AFV178" s="382"/>
      <c r="AFW178" s="382"/>
      <c r="AFX178" s="382"/>
      <c r="AFY178" s="382"/>
      <c r="AFZ178" s="382"/>
      <c r="AGA178" s="382"/>
      <c r="AGB178" s="382"/>
      <c r="AGC178" s="382"/>
      <c r="AGD178" s="382"/>
      <c r="AGE178" s="382"/>
      <c r="AGF178" s="382"/>
      <c r="AGG178" s="382"/>
      <c r="AGH178" s="382"/>
      <c r="AGI178" s="382"/>
      <c r="AGJ178" s="382"/>
      <c r="AGK178" s="382"/>
      <c r="AGL178" s="382"/>
      <c r="AGM178" s="382"/>
      <c r="AGN178" s="382"/>
      <c r="AGO178" s="382"/>
      <c r="AGP178" s="382"/>
      <c r="AGQ178" s="382"/>
      <c r="AGR178" s="382"/>
      <c r="AGS178" s="382"/>
      <c r="AGT178" s="382"/>
      <c r="AGU178" s="382"/>
      <c r="AGV178" s="382"/>
      <c r="AGW178" s="382"/>
      <c r="AGX178" s="382"/>
      <c r="AGY178" s="382"/>
      <c r="AGZ178" s="382"/>
      <c r="AHA178" s="382"/>
      <c r="AHB178" s="382"/>
      <c r="AHC178" s="382"/>
      <c r="AHD178" s="382"/>
      <c r="AHE178" s="382"/>
      <c r="AHF178" s="382"/>
      <c r="AHG178" s="382"/>
      <c r="AHH178" s="382"/>
      <c r="AHI178" s="382"/>
      <c r="AHJ178" s="382"/>
      <c r="AHK178" s="382"/>
      <c r="AHL178" s="382"/>
      <c r="AHM178" s="382"/>
      <c r="AHN178" s="382"/>
      <c r="AHO178" s="382"/>
      <c r="AHP178" s="382"/>
      <c r="AHQ178" s="382"/>
      <c r="AHR178" s="382"/>
      <c r="AHS178" s="382"/>
      <c r="AHT178" s="382"/>
      <c r="AHU178" s="382"/>
      <c r="AHV178" s="382"/>
      <c r="AHW178" s="382"/>
      <c r="AHX178" s="382"/>
      <c r="AHY178" s="382"/>
      <c r="AHZ178" s="382"/>
      <c r="AIA178" s="382"/>
      <c r="AIB178" s="382"/>
      <c r="AIC178" s="382"/>
      <c r="AID178" s="382"/>
      <c r="AIE178" s="382"/>
      <c r="AIF178" s="382"/>
      <c r="AIG178" s="382"/>
      <c r="AIH178" s="382"/>
      <c r="AII178" s="382"/>
      <c r="AIJ178" s="382"/>
      <c r="AIK178" s="382"/>
      <c r="AIL178" s="382"/>
      <c r="AIM178" s="382"/>
      <c r="AIN178" s="382"/>
      <c r="AIO178" s="382"/>
      <c r="AIP178" s="382"/>
      <c r="AIQ178" s="382"/>
      <c r="AIR178" s="382"/>
      <c r="AIS178" s="382"/>
      <c r="AIT178" s="382"/>
      <c r="AIU178" s="382"/>
      <c r="AIV178" s="382"/>
      <c r="AIW178" s="382"/>
      <c r="AIX178" s="382"/>
      <c r="AIY178" s="382"/>
      <c r="AIZ178" s="382"/>
      <c r="AJA178" s="382"/>
      <c r="AJB178" s="382"/>
      <c r="AJC178" s="382"/>
      <c r="AJD178" s="382"/>
      <c r="AJE178" s="382"/>
      <c r="AJF178" s="382"/>
      <c r="AJG178" s="382"/>
      <c r="AJH178" s="382"/>
      <c r="AJI178" s="382"/>
      <c r="AJJ178" s="382"/>
      <c r="AJK178" s="382"/>
      <c r="AJL178" s="382"/>
      <c r="AJM178" s="382"/>
      <c r="AJN178" s="382"/>
      <c r="AJO178" s="382"/>
      <c r="AJP178" s="382"/>
      <c r="AJQ178" s="382"/>
      <c r="AJR178" s="382"/>
      <c r="AJS178" s="382"/>
      <c r="AJT178" s="382"/>
      <c r="AJU178" s="382"/>
      <c r="AJV178" s="382"/>
      <c r="AJW178" s="382"/>
      <c r="AJX178" s="382"/>
      <c r="AJY178" s="382"/>
      <c r="AJZ178" s="382"/>
      <c r="AKA178" s="382"/>
      <c r="AKB178" s="382"/>
      <c r="AKC178" s="382"/>
      <c r="AKD178" s="382"/>
      <c r="AKE178" s="382"/>
      <c r="AKF178" s="382"/>
      <c r="AKG178" s="382"/>
      <c r="AKH178" s="382"/>
      <c r="AKI178" s="382"/>
      <c r="AKJ178" s="382"/>
      <c r="AKK178" s="382"/>
      <c r="AKL178" s="382"/>
      <c r="AKM178" s="382"/>
      <c r="AKN178" s="382"/>
      <c r="AKO178" s="382"/>
      <c r="AKP178" s="382"/>
      <c r="AKQ178" s="382"/>
      <c r="AKR178" s="382"/>
      <c r="AKS178" s="382"/>
      <c r="AKT178" s="382"/>
      <c r="AKU178" s="382"/>
      <c r="AKV178" s="382"/>
      <c r="AKW178" s="382"/>
      <c r="AKX178" s="382"/>
      <c r="AKY178" s="382"/>
      <c r="AKZ178" s="382"/>
      <c r="ALA178" s="382"/>
      <c r="ALB178" s="382"/>
      <c r="ALC178" s="382"/>
      <c r="ALD178" s="382"/>
      <c r="ALE178" s="382"/>
      <c r="ALF178" s="382"/>
      <c r="ALG178" s="382"/>
      <c r="ALH178" s="382"/>
      <c r="ALI178" s="382"/>
      <c r="ALJ178" s="382"/>
      <c r="ALK178" s="382"/>
      <c r="ALL178" s="382"/>
      <c r="ALM178" s="382"/>
      <c r="ALN178" s="382"/>
      <c r="ALO178" s="382"/>
      <c r="ALP178" s="382"/>
      <c r="ALQ178" s="382"/>
      <c r="ALR178" s="382"/>
      <c r="ALS178" s="382"/>
      <c r="ALT178" s="382"/>
      <c r="ALU178" s="382"/>
      <c r="ALV178" s="382"/>
      <c r="ALW178" s="382"/>
      <c r="ALX178" s="382"/>
      <c r="ALY178" s="382"/>
      <c r="ALZ178" s="382"/>
      <c r="AMA178" s="382"/>
      <c r="AMB178" s="382"/>
      <c r="AMC178" s="382"/>
      <c r="AMD178" s="382"/>
      <c r="AME178" s="382"/>
      <c r="AMF178" s="382"/>
      <c r="AMG178" s="382"/>
      <c r="AMH178" s="382"/>
      <c r="AMI178" s="382"/>
      <c r="AMJ178" s="382"/>
      <c r="AMK178" s="382"/>
      <c r="AML178" s="382"/>
      <c r="AMM178" s="382"/>
      <c r="AMN178" s="382"/>
      <c r="AMO178" s="382"/>
      <c r="AMP178" s="382"/>
      <c r="AMQ178" s="382"/>
      <c r="AMR178" s="382"/>
      <c r="AMS178" s="382"/>
      <c r="AMT178" s="382"/>
      <c r="AMU178" s="382"/>
      <c r="AMV178" s="382"/>
      <c r="AMW178" s="382"/>
      <c r="AMX178" s="382"/>
      <c r="AMY178" s="382"/>
      <c r="AMZ178" s="382"/>
      <c r="ANA178" s="382"/>
      <c r="ANB178" s="382"/>
      <c r="ANC178" s="382"/>
      <c r="AND178" s="382"/>
      <c r="ANE178" s="382"/>
      <c r="ANF178" s="382"/>
      <c r="ANG178" s="382"/>
      <c r="ANH178" s="382"/>
      <c r="ANI178" s="382"/>
      <c r="ANJ178" s="382"/>
      <c r="ANK178" s="382"/>
      <c r="ANL178" s="382"/>
      <c r="ANM178" s="382"/>
      <c r="ANN178" s="382"/>
      <c r="ANO178" s="382"/>
      <c r="ANP178" s="382"/>
      <c r="ANQ178" s="382"/>
      <c r="ANR178" s="382"/>
      <c r="ANS178" s="382"/>
      <c r="ANT178" s="382"/>
      <c r="ANU178" s="382"/>
      <c r="ANV178" s="382"/>
      <c r="ANW178" s="382"/>
      <c r="ANX178" s="382"/>
      <c r="ANY178" s="382"/>
      <c r="ANZ178" s="382"/>
      <c r="AOA178" s="382"/>
      <c r="AOB178" s="382"/>
      <c r="AOC178" s="382"/>
      <c r="AOD178" s="382"/>
      <c r="AOE178" s="382"/>
      <c r="AOF178" s="382"/>
      <c r="AOG178" s="382"/>
      <c r="AOH178" s="382"/>
      <c r="AOI178" s="382"/>
      <c r="AOJ178" s="382"/>
      <c r="AOK178" s="382"/>
      <c r="AOL178" s="382"/>
      <c r="AOM178" s="382"/>
      <c r="AON178" s="382"/>
      <c r="AOO178" s="382"/>
      <c r="AOP178" s="382"/>
      <c r="AOQ178" s="382"/>
      <c r="AOR178" s="382"/>
      <c r="AOS178" s="382"/>
      <c r="AOT178" s="382"/>
      <c r="AOU178" s="382"/>
      <c r="AOV178" s="382"/>
      <c r="AOW178" s="382"/>
      <c r="AOX178" s="382"/>
      <c r="AOY178" s="382"/>
      <c r="AOZ178" s="382"/>
      <c r="APA178" s="382"/>
      <c r="APB178" s="382"/>
      <c r="APC178" s="382"/>
      <c r="APD178" s="382"/>
      <c r="APE178" s="382"/>
      <c r="APF178" s="382"/>
      <c r="APG178" s="382"/>
      <c r="APH178" s="382"/>
      <c r="API178" s="382"/>
      <c r="APJ178" s="382"/>
      <c r="APK178" s="382"/>
      <c r="APL178" s="382"/>
      <c r="APM178" s="382"/>
      <c r="APN178" s="382"/>
      <c r="APO178" s="382"/>
      <c r="APP178" s="382"/>
      <c r="APQ178" s="382"/>
      <c r="APR178" s="382"/>
      <c r="APS178" s="382"/>
      <c r="APT178" s="382"/>
      <c r="APU178" s="382"/>
      <c r="APV178" s="382"/>
      <c r="APW178" s="382"/>
      <c r="APX178" s="382"/>
      <c r="APY178" s="382"/>
      <c r="APZ178" s="382"/>
      <c r="AQA178" s="382"/>
      <c r="AQB178" s="382"/>
      <c r="AQC178" s="382"/>
      <c r="AQD178" s="382"/>
      <c r="AQE178" s="382"/>
      <c r="AQF178" s="382"/>
      <c r="AQG178" s="382"/>
      <c r="AQH178" s="382"/>
      <c r="AQI178" s="382"/>
      <c r="AQJ178" s="382"/>
      <c r="AQK178" s="382"/>
      <c r="AQL178" s="382"/>
      <c r="AQM178" s="382"/>
      <c r="AQN178" s="382"/>
      <c r="AQO178" s="382"/>
      <c r="AQP178" s="382"/>
      <c r="AQQ178" s="382"/>
      <c r="AQR178" s="382"/>
      <c r="AQS178" s="382"/>
      <c r="AQT178" s="382"/>
      <c r="AQU178" s="382"/>
      <c r="AQV178" s="382"/>
      <c r="AQW178" s="382"/>
      <c r="AQX178" s="382"/>
      <c r="AQY178" s="382"/>
      <c r="AQZ178" s="382"/>
      <c r="ARA178" s="382"/>
      <c r="ARB178" s="382"/>
      <c r="ARC178" s="382"/>
      <c r="ARD178" s="382"/>
      <c r="ARE178" s="382"/>
      <c r="ARF178" s="382"/>
      <c r="ARG178" s="382"/>
      <c r="ARH178" s="382"/>
      <c r="ARI178" s="382"/>
      <c r="ARJ178" s="382"/>
      <c r="ARK178" s="382"/>
      <c r="ARL178" s="382"/>
      <c r="ARM178" s="382"/>
      <c r="ARN178" s="382"/>
      <c r="ARO178" s="382"/>
      <c r="ARP178" s="382"/>
      <c r="ARQ178" s="382"/>
      <c r="ARR178" s="382"/>
      <c r="ARS178" s="382"/>
      <c r="ART178" s="382"/>
      <c r="ARU178" s="382"/>
      <c r="ARV178" s="382"/>
      <c r="ARW178" s="382"/>
      <c r="ARX178" s="382"/>
      <c r="ARY178" s="382"/>
      <c r="ARZ178" s="382"/>
      <c r="ASA178" s="382"/>
      <c r="ASB178" s="382"/>
      <c r="ASC178" s="382"/>
      <c r="ASD178" s="382"/>
      <c r="ASE178" s="382"/>
      <c r="ASF178" s="382"/>
      <c r="ASG178" s="382"/>
      <c r="ASH178" s="382"/>
      <c r="ASI178" s="382"/>
      <c r="ASJ178" s="382"/>
      <c r="ASK178" s="382"/>
      <c r="ASL178" s="382"/>
      <c r="ASM178" s="382"/>
      <c r="ASN178" s="382"/>
      <c r="ASO178" s="382"/>
      <c r="ASP178" s="382"/>
      <c r="ASQ178" s="382"/>
      <c r="ASR178" s="382"/>
      <c r="ASS178" s="382"/>
      <c r="AST178" s="382"/>
      <c r="ASU178" s="382"/>
      <c r="ASV178" s="382"/>
      <c r="ASW178" s="382"/>
      <c r="ASX178" s="382"/>
      <c r="ASY178" s="382"/>
      <c r="ASZ178" s="382"/>
      <c r="ATA178" s="382"/>
      <c r="ATB178" s="382"/>
      <c r="ATC178" s="382"/>
      <c r="ATD178" s="382"/>
      <c r="ATE178" s="382"/>
      <c r="ATF178" s="382"/>
      <c r="ATG178" s="382"/>
      <c r="ATH178" s="382"/>
      <c r="ATI178" s="382"/>
      <c r="ATJ178" s="382"/>
      <c r="ATK178" s="382"/>
      <c r="ATL178" s="382"/>
      <c r="ATM178" s="382"/>
      <c r="ATN178" s="382"/>
      <c r="ATO178" s="382"/>
      <c r="ATP178" s="382"/>
      <c r="ATQ178" s="382"/>
      <c r="ATR178" s="382"/>
      <c r="ATS178" s="382"/>
      <c r="ATT178" s="382"/>
      <c r="ATU178" s="382"/>
      <c r="ATV178" s="382"/>
      <c r="ATW178" s="382"/>
      <c r="ATX178" s="382"/>
      <c r="ATY178" s="382"/>
      <c r="ATZ178" s="382"/>
      <c r="AUA178" s="382"/>
      <c r="AUB178" s="382"/>
      <c r="AUC178" s="382"/>
      <c r="AUD178" s="382"/>
      <c r="AUE178" s="382"/>
      <c r="AUF178" s="382"/>
      <c r="AUG178" s="382"/>
      <c r="AUH178" s="382"/>
      <c r="AUI178" s="382"/>
      <c r="AUJ178" s="382"/>
      <c r="AUK178" s="382"/>
      <c r="AUL178" s="382"/>
      <c r="AUM178" s="382"/>
      <c r="AUN178" s="382"/>
      <c r="AUO178" s="382"/>
      <c r="AUP178" s="382"/>
      <c r="AUQ178" s="382"/>
      <c r="AUR178" s="382"/>
      <c r="AUS178" s="382"/>
      <c r="AUT178" s="382"/>
      <c r="AUU178" s="382"/>
      <c r="AUV178" s="382"/>
      <c r="AUW178" s="382"/>
      <c r="AUX178" s="382"/>
      <c r="AUY178" s="382"/>
      <c r="AUZ178" s="382"/>
      <c r="AVA178" s="382"/>
      <c r="AVB178" s="382"/>
      <c r="AVC178" s="382"/>
      <c r="AVD178" s="382"/>
      <c r="AVE178" s="382"/>
      <c r="AVF178" s="382"/>
      <c r="AVG178" s="382"/>
      <c r="AVH178" s="382"/>
      <c r="AVI178" s="382"/>
      <c r="AVJ178" s="382"/>
      <c r="AVK178" s="382"/>
      <c r="AVL178" s="382"/>
      <c r="AVM178" s="382"/>
      <c r="AVN178" s="382"/>
      <c r="AVO178" s="382"/>
      <c r="AVP178" s="382"/>
      <c r="AVQ178" s="382"/>
      <c r="AVR178" s="382"/>
      <c r="AVS178" s="382"/>
      <c r="AVT178" s="382"/>
      <c r="AVU178" s="382"/>
      <c r="AVV178" s="382"/>
      <c r="AVW178" s="382"/>
      <c r="AVX178" s="382"/>
      <c r="AVY178" s="382"/>
      <c r="AVZ178" s="382"/>
      <c r="AWA178" s="382"/>
      <c r="AWB178" s="382"/>
      <c r="AWC178" s="382"/>
      <c r="AWD178" s="382"/>
      <c r="AWE178" s="382"/>
      <c r="AWF178" s="382"/>
      <c r="AWG178" s="382"/>
      <c r="AWH178" s="382"/>
      <c r="AWI178" s="382"/>
      <c r="AWJ178" s="382"/>
      <c r="AWK178" s="382"/>
      <c r="AWL178" s="382"/>
      <c r="AWM178" s="382"/>
      <c r="AWN178" s="382"/>
      <c r="AWO178" s="382"/>
      <c r="AWP178" s="382"/>
      <c r="AWQ178" s="382"/>
      <c r="AWR178" s="382"/>
      <c r="AWS178" s="382"/>
      <c r="AWT178" s="382"/>
      <c r="AWU178" s="382"/>
      <c r="AWV178" s="382"/>
      <c r="AWW178" s="382"/>
      <c r="AWX178" s="382"/>
      <c r="AWY178" s="382"/>
      <c r="AWZ178" s="382"/>
      <c r="AXA178" s="382"/>
      <c r="AXB178" s="382"/>
      <c r="AXC178" s="382"/>
      <c r="AXD178" s="382"/>
      <c r="AXE178" s="382"/>
      <c r="AXF178" s="382"/>
      <c r="AXG178" s="382"/>
      <c r="AXH178" s="382"/>
      <c r="AXI178" s="382"/>
      <c r="AXJ178" s="382"/>
      <c r="AXK178" s="382"/>
      <c r="AXL178" s="382"/>
      <c r="AXM178" s="382"/>
      <c r="AXN178" s="382"/>
      <c r="AXO178" s="382"/>
      <c r="AXP178" s="382"/>
      <c r="AXQ178" s="382"/>
      <c r="AXR178" s="382"/>
      <c r="AXS178" s="382"/>
      <c r="AXT178" s="382"/>
      <c r="AXU178" s="382"/>
      <c r="AXV178" s="382"/>
      <c r="AXW178" s="382"/>
      <c r="AXX178" s="382"/>
      <c r="AXY178" s="382"/>
      <c r="AXZ178" s="382"/>
      <c r="AYA178" s="382"/>
      <c r="AYB178" s="382"/>
      <c r="AYC178" s="382"/>
      <c r="AYD178" s="382"/>
      <c r="AYE178" s="382"/>
      <c r="AYF178" s="382"/>
      <c r="AYG178" s="382"/>
      <c r="AYH178" s="382"/>
      <c r="AYI178" s="382"/>
      <c r="AYJ178" s="382"/>
      <c r="AYK178" s="382"/>
      <c r="AYL178" s="382"/>
      <c r="AYM178" s="382"/>
      <c r="AYN178" s="382"/>
      <c r="AYO178" s="382"/>
      <c r="AYP178" s="382"/>
      <c r="AYQ178" s="382"/>
      <c r="AYR178" s="382"/>
      <c r="AYS178" s="382"/>
      <c r="AYT178" s="382"/>
      <c r="AYU178" s="382"/>
      <c r="AYV178" s="382"/>
      <c r="AYW178" s="382"/>
      <c r="AYX178" s="382"/>
      <c r="AYY178" s="382"/>
      <c r="AYZ178" s="382"/>
      <c r="AZA178" s="382"/>
      <c r="AZB178" s="382"/>
      <c r="AZC178" s="382"/>
      <c r="AZD178" s="382"/>
      <c r="AZE178" s="382"/>
      <c r="AZF178" s="382"/>
      <c r="AZG178" s="382"/>
      <c r="AZH178" s="382"/>
      <c r="AZI178" s="382"/>
      <c r="AZJ178" s="382"/>
      <c r="AZK178" s="382"/>
      <c r="AZL178" s="382"/>
      <c r="AZM178" s="382"/>
      <c r="AZN178" s="382"/>
      <c r="AZO178" s="382"/>
      <c r="AZP178" s="382"/>
      <c r="AZQ178" s="382"/>
      <c r="AZR178" s="382"/>
      <c r="AZS178" s="382"/>
      <c r="AZT178" s="382"/>
      <c r="AZU178" s="382"/>
      <c r="AZV178" s="382"/>
      <c r="AZW178" s="382"/>
      <c r="AZX178" s="382"/>
      <c r="AZY178" s="382"/>
      <c r="AZZ178" s="382"/>
      <c r="BAA178" s="382"/>
      <c r="BAB178" s="382"/>
      <c r="BAC178" s="382"/>
      <c r="BAD178" s="382"/>
      <c r="BAE178" s="382"/>
      <c r="BAF178" s="382"/>
      <c r="BAG178" s="382"/>
      <c r="BAH178" s="382"/>
      <c r="BAI178" s="382"/>
      <c r="BAJ178" s="382"/>
      <c r="BAK178" s="382"/>
      <c r="BAL178" s="382"/>
      <c r="BAM178" s="382"/>
      <c r="BAN178" s="382"/>
      <c r="BAO178" s="382"/>
      <c r="BAP178" s="382"/>
      <c r="BAQ178" s="382"/>
      <c r="BAR178" s="382"/>
      <c r="BAS178" s="382"/>
      <c r="BAT178" s="382"/>
      <c r="BAU178" s="382"/>
      <c r="BAV178" s="382"/>
      <c r="BAW178" s="382"/>
      <c r="BAX178" s="382"/>
      <c r="BAY178" s="382"/>
      <c r="BAZ178" s="382"/>
      <c r="BBA178" s="382"/>
      <c r="BBB178" s="382"/>
      <c r="BBC178" s="382"/>
      <c r="BBD178" s="382"/>
      <c r="BBE178" s="382"/>
      <c r="BBF178" s="382"/>
      <c r="BBG178" s="382"/>
      <c r="BBH178" s="382"/>
      <c r="BBI178" s="382"/>
      <c r="BBJ178" s="382"/>
      <c r="BBK178" s="382"/>
      <c r="BBL178" s="382"/>
      <c r="BBM178" s="382"/>
      <c r="BBN178" s="382"/>
      <c r="BBO178" s="382"/>
      <c r="BBP178" s="382"/>
      <c r="BBQ178" s="382"/>
      <c r="BBR178" s="382"/>
      <c r="BBS178" s="382"/>
      <c r="BBT178" s="382"/>
      <c r="BBU178" s="382"/>
      <c r="BBV178" s="382"/>
      <c r="BBW178" s="382"/>
      <c r="BBX178" s="382"/>
      <c r="BBY178" s="382"/>
      <c r="BBZ178" s="382"/>
      <c r="BCA178" s="382"/>
      <c r="BCB178" s="382"/>
      <c r="BCC178" s="382"/>
      <c r="BCD178" s="382"/>
      <c r="BCE178" s="382"/>
      <c r="BCF178" s="382"/>
      <c r="BCG178" s="382"/>
      <c r="BCH178" s="382"/>
      <c r="BCI178" s="382"/>
      <c r="BCJ178" s="382"/>
      <c r="BCK178" s="382"/>
      <c r="BCL178" s="382"/>
      <c r="BCM178" s="382"/>
      <c r="BCN178" s="382"/>
      <c r="BCO178" s="382"/>
      <c r="BCP178" s="382"/>
      <c r="BCQ178" s="382"/>
      <c r="BCR178" s="382"/>
      <c r="BCS178" s="382"/>
      <c r="BCT178" s="382"/>
      <c r="BCU178" s="382"/>
      <c r="BCV178" s="382"/>
      <c r="BCW178" s="382"/>
      <c r="BCX178" s="382"/>
      <c r="BCY178" s="382"/>
      <c r="BCZ178" s="382"/>
      <c r="BDA178" s="382"/>
      <c r="BDB178" s="382"/>
      <c r="BDC178" s="382"/>
      <c r="BDD178" s="382"/>
      <c r="BDE178" s="382"/>
      <c r="BDF178" s="382"/>
      <c r="BDG178" s="382"/>
      <c r="BDH178" s="382"/>
      <c r="BDI178" s="382"/>
      <c r="BDJ178" s="382"/>
      <c r="BDK178" s="382"/>
      <c r="BDL178" s="382"/>
      <c r="BDM178" s="382"/>
      <c r="BDN178" s="382"/>
      <c r="BDO178" s="382"/>
      <c r="BDP178" s="382"/>
      <c r="BDQ178" s="382"/>
      <c r="BDR178" s="382"/>
      <c r="BDS178" s="382"/>
      <c r="BDT178" s="382"/>
      <c r="BDU178" s="382"/>
      <c r="BDV178" s="382"/>
      <c r="BDW178" s="382"/>
      <c r="BDX178" s="382"/>
      <c r="BDY178" s="382"/>
      <c r="BDZ178" s="382"/>
      <c r="BEA178" s="382"/>
      <c r="BEB178" s="382"/>
      <c r="BEC178" s="382"/>
      <c r="BED178" s="382"/>
      <c r="BEE178" s="382"/>
      <c r="BEF178" s="382"/>
      <c r="BEG178" s="382"/>
      <c r="BEH178" s="382"/>
      <c r="BEI178" s="382"/>
      <c r="BEJ178" s="382"/>
      <c r="BEK178" s="382"/>
      <c r="BEL178" s="382"/>
      <c r="BEM178" s="382"/>
      <c r="BEN178" s="382"/>
      <c r="BEO178" s="382"/>
      <c r="BEP178" s="382"/>
      <c r="BEQ178" s="382"/>
      <c r="BER178" s="382"/>
      <c r="BES178" s="382"/>
      <c r="BET178" s="382"/>
      <c r="BEU178" s="382"/>
      <c r="BEV178" s="382"/>
      <c r="BEW178" s="382"/>
      <c r="BEX178" s="382"/>
      <c r="BEY178" s="382"/>
      <c r="BEZ178" s="382"/>
      <c r="BFA178" s="382"/>
      <c r="BFB178" s="382"/>
      <c r="BFC178" s="382"/>
      <c r="BFD178" s="382"/>
      <c r="BFE178" s="382"/>
      <c r="BFF178" s="382"/>
      <c r="BFG178" s="382"/>
      <c r="BFH178" s="382"/>
      <c r="BFI178" s="382"/>
      <c r="BFJ178" s="382"/>
      <c r="BFK178" s="382"/>
      <c r="BFL178" s="382"/>
      <c r="BFM178" s="382"/>
      <c r="BFN178" s="382"/>
      <c r="BFO178" s="382"/>
      <c r="BFP178" s="382"/>
      <c r="BFQ178" s="382"/>
      <c r="BFR178" s="382"/>
      <c r="BFS178" s="382"/>
      <c r="BFT178" s="382"/>
      <c r="BFU178" s="382"/>
      <c r="BFV178" s="382"/>
      <c r="BFW178" s="382"/>
      <c r="BFX178" s="382"/>
      <c r="BFY178" s="382"/>
      <c r="BFZ178" s="382"/>
      <c r="BGA178" s="382"/>
      <c r="BGB178" s="382"/>
      <c r="BGC178" s="382"/>
      <c r="BGD178" s="382"/>
      <c r="BGE178" s="382"/>
      <c r="BGF178" s="382"/>
      <c r="BGG178" s="382"/>
      <c r="BGH178" s="382"/>
      <c r="BGI178" s="382"/>
      <c r="BGJ178" s="382"/>
      <c r="BGK178" s="382"/>
      <c r="BGL178" s="382"/>
      <c r="BGM178" s="382"/>
      <c r="BGN178" s="382"/>
      <c r="BGO178" s="382"/>
      <c r="BGP178" s="382"/>
      <c r="BGQ178" s="382"/>
      <c r="BGR178" s="382"/>
      <c r="BGS178" s="382"/>
      <c r="BGT178" s="382"/>
      <c r="BGU178" s="382"/>
      <c r="BGV178" s="382"/>
      <c r="BGW178" s="382"/>
      <c r="BGX178" s="382"/>
      <c r="BGY178" s="382"/>
      <c r="BGZ178" s="382"/>
      <c r="BHA178" s="382"/>
      <c r="BHB178" s="382"/>
      <c r="BHC178" s="382"/>
      <c r="BHD178" s="382"/>
      <c r="BHE178" s="382"/>
      <c r="BHF178" s="382"/>
      <c r="BHG178" s="382"/>
      <c r="BHH178" s="382"/>
      <c r="BHI178" s="382"/>
      <c r="BHJ178" s="382"/>
      <c r="BHK178" s="382"/>
      <c r="BHL178" s="382"/>
      <c r="BHM178" s="382"/>
      <c r="BHN178" s="382"/>
      <c r="BHO178" s="382"/>
      <c r="BHP178" s="382"/>
      <c r="BHQ178" s="382"/>
      <c r="BHR178" s="382"/>
      <c r="BHS178" s="382"/>
      <c r="BHT178" s="382"/>
      <c r="BHU178" s="382"/>
      <c r="BHV178" s="382"/>
      <c r="BHW178" s="382"/>
      <c r="BHX178" s="382"/>
      <c r="BHY178" s="382"/>
      <c r="BHZ178" s="382"/>
      <c r="BIA178" s="382"/>
      <c r="BIB178" s="382"/>
      <c r="BIC178" s="382"/>
      <c r="BID178" s="382"/>
      <c r="BIE178" s="382"/>
      <c r="BIF178" s="382"/>
      <c r="BIG178" s="382"/>
      <c r="BIH178" s="382"/>
      <c r="BII178" s="382"/>
      <c r="BIJ178" s="382"/>
      <c r="BIK178" s="382"/>
      <c r="BIL178" s="382"/>
      <c r="BIM178" s="382"/>
      <c r="BIN178" s="382"/>
      <c r="BIO178" s="382"/>
      <c r="BIP178" s="382"/>
      <c r="BIQ178" s="382"/>
      <c r="BIR178" s="382"/>
      <c r="BIS178" s="382"/>
      <c r="BIT178" s="382"/>
      <c r="BIU178" s="382"/>
      <c r="BIV178" s="382"/>
      <c r="BIW178" s="382"/>
      <c r="BIX178" s="382"/>
      <c r="BIY178" s="382"/>
      <c r="BIZ178" s="382"/>
      <c r="BJA178" s="382"/>
      <c r="BJB178" s="382"/>
      <c r="BJC178" s="382"/>
      <c r="BJD178" s="382"/>
      <c r="BJE178" s="382"/>
      <c r="BJF178" s="382"/>
      <c r="BJG178" s="382"/>
      <c r="BJH178" s="382"/>
      <c r="BJI178" s="382"/>
      <c r="BJJ178" s="382"/>
      <c r="BJK178" s="382"/>
      <c r="BJL178" s="382"/>
      <c r="BJM178" s="382"/>
      <c r="BJN178" s="382"/>
      <c r="BJO178" s="382"/>
      <c r="BJP178" s="382"/>
      <c r="BJQ178" s="382"/>
      <c r="BJR178" s="382"/>
      <c r="BJS178" s="382"/>
      <c r="BJT178" s="382"/>
      <c r="BJU178" s="382"/>
      <c r="BJV178" s="382"/>
      <c r="BJW178" s="382"/>
      <c r="BJX178" s="382"/>
      <c r="BJY178" s="382"/>
      <c r="BJZ178" s="382"/>
      <c r="BKA178" s="382"/>
      <c r="BKB178" s="382"/>
      <c r="BKC178" s="382"/>
      <c r="BKD178" s="382"/>
      <c r="BKE178" s="382"/>
      <c r="BKF178" s="382"/>
      <c r="BKG178" s="382"/>
      <c r="BKH178" s="382"/>
      <c r="BKI178" s="382"/>
      <c r="BKJ178" s="382"/>
      <c r="BKK178" s="382"/>
      <c r="BKL178" s="382"/>
      <c r="BKM178" s="382"/>
      <c r="BKN178" s="382"/>
      <c r="BKO178" s="382"/>
      <c r="BKP178" s="382"/>
      <c r="BKQ178" s="382"/>
      <c r="BKR178" s="382"/>
      <c r="BKS178" s="382"/>
      <c r="BKT178" s="382"/>
      <c r="BKU178" s="382"/>
      <c r="BKV178" s="382"/>
      <c r="BKW178" s="382"/>
      <c r="BKX178" s="382"/>
      <c r="BKY178" s="382"/>
      <c r="BKZ178" s="382"/>
      <c r="BLA178" s="382"/>
      <c r="BLB178" s="382"/>
      <c r="BLC178" s="382"/>
      <c r="BLD178" s="382"/>
      <c r="BLE178" s="382"/>
      <c r="BLF178" s="382"/>
      <c r="BLG178" s="382"/>
      <c r="BLH178" s="382"/>
      <c r="BLI178" s="382"/>
      <c r="BLJ178" s="382"/>
      <c r="BLK178" s="382"/>
      <c r="BLL178" s="382"/>
      <c r="BLM178" s="382"/>
      <c r="BLN178" s="382"/>
      <c r="BLO178" s="382"/>
      <c r="BLP178" s="382"/>
      <c r="BLQ178" s="382"/>
      <c r="BLR178" s="382"/>
      <c r="BLS178" s="382"/>
      <c r="BLT178" s="382"/>
      <c r="BLU178" s="382"/>
      <c r="BLV178" s="382"/>
      <c r="BLW178" s="382"/>
      <c r="BLX178" s="382"/>
      <c r="BLY178" s="382"/>
      <c r="BLZ178" s="382"/>
      <c r="BMA178" s="382"/>
      <c r="BMB178" s="382"/>
      <c r="BMC178" s="382"/>
      <c r="BMD178" s="382"/>
      <c r="BME178" s="382"/>
      <c r="BMF178" s="382"/>
      <c r="BMG178" s="382"/>
      <c r="BMH178" s="382"/>
      <c r="BMI178" s="382"/>
      <c r="BMJ178" s="382"/>
      <c r="BMK178" s="382"/>
      <c r="BML178" s="382"/>
      <c r="BMM178" s="382"/>
      <c r="BMN178" s="382"/>
      <c r="BMO178" s="382"/>
      <c r="BMP178" s="382"/>
      <c r="BMQ178" s="382"/>
      <c r="BMR178" s="382"/>
      <c r="BMS178" s="382"/>
      <c r="BMT178" s="382"/>
      <c r="BMU178" s="382"/>
      <c r="BMV178" s="382"/>
      <c r="BMW178" s="382"/>
      <c r="BMX178" s="382"/>
      <c r="BMY178" s="382"/>
      <c r="BMZ178" s="382"/>
      <c r="BNA178" s="382"/>
      <c r="BNB178" s="382"/>
      <c r="BNC178" s="382"/>
      <c r="BND178" s="382"/>
      <c r="BNE178" s="382"/>
      <c r="BNF178" s="382"/>
      <c r="BNG178" s="382"/>
      <c r="BNH178" s="382"/>
      <c r="BNI178" s="382"/>
      <c r="BNJ178" s="382"/>
      <c r="BNK178" s="382"/>
      <c r="BNL178" s="382"/>
      <c r="BNM178" s="382"/>
      <c r="BNN178" s="382"/>
      <c r="BNO178" s="382"/>
      <c r="BNP178" s="382"/>
      <c r="BNQ178" s="382"/>
      <c r="BNR178" s="382"/>
      <c r="BNS178" s="382"/>
      <c r="BNT178" s="382"/>
      <c r="BNU178" s="382"/>
      <c r="BNV178" s="382"/>
      <c r="BNW178" s="382"/>
      <c r="BNX178" s="382"/>
      <c r="BNY178" s="382"/>
      <c r="BNZ178" s="382"/>
      <c r="BOA178" s="382"/>
      <c r="BOB178" s="382"/>
      <c r="BOC178" s="382"/>
      <c r="BOD178" s="382"/>
      <c r="BOE178" s="382"/>
      <c r="BOF178" s="382"/>
      <c r="BOG178" s="382"/>
      <c r="BOH178" s="382"/>
      <c r="BOI178" s="382"/>
      <c r="BOJ178" s="382"/>
      <c r="BOK178" s="382"/>
      <c r="BOL178" s="382"/>
      <c r="BOM178" s="382"/>
      <c r="BON178" s="382"/>
      <c r="BOO178" s="382"/>
      <c r="BOP178" s="382"/>
      <c r="BOQ178" s="382"/>
      <c r="BOR178" s="382"/>
      <c r="BOS178" s="382"/>
      <c r="BOT178" s="382"/>
      <c r="BOU178" s="382"/>
      <c r="BOV178" s="382"/>
      <c r="BOW178" s="382"/>
      <c r="BOX178" s="382"/>
      <c r="BOY178" s="382"/>
      <c r="BOZ178" s="382"/>
      <c r="BPA178" s="382"/>
      <c r="BPB178" s="382"/>
      <c r="BPC178" s="382"/>
      <c r="BPD178" s="382"/>
      <c r="BPE178" s="382"/>
      <c r="BPF178" s="382"/>
      <c r="BPG178" s="382"/>
      <c r="BPH178" s="382"/>
      <c r="BPI178" s="382"/>
      <c r="BPJ178" s="382"/>
      <c r="BPK178" s="382"/>
      <c r="BPL178" s="382"/>
      <c r="BPM178" s="382"/>
      <c r="BPN178" s="382"/>
      <c r="BPO178" s="382"/>
      <c r="BPP178" s="382"/>
      <c r="BPQ178" s="382"/>
      <c r="BPR178" s="382"/>
      <c r="BPS178" s="382"/>
      <c r="BPT178" s="382"/>
      <c r="BPU178" s="382"/>
      <c r="BPV178" s="382"/>
      <c r="BPW178" s="382"/>
      <c r="BPX178" s="382"/>
      <c r="BPY178" s="382"/>
      <c r="BPZ178" s="382"/>
      <c r="BQA178" s="382"/>
      <c r="BQB178" s="382"/>
      <c r="BQC178" s="382"/>
      <c r="BQD178" s="382"/>
      <c r="BQE178" s="382"/>
      <c r="BQF178" s="382"/>
      <c r="BQG178" s="382"/>
      <c r="BQH178" s="382"/>
      <c r="BQI178" s="382"/>
      <c r="BQJ178" s="382"/>
      <c r="BQK178" s="382"/>
      <c r="BQL178" s="382"/>
      <c r="BQM178" s="382"/>
      <c r="BQN178" s="382"/>
      <c r="BQO178" s="382"/>
      <c r="BQP178" s="382"/>
      <c r="BQQ178" s="382"/>
      <c r="BQR178" s="382"/>
      <c r="BQS178" s="382"/>
      <c r="BQT178" s="382"/>
      <c r="BQU178" s="382"/>
      <c r="BQV178" s="382"/>
      <c r="BQW178" s="382"/>
      <c r="BQX178" s="382"/>
      <c r="BQY178" s="382"/>
      <c r="BQZ178" s="382"/>
      <c r="BRA178" s="382"/>
      <c r="BRB178" s="382"/>
      <c r="BRC178" s="382"/>
      <c r="BRD178" s="382"/>
      <c r="BRE178" s="382"/>
      <c r="BRF178" s="382"/>
      <c r="BRG178" s="382"/>
      <c r="BRH178" s="382"/>
      <c r="BRI178" s="382"/>
      <c r="BRJ178" s="382"/>
      <c r="BRK178" s="382"/>
      <c r="BRL178" s="382"/>
      <c r="BRM178" s="382"/>
      <c r="BRN178" s="382"/>
      <c r="BRO178" s="382"/>
      <c r="BRP178" s="382"/>
      <c r="BRQ178" s="382"/>
      <c r="BRR178" s="382"/>
      <c r="BRS178" s="382"/>
      <c r="BRT178" s="382"/>
      <c r="BRU178" s="382"/>
      <c r="BRV178" s="382"/>
      <c r="BRW178" s="382"/>
      <c r="BRX178" s="382"/>
      <c r="BRY178" s="382"/>
      <c r="BRZ178" s="382"/>
      <c r="BSA178" s="382"/>
      <c r="BSB178" s="382"/>
      <c r="BSC178" s="382"/>
      <c r="BSD178" s="382"/>
      <c r="BSE178" s="382"/>
      <c r="BSF178" s="382"/>
      <c r="BSG178" s="382"/>
      <c r="BSH178" s="382"/>
      <c r="BSI178" s="382"/>
      <c r="BSJ178" s="382"/>
      <c r="BSK178" s="382"/>
      <c r="BSL178" s="382"/>
      <c r="BSM178" s="382"/>
      <c r="BSN178" s="382"/>
      <c r="BSO178" s="382"/>
      <c r="BSP178" s="382"/>
      <c r="BSQ178" s="382"/>
      <c r="BSR178" s="382"/>
      <c r="BSS178" s="382"/>
      <c r="BST178" s="382"/>
      <c r="BSU178" s="382"/>
      <c r="BSV178" s="382"/>
      <c r="BSW178" s="382"/>
      <c r="BSX178" s="382"/>
      <c r="BSY178" s="382"/>
      <c r="BSZ178" s="382"/>
      <c r="BTA178" s="382"/>
      <c r="BTB178" s="382"/>
      <c r="BTC178" s="382"/>
      <c r="BTD178" s="382"/>
      <c r="BTE178" s="382"/>
      <c r="BTF178" s="382"/>
      <c r="BTG178" s="382"/>
      <c r="BTH178" s="382"/>
      <c r="BTI178" s="382"/>
    </row>
    <row r="179" spans="1:1881" ht="65.25" customHeight="1" x14ac:dyDescent="0.25">
      <c r="A179" s="188"/>
      <c r="B179" s="149"/>
      <c r="C179" s="149"/>
      <c r="D179" s="150" t="s">
        <v>24</v>
      </c>
      <c r="E179" s="49"/>
      <c r="F179" s="552"/>
      <c r="G179" s="537"/>
      <c r="H179" s="350"/>
      <c r="I179" s="341"/>
      <c r="J179"/>
    </row>
    <row r="180" spans="1:1881" ht="35.25" customHeight="1" x14ac:dyDescent="0.25">
      <c r="A180" s="188"/>
      <c r="B180" s="160" t="s">
        <v>25</v>
      </c>
      <c r="C180" s="159"/>
      <c r="D180" s="153"/>
      <c r="E180" s="147"/>
      <c r="F180" s="737"/>
      <c r="G180" s="527"/>
      <c r="H180" s="14"/>
      <c r="I180" s="32"/>
      <c r="J180"/>
    </row>
    <row r="181" spans="1:1881" ht="68.25" customHeight="1" x14ac:dyDescent="0.25">
      <c r="A181" s="189">
        <v>371</v>
      </c>
      <c r="B181" s="65" t="s">
        <v>59</v>
      </c>
      <c r="C181" s="158" t="s">
        <v>184</v>
      </c>
      <c r="D181" s="164" t="s">
        <v>183</v>
      </c>
      <c r="E181" s="33" t="e">
        <f>HLOOKUP($D$2,'2019 Data(H)'!$C$1:$DC$310,132,FALSE)</f>
        <v>#N/A</v>
      </c>
      <c r="F181" s="587"/>
      <c r="G181" s="554">
        <f>IF(F181&lt;0,"Error: Enter as positive.",)</f>
        <v>0</v>
      </c>
      <c r="H181" s="14"/>
      <c r="I181" s="32"/>
      <c r="J181"/>
    </row>
    <row r="182" spans="1:1881" ht="32.25" customHeight="1" x14ac:dyDescent="0.25">
      <c r="A182" s="187"/>
      <c r="B182" s="160" t="s">
        <v>26</v>
      </c>
      <c r="C182" s="159"/>
      <c r="D182" s="153"/>
      <c r="E182" s="147"/>
      <c r="F182" s="738"/>
      <c r="G182" s="527"/>
      <c r="H182" s="14"/>
      <c r="I182" s="32"/>
      <c r="J182"/>
    </row>
    <row r="183" spans="1:1881" ht="73.5" customHeight="1" x14ac:dyDescent="0.25">
      <c r="A183" s="187">
        <v>6</v>
      </c>
      <c r="B183" s="65" t="s">
        <v>58</v>
      </c>
      <c r="C183" s="158" t="s">
        <v>186</v>
      </c>
      <c r="D183" s="164" t="s">
        <v>185</v>
      </c>
      <c r="E183" s="33" t="e">
        <f>HLOOKUP($D$2,'2019 Data(H)'!$C$1:$DC$310,5,FALSE)</f>
        <v>#N/A</v>
      </c>
      <c r="F183" s="631"/>
      <c r="G183" s="554">
        <f>IF(F183&lt;0,"Error: Enter as positive.",)</f>
        <v>0</v>
      </c>
      <c r="H183" s="14"/>
      <c r="I183" s="32"/>
      <c r="J183"/>
    </row>
    <row r="184" spans="1:1881" ht="89.25" customHeight="1" x14ac:dyDescent="0.25">
      <c r="A184" s="187"/>
      <c r="B184" s="160" t="s">
        <v>201</v>
      </c>
      <c r="C184" s="159"/>
      <c r="D184" s="153"/>
      <c r="E184" s="151"/>
      <c r="F184" s="739"/>
      <c r="G184" s="152"/>
      <c r="H184" s="18"/>
      <c r="I184" s="287"/>
      <c r="J184"/>
    </row>
    <row r="185" spans="1:1881" ht="138" customHeight="1" x14ac:dyDescent="0.25">
      <c r="A185" s="187">
        <v>541</v>
      </c>
      <c r="B185" s="149" t="s">
        <v>61</v>
      </c>
      <c r="C185" s="181" t="s">
        <v>189</v>
      </c>
      <c r="D185" s="244" t="s">
        <v>792</v>
      </c>
      <c r="E185" s="33" t="e">
        <f>HLOOKUP($D$2,'2019 Data(H)'!$C$1:$DC$310,191,FALSE)</f>
        <v>#N/A</v>
      </c>
      <c r="F185" s="678"/>
      <c r="G185" s="383"/>
      <c r="H185" s="18"/>
      <c r="I185" s="287"/>
      <c r="J185"/>
    </row>
    <row r="186" spans="1:1881" ht="32.25" customHeight="1" x14ac:dyDescent="0.25">
      <c r="A186" s="187"/>
      <c r="B186" s="159" t="s">
        <v>53</v>
      </c>
      <c r="C186" s="159"/>
      <c r="D186" s="343"/>
      <c r="E186" s="151"/>
      <c r="F186" s="740"/>
      <c r="G186" s="344"/>
      <c r="H186" s="18"/>
      <c r="I186" s="287"/>
      <c r="J186"/>
    </row>
    <row r="187" spans="1:1881" ht="93" customHeight="1" x14ac:dyDescent="0.25">
      <c r="A187" s="388">
        <v>542</v>
      </c>
      <c r="B187" s="386" t="s">
        <v>61</v>
      </c>
      <c r="C187" s="422" t="s">
        <v>797</v>
      </c>
      <c r="D187" s="174" t="s">
        <v>187</v>
      </c>
      <c r="E187" s="385" t="e">
        <f>HLOOKUP($D$2,'2019 Data(H)'!$C$1:$DC$310,192,FALSE)</f>
        <v>#N/A</v>
      </c>
      <c r="F187" s="587"/>
      <c r="G187" s="383"/>
      <c r="H187" s="148"/>
      <c r="I187" s="668"/>
      <c r="J187"/>
    </row>
    <row r="188" spans="1:1881" s="307" customFormat="1" ht="27.75" customHeight="1" x14ac:dyDescent="0.3">
      <c r="A188" s="188"/>
      <c r="B188" s="160" t="s">
        <v>190</v>
      </c>
      <c r="C188" s="160"/>
      <c r="D188" s="154"/>
      <c r="E188" s="161"/>
      <c r="F188" s="741"/>
      <c r="G188" s="531"/>
      <c r="H188" s="14"/>
      <c r="I188" s="32"/>
      <c r="J188"/>
      <c r="K188" s="382"/>
      <c r="L188" s="382"/>
      <c r="M188" s="382"/>
      <c r="N188"/>
      <c r="O188" s="382"/>
      <c r="P188" s="382"/>
      <c r="Q188" s="382"/>
      <c r="R188" s="382"/>
      <c r="S188" s="382"/>
      <c r="T188" s="382"/>
      <c r="U188" s="382"/>
      <c r="V188" s="382"/>
      <c r="W188" s="38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c r="AS188" s="382"/>
      <c r="AT188" s="382"/>
      <c r="AU188" s="382"/>
      <c r="AV188" s="382"/>
      <c r="AW188" s="382"/>
      <c r="AX188" s="382"/>
      <c r="AY188" s="382"/>
      <c r="AZ188" s="382"/>
      <c r="BA188" s="382"/>
      <c r="BB188" s="382"/>
      <c r="BC188" s="382"/>
      <c r="BD188" s="382"/>
      <c r="BE188" s="382"/>
      <c r="BF188" s="382"/>
      <c r="BG188" s="382"/>
      <c r="BH188" s="382"/>
      <c r="BI188" s="382"/>
      <c r="BJ188" s="382"/>
      <c r="BK188" s="382"/>
      <c r="BL188" s="382"/>
      <c r="BM188" s="382"/>
      <c r="BN188" s="382"/>
      <c r="BO188" s="382"/>
      <c r="BP188" s="382"/>
      <c r="BQ188" s="382"/>
      <c r="BR188" s="382"/>
      <c r="BS188" s="382"/>
      <c r="BT188" s="382"/>
      <c r="BU188" s="382"/>
      <c r="BV188" s="382"/>
      <c r="BW188" s="382"/>
      <c r="BX188" s="382"/>
      <c r="BY188" s="382"/>
      <c r="BZ188" s="382"/>
      <c r="CA188" s="382"/>
      <c r="CB188" s="382"/>
      <c r="CC188" s="382"/>
      <c r="CD188" s="382"/>
      <c r="CE188" s="382"/>
      <c r="CF188" s="382"/>
      <c r="CG188" s="382"/>
      <c r="CH188" s="382"/>
      <c r="CI188" s="382"/>
      <c r="CJ188" s="382"/>
      <c r="CK188" s="382"/>
      <c r="CL188" s="382"/>
      <c r="CM188" s="382"/>
      <c r="CN188" s="382"/>
      <c r="CO188" s="382"/>
      <c r="CP188" s="382"/>
      <c r="CQ188" s="382"/>
      <c r="CR188" s="382"/>
      <c r="CS188" s="382"/>
      <c r="CT188" s="382"/>
      <c r="CU188" s="382"/>
      <c r="CV188" s="382"/>
      <c r="CW188" s="382"/>
      <c r="CX188" s="382"/>
      <c r="CY188" s="382"/>
      <c r="CZ188" s="382"/>
      <c r="DA188" s="382"/>
      <c r="DB188" s="382"/>
      <c r="DC188" s="382"/>
      <c r="DD188" s="382"/>
      <c r="DE188" s="382"/>
      <c r="DF188" s="382"/>
      <c r="DG188" s="382"/>
      <c r="DH188" s="382"/>
      <c r="DI188" s="382"/>
      <c r="DJ188" s="382"/>
      <c r="DK188" s="382"/>
      <c r="DL188" s="382"/>
      <c r="DM188" s="382"/>
      <c r="DN188" s="382"/>
      <c r="DO188" s="382"/>
      <c r="DP188" s="382"/>
      <c r="DQ188" s="382"/>
      <c r="DR188" s="382"/>
      <c r="DS188" s="382"/>
      <c r="DT188" s="382"/>
      <c r="DU188" s="382"/>
      <c r="DV188" s="382"/>
      <c r="DW188" s="382"/>
      <c r="DX188" s="382"/>
      <c r="DY188" s="382"/>
      <c r="DZ188" s="382"/>
      <c r="EA188" s="382"/>
      <c r="EB188" s="382"/>
      <c r="EC188" s="382"/>
      <c r="ED188" s="382"/>
      <c r="EE188" s="382"/>
      <c r="EF188" s="382"/>
      <c r="EG188" s="382"/>
      <c r="EH188" s="382"/>
      <c r="EI188" s="382"/>
      <c r="EJ188" s="382"/>
      <c r="EK188" s="382"/>
      <c r="EL188" s="382"/>
      <c r="EM188" s="382"/>
      <c r="EN188" s="382"/>
      <c r="EO188" s="382"/>
      <c r="EP188" s="382"/>
      <c r="EQ188" s="382"/>
      <c r="ER188" s="382"/>
      <c r="ES188" s="382"/>
      <c r="ET188" s="382"/>
      <c r="EU188" s="382"/>
      <c r="EV188" s="382"/>
      <c r="EW188" s="382"/>
      <c r="EX188" s="382"/>
      <c r="EY188" s="382"/>
      <c r="EZ188" s="382"/>
      <c r="FA188" s="382"/>
      <c r="FB188" s="382"/>
      <c r="FC188" s="382"/>
      <c r="FD188" s="382"/>
      <c r="FE188" s="382"/>
      <c r="FF188" s="382"/>
      <c r="FG188" s="382"/>
      <c r="FH188" s="382"/>
      <c r="FI188" s="382"/>
      <c r="FJ188" s="382"/>
      <c r="FK188" s="382"/>
      <c r="FL188" s="382"/>
      <c r="FM188" s="382"/>
      <c r="FN188" s="382"/>
      <c r="FO188" s="382"/>
      <c r="FP188" s="382"/>
      <c r="FQ188" s="382"/>
      <c r="FR188" s="382"/>
      <c r="FS188" s="382"/>
      <c r="FT188" s="382"/>
      <c r="FU188" s="382"/>
      <c r="FV188" s="382"/>
      <c r="FW188" s="382"/>
      <c r="FX188" s="382"/>
      <c r="FY188" s="382"/>
      <c r="FZ188" s="382"/>
      <c r="GA188" s="382"/>
      <c r="GB188" s="382"/>
      <c r="GC188" s="382"/>
      <c r="GD188" s="382"/>
      <c r="GE188" s="382"/>
      <c r="GF188" s="382"/>
      <c r="GG188" s="382"/>
      <c r="GH188" s="382"/>
      <c r="GI188" s="382"/>
      <c r="GJ188" s="382"/>
      <c r="GK188" s="382"/>
      <c r="GL188" s="382"/>
      <c r="GM188" s="382"/>
      <c r="GN188" s="382"/>
      <c r="GO188" s="382"/>
      <c r="GP188" s="382"/>
      <c r="GQ188" s="382"/>
      <c r="GR188" s="382"/>
      <c r="GS188" s="382"/>
      <c r="GT188" s="382"/>
      <c r="GU188" s="382"/>
      <c r="GV188" s="382"/>
      <c r="GW188" s="382"/>
      <c r="GX188" s="382"/>
      <c r="GY188" s="382"/>
      <c r="GZ188" s="382"/>
      <c r="HA188" s="382"/>
      <c r="HB188" s="382"/>
      <c r="HC188" s="382"/>
      <c r="HD188" s="382"/>
      <c r="HE188" s="382"/>
      <c r="HF188" s="382"/>
      <c r="HG188" s="382"/>
      <c r="HH188" s="382"/>
      <c r="HI188" s="382"/>
      <c r="HJ188" s="382"/>
      <c r="HK188" s="382"/>
      <c r="HL188" s="382"/>
      <c r="HM188" s="382"/>
      <c r="HN188" s="382"/>
      <c r="HO188" s="382"/>
      <c r="HP188" s="382"/>
      <c r="HQ188" s="382"/>
      <c r="HR188" s="382"/>
      <c r="HS188" s="382"/>
      <c r="HT188" s="382"/>
      <c r="HU188" s="382"/>
      <c r="HV188" s="382"/>
      <c r="HW188" s="382"/>
      <c r="HX188" s="382"/>
      <c r="HY188" s="382"/>
      <c r="HZ188" s="382"/>
      <c r="IA188" s="382"/>
      <c r="IB188" s="382"/>
      <c r="IC188" s="382"/>
      <c r="ID188" s="382"/>
      <c r="IE188" s="382"/>
      <c r="IF188" s="382"/>
      <c r="IG188" s="382"/>
      <c r="IH188" s="382"/>
      <c r="II188" s="382"/>
      <c r="IJ188" s="382"/>
      <c r="IK188" s="382"/>
      <c r="IL188" s="382"/>
      <c r="IM188" s="382"/>
      <c r="IN188" s="382"/>
      <c r="IO188" s="382"/>
      <c r="IP188" s="382"/>
      <c r="IQ188" s="382"/>
      <c r="IR188" s="382"/>
      <c r="IS188" s="382"/>
      <c r="IT188" s="382"/>
      <c r="IU188" s="382"/>
      <c r="IV188" s="382"/>
      <c r="IW188" s="382"/>
      <c r="IX188" s="382"/>
      <c r="IY188" s="382"/>
      <c r="IZ188" s="382"/>
      <c r="JA188" s="382"/>
      <c r="JB188" s="382"/>
      <c r="JC188" s="382"/>
      <c r="JD188" s="382"/>
      <c r="JE188" s="382"/>
      <c r="JF188" s="382"/>
      <c r="JG188" s="382"/>
      <c r="JH188" s="382"/>
      <c r="JI188" s="382"/>
      <c r="JJ188" s="382"/>
      <c r="JK188" s="382"/>
      <c r="JL188" s="382"/>
      <c r="JM188" s="382"/>
      <c r="JN188" s="382"/>
      <c r="JO188" s="382"/>
      <c r="JP188" s="382"/>
      <c r="JQ188" s="382"/>
      <c r="JR188" s="382"/>
      <c r="JS188" s="382"/>
      <c r="JT188" s="382"/>
      <c r="JU188" s="382"/>
      <c r="JV188" s="382"/>
      <c r="JW188" s="382"/>
      <c r="JX188" s="382"/>
      <c r="JY188" s="382"/>
      <c r="JZ188" s="382"/>
      <c r="KA188" s="382"/>
      <c r="KB188" s="382"/>
      <c r="KC188" s="382"/>
      <c r="KD188" s="382"/>
      <c r="KE188" s="382"/>
      <c r="KF188" s="382"/>
      <c r="KG188" s="382"/>
      <c r="KH188" s="382"/>
      <c r="KI188" s="382"/>
      <c r="KJ188" s="382"/>
      <c r="KK188" s="382"/>
      <c r="KL188" s="382"/>
      <c r="KM188" s="382"/>
      <c r="KN188" s="382"/>
      <c r="KO188" s="382"/>
      <c r="KP188" s="382"/>
      <c r="KQ188" s="382"/>
      <c r="KR188" s="382"/>
      <c r="KS188" s="382"/>
      <c r="KT188" s="382"/>
      <c r="KU188" s="382"/>
      <c r="KV188" s="382"/>
      <c r="KW188" s="382"/>
      <c r="KX188" s="382"/>
      <c r="KY188" s="382"/>
      <c r="KZ188" s="382"/>
      <c r="LA188" s="382"/>
      <c r="LB188" s="382"/>
      <c r="LC188" s="382"/>
      <c r="LD188" s="382"/>
      <c r="LE188" s="382"/>
      <c r="LF188" s="382"/>
      <c r="LG188" s="382"/>
      <c r="LH188" s="382"/>
      <c r="LI188" s="382"/>
      <c r="LJ188" s="382"/>
      <c r="LK188" s="382"/>
      <c r="LL188" s="382"/>
      <c r="LM188" s="382"/>
      <c r="LN188" s="382"/>
      <c r="LO188" s="382"/>
      <c r="LP188" s="382"/>
      <c r="LQ188" s="382"/>
      <c r="LR188" s="382"/>
      <c r="LS188" s="382"/>
      <c r="LT188" s="382"/>
      <c r="LU188" s="382"/>
      <c r="LV188" s="382"/>
      <c r="LW188" s="382"/>
      <c r="LX188" s="382"/>
      <c r="LY188" s="382"/>
      <c r="LZ188" s="382"/>
      <c r="MA188" s="382"/>
      <c r="MB188" s="382"/>
      <c r="MC188" s="382"/>
      <c r="MD188" s="382"/>
      <c r="ME188" s="382"/>
      <c r="MF188" s="382"/>
      <c r="MG188" s="382"/>
      <c r="MH188" s="382"/>
      <c r="MI188" s="382"/>
      <c r="MJ188" s="382"/>
      <c r="MK188" s="382"/>
      <c r="ML188" s="382"/>
      <c r="MM188" s="382"/>
      <c r="MN188" s="382"/>
      <c r="MO188" s="382"/>
      <c r="MP188" s="382"/>
      <c r="MQ188" s="382"/>
      <c r="MR188" s="382"/>
      <c r="MS188" s="382"/>
      <c r="MT188" s="382"/>
      <c r="MU188" s="382"/>
      <c r="MV188" s="382"/>
      <c r="MW188" s="382"/>
      <c r="MX188" s="382"/>
      <c r="MY188" s="382"/>
      <c r="MZ188" s="382"/>
      <c r="NA188" s="382"/>
      <c r="NB188" s="382"/>
      <c r="NC188" s="382"/>
      <c r="ND188" s="382"/>
      <c r="NE188" s="382"/>
      <c r="NF188" s="382"/>
      <c r="NG188" s="382"/>
      <c r="NH188" s="382"/>
      <c r="NI188" s="382"/>
      <c r="NJ188" s="382"/>
      <c r="NK188" s="382"/>
      <c r="NL188" s="382"/>
      <c r="NM188" s="382"/>
      <c r="NN188" s="382"/>
      <c r="NO188" s="382"/>
      <c r="NP188" s="382"/>
      <c r="NQ188" s="382"/>
      <c r="NR188" s="382"/>
      <c r="NS188" s="382"/>
      <c r="NT188" s="382"/>
      <c r="NU188" s="382"/>
      <c r="NV188" s="382"/>
      <c r="NW188" s="382"/>
      <c r="NX188" s="382"/>
      <c r="NY188" s="382"/>
      <c r="NZ188" s="382"/>
      <c r="OA188" s="382"/>
      <c r="OB188" s="382"/>
      <c r="OC188" s="382"/>
      <c r="OD188" s="382"/>
      <c r="OE188" s="382"/>
      <c r="OF188" s="382"/>
      <c r="OG188" s="382"/>
      <c r="OH188" s="382"/>
      <c r="OI188" s="382"/>
      <c r="OJ188" s="382"/>
      <c r="OK188" s="382"/>
      <c r="OL188" s="382"/>
      <c r="OM188" s="382"/>
      <c r="ON188" s="382"/>
      <c r="OO188" s="382"/>
      <c r="OP188" s="382"/>
      <c r="OQ188" s="382"/>
      <c r="OR188" s="382"/>
      <c r="OS188" s="382"/>
      <c r="OT188" s="382"/>
      <c r="OU188" s="382"/>
      <c r="OV188" s="382"/>
      <c r="OW188" s="382"/>
      <c r="OX188" s="382"/>
      <c r="OY188" s="382"/>
      <c r="OZ188" s="382"/>
      <c r="PA188" s="382"/>
      <c r="PB188" s="382"/>
      <c r="PC188" s="382"/>
      <c r="PD188" s="382"/>
      <c r="PE188" s="382"/>
      <c r="PF188" s="382"/>
      <c r="PG188" s="382"/>
      <c r="PH188" s="382"/>
      <c r="PI188" s="382"/>
      <c r="PJ188" s="382"/>
      <c r="PK188" s="382"/>
      <c r="PL188" s="382"/>
      <c r="PM188" s="382"/>
      <c r="PN188" s="382"/>
      <c r="PO188" s="382"/>
      <c r="PP188" s="382"/>
      <c r="PQ188" s="382"/>
      <c r="PR188" s="382"/>
      <c r="PS188" s="382"/>
      <c r="PT188" s="382"/>
      <c r="PU188" s="382"/>
      <c r="PV188" s="382"/>
      <c r="PW188" s="382"/>
      <c r="PX188" s="382"/>
      <c r="PY188" s="382"/>
      <c r="PZ188" s="382"/>
      <c r="QA188" s="382"/>
      <c r="QB188" s="382"/>
      <c r="QC188" s="382"/>
      <c r="QD188" s="382"/>
      <c r="QE188" s="382"/>
      <c r="QF188" s="382"/>
      <c r="QG188" s="382"/>
      <c r="QH188" s="382"/>
      <c r="QI188" s="382"/>
      <c r="QJ188" s="382"/>
      <c r="QK188" s="382"/>
      <c r="QL188" s="382"/>
      <c r="QM188" s="382"/>
      <c r="QN188" s="382"/>
      <c r="QO188" s="382"/>
      <c r="QP188" s="382"/>
      <c r="QQ188" s="382"/>
      <c r="QR188" s="382"/>
      <c r="QS188" s="382"/>
      <c r="QT188" s="382"/>
      <c r="QU188" s="382"/>
      <c r="QV188" s="382"/>
      <c r="QW188" s="382"/>
      <c r="QX188" s="382"/>
      <c r="QY188" s="382"/>
      <c r="QZ188" s="382"/>
      <c r="RA188" s="382"/>
      <c r="RB188" s="382"/>
      <c r="RC188" s="382"/>
      <c r="RD188" s="382"/>
      <c r="RE188" s="382"/>
      <c r="RF188" s="382"/>
      <c r="RG188" s="382"/>
      <c r="RH188" s="382"/>
      <c r="RI188" s="382"/>
      <c r="RJ188" s="382"/>
      <c r="RK188" s="382"/>
      <c r="RL188" s="382"/>
      <c r="RM188" s="382"/>
      <c r="RN188" s="382"/>
      <c r="RO188" s="382"/>
      <c r="RP188" s="382"/>
      <c r="RQ188" s="382"/>
      <c r="RR188" s="382"/>
      <c r="RS188" s="382"/>
      <c r="RT188" s="382"/>
      <c r="RU188" s="382"/>
      <c r="RV188" s="382"/>
      <c r="RW188" s="382"/>
      <c r="RX188" s="382"/>
      <c r="RY188" s="382"/>
      <c r="RZ188" s="382"/>
      <c r="SA188" s="382"/>
      <c r="SB188" s="382"/>
      <c r="SC188" s="382"/>
      <c r="SD188" s="382"/>
      <c r="SE188" s="382"/>
      <c r="SF188" s="382"/>
      <c r="SG188" s="382"/>
      <c r="SH188" s="382"/>
      <c r="SI188" s="382"/>
      <c r="SJ188" s="382"/>
      <c r="SK188" s="382"/>
      <c r="SL188" s="382"/>
      <c r="SM188" s="382"/>
      <c r="SN188" s="382"/>
      <c r="SO188" s="382"/>
      <c r="SP188" s="382"/>
      <c r="SQ188" s="382"/>
      <c r="SR188" s="382"/>
      <c r="SS188" s="382"/>
      <c r="ST188" s="382"/>
      <c r="SU188" s="382"/>
      <c r="SV188" s="382"/>
      <c r="SW188" s="382"/>
      <c r="SX188" s="382"/>
      <c r="SY188" s="382"/>
      <c r="SZ188" s="382"/>
      <c r="TA188" s="382"/>
      <c r="TB188" s="382"/>
      <c r="TC188" s="382"/>
      <c r="TD188" s="382"/>
      <c r="TE188" s="382"/>
      <c r="TF188" s="382"/>
      <c r="TG188" s="382"/>
      <c r="TH188" s="382"/>
      <c r="TI188" s="382"/>
      <c r="TJ188" s="382"/>
      <c r="TK188" s="382"/>
      <c r="TL188" s="382"/>
      <c r="TM188" s="382"/>
      <c r="TN188" s="382"/>
      <c r="TO188" s="382"/>
      <c r="TP188" s="382"/>
      <c r="TQ188" s="382"/>
      <c r="TR188" s="382"/>
      <c r="TS188" s="382"/>
      <c r="TT188" s="382"/>
      <c r="TU188" s="382"/>
      <c r="TV188" s="382"/>
      <c r="TW188" s="382"/>
      <c r="TX188" s="382"/>
      <c r="TY188" s="382"/>
      <c r="TZ188" s="382"/>
      <c r="UA188" s="382"/>
      <c r="UB188" s="382"/>
      <c r="UC188" s="382"/>
      <c r="UD188" s="382"/>
      <c r="UE188" s="382"/>
      <c r="UF188" s="382"/>
      <c r="UG188" s="382"/>
      <c r="UH188" s="382"/>
      <c r="UI188" s="382"/>
      <c r="UJ188" s="382"/>
      <c r="UK188" s="382"/>
      <c r="UL188" s="382"/>
      <c r="UM188" s="382"/>
      <c r="UN188" s="382"/>
      <c r="UO188" s="382"/>
      <c r="UP188" s="382"/>
      <c r="UQ188" s="382"/>
      <c r="UR188" s="382"/>
      <c r="US188" s="382"/>
      <c r="UT188" s="382"/>
      <c r="UU188" s="382"/>
      <c r="UV188" s="382"/>
      <c r="UW188" s="382"/>
      <c r="UX188" s="382"/>
      <c r="UY188" s="382"/>
      <c r="UZ188" s="382"/>
      <c r="VA188" s="382"/>
      <c r="VB188" s="382"/>
      <c r="VC188" s="382"/>
      <c r="VD188" s="382"/>
      <c r="VE188" s="382"/>
      <c r="VF188" s="382"/>
      <c r="VG188" s="382"/>
      <c r="VH188" s="382"/>
      <c r="VI188" s="382"/>
      <c r="VJ188" s="382"/>
      <c r="VK188" s="382"/>
      <c r="VL188" s="382"/>
      <c r="VM188" s="382"/>
      <c r="VN188" s="382"/>
      <c r="VO188" s="382"/>
      <c r="VP188" s="382"/>
      <c r="VQ188" s="382"/>
      <c r="VR188" s="382"/>
      <c r="VS188" s="382"/>
      <c r="VT188" s="382"/>
      <c r="VU188" s="382"/>
      <c r="VV188" s="382"/>
      <c r="VW188" s="382"/>
      <c r="VX188" s="382"/>
      <c r="VY188" s="382"/>
      <c r="VZ188" s="382"/>
      <c r="WA188" s="382"/>
      <c r="WB188" s="382"/>
      <c r="WC188" s="382"/>
      <c r="WD188" s="382"/>
      <c r="WE188" s="382"/>
      <c r="WF188" s="382"/>
      <c r="WG188" s="382"/>
      <c r="WH188" s="382"/>
      <c r="WI188" s="382"/>
      <c r="WJ188" s="382"/>
      <c r="WK188" s="382"/>
      <c r="WL188" s="382"/>
      <c r="WM188" s="382"/>
      <c r="WN188" s="382"/>
      <c r="WO188" s="382"/>
      <c r="WP188" s="382"/>
      <c r="WQ188" s="382"/>
      <c r="WR188" s="382"/>
      <c r="WS188" s="382"/>
      <c r="WT188" s="382"/>
      <c r="WU188" s="382"/>
      <c r="WV188" s="382"/>
      <c r="WW188" s="382"/>
      <c r="WX188" s="382"/>
      <c r="WY188" s="382"/>
      <c r="WZ188" s="382"/>
      <c r="XA188" s="382"/>
      <c r="XB188" s="382"/>
      <c r="XC188" s="382"/>
      <c r="XD188" s="382"/>
      <c r="XE188" s="382"/>
      <c r="XF188" s="382"/>
      <c r="XG188" s="382"/>
      <c r="XH188" s="382"/>
      <c r="XI188" s="382"/>
      <c r="XJ188" s="382"/>
      <c r="XK188" s="382"/>
      <c r="XL188" s="382"/>
      <c r="XM188" s="382"/>
      <c r="XN188" s="382"/>
      <c r="XO188" s="382"/>
      <c r="XP188" s="382"/>
      <c r="XQ188" s="382"/>
      <c r="XR188" s="382"/>
      <c r="XS188" s="382"/>
      <c r="XT188" s="382"/>
      <c r="XU188" s="382"/>
      <c r="XV188" s="382"/>
      <c r="XW188" s="382"/>
      <c r="XX188" s="382"/>
      <c r="XY188" s="382"/>
      <c r="XZ188" s="382"/>
      <c r="YA188" s="382"/>
      <c r="YB188" s="382"/>
      <c r="YC188" s="382"/>
      <c r="YD188" s="382"/>
      <c r="YE188" s="382"/>
      <c r="YF188" s="382"/>
      <c r="YG188" s="382"/>
      <c r="YH188" s="382"/>
      <c r="YI188" s="382"/>
      <c r="YJ188" s="382"/>
      <c r="YK188" s="382"/>
      <c r="YL188" s="382"/>
      <c r="YM188" s="382"/>
      <c r="YN188" s="382"/>
      <c r="YO188" s="382"/>
      <c r="YP188" s="382"/>
      <c r="YQ188" s="382"/>
      <c r="YR188" s="382"/>
      <c r="YS188" s="382"/>
      <c r="YT188" s="382"/>
      <c r="YU188" s="382"/>
      <c r="YV188" s="382"/>
      <c r="YW188" s="382"/>
      <c r="YX188" s="382"/>
      <c r="YY188" s="382"/>
      <c r="YZ188" s="382"/>
      <c r="ZA188" s="382"/>
      <c r="ZB188" s="382"/>
      <c r="ZC188" s="382"/>
      <c r="ZD188" s="382"/>
      <c r="ZE188" s="382"/>
      <c r="ZF188" s="382"/>
      <c r="ZG188" s="382"/>
      <c r="ZH188" s="382"/>
      <c r="ZI188" s="382"/>
      <c r="ZJ188" s="382"/>
      <c r="ZK188" s="382"/>
      <c r="ZL188" s="382"/>
      <c r="ZM188" s="382"/>
      <c r="ZN188" s="382"/>
      <c r="ZO188" s="382"/>
      <c r="ZP188" s="382"/>
      <c r="ZQ188" s="382"/>
      <c r="ZR188" s="382"/>
      <c r="ZS188" s="382"/>
      <c r="ZT188" s="382"/>
      <c r="ZU188" s="382"/>
      <c r="ZV188" s="382"/>
      <c r="ZW188" s="382"/>
      <c r="ZX188" s="382"/>
      <c r="ZY188" s="382"/>
      <c r="ZZ188" s="382"/>
      <c r="AAA188" s="382"/>
      <c r="AAB188" s="382"/>
      <c r="AAC188" s="382"/>
      <c r="AAD188" s="382"/>
      <c r="AAE188" s="382"/>
      <c r="AAF188" s="382"/>
      <c r="AAG188" s="382"/>
      <c r="AAH188" s="382"/>
      <c r="AAI188" s="382"/>
      <c r="AAJ188" s="382"/>
      <c r="AAK188" s="382"/>
      <c r="AAL188" s="382"/>
      <c r="AAM188" s="382"/>
      <c r="AAN188" s="382"/>
      <c r="AAO188" s="382"/>
      <c r="AAP188" s="382"/>
      <c r="AAQ188" s="382"/>
      <c r="AAR188" s="382"/>
      <c r="AAS188" s="382"/>
      <c r="AAT188" s="382"/>
      <c r="AAU188" s="382"/>
      <c r="AAV188" s="382"/>
      <c r="AAW188" s="382"/>
      <c r="AAX188" s="382"/>
      <c r="AAY188" s="382"/>
      <c r="AAZ188" s="382"/>
      <c r="ABA188" s="382"/>
      <c r="ABB188" s="382"/>
      <c r="ABC188" s="382"/>
      <c r="ABD188" s="382"/>
      <c r="ABE188" s="382"/>
      <c r="ABF188" s="382"/>
      <c r="ABG188" s="382"/>
      <c r="ABH188" s="382"/>
      <c r="ABI188" s="382"/>
      <c r="ABJ188" s="382"/>
      <c r="ABK188" s="382"/>
      <c r="ABL188" s="382"/>
      <c r="ABM188" s="382"/>
      <c r="ABN188" s="382"/>
      <c r="ABO188" s="382"/>
      <c r="ABP188" s="382"/>
      <c r="ABQ188" s="382"/>
      <c r="ABR188" s="382"/>
      <c r="ABS188" s="382"/>
      <c r="ABT188" s="382"/>
      <c r="ABU188" s="382"/>
      <c r="ABV188" s="382"/>
      <c r="ABW188" s="382"/>
      <c r="ABX188" s="382"/>
      <c r="ABY188" s="382"/>
      <c r="ABZ188" s="382"/>
      <c r="ACA188" s="382"/>
      <c r="ACB188" s="382"/>
      <c r="ACC188" s="382"/>
      <c r="ACD188" s="382"/>
      <c r="ACE188" s="382"/>
      <c r="ACF188" s="382"/>
      <c r="ACG188" s="382"/>
      <c r="ACH188" s="382"/>
      <c r="ACI188" s="382"/>
      <c r="ACJ188" s="382"/>
      <c r="ACK188" s="382"/>
      <c r="ACL188" s="382"/>
      <c r="ACM188" s="382"/>
      <c r="ACN188" s="382"/>
      <c r="ACO188" s="382"/>
      <c r="ACP188" s="382"/>
      <c r="ACQ188" s="382"/>
      <c r="ACR188" s="382"/>
      <c r="ACS188" s="382"/>
      <c r="ACT188" s="382"/>
      <c r="ACU188" s="382"/>
      <c r="ACV188" s="382"/>
      <c r="ACW188" s="382"/>
      <c r="ACX188" s="382"/>
      <c r="ACY188" s="382"/>
      <c r="ACZ188" s="382"/>
      <c r="ADA188" s="382"/>
      <c r="ADB188" s="382"/>
      <c r="ADC188" s="382"/>
      <c r="ADD188" s="382"/>
      <c r="ADE188" s="382"/>
      <c r="ADF188" s="382"/>
      <c r="ADG188" s="382"/>
      <c r="ADH188" s="382"/>
      <c r="ADI188" s="382"/>
      <c r="ADJ188" s="382"/>
      <c r="ADK188" s="382"/>
      <c r="ADL188" s="382"/>
      <c r="ADM188" s="382"/>
      <c r="ADN188" s="382"/>
      <c r="ADO188" s="382"/>
      <c r="ADP188" s="382"/>
      <c r="ADQ188" s="382"/>
      <c r="ADR188" s="382"/>
      <c r="ADS188" s="382"/>
      <c r="ADT188" s="382"/>
      <c r="ADU188" s="382"/>
      <c r="ADV188" s="382"/>
      <c r="ADW188" s="382"/>
      <c r="ADX188" s="382"/>
      <c r="ADY188" s="382"/>
      <c r="ADZ188" s="382"/>
      <c r="AEA188" s="382"/>
      <c r="AEB188" s="382"/>
      <c r="AEC188" s="382"/>
      <c r="AED188" s="382"/>
      <c r="AEE188" s="382"/>
      <c r="AEF188" s="382"/>
      <c r="AEG188" s="382"/>
      <c r="AEH188" s="382"/>
      <c r="AEI188" s="382"/>
      <c r="AEJ188" s="382"/>
      <c r="AEK188" s="382"/>
      <c r="AEL188" s="382"/>
      <c r="AEM188" s="382"/>
      <c r="AEN188" s="382"/>
      <c r="AEO188" s="382"/>
      <c r="AEP188" s="382"/>
      <c r="AEQ188" s="382"/>
      <c r="AER188" s="382"/>
      <c r="AES188" s="382"/>
      <c r="AET188" s="382"/>
      <c r="AEU188" s="382"/>
      <c r="AEV188" s="382"/>
      <c r="AEW188" s="382"/>
      <c r="AEX188" s="382"/>
      <c r="AEY188" s="382"/>
      <c r="AEZ188" s="382"/>
      <c r="AFA188" s="382"/>
      <c r="AFB188" s="382"/>
      <c r="AFC188" s="382"/>
      <c r="AFD188" s="382"/>
      <c r="AFE188" s="382"/>
      <c r="AFF188" s="382"/>
      <c r="AFG188" s="382"/>
      <c r="AFH188" s="382"/>
      <c r="AFI188" s="382"/>
      <c r="AFJ188" s="382"/>
      <c r="AFK188" s="382"/>
      <c r="AFL188" s="382"/>
      <c r="AFM188" s="382"/>
      <c r="AFN188" s="382"/>
      <c r="AFO188" s="382"/>
      <c r="AFP188" s="382"/>
      <c r="AFQ188" s="382"/>
      <c r="AFR188" s="382"/>
      <c r="AFS188" s="382"/>
      <c r="AFT188" s="382"/>
      <c r="AFU188" s="382"/>
      <c r="AFV188" s="382"/>
      <c r="AFW188" s="382"/>
      <c r="AFX188" s="382"/>
      <c r="AFY188" s="382"/>
      <c r="AFZ188" s="382"/>
      <c r="AGA188" s="382"/>
      <c r="AGB188" s="382"/>
      <c r="AGC188" s="382"/>
      <c r="AGD188" s="382"/>
      <c r="AGE188" s="382"/>
      <c r="AGF188" s="382"/>
      <c r="AGG188" s="382"/>
      <c r="AGH188" s="382"/>
      <c r="AGI188" s="382"/>
      <c r="AGJ188" s="382"/>
      <c r="AGK188" s="382"/>
      <c r="AGL188" s="382"/>
      <c r="AGM188" s="382"/>
      <c r="AGN188" s="382"/>
      <c r="AGO188" s="382"/>
      <c r="AGP188" s="382"/>
      <c r="AGQ188" s="382"/>
      <c r="AGR188" s="382"/>
      <c r="AGS188" s="382"/>
      <c r="AGT188" s="382"/>
      <c r="AGU188" s="382"/>
      <c r="AGV188" s="382"/>
      <c r="AGW188" s="382"/>
      <c r="AGX188" s="382"/>
      <c r="AGY188" s="382"/>
      <c r="AGZ188" s="382"/>
      <c r="AHA188" s="382"/>
      <c r="AHB188" s="382"/>
      <c r="AHC188" s="382"/>
      <c r="AHD188" s="382"/>
      <c r="AHE188" s="382"/>
      <c r="AHF188" s="382"/>
      <c r="AHG188" s="382"/>
      <c r="AHH188" s="382"/>
      <c r="AHI188" s="382"/>
      <c r="AHJ188" s="382"/>
      <c r="AHK188" s="382"/>
      <c r="AHL188" s="382"/>
      <c r="AHM188" s="382"/>
      <c r="AHN188" s="382"/>
      <c r="AHO188" s="382"/>
      <c r="AHP188" s="382"/>
      <c r="AHQ188" s="382"/>
      <c r="AHR188" s="382"/>
      <c r="AHS188" s="382"/>
      <c r="AHT188" s="382"/>
      <c r="AHU188" s="382"/>
      <c r="AHV188" s="382"/>
      <c r="AHW188" s="382"/>
      <c r="AHX188" s="382"/>
      <c r="AHY188" s="382"/>
      <c r="AHZ188" s="382"/>
      <c r="AIA188" s="382"/>
      <c r="AIB188" s="382"/>
      <c r="AIC188" s="382"/>
      <c r="AID188" s="382"/>
      <c r="AIE188" s="382"/>
      <c r="AIF188" s="382"/>
      <c r="AIG188" s="382"/>
      <c r="AIH188" s="382"/>
      <c r="AII188" s="382"/>
      <c r="AIJ188" s="382"/>
      <c r="AIK188" s="382"/>
      <c r="AIL188" s="382"/>
      <c r="AIM188" s="382"/>
      <c r="AIN188" s="382"/>
      <c r="AIO188" s="382"/>
      <c r="AIP188" s="382"/>
      <c r="AIQ188" s="382"/>
      <c r="AIR188" s="382"/>
      <c r="AIS188" s="382"/>
      <c r="AIT188" s="382"/>
      <c r="AIU188" s="382"/>
      <c r="AIV188" s="382"/>
      <c r="AIW188" s="382"/>
      <c r="AIX188" s="382"/>
      <c r="AIY188" s="382"/>
      <c r="AIZ188" s="382"/>
      <c r="AJA188" s="382"/>
      <c r="AJB188" s="382"/>
      <c r="AJC188" s="382"/>
      <c r="AJD188" s="382"/>
      <c r="AJE188" s="382"/>
      <c r="AJF188" s="382"/>
      <c r="AJG188" s="382"/>
      <c r="AJH188" s="382"/>
      <c r="AJI188" s="382"/>
      <c r="AJJ188" s="382"/>
      <c r="AJK188" s="382"/>
      <c r="AJL188" s="382"/>
      <c r="AJM188" s="382"/>
      <c r="AJN188" s="382"/>
      <c r="AJO188" s="382"/>
      <c r="AJP188" s="382"/>
      <c r="AJQ188" s="382"/>
      <c r="AJR188" s="382"/>
      <c r="AJS188" s="382"/>
      <c r="AJT188" s="382"/>
      <c r="AJU188" s="382"/>
      <c r="AJV188" s="382"/>
      <c r="AJW188" s="382"/>
      <c r="AJX188" s="382"/>
      <c r="AJY188" s="382"/>
      <c r="AJZ188" s="382"/>
      <c r="AKA188" s="382"/>
      <c r="AKB188" s="382"/>
      <c r="AKC188" s="382"/>
      <c r="AKD188" s="382"/>
      <c r="AKE188" s="382"/>
      <c r="AKF188" s="382"/>
      <c r="AKG188" s="382"/>
      <c r="AKH188" s="382"/>
      <c r="AKI188" s="382"/>
      <c r="AKJ188" s="382"/>
      <c r="AKK188" s="382"/>
      <c r="AKL188" s="382"/>
      <c r="AKM188" s="382"/>
      <c r="AKN188" s="382"/>
      <c r="AKO188" s="382"/>
      <c r="AKP188" s="382"/>
      <c r="AKQ188" s="382"/>
      <c r="AKR188" s="382"/>
      <c r="AKS188" s="382"/>
      <c r="AKT188" s="382"/>
      <c r="AKU188" s="382"/>
      <c r="AKV188" s="382"/>
      <c r="AKW188" s="382"/>
      <c r="AKX188" s="382"/>
      <c r="AKY188" s="382"/>
      <c r="AKZ188" s="382"/>
      <c r="ALA188" s="382"/>
      <c r="ALB188" s="382"/>
      <c r="ALC188" s="382"/>
      <c r="ALD188" s="382"/>
      <c r="ALE188" s="382"/>
      <c r="ALF188" s="382"/>
      <c r="ALG188" s="382"/>
      <c r="ALH188" s="382"/>
      <c r="ALI188" s="382"/>
      <c r="ALJ188" s="382"/>
      <c r="ALK188" s="382"/>
      <c r="ALL188" s="382"/>
      <c r="ALM188" s="382"/>
      <c r="ALN188" s="382"/>
      <c r="ALO188" s="382"/>
      <c r="ALP188" s="382"/>
      <c r="ALQ188" s="382"/>
      <c r="ALR188" s="382"/>
      <c r="ALS188" s="382"/>
      <c r="ALT188" s="382"/>
      <c r="ALU188" s="382"/>
      <c r="ALV188" s="382"/>
      <c r="ALW188" s="382"/>
      <c r="ALX188" s="382"/>
      <c r="ALY188" s="382"/>
      <c r="ALZ188" s="382"/>
      <c r="AMA188" s="382"/>
      <c r="AMB188" s="382"/>
      <c r="AMC188" s="382"/>
      <c r="AMD188" s="382"/>
      <c r="AME188" s="382"/>
      <c r="AMF188" s="382"/>
      <c r="AMG188" s="382"/>
      <c r="AMH188" s="382"/>
      <c r="AMI188" s="382"/>
      <c r="AMJ188" s="382"/>
      <c r="AMK188" s="382"/>
      <c r="AML188" s="382"/>
      <c r="AMM188" s="382"/>
      <c r="AMN188" s="382"/>
      <c r="AMO188" s="382"/>
      <c r="AMP188" s="382"/>
      <c r="AMQ188" s="382"/>
      <c r="AMR188" s="382"/>
      <c r="AMS188" s="382"/>
      <c r="AMT188" s="382"/>
      <c r="AMU188" s="382"/>
      <c r="AMV188" s="382"/>
      <c r="AMW188" s="382"/>
      <c r="AMX188" s="382"/>
      <c r="AMY188" s="382"/>
      <c r="AMZ188" s="382"/>
      <c r="ANA188" s="382"/>
      <c r="ANB188" s="382"/>
      <c r="ANC188" s="382"/>
      <c r="AND188" s="382"/>
      <c r="ANE188" s="382"/>
      <c r="ANF188" s="382"/>
      <c r="ANG188" s="382"/>
      <c r="ANH188" s="382"/>
      <c r="ANI188" s="382"/>
      <c r="ANJ188" s="382"/>
      <c r="ANK188" s="382"/>
      <c r="ANL188" s="382"/>
      <c r="ANM188" s="382"/>
      <c r="ANN188" s="382"/>
      <c r="ANO188" s="382"/>
      <c r="ANP188" s="382"/>
      <c r="ANQ188" s="382"/>
      <c r="ANR188" s="382"/>
      <c r="ANS188" s="382"/>
      <c r="ANT188" s="382"/>
      <c r="ANU188" s="382"/>
      <c r="ANV188" s="382"/>
      <c r="ANW188" s="382"/>
      <c r="ANX188" s="382"/>
      <c r="ANY188" s="382"/>
      <c r="ANZ188" s="382"/>
      <c r="AOA188" s="382"/>
      <c r="AOB188" s="382"/>
      <c r="AOC188" s="382"/>
      <c r="AOD188" s="382"/>
      <c r="AOE188" s="382"/>
      <c r="AOF188" s="382"/>
      <c r="AOG188" s="382"/>
      <c r="AOH188" s="382"/>
      <c r="AOI188" s="382"/>
      <c r="AOJ188" s="382"/>
      <c r="AOK188" s="382"/>
      <c r="AOL188" s="382"/>
      <c r="AOM188" s="382"/>
      <c r="AON188" s="382"/>
      <c r="AOO188" s="382"/>
      <c r="AOP188" s="382"/>
      <c r="AOQ188" s="382"/>
      <c r="AOR188" s="382"/>
      <c r="AOS188" s="382"/>
      <c r="AOT188" s="382"/>
      <c r="AOU188" s="382"/>
      <c r="AOV188" s="382"/>
      <c r="AOW188" s="382"/>
      <c r="AOX188" s="382"/>
      <c r="AOY188" s="382"/>
      <c r="AOZ188" s="382"/>
      <c r="APA188" s="382"/>
      <c r="APB188" s="382"/>
      <c r="APC188" s="382"/>
      <c r="APD188" s="382"/>
      <c r="APE188" s="382"/>
      <c r="APF188" s="382"/>
      <c r="APG188" s="382"/>
      <c r="APH188" s="382"/>
      <c r="API188" s="382"/>
      <c r="APJ188" s="382"/>
      <c r="APK188" s="382"/>
      <c r="APL188" s="382"/>
      <c r="APM188" s="382"/>
      <c r="APN188" s="382"/>
      <c r="APO188" s="382"/>
      <c r="APP188" s="382"/>
      <c r="APQ188" s="382"/>
      <c r="APR188" s="382"/>
      <c r="APS188" s="382"/>
      <c r="APT188" s="382"/>
      <c r="APU188" s="382"/>
      <c r="APV188" s="382"/>
      <c r="APW188" s="382"/>
      <c r="APX188" s="382"/>
      <c r="APY188" s="382"/>
      <c r="APZ188" s="382"/>
      <c r="AQA188" s="382"/>
      <c r="AQB188" s="382"/>
      <c r="AQC188" s="382"/>
      <c r="AQD188" s="382"/>
      <c r="AQE188" s="382"/>
      <c r="AQF188" s="382"/>
      <c r="AQG188" s="382"/>
      <c r="AQH188" s="382"/>
      <c r="AQI188" s="382"/>
      <c r="AQJ188" s="382"/>
      <c r="AQK188" s="382"/>
      <c r="AQL188" s="382"/>
      <c r="AQM188" s="382"/>
      <c r="AQN188" s="382"/>
      <c r="AQO188" s="382"/>
      <c r="AQP188" s="382"/>
      <c r="AQQ188" s="382"/>
      <c r="AQR188" s="382"/>
      <c r="AQS188" s="382"/>
      <c r="AQT188" s="382"/>
      <c r="AQU188" s="382"/>
      <c r="AQV188" s="382"/>
      <c r="AQW188" s="382"/>
      <c r="AQX188" s="382"/>
      <c r="AQY188" s="382"/>
      <c r="AQZ188" s="382"/>
      <c r="ARA188" s="382"/>
      <c r="ARB188" s="382"/>
      <c r="ARC188" s="382"/>
      <c r="ARD188" s="382"/>
      <c r="ARE188" s="382"/>
      <c r="ARF188" s="382"/>
      <c r="ARG188" s="382"/>
      <c r="ARH188" s="382"/>
      <c r="ARI188" s="382"/>
      <c r="ARJ188" s="382"/>
      <c r="ARK188" s="382"/>
      <c r="ARL188" s="382"/>
      <c r="ARM188" s="382"/>
      <c r="ARN188" s="382"/>
      <c r="ARO188" s="382"/>
      <c r="ARP188" s="382"/>
      <c r="ARQ188" s="382"/>
      <c r="ARR188" s="382"/>
      <c r="ARS188" s="382"/>
      <c r="ART188" s="382"/>
      <c r="ARU188" s="382"/>
      <c r="ARV188" s="382"/>
      <c r="ARW188" s="382"/>
      <c r="ARX188" s="382"/>
      <c r="ARY188" s="382"/>
      <c r="ARZ188" s="382"/>
      <c r="ASA188" s="382"/>
      <c r="ASB188" s="382"/>
      <c r="ASC188" s="382"/>
      <c r="ASD188" s="382"/>
      <c r="ASE188" s="382"/>
      <c r="ASF188" s="382"/>
      <c r="ASG188" s="382"/>
      <c r="ASH188" s="382"/>
      <c r="ASI188" s="382"/>
      <c r="ASJ188" s="382"/>
      <c r="ASK188" s="382"/>
      <c r="ASL188" s="382"/>
      <c r="ASM188" s="382"/>
      <c r="ASN188" s="382"/>
      <c r="ASO188" s="382"/>
      <c r="ASP188" s="382"/>
      <c r="ASQ188" s="382"/>
      <c r="ASR188" s="382"/>
      <c r="ASS188" s="382"/>
      <c r="AST188" s="382"/>
      <c r="ASU188" s="382"/>
      <c r="ASV188" s="382"/>
      <c r="ASW188" s="382"/>
      <c r="ASX188" s="382"/>
      <c r="ASY188" s="382"/>
      <c r="ASZ188" s="382"/>
      <c r="ATA188" s="382"/>
      <c r="ATB188" s="382"/>
      <c r="ATC188" s="382"/>
      <c r="ATD188" s="382"/>
      <c r="ATE188" s="382"/>
      <c r="ATF188" s="382"/>
      <c r="ATG188" s="382"/>
      <c r="ATH188" s="382"/>
      <c r="ATI188" s="382"/>
      <c r="ATJ188" s="382"/>
      <c r="ATK188" s="382"/>
      <c r="ATL188" s="382"/>
      <c r="ATM188" s="382"/>
      <c r="ATN188" s="382"/>
      <c r="ATO188" s="382"/>
      <c r="ATP188" s="382"/>
      <c r="ATQ188" s="382"/>
      <c r="ATR188" s="382"/>
      <c r="ATS188" s="382"/>
      <c r="ATT188" s="382"/>
      <c r="ATU188" s="382"/>
      <c r="ATV188" s="382"/>
      <c r="ATW188" s="382"/>
      <c r="ATX188" s="382"/>
      <c r="ATY188" s="382"/>
      <c r="ATZ188" s="382"/>
      <c r="AUA188" s="382"/>
      <c r="AUB188" s="382"/>
      <c r="AUC188" s="382"/>
      <c r="AUD188" s="382"/>
      <c r="AUE188" s="382"/>
      <c r="AUF188" s="382"/>
      <c r="AUG188" s="382"/>
      <c r="AUH188" s="382"/>
      <c r="AUI188" s="382"/>
      <c r="AUJ188" s="382"/>
      <c r="AUK188" s="382"/>
      <c r="AUL188" s="382"/>
      <c r="AUM188" s="382"/>
      <c r="AUN188" s="382"/>
      <c r="AUO188" s="382"/>
      <c r="AUP188" s="382"/>
      <c r="AUQ188" s="382"/>
      <c r="AUR188" s="382"/>
      <c r="AUS188" s="382"/>
      <c r="AUT188" s="382"/>
      <c r="AUU188" s="382"/>
      <c r="AUV188" s="382"/>
      <c r="AUW188" s="382"/>
      <c r="AUX188" s="382"/>
      <c r="AUY188" s="382"/>
      <c r="AUZ188" s="382"/>
      <c r="AVA188" s="382"/>
      <c r="AVB188" s="382"/>
      <c r="AVC188" s="382"/>
      <c r="AVD188" s="382"/>
      <c r="AVE188" s="382"/>
      <c r="AVF188" s="382"/>
      <c r="AVG188" s="382"/>
      <c r="AVH188" s="382"/>
      <c r="AVI188" s="382"/>
      <c r="AVJ188" s="382"/>
      <c r="AVK188" s="382"/>
      <c r="AVL188" s="382"/>
      <c r="AVM188" s="382"/>
      <c r="AVN188" s="382"/>
      <c r="AVO188" s="382"/>
      <c r="AVP188" s="382"/>
      <c r="AVQ188" s="382"/>
      <c r="AVR188" s="382"/>
      <c r="AVS188" s="382"/>
      <c r="AVT188" s="382"/>
      <c r="AVU188" s="382"/>
      <c r="AVV188" s="382"/>
      <c r="AVW188" s="382"/>
      <c r="AVX188" s="382"/>
      <c r="AVY188" s="382"/>
      <c r="AVZ188" s="382"/>
      <c r="AWA188" s="382"/>
      <c r="AWB188" s="382"/>
      <c r="AWC188" s="382"/>
      <c r="AWD188" s="382"/>
      <c r="AWE188" s="382"/>
      <c r="AWF188" s="382"/>
      <c r="AWG188" s="382"/>
      <c r="AWH188" s="382"/>
      <c r="AWI188" s="382"/>
      <c r="AWJ188" s="382"/>
      <c r="AWK188" s="382"/>
      <c r="AWL188" s="382"/>
      <c r="AWM188" s="382"/>
      <c r="AWN188" s="382"/>
      <c r="AWO188" s="382"/>
      <c r="AWP188" s="382"/>
      <c r="AWQ188" s="382"/>
      <c r="AWR188" s="382"/>
      <c r="AWS188" s="382"/>
      <c r="AWT188" s="382"/>
      <c r="AWU188" s="382"/>
      <c r="AWV188" s="382"/>
      <c r="AWW188" s="382"/>
      <c r="AWX188" s="382"/>
      <c r="AWY188" s="382"/>
      <c r="AWZ188" s="382"/>
      <c r="AXA188" s="382"/>
      <c r="AXB188" s="382"/>
      <c r="AXC188" s="382"/>
      <c r="AXD188" s="382"/>
      <c r="AXE188" s="382"/>
      <c r="AXF188" s="382"/>
      <c r="AXG188" s="382"/>
      <c r="AXH188" s="382"/>
      <c r="AXI188" s="382"/>
      <c r="AXJ188" s="382"/>
      <c r="AXK188" s="382"/>
      <c r="AXL188" s="382"/>
      <c r="AXM188" s="382"/>
      <c r="AXN188" s="382"/>
      <c r="AXO188" s="382"/>
      <c r="AXP188" s="382"/>
      <c r="AXQ188" s="382"/>
      <c r="AXR188" s="382"/>
      <c r="AXS188" s="382"/>
      <c r="AXT188" s="382"/>
      <c r="AXU188" s="382"/>
      <c r="AXV188" s="382"/>
      <c r="AXW188" s="382"/>
      <c r="AXX188" s="382"/>
      <c r="AXY188" s="382"/>
      <c r="AXZ188" s="382"/>
      <c r="AYA188" s="382"/>
      <c r="AYB188" s="382"/>
      <c r="AYC188" s="382"/>
      <c r="AYD188" s="382"/>
      <c r="AYE188" s="382"/>
      <c r="AYF188" s="382"/>
      <c r="AYG188" s="382"/>
      <c r="AYH188" s="382"/>
      <c r="AYI188" s="382"/>
      <c r="AYJ188" s="382"/>
      <c r="AYK188" s="382"/>
      <c r="AYL188" s="382"/>
      <c r="AYM188" s="382"/>
      <c r="AYN188" s="382"/>
      <c r="AYO188" s="382"/>
      <c r="AYP188" s="382"/>
      <c r="AYQ188" s="382"/>
      <c r="AYR188" s="382"/>
      <c r="AYS188" s="382"/>
      <c r="AYT188" s="382"/>
      <c r="AYU188" s="382"/>
      <c r="AYV188" s="382"/>
      <c r="AYW188" s="382"/>
      <c r="AYX188" s="382"/>
      <c r="AYY188" s="382"/>
      <c r="AYZ188" s="382"/>
      <c r="AZA188" s="382"/>
      <c r="AZB188" s="382"/>
      <c r="AZC188" s="382"/>
      <c r="AZD188" s="382"/>
      <c r="AZE188" s="382"/>
      <c r="AZF188" s="382"/>
      <c r="AZG188" s="382"/>
      <c r="AZH188" s="382"/>
      <c r="AZI188" s="382"/>
      <c r="AZJ188" s="382"/>
      <c r="AZK188" s="382"/>
      <c r="AZL188" s="382"/>
      <c r="AZM188" s="382"/>
      <c r="AZN188" s="382"/>
      <c r="AZO188" s="382"/>
      <c r="AZP188" s="382"/>
      <c r="AZQ188" s="382"/>
      <c r="AZR188" s="382"/>
      <c r="AZS188" s="382"/>
      <c r="AZT188" s="382"/>
      <c r="AZU188" s="382"/>
      <c r="AZV188" s="382"/>
      <c r="AZW188" s="382"/>
      <c r="AZX188" s="382"/>
      <c r="AZY188" s="382"/>
      <c r="AZZ188" s="382"/>
      <c r="BAA188" s="382"/>
      <c r="BAB188" s="382"/>
      <c r="BAC188" s="382"/>
      <c r="BAD188" s="382"/>
      <c r="BAE188" s="382"/>
      <c r="BAF188" s="382"/>
      <c r="BAG188" s="382"/>
      <c r="BAH188" s="382"/>
      <c r="BAI188" s="382"/>
      <c r="BAJ188" s="382"/>
      <c r="BAK188" s="382"/>
      <c r="BAL188" s="382"/>
      <c r="BAM188" s="382"/>
      <c r="BAN188" s="382"/>
      <c r="BAO188" s="382"/>
      <c r="BAP188" s="382"/>
      <c r="BAQ188" s="382"/>
      <c r="BAR188" s="382"/>
      <c r="BAS188" s="382"/>
      <c r="BAT188" s="382"/>
      <c r="BAU188" s="382"/>
      <c r="BAV188" s="382"/>
      <c r="BAW188" s="382"/>
      <c r="BAX188" s="382"/>
      <c r="BAY188" s="382"/>
      <c r="BAZ188" s="382"/>
      <c r="BBA188" s="382"/>
      <c r="BBB188" s="382"/>
      <c r="BBC188" s="382"/>
      <c r="BBD188" s="382"/>
      <c r="BBE188" s="382"/>
      <c r="BBF188" s="382"/>
      <c r="BBG188" s="382"/>
      <c r="BBH188" s="382"/>
      <c r="BBI188" s="382"/>
      <c r="BBJ188" s="382"/>
      <c r="BBK188" s="382"/>
      <c r="BBL188" s="382"/>
      <c r="BBM188" s="382"/>
      <c r="BBN188" s="382"/>
      <c r="BBO188" s="382"/>
      <c r="BBP188" s="382"/>
      <c r="BBQ188" s="382"/>
      <c r="BBR188" s="382"/>
      <c r="BBS188" s="382"/>
      <c r="BBT188" s="382"/>
      <c r="BBU188" s="382"/>
      <c r="BBV188" s="382"/>
      <c r="BBW188" s="382"/>
      <c r="BBX188" s="382"/>
      <c r="BBY188" s="382"/>
      <c r="BBZ188" s="382"/>
      <c r="BCA188" s="382"/>
      <c r="BCB188" s="382"/>
      <c r="BCC188" s="382"/>
      <c r="BCD188" s="382"/>
      <c r="BCE188" s="382"/>
      <c r="BCF188" s="382"/>
      <c r="BCG188" s="382"/>
      <c r="BCH188" s="382"/>
      <c r="BCI188" s="382"/>
      <c r="BCJ188" s="382"/>
      <c r="BCK188" s="382"/>
      <c r="BCL188" s="382"/>
      <c r="BCM188" s="382"/>
      <c r="BCN188" s="382"/>
      <c r="BCO188" s="382"/>
      <c r="BCP188" s="382"/>
      <c r="BCQ188" s="382"/>
      <c r="BCR188" s="382"/>
      <c r="BCS188" s="382"/>
      <c r="BCT188" s="382"/>
      <c r="BCU188" s="382"/>
      <c r="BCV188" s="382"/>
      <c r="BCW188" s="382"/>
      <c r="BCX188" s="382"/>
      <c r="BCY188" s="382"/>
      <c r="BCZ188" s="382"/>
      <c r="BDA188" s="382"/>
      <c r="BDB188" s="382"/>
      <c r="BDC188" s="382"/>
      <c r="BDD188" s="382"/>
      <c r="BDE188" s="382"/>
      <c r="BDF188" s="382"/>
      <c r="BDG188" s="382"/>
      <c r="BDH188" s="382"/>
      <c r="BDI188" s="382"/>
      <c r="BDJ188" s="382"/>
      <c r="BDK188" s="382"/>
      <c r="BDL188" s="382"/>
      <c r="BDM188" s="382"/>
      <c r="BDN188" s="382"/>
      <c r="BDO188" s="382"/>
      <c r="BDP188" s="382"/>
      <c r="BDQ188" s="382"/>
      <c r="BDR188" s="382"/>
      <c r="BDS188" s="382"/>
      <c r="BDT188" s="382"/>
      <c r="BDU188" s="382"/>
      <c r="BDV188" s="382"/>
      <c r="BDW188" s="382"/>
      <c r="BDX188" s="382"/>
      <c r="BDY188" s="382"/>
      <c r="BDZ188" s="382"/>
      <c r="BEA188" s="382"/>
      <c r="BEB188" s="382"/>
      <c r="BEC188" s="382"/>
      <c r="BED188" s="382"/>
      <c r="BEE188" s="382"/>
      <c r="BEF188" s="382"/>
      <c r="BEG188" s="382"/>
      <c r="BEH188" s="382"/>
      <c r="BEI188" s="382"/>
      <c r="BEJ188" s="382"/>
      <c r="BEK188" s="382"/>
      <c r="BEL188" s="382"/>
      <c r="BEM188" s="382"/>
      <c r="BEN188" s="382"/>
      <c r="BEO188" s="382"/>
      <c r="BEP188" s="382"/>
      <c r="BEQ188" s="382"/>
      <c r="BER188" s="382"/>
      <c r="BES188" s="382"/>
      <c r="BET188" s="382"/>
      <c r="BEU188" s="382"/>
      <c r="BEV188" s="382"/>
      <c r="BEW188" s="382"/>
      <c r="BEX188" s="382"/>
      <c r="BEY188" s="382"/>
      <c r="BEZ188" s="382"/>
      <c r="BFA188" s="382"/>
      <c r="BFB188" s="382"/>
      <c r="BFC188" s="382"/>
      <c r="BFD188" s="382"/>
      <c r="BFE188" s="382"/>
      <c r="BFF188" s="382"/>
      <c r="BFG188" s="382"/>
      <c r="BFH188" s="382"/>
      <c r="BFI188" s="382"/>
      <c r="BFJ188" s="382"/>
      <c r="BFK188" s="382"/>
      <c r="BFL188" s="382"/>
      <c r="BFM188" s="382"/>
      <c r="BFN188" s="382"/>
      <c r="BFO188" s="382"/>
      <c r="BFP188" s="382"/>
      <c r="BFQ188" s="382"/>
      <c r="BFR188" s="382"/>
      <c r="BFS188" s="382"/>
      <c r="BFT188" s="382"/>
      <c r="BFU188" s="382"/>
      <c r="BFV188" s="382"/>
      <c r="BFW188" s="382"/>
      <c r="BFX188" s="382"/>
      <c r="BFY188" s="382"/>
      <c r="BFZ188" s="382"/>
      <c r="BGA188" s="382"/>
      <c r="BGB188" s="382"/>
      <c r="BGC188" s="382"/>
      <c r="BGD188" s="382"/>
      <c r="BGE188" s="382"/>
      <c r="BGF188" s="382"/>
      <c r="BGG188" s="382"/>
      <c r="BGH188" s="382"/>
      <c r="BGI188" s="382"/>
      <c r="BGJ188" s="382"/>
      <c r="BGK188" s="382"/>
      <c r="BGL188" s="382"/>
      <c r="BGM188" s="382"/>
      <c r="BGN188" s="382"/>
      <c r="BGO188" s="382"/>
      <c r="BGP188" s="382"/>
      <c r="BGQ188" s="382"/>
      <c r="BGR188" s="382"/>
      <c r="BGS188" s="382"/>
      <c r="BGT188" s="382"/>
      <c r="BGU188" s="382"/>
      <c r="BGV188" s="382"/>
      <c r="BGW188" s="382"/>
      <c r="BGX188" s="382"/>
      <c r="BGY188" s="382"/>
      <c r="BGZ188" s="382"/>
      <c r="BHA188" s="382"/>
      <c r="BHB188" s="382"/>
      <c r="BHC188" s="382"/>
      <c r="BHD188" s="382"/>
      <c r="BHE188" s="382"/>
      <c r="BHF188" s="382"/>
      <c r="BHG188" s="382"/>
      <c r="BHH188" s="382"/>
      <c r="BHI188" s="382"/>
      <c r="BHJ188" s="382"/>
      <c r="BHK188" s="382"/>
      <c r="BHL188" s="382"/>
      <c r="BHM188" s="382"/>
      <c r="BHN188" s="382"/>
      <c r="BHO188" s="382"/>
      <c r="BHP188" s="382"/>
      <c r="BHQ188" s="382"/>
      <c r="BHR188" s="382"/>
      <c r="BHS188" s="382"/>
      <c r="BHT188" s="382"/>
      <c r="BHU188" s="382"/>
      <c r="BHV188" s="382"/>
      <c r="BHW188" s="382"/>
      <c r="BHX188" s="382"/>
      <c r="BHY188" s="382"/>
      <c r="BHZ188" s="382"/>
      <c r="BIA188" s="382"/>
      <c r="BIB188" s="382"/>
      <c r="BIC188" s="382"/>
      <c r="BID188" s="382"/>
      <c r="BIE188" s="382"/>
      <c r="BIF188" s="382"/>
      <c r="BIG188" s="382"/>
      <c r="BIH188" s="382"/>
      <c r="BII188" s="382"/>
      <c r="BIJ188" s="382"/>
      <c r="BIK188" s="382"/>
      <c r="BIL188" s="382"/>
      <c r="BIM188" s="382"/>
      <c r="BIN188" s="382"/>
      <c r="BIO188" s="382"/>
      <c r="BIP188" s="382"/>
      <c r="BIQ188" s="382"/>
      <c r="BIR188" s="382"/>
      <c r="BIS188" s="382"/>
      <c r="BIT188" s="382"/>
      <c r="BIU188" s="382"/>
      <c r="BIV188" s="382"/>
      <c r="BIW188" s="382"/>
      <c r="BIX188" s="382"/>
      <c r="BIY188" s="382"/>
      <c r="BIZ188" s="382"/>
      <c r="BJA188" s="382"/>
      <c r="BJB188" s="382"/>
      <c r="BJC188" s="382"/>
      <c r="BJD188" s="382"/>
      <c r="BJE188" s="382"/>
      <c r="BJF188" s="382"/>
      <c r="BJG188" s="382"/>
      <c r="BJH188" s="382"/>
      <c r="BJI188" s="382"/>
      <c r="BJJ188" s="382"/>
      <c r="BJK188" s="382"/>
      <c r="BJL188" s="382"/>
      <c r="BJM188" s="382"/>
      <c r="BJN188" s="382"/>
      <c r="BJO188" s="382"/>
      <c r="BJP188" s="382"/>
      <c r="BJQ188" s="382"/>
      <c r="BJR188" s="382"/>
      <c r="BJS188" s="382"/>
      <c r="BJT188" s="382"/>
      <c r="BJU188" s="382"/>
      <c r="BJV188" s="382"/>
      <c r="BJW188" s="382"/>
      <c r="BJX188" s="382"/>
      <c r="BJY188" s="382"/>
      <c r="BJZ188" s="382"/>
      <c r="BKA188" s="382"/>
      <c r="BKB188" s="382"/>
      <c r="BKC188" s="382"/>
      <c r="BKD188" s="382"/>
      <c r="BKE188" s="382"/>
      <c r="BKF188" s="382"/>
      <c r="BKG188" s="382"/>
      <c r="BKH188" s="382"/>
      <c r="BKI188" s="382"/>
      <c r="BKJ188" s="382"/>
      <c r="BKK188" s="382"/>
      <c r="BKL188" s="382"/>
      <c r="BKM188" s="382"/>
      <c r="BKN188" s="382"/>
      <c r="BKO188" s="382"/>
      <c r="BKP188" s="382"/>
      <c r="BKQ188" s="382"/>
      <c r="BKR188" s="382"/>
      <c r="BKS188" s="382"/>
      <c r="BKT188" s="382"/>
      <c r="BKU188" s="382"/>
      <c r="BKV188" s="382"/>
      <c r="BKW188" s="382"/>
      <c r="BKX188" s="382"/>
      <c r="BKY188" s="382"/>
      <c r="BKZ188" s="382"/>
      <c r="BLA188" s="382"/>
      <c r="BLB188" s="382"/>
      <c r="BLC188" s="382"/>
      <c r="BLD188" s="382"/>
      <c r="BLE188" s="382"/>
      <c r="BLF188" s="382"/>
      <c r="BLG188" s="382"/>
      <c r="BLH188" s="382"/>
      <c r="BLI188" s="382"/>
      <c r="BLJ188" s="382"/>
      <c r="BLK188" s="382"/>
      <c r="BLL188" s="382"/>
      <c r="BLM188" s="382"/>
      <c r="BLN188" s="382"/>
      <c r="BLO188" s="382"/>
      <c r="BLP188" s="382"/>
      <c r="BLQ188" s="382"/>
      <c r="BLR188" s="382"/>
      <c r="BLS188" s="382"/>
      <c r="BLT188" s="382"/>
      <c r="BLU188" s="382"/>
      <c r="BLV188" s="382"/>
      <c r="BLW188" s="382"/>
      <c r="BLX188" s="382"/>
      <c r="BLY188" s="382"/>
      <c r="BLZ188" s="382"/>
      <c r="BMA188" s="382"/>
      <c r="BMB188" s="382"/>
      <c r="BMC188" s="382"/>
      <c r="BMD188" s="382"/>
      <c r="BME188" s="382"/>
      <c r="BMF188" s="382"/>
      <c r="BMG188" s="382"/>
      <c r="BMH188" s="382"/>
      <c r="BMI188" s="382"/>
      <c r="BMJ188" s="382"/>
      <c r="BMK188" s="382"/>
      <c r="BML188" s="382"/>
      <c r="BMM188" s="382"/>
      <c r="BMN188" s="382"/>
      <c r="BMO188" s="382"/>
      <c r="BMP188" s="382"/>
      <c r="BMQ188" s="382"/>
      <c r="BMR188" s="382"/>
      <c r="BMS188" s="382"/>
      <c r="BMT188" s="382"/>
      <c r="BMU188" s="382"/>
      <c r="BMV188" s="382"/>
      <c r="BMW188" s="382"/>
      <c r="BMX188" s="382"/>
      <c r="BMY188" s="382"/>
      <c r="BMZ188" s="382"/>
      <c r="BNA188" s="382"/>
      <c r="BNB188" s="382"/>
      <c r="BNC188" s="382"/>
      <c r="BND188" s="382"/>
      <c r="BNE188" s="382"/>
      <c r="BNF188" s="382"/>
      <c r="BNG188" s="382"/>
      <c r="BNH188" s="382"/>
      <c r="BNI188" s="382"/>
      <c r="BNJ188" s="382"/>
      <c r="BNK188" s="382"/>
      <c r="BNL188" s="382"/>
      <c r="BNM188" s="382"/>
      <c r="BNN188" s="382"/>
      <c r="BNO188" s="382"/>
      <c r="BNP188" s="382"/>
      <c r="BNQ188" s="382"/>
      <c r="BNR188" s="382"/>
      <c r="BNS188" s="382"/>
      <c r="BNT188" s="382"/>
      <c r="BNU188" s="382"/>
      <c r="BNV188" s="382"/>
      <c r="BNW188" s="382"/>
      <c r="BNX188" s="382"/>
      <c r="BNY188" s="382"/>
      <c r="BNZ188" s="382"/>
      <c r="BOA188" s="382"/>
      <c r="BOB188" s="382"/>
      <c r="BOC188" s="382"/>
      <c r="BOD188" s="382"/>
      <c r="BOE188" s="382"/>
      <c r="BOF188" s="382"/>
      <c r="BOG188" s="382"/>
      <c r="BOH188" s="382"/>
      <c r="BOI188" s="382"/>
      <c r="BOJ188" s="382"/>
      <c r="BOK188" s="382"/>
      <c r="BOL188" s="382"/>
      <c r="BOM188" s="382"/>
      <c r="BON188" s="382"/>
      <c r="BOO188" s="382"/>
      <c r="BOP188" s="382"/>
      <c r="BOQ188" s="382"/>
      <c r="BOR188" s="382"/>
      <c r="BOS188" s="382"/>
      <c r="BOT188" s="382"/>
      <c r="BOU188" s="382"/>
      <c r="BOV188" s="382"/>
      <c r="BOW188" s="382"/>
      <c r="BOX188" s="382"/>
      <c r="BOY188" s="382"/>
      <c r="BOZ188" s="382"/>
      <c r="BPA188" s="382"/>
      <c r="BPB188" s="382"/>
      <c r="BPC188" s="382"/>
      <c r="BPD188" s="382"/>
      <c r="BPE188" s="382"/>
      <c r="BPF188" s="382"/>
      <c r="BPG188" s="382"/>
      <c r="BPH188" s="382"/>
      <c r="BPI188" s="382"/>
      <c r="BPJ188" s="382"/>
      <c r="BPK188" s="382"/>
      <c r="BPL188" s="382"/>
      <c r="BPM188" s="382"/>
      <c r="BPN188" s="382"/>
      <c r="BPO188" s="382"/>
      <c r="BPP188" s="382"/>
      <c r="BPQ188" s="382"/>
      <c r="BPR188" s="382"/>
      <c r="BPS188" s="382"/>
      <c r="BPT188" s="382"/>
      <c r="BPU188" s="382"/>
      <c r="BPV188" s="382"/>
      <c r="BPW188" s="382"/>
      <c r="BPX188" s="382"/>
      <c r="BPY188" s="382"/>
      <c r="BPZ188" s="382"/>
      <c r="BQA188" s="382"/>
      <c r="BQB188" s="382"/>
      <c r="BQC188" s="382"/>
      <c r="BQD188" s="382"/>
      <c r="BQE188" s="382"/>
      <c r="BQF188" s="382"/>
      <c r="BQG188" s="382"/>
      <c r="BQH188" s="382"/>
      <c r="BQI188" s="382"/>
      <c r="BQJ188" s="382"/>
      <c r="BQK188" s="382"/>
      <c r="BQL188" s="382"/>
      <c r="BQM188" s="382"/>
      <c r="BQN188" s="382"/>
      <c r="BQO188" s="382"/>
      <c r="BQP188" s="382"/>
      <c r="BQQ188" s="382"/>
      <c r="BQR188" s="382"/>
      <c r="BQS188" s="382"/>
      <c r="BQT188" s="382"/>
      <c r="BQU188" s="382"/>
      <c r="BQV188" s="382"/>
      <c r="BQW188" s="382"/>
      <c r="BQX188" s="382"/>
      <c r="BQY188" s="382"/>
      <c r="BQZ188" s="382"/>
      <c r="BRA188" s="382"/>
      <c r="BRB188" s="382"/>
      <c r="BRC188" s="382"/>
      <c r="BRD188" s="382"/>
      <c r="BRE188" s="382"/>
      <c r="BRF188" s="382"/>
      <c r="BRG188" s="382"/>
      <c r="BRH188" s="382"/>
      <c r="BRI188" s="382"/>
      <c r="BRJ188" s="382"/>
      <c r="BRK188" s="382"/>
      <c r="BRL188" s="382"/>
      <c r="BRM188" s="382"/>
      <c r="BRN188" s="382"/>
      <c r="BRO188" s="382"/>
      <c r="BRP188" s="382"/>
      <c r="BRQ188" s="382"/>
      <c r="BRR188" s="382"/>
      <c r="BRS188" s="382"/>
      <c r="BRT188" s="382"/>
      <c r="BRU188" s="382"/>
      <c r="BRV188" s="382"/>
      <c r="BRW188" s="382"/>
      <c r="BRX188" s="382"/>
      <c r="BRY188" s="382"/>
      <c r="BRZ188" s="382"/>
      <c r="BSA188" s="382"/>
      <c r="BSB188" s="382"/>
      <c r="BSC188" s="382"/>
      <c r="BSD188" s="382"/>
      <c r="BSE188" s="382"/>
      <c r="BSF188" s="382"/>
      <c r="BSG188" s="382"/>
      <c r="BSH188" s="382"/>
      <c r="BSI188" s="382"/>
      <c r="BSJ188" s="382"/>
      <c r="BSK188" s="382"/>
      <c r="BSL188" s="382"/>
      <c r="BSM188" s="382"/>
      <c r="BSN188" s="382"/>
      <c r="BSO188" s="382"/>
      <c r="BSP188" s="382"/>
      <c r="BSQ188" s="382"/>
      <c r="BSR188" s="382"/>
      <c r="BSS188" s="382"/>
      <c r="BST188" s="382"/>
      <c r="BSU188" s="382"/>
      <c r="BSV188" s="382"/>
      <c r="BSW188" s="382"/>
      <c r="BSX188" s="382"/>
      <c r="BSY188" s="382"/>
      <c r="BSZ188" s="382"/>
      <c r="BTA188" s="382"/>
      <c r="BTB188" s="382"/>
      <c r="BTC188" s="382"/>
      <c r="BTD188" s="382"/>
      <c r="BTE188" s="382"/>
      <c r="BTF188" s="382"/>
      <c r="BTG188" s="382"/>
      <c r="BTH188" s="382"/>
      <c r="BTI188" s="382"/>
    </row>
    <row r="189" spans="1:1881" s="307" customFormat="1" ht="18" customHeight="1" x14ac:dyDescent="0.3">
      <c r="A189" s="188"/>
      <c r="B189" s="155" t="s">
        <v>12</v>
      </c>
      <c r="C189" s="155"/>
      <c r="D189" s="154"/>
      <c r="E189" s="161"/>
      <c r="F189" s="723"/>
      <c r="G189" s="531"/>
      <c r="H189" s="14"/>
      <c r="I189" s="32"/>
      <c r="J189"/>
      <c r="K189" s="382"/>
      <c r="L189" s="382"/>
      <c r="M189" s="382"/>
      <c r="N189"/>
      <c r="O189" s="382"/>
      <c r="P189" s="382"/>
      <c r="Q189" s="382"/>
      <c r="R189" s="382"/>
      <c r="S189" s="382"/>
      <c r="T189" s="382"/>
      <c r="U189" s="382"/>
      <c r="V189" s="382"/>
      <c r="W189" s="38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c r="AS189" s="382"/>
      <c r="AT189" s="382"/>
      <c r="AU189" s="382"/>
      <c r="AV189" s="382"/>
      <c r="AW189" s="382"/>
      <c r="AX189" s="382"/>
      <c r="AY189" s="382"/>
      <c r="AZ189" s="382"/>
      <c r="BA189" s="382"/>
      <c r="BB189" s="382"/>
      <c r="BC189" s="382"/>
      <c r="BD189" s="382"/>
      <c r="BE189" s="382"/>
      <c r="BF189" s="382"/>
      <c r="BG189" s="382"/>
      <c r="BH189" s="382"/>
      <c r="BI189" s="382"/>
      <c r="BJ189" s="382"/>
      <c r="BK189" s="382"/>
      <c r="BL189" s="382"/>
      <c r="BM189" s="382"/>
      <c r="BN189" s="382"/>
      <c r="BO189" s="382"/>
      <c r="BP189" s="382"/>
      <c r="BQ189" s="382"/>
      <c r="BR189" s="382"/>
      <c r="BS189" s="382"/>
      <c r="BT189" s="382"/>
      <c r="BU189" s="382"/>
      <c r="BV189" s="382"/>
      <c r="BW189" s="382"/>
      <c r="BX189" s="382"/>
      <c r="BY189" s="382"/>
      <c r="BZ189" s="382"/>
      <c r="CA189" s="382"/>
      <c r="CB189" s="382"/>
      <c r="CC189" s="382"/>
      <c r="CD189" s="382"/>
      <c r="CE189" s="382"/>
      <c r="CF189" s="382"/>
      <c r="CG189" s="382"/>
      <c r="CH189" s="382"/>
      <c r="CI189" s="382"/>
      <c r="CJ189" s="382"/>
      <c r="CK189" s="382"/>
      <c r="CL189" s="382"/>
      <c r="CM189" s="382"/>
      <c r="CN189" s="382"/>
      <c r="CO189" s="382"/>
      <c r="CP189" s="382"/>
      <c r="CQ189" s="382"/>
      <c r="CR189" s="382"/>
      <c r="CS189" s="382"/>
      <c r="CT189" s="382"/>
      <c r="CU189" s="382"/>
      <c r="CV189" s="382"/>
      <c r="CW189" s="382"/>
      <c r="CX189" s="382"/>
      <c r="CY189" s="382"/>
      <c r="CZ189" s="382"/>
      <c r="DA189" s="382"/>
      <c r="DB189" s="382"/>
      <c r="DC189" s="382"/>
      <c r="DD189" s="382"/>
      <c r="DE189" s="382"/>
      <c r="DF189" s="382"/>
      <c r="DG189" s="382"/>
      <c r="DH189" s="382"/>
      <c r="DI189" s="382"/>
      <c r="DJ189" s="382"/>
      <c r="DK189" s="382"/>
      <c r="DL189" s="382"/>
      <c r="DM189" s="382"/>
      <c r="DN189" s="382"/>
      <c r="DO189" s="382"/>
      <c r="DP189" s="382"/>
      <c r="DQ189" s="382"/>
      <c r="DR189" s="382"/>
      <c r="DS189" s="382"/>
      <c r="DT189" s="382"/>
      <c r="DU189" s="382"/>
      <c r="DV189" s="382"/>
      <c r="DW189" s="382"/>
      <c r="DX189" s="382"/>
      <c r="DY189" s="382"/>
      <c r="DZ189" s="382"/>
      <c r="EA189" s="382"/>
      <c r="EB189" s="382"/>
      <c r="EC189" s="382"/>
      <c r="ED189" s="382"/>
      <c r="EE189" s="382"/>
      <c r="EF189" s="382"/>
      <c r="EG189" s="382"/>
      <c r="EH189" s="382"/>
      <c r="EI189" s="382"/>
      <c r="EJ189" s="382"/>
      <c r="EK189" s="382"/>
      <c r="EL189" s="382"/>
      <c r="EM189" s="382"/>
      <c r="EN189" s="382"/>
      <c r="EO189" s="382"/>
      <c r="EP189" s="382"/>
      <c r="EQ189" s="382"/>
      <c r="ER189" s="382"/>
      <c r="ES189" s="382"/>
      <c r="ET189" s="382"/>
      <c r="EU189" s="382"/>
      <c r="EV189" s="382"/>
      <c r="EW189" s="382"/>
      <c r="EX189" s="382"/>
      <c r="EY189" s="382"/>
      <c r="EZ189" s="382"/>
      <c r="FA189" s="382"/>
      <c r="FB189" s="382"/>
      <c r="FC189" s="382"/>
      <c r="FD189" s="382"/>
      <c r="FE189" s="382"/>
      <c r="FF189" s="382"/>
      <c r="FG189" s="382"/>
      <c r="FH189" s="382"/>
      <c r="FI189" s="382"/>
      <c r="FJ189" s="382"/>
      <c r="FK189" s="382"/>
      <c r="FL189" s="382"/>
      <c r="FM189" s="382"/>
      <c r="FN189" s="382"/>
      <c r="FO189" s="382"/>
      <c r="FP189" s="382"/>
      <c r="FQ189" s="382"/>
      <c r="FR189" s="382"/>
      <c r="FS189" s="382"/>
      <c r="FT189" s="382"/>
      <c r="FU189" s="382"/>
      <c r="FV189" s="382"/>
      <c r="FW189" s="382"/>
      <c r="FX189" s="382"/>
      <c r="FY189" s="382"/>
      <c r="FZ189" s="382"/>
      <c r="GA189" s="382"/>
      <c r="GB189" s="382"/>
      <c r="GC189" s="382"/>
      <c r="GD189" s="382"/>
      <c r="GE189" s="382"/>
      <c r="GF189" s="382"/>
      <c r="GG189" s="382"/>
      <c r="GH189" s="382"/>
      <c r="GI189" s="382"/>
      <c r="GJ189" s="382"/>
      <c r="GK189" s="382"/>
      <c r="GL189" s="382"/>
      <c r="GM189" s="382"/>
      <c r="GN189" s="382"/>
      <c r="GO189" s="382"/>
      <c r="GP189" s="382"/>
      <c r="GQ189" s="382"/>
      <c r="GR189" s="382"/>
      <c r="GS189" s="382"/>
      <c r="GT189" s="382"/>
      <c r="GU189" s="382"/>
      <c r="GV189" s="382"/>
      <c r="GW189" s="382"/>
      <c r="GX189" s="382"/>
      <c r="GY189" s="382"/>
      <c r="GZ189" s="382"/>
      <c r="HA189" s="382"/>
      <c r="HB189" s="382"/>
      <c r="HC189" s="382"/>
      <c r="HD189" s="382"/>
      <c r="HE189" s="382"/>
      <c r="HF189" s="382"/>
      <c r="HG189" s="382"/>
      <c r="HH189" s="382"/>
      <c r="HI189" s="382"/>
      <c r="HJ189" s="382"/>
      <c r="HK189" s="382"/>
      <c r="HL189" s="382"/>
      <c r="HM189" s="382"/>
      <c r="HN189" s="382"/>
      <c r="HO189" s="382"/>
      <c r="HP189" s="382"/>
      <c r="HQ189" s="382"/>
      <c r="HR189" s="382"/>
      <c r="HS189" s="382"/>
      <c r="HT189" s="382"/>
      <c r="HU189" s="382"/>
      <c r="HV189" s="382"/>
      <c r="HW189" s="382"/>
      <c r="HX189" s="382"/>
      <c r="HY189" s="382"/>
      <c r="HZ189" s="382"/>
      <c r="IA189" s="382"/>
      <c r="IB189" s="382"/>
      <c r="IC189" s="382"/>
      <c r="ID189" s="382"/>
      <c r="IE189" s="382"/>
      <c r="IF189" s="382"/>
      <c r="IG189" s="382"/>
      <c r="IH189" s="382"/>
      <c r="II189" s="382"/>
      <c r="IJ189" s="382"/>
      <c r="IK189" s="382"/>
      <c r="IL189" s="382"/>
      <c r="IM189" s="382"/>
      <c r="IN189" s="382"/>
      <c r="IO189" s="382"/>
      <c r="IP189" s="382"/>
      <c r="IQ189" s="382"/>
      <c r="IR189" s="382"/>
      <c r="IS189" s="382"/>
      <c r="IT189" s="382"/>
      <c r="IU189" s="382"/>
      <c r="IV189" s="382"/>
      <c r="IW189" s="382"/>
      <c r="IX189" s="382"/>
      <c r="IY189" s="382"/>
      <c r="IZ189" s="382"/>
      <c r="JA189" s="382"/>
      <c r="JB189" s="382"/>
      <c r="JC189" s="382"/>
      <c r="JD189" s="382"/>
      <c r="JE189" s="382"/>
      <c r="JF189" s="382"/>
      <c r="JG189" s="382"/>
      <c r="JH189" s="382"/>
      <c r="JI189" s="382"/>
      <c r="JJ189" s="382"/>
      <c r="JK189" s="382"/>
      <c r="JL189" s="382"/>
      <c r="JM189" s="382"/>
      <c r="JN189" s="382"/>
      <c r="JO189" s="382"/>
      <c r="JP189" s="382"/>
      <c r="JQ189" s="382"/>
      <c r="JR189" s="382"/>
      <c r="JS189" s="382"/>
      <c r="JT189" s="382"/>
      <c r="JU189" s="382"/>
      <c r="JV189" s="382"/>
      <c r="JW189" s="382"/>
      <c r="JX189" s="382"/>
      <c r="JY189" s="382"/>
      <c r="JZ189" s="382"/>
      <c r="KA189" s="382"/>
      <c r="KB189" s="382"/>
      <c r="KC189" s="382"/>
      <c r="KD189" s="382"/>
      <c r="KE189" s="382"/>
      <c r="KF189" s="382"/>
      <c r="KG189" s="382"/>
      <c r="KH189" s="382"/>
      <c r="KI189" s="382"/>
      <c r="KJ189" s="382"/>
      <c r="KK189" s="382"/>
      <c r="KL189" s="382"/>
      <c r="KM189" s="382"/>
      <c r="KN189" s="382"/>
      <c r="KO189" s="382"/>
      <c r="KP189" s="382"/>
      <c r="KQ189" s="382"/>
      <c r="KR189" s="382"/>
      <c r="KS189" s="382"/>
      <c r="KT189" s="382"/>
      <c r="KU189" s="382"/>
      <c r="KV189" s="382"/>
      <c r="KW189" s="382"/>
      <c r="KX189" s="382"/>
      <c r="KY189" s="382"/>
      <c r="KZ189" s="382"/>
      <c r="LA189" s="382"/>
      <c r="LB189" s="382"/>
      <c r="LC189" s="382"/>
      <c r="LD189" s="382"/>
      <c r="LE189" s="382"/>
      <c r="LF189" s="382"/>
      <c r="LG189" s="382"/>
      <c r="LH189" s="382"/>
      <c r="LI189" s="382"/>
      <c r="LJ189" s="382"/>
      <c r="LK189" s="382"/>
      <c r="LL189" s="382"/>
      <c r="LM189" s="382"/>
      <c r="LN189" s="382"/>
      <c r="LO189" s="382"/>
      <c r="LP189" s="382"/>
      <c r="LQ189" s="382"/>
      <c r="LR189" s="382"/>
      <c r="LS189" s="382"/>
      <c r="LT189" s="382"/>
      <c r="LU189" s="382"/>
      <c r="LV189" s="382"/>
      <c r="LW189" s="382"/>
      <c r="LX189" s="382"/>
      <c r="LY189" s="382"/>
      <c r="LZ189" s="382"/>
      <c r="MA189" s="382"/>
      <c r="MB189" s="382"/>
      <c r="MC189" s="382"/>
      <c r="MD189" s="382"/>
      <c r="ME189" s="382"/>
      <c r="MF189" s="382"/>
      <c r="MG189" s="382"/>
      <c r="MH189" s="382"/>
      <c r="MI189" s="382"/>
      <c r="MJ189" s="382"/>
      <c r="MK189" s="382"/>
      <c r="ML189" s="382"/>
      <c r="MM189" s="382"/>
      <c r="MN189" s="382"/>
      <c r="MO189" s="382"/>
      <c r="MP189" s="382"/>
      <c r="MQ189" s="382"/>
      <c r="MR189" s="382"/>
      <c r="MS189" s="382"/>
      <c r="MT189" s="382"/>
      <c r="MU189" s="382"/>
      <c r="MV189" s="382"/>
      <c r="MW189" s="382"/>
      <c r="MX189" s="382"/>
      <c r="MY189" s="382"/>
      <c r="MZ189" s="382"/>
      <c r="NA189" s="382"/>
      <c r="NB189" s="382"/>
      <c r="NC189" s="382"/>
      <c r="ND189" s="382"/>
      <c r="NE189" s="382"/>
      <c r="NF189" s="382"/>
      <c r="NG189" s="382"/>
      <c r="NH189" s="382"/>
      <c r="NI189" s="382"/>
      <c r="NJ189" s="382"/>
      <c r="NK189" s="382"/>
      <c r="NL189" s="382"/>
      <c r="NM189" s="382"/>
      <c r="NN189" s="382"/>
      <c r="NO189" s="382"/>
      <c r="NP189" s="382"/>
      <c r="NQ189" s="382"/>
      <c r="NR189" s="382"/>
      <c r="NS189" s="382"/>
      <c r="NT189" s="382"/>
      <c r="NU189" s="382"/>
      <c r="NV189" s="382"/>
      <c r="NW189" s="382"/>
      <c r="NX189" s="382"/>
      <c r="NY189" s="382"/>
      <c r="NZ189" s="382"/>
      <c r="OA189" s="382"/>
      <c r="OB189" s="382"/>
      <c r="OC189" s="382"/>
      <c r="OD189" s="382"/>
      <c r="OE189" s="382"/>
      <c r="OF189" s="382"/>
      <c r="OG189" s="382"/>
      <c r="OH189" s="382"/>
      <c r="OI189" s="382"/>
      <c r="OJ189" s="382"/>
      <c r="OK189" s="382"/>
      <c r="OL189" s="382"/>
      <c r="OM189" s="382"/>
      <c r="ON189" s="382"/>
      <c r="OO189" s="382"/>
      <c r="OP189" s="382"/>
      <c r="OQ189" s="382"/>
      <c r="OR189" s="382"/>
      <c r="OS189" s="382"/>
      <c r="OT189" s="382"/>
      <c r="OU189" s="382"/>
      <c r="OV189" s="382"/>
      <c r="OW189" s="382"/>
      <c r="OX189" s="382"/>
      <c r="OY189" s="382"/>
      <c r="OZ189" s="382"/>
      <c r="PA189" s="382"/>
      <c r="PB189" s="382"/>
      <c r="PC189" s="382"/>
      <c r="PD189" s="382"/>
      <c r="PE189" s="382"/>
      <c r="PF189" s="382"/>
      <c r="PG189" s="382"/>
      <c r="PH189" s="382"/>
      <c r="PI189" s="382"/>
      <c r="PJ189" s="382"/>
      <c r="PK189" s="382"/>
      <c r="PL189" s="382"/>
      <c r="PM189" s="382"/>
      <c r="PN189" s="382"/>
      <c r="PO189" s="382"/>
      <c r="PP189" s="382"/>
      <c r="PQ189" s="382"/>
      <c r="PR189" s="382"/>
      <c r="PS189" s="382"/>
      <c r="PT189" s="382"/>
      <c r="PU189" s="382"/>
      <c r="PV189" s="382"/>
      <c r="PW189" s="382"/>
      <c r="PX189" s="382"/>
      <c r="PY189" s="382"/>
      <c r="PZ189" s="382"/>
      <c r="QA189" s="382"/>
      <c r="QB189" s="382"/>
      <c r="QC189" s="382"/>
      <c r="QD189" s="382"/>
      <c r="QE189" s="382"/>
      <c r="QF189" s="382"/>
      <c r="QG189" s="382"/>
      <c r="QH189" s="382"/>
      <c r="QI189" s="382"/>
      <c r="QJ189" s="382"/>
      <c r="QK189" s="382"/>
      <c r="QL189" s="382"/>
      <c r="QM189" s="382"/>
      <c r="QN189" s="382"/>
      <c r="QO189" s="382"/>
      <c r="QP189" s="382"/>
      <c r="QQ189" s="382"/>
      <c r="QR189" s="382"/>
      <c r="QS189" s="382"/>
      <c r="QT189" s="382"/>
      <c r="QU189" s="382"/>
      <c r="QV189" s="382"/>
      <c r="QW189" s="382"/>
      <c r="QX189" s="382"/>
      <c r="QY189" s="382"/>
      <c r="QZ189" s="382"/>
      <c r="RA189" s="382"/>
      <c r="RB189" s="382"/>
      <c r="RC189" s="382"/>
      <c r="RD189" s="382"/>
      <c r="RE189" s="382"/>
      <c r="RF189" s="382"/>
      <c r="RG189" s="382"/>
      <c r="RH189" s="382"/>
      <c r="RI189" s="382"/>
      <c r="RJ189" s="382"/>
      <c r="RK189" s="382"/>
      <c r="RL189" s="382"/>
      <c r="RM189" s="382"/>
      <c r="RN189" s="382"/>
      <c r="RO189" s="382"/>
      <c r="RP189" s="382"/>
      <c r="RQ189" s="382"/>
      <c r="RR189" s="382"/>
      <c r="RS189" s="382"/>
      <c r="RT189" s="382"/>
      <c r="RU189" s="382"/>
      <c r="RV189" s="382"/>
      <c r="RW189" s="382"/>
      <c r="RX189" s="382"/>
      <c r="RY189" s="382"/>
      <c r="RZ189" s="382"/>
      <c r="SA189" s="382"/>
      <c r="SB189" s="382"/>
      <c r="SC189" s="382"/>
      <c r="SD189" s="382"/>
      <c r="SE189" s="382"/>
      <c r="SF189" s="382"/>
      <c r="SG189" s="382"/>
      <c r="SH189" s="382"/>
      <c r="SI189" s="382"/>
      <c r="SJ189" s="382"/>
      <c r="SK189" s="382"/>
      <c r="SL189" s="382"/>
      <c r="SM189" s="382"/>
      <c r="SN189" s="382"/>
      <c r="SO189" s="382"/>
      <c r="SP189" s="382"/>
      <c r="SQ189" s="382"/>
      <c r="SR189" s="382"/>
      <c r="SS189" s="382"/>
      <c r="ST189" s="382"/>
      <c r="SU189" s="382"/>
      <c r="SV189" s="382"/>
      <c r="SW189" s="382"/>
      <c r="SX189" s="382"/>
      <c r="SY189" s="382"/>
      <c r="SZ189" s="382"/>
      <c r="TA189" s="382"/>
      <c r="TB189" s="382"/>
      <c r="TC189" s="382"/>
      <c r="TD189" s="382"/>
      <c r="TE189" s="382"/>
      <c r="TF189" s="382"/>
      <c r="TG189" s="382"/>
      <c r="TH189" s="382"/>
      <c r="TI189" s="382"/>
      <c r="TJ189" s="382"/>
      <c r="TK189" s="382"/>
      <c r="TL189" s="382"/>
      <c r="TM189" s="382"/>
      <c r="TN189" s="382"/>
      <c r="TO189" s="382"/>
      <c r="TP189" s="382"/>
      <c r="TQ189" s="382"/>
      <c r="TR189" s="382"/>
      <c r="TS189" s="382"/>
      <c r="TT189" s="382"/>
      <c r="TU189" s="382"/>
      <c r="TV189" s="382"/>
      <c r="TW189" s="382"/>
      <c r="TX189" s="382"/>
      <c r="TY189" s="382"/>
      <c r="TZ189" s="382"/>
      <c r="UA189" s="382"/>
      <c r="UB189" s="382"/>
      <c r="UC189" s="382"/>
      <c r="UD189" s="382"/>
      <c r="UE189" s="382"/>
      <c r="UF189" s="382"/>
      <c r="UG189" s="382"/>
      <c r="UH189" s="382"/>
      <c r="UI189" s="382"/>
      <c r="UJ189" s="382"/>
      <c r="UK189" s="382"/>
      <c r="UL189" s="382"/>
      <c r="UM189" s="382"/>
      <c r="UN189" s="382"/>
      <c r="UO189" s="382"/>
      <c r="UP189" s="382"/>
      <c r="UQ189" s="382"/>
      <c r="UR189" s="382"/>
      <c r="US189" s="382"/>
      <c r="UT189" s="382"/>
      <c r="UU189" s="382"/>
      <c r="UV189" s="382"/>
      <c r="UW189" s="382"/>
      <c r="UX189" s="382"/>
      <c r="UY189" s="382"/>
      <c r="UZ189" s="382"/>
      <c r="VA189" s="382"/>
      <c r="VB189" s="382"/>
      <c r="VC189" s="382"/>
      <c r="VD189" s="382"/>
      <c r="VE189" s="382"/>
      <c r="VF189" s="382"/>
      <c r="VG189" s="382"/>
      <c r="VH189" s="382"/>
      <c r="VI189" s="382"/>
      <c r="VJ189" s="382"/>
      <c r="VK189" s="382"/>
      <c r="VL189" s="382"/>
      <c r="VM189" s="382"/>
      <c r="VN189" s="382"/>
      <c r="VO189" s="382"/>
      <c r="VP189" s="382"/>
      <c r="VQ189" s="382"/>
      <c r="VR189" s="382"/>
      <c r="VS189" s="382"/>
      <c r="VT189" s="382"/>
      <c r="VU189" s="382"/>
      <c r="VV189" s="382"/>
      <c r="VW189" s="382"/>
      <c r="VX189" s="382"/>
      <c r="VY189" s="382"/>
      <c r="VZ189" s="382"/>
      <c r="WA189" s="382"/>
      <c r="WB189" s="382"/>
      <c r="WC189" s="382"/>
      <c r="WD189" s="382"/>
      <c r="WE189" s="382"/>
      <c r="WF189" s="382"/>
      <c r="WG189" s="382"/>
      <c r="WH189" s="382"/>
      <c r="WI189" s="382"/>
      <c r="WJ189" s="382"/>
      <c r="WK189" s="382"/>
      <c r="WL189" s="382"/>
      <c r="WM189" s="382"/>
      <c r="WN189" s="382"/>
      <c r="WO189" s="382"/>
      <c r="WP189" s="382"/>
      <c r="WQ189" s="382"/>
      <c r="WR189" s="382"/>
      <c r="WS189" s="382"/>
      <c r="WT189" s="382"/>
      <c r="WU189" s="382"/>
      <c r="WV189" s="382"/>
      <c r="WW189" s="382"/>
      <c r="WX189" s="382"/>
      <c r="WY189" s="382"/>
      <c r="WZ189" s="382"/>
      <c r="XA189" s="382"/>
      <c r="XB189" s="382"/>
      <c r="XC189" s="382"/>
      <c r="XD189" s="382"/>
      <c r="XE189" s="382"/>
      <c r="XF189" s="382"/>
      <c r="XG189" s="382"/>
      <c r="XH189" s="382"/>
      <c r="XI189" s="382"/>
      <c r="XJ189" s="382"/>
      <c r="XK189" s="382"/>
      <c r="XL189" s="382"/>
      <c r="XM189" s="382"/>
      <c r="XN189" s="382"/>
      <c r="XO189" s="382"/>
      <c r="XP189" s="382"/>
      <c r="XQ189" s="382"/>
      <c r="XR189" s="382"/>
      <c r="XS189" s="382"/>
      <c r="XT189" s="382"/>
      <c r="XU189" s="382"/>
      <c r="XV189" s="382"/>
      <c r="XW189" s="382"/>
      <c r="XX189" s="382"/>
      <c r="XY189" s="382"/>
      <c r="XZ189" s="382"/>
      <c r="YA189" s="382"/>
      <c r="YB189" s="382"/>
      <c r="YC189" s="382"/>
      <c r="YD189" s="382"/>
      <c r="YE189" s="382"/>
      <c r="YF189" s="382"/>
      <c r="YG189" s="382"/>
      <c r="YH189" s="382"/>
      <c r="YI189" s="382"/>
      <c r="YJ189" s="382"/>
      <c r="YK189" s="382"/>
      <c r="YL189" s="382"/>
      <c r="YM189" s="382"/>
      <c r="YN189" s="382"/>
      <c r="YO189" s="382"/>
      <c r="YP189" s="382"/>
      <c r="YQ189" s="382"/>
      <c r="YR189" s="382"/>
      <c r="YS189" s="382"/>
      <c r="YT189" s="382"/>
      <c r="YU189" s="382"/>
      <c r="YV189" s="382"/>
      <c r="YW189" s="382"/>
      <c r="YX189" s="382"/>
      <c r="YY189" s="382"/>
      <c r="YZ189" s="382"/>
      <c r="ZA189" s="382"/>
      <c r="ZB189" s="382"/>
      <c r="ZC189" s="382"/>
      <c r="ZD189" s="382"/>
      <c r="ZE189" s="382"/>
      <c r="ZF189" s="382"/>
      <c r="ZG189" s="382"/>
      <c r="ZH189" s="382"/>
      <c r="ZI189" s="382"/>
      <c r="ZJ189" s="382"/>
      <c r="ZK189" s="382"/>
      <c r="ZL189" s="382"/>
      <c r="ZM189" s="382"/>
      <c r="ZN189" s="382"/>
      <c r="ZO189" s="382"/>
      <c r="ZP189" s="382"/>
      <c r="ZQ189" s="382"/>
      <c r="ZR189" s="382"/>
      <c r="ZS189" s="382"/>
      <c r="ZT189" s="382"/>
      <c r="ZU189" s="382"/>
      <c r="ZV189" s="382"/>
      <c r="ZW189" s="382"/>
      <c r="ZX189" s="382"/>
      <c r="ZY189" s="382"/>
      <c r="ZZ189" s="382"/>
      <c r="AAA189" s="382"/>
      <c r="AAB189" s="382"/>
      <c r="AAC189" s="382"/>
      <c r="AAD189" s="382"/>
      <c r="AAE189" s="382"/>
      <c r="AAF189" s="382"/>
      <c r="AAG189" s="382"/>
      <c r="AAH189" s="382"/>
      <c r="AAI189" s="382"/>
      <c r="AAJ189" s="382"/>
      <c r="AAK189" s="382"/>
      <c r="AAL189" s="382"/>
      <c r="AAM189" s="382"/>
      <c r="AAN189" s="382"/>
      <c r="AAO189" s="382"/>
      <c r="AAP189" s="382"/>
      <c r="AAQ189" s="382"/>
      <c r="AAR189" s="382"/>
      <c r="AAS189" s="382"/>
      <c r="AAT189" s="382"/>
      <c r="AAU189" s="382"/>
      <c r="AAV189" s="382"/>
      <c r="AAW189" s="382"/>
      <c r="AAX189" s="382"/>
      <c r="AAY189" s="382"/>
      <c r="AAZ189" s="382"/>
      <c r="ABA189" s="382"/>
      <c r="ABB189" s="382"/>
      <c r="ABC189" s="382"/>
      <c r="ABD189" s="382"/>
      <c r="ABE189" s="382"/>
      <c r="ABF189" s="382"/>
      <c r="ABG189" s="382"/>
      <c r="ABH189" s="382"/>
      <c r="ABI189" s="382"/>
      <c r="ABJ189" s="382"/>
      <c r="ABK189" s="382"/>
      <c r="ABL189" s="382"/>
      <c r="ABM189" s="382"/>
      <c r="ABN189" s="382"/>
      <c r="ABO189" s="382"/>
      <c r="ABP189" s="382"/>
      <c r="ABQ189" s="382"/>
      <c r="ABR189" s="382"/>
      <c r="ABS189" s="382"/>
      <c r="ABT189" s="382"/>
      <c r="ABU189" s="382"/>
      <c r="ABV189" s="382"/>
      <c r="ABW189" s="382"/>
      <c r="ABX189" s="382"/>
      <c r="ABY189" s="382"/>
      <c r="ABZ189" s="382"/>
      <c r="ACA189" s="382"/>
      <c r="ACB189" s="382"/>
      <c r="ACC189" s="382"/>
      <c r="ACD189" s="382"/>
      <c r="ACE189" s="382"/>
      <c r="ACF189" s="382"/>
      <c r="ACG189" s="382"/>
      <c r="ACH189" s="382"/>
      <c r="ACI189" s="382"/>
      <c r="ACJ189" s="382"/>
      <c r="ACK189" s="382"/>
      <c r="ACL189" s="382"/>
      <c r="ACM189" s="382"/>
      <c r="ACN189" s="382"/>
      <c r="ACO189" s="382"/>
      <c r="ACP189" s="382"/>
      <c r="ACQ189" s="382"/>
      <c r="ACR189" s="382"/>
      <c r="ACS189" s="382"/>
      <c r="ACT189" s="382"/>
      <c r="ACU189" s="382"/>
      <c r="ACV189" s="382"/>
      <c r="ACW189" s="382"/>
      <c r="ACX189" s="382"/>
      <c r="ACY189" s="382"/>
      <c r="ACZ189" s="382"/>
      <c r="ADA189" s="382"/>
      <c r="ADB189" s="382"/>
      <c r="ADC189" s="382"/>
      <c r="ADD189" s="382"/>
      <c r="ADE189" s="382"/>
      <c r="ADF189" s="382"/>
      <c r="ADG189" s="382"/>
      <c r="ADH189" s="382"/>
      <c r="ADI189" s="382"/>
      <c r="ADJ189" s="382"/>
      <c r="ADK189" s="382"/>
      <c r="ADL189" s="382"/>
      <c r="ADM189" s="382"/>
      <c r="ADN189" s="382"/>
      <c r="ADO189" s="382"/>
      <c r="ADP189" s="382"/>
      <c r="ADQ189" s="382"/>
      <c r="ADR189" s="382"/>
      <c r="ADS189" s="382"/>
      <c r="ADT189" s="382"/>
      <c r="ADU189" s="382"/>
      <c r="ADV189" s="382"/>
      <c r="ADW189" s="382"/>
      <c r="ADX189" s="382"/>
      <c r="ADY189" s="382"/>
      <c r="ADZ189" s="382"/>
      <c r="AEA189" s="382"/>
      <c r="AEB189" s="382"/>
      <c r="AEC189" s="382"/>
      <c r="AED189" s="382"/>
      <c r="AEE189" s="382"/>
      <c r="AEF189" s="382"/>
      <c r="AEG189" s="382"/>
      <c r="AEH189" s="382"/>
      <c r="AEI189" s="382"/>
      <c r="AEJ189" s="382"/>
      <c r="AEK189" s="382"/>
      <c r="AEL189" s="382"/>
      <c r="AEM189" s="382"/>
      <c r="AEN189" s="382"/>
      <c r="AEO189" s="382"/>
      <c r="AEP189" s="382"/>
      <c r="AEQ189" s="382"/>
      <c r="AER189" s="382"/>
      <c r="AES189" s="382"/>
      <c r="AET189" s="382"/>
      <c r="AEU189" s="382"/>
      <c r="AEV189" s="382"/>
      <c r="AEW189" s="382"/>
      <c r="AEX189" s="382"/>
      <c r="AEY189" s="382"/>
      <c r="AEZ189" s="382"/>
      <c r="AFA189" s="382"/>
      <c r="AFB189" s="382"/>
      <c r="AFC189" s="382"/>
      <c r="AFD189" s="382"/>
      <c r="AFE189" s="382"/>
      <c r="AFF189" s="382"/>
      <c r="AFG189" s="382"/>
      <c r="AFH189" s="382"/>
      <c r="AFI189" s="382"/>
      <c r="AFJ189" s="382"/>
      <c r="AFK189" s="382"/>
      <c r="AFL189" s="382"/>
      <c r="AFM189" s="382"/>
      <c r="AFN189" s="382"/>
      <c r="AFO189" s="382"/>
      <c r="AFP189" s="382"/>
      <c r="AFQ189" s="382"/>
      <c r="AFR189" s="382"/>
      <c r="AFS189" s="382"/>
      <c r="AFT189" s="382"/>
      <c r="AFU189" s="382"/>
      <c r="AFV189" s="382"/>
      <c r="AFW189" s="382"/>
      <c r="AFX189" s="382"/>
      <c r="AFY189" s="382"/>
      <c r="AFZ189" s="382"/>
      <c r="AGA189" s="382"/>
      <c r="AGB189" s="382"/>
      <c r="AGC189" s="382"/>
      <c r="AGD189" s="382"/>
      <c r="AGE189" s="382"/>
      <c r="AGF189" s="382"/>
      <c r="AGG189" s="382"/>
      <c r="AGH189" s="382"/>
      <c r="AGI189" s="382"/>
      <c r="AGJ189" s="382"/>
      <c r="AGK189" s="382"/>
      <c r="AGL189" s="382"/>
      <c r="AGM189" s="382"/>
      <c r="AGN189" s="382"/>
      <c r="AGO189" s="382"/>
      <c r="AGP189" s="382"/>
      <c r="AGQ189" s="382"/>
      <c r="AGR189" s="382"/>
      <c r="AGS189" s="382"/>
      <c r="AGT189" s="382"/>
      <c r="AGU189" s="382"/>
      <c r="AGV189" s="382"/>
      <c r="AGW189" s="382"/>
      <c r="AGX189" s="382"/>
      <c r="AGY189" s="382"/>
      <c r="AGZ189" s="382"/>
      <c r="AHA189" s="382"/>
      <c r="AHB189" s="382"/>
      <c r="AHC189" s="382"/>
      <c r="AHD189" s="382"/>
      <c r="AHE189" s="382"/>
      <c r="AHF189" s="382"/>
      <c r="AHG189" s="382"/>
      <c r="AHH189" s="382"/>
      <c r="AHI189" s="382"/>
      <c r="AHJ189" s="382"/>
      <c r="AHK189" s="382"/>
      <c r="AHL189" s="382"/>
      <c r="AHM189" s="382"/>
      <c r="AHN189" s="382"/>
      <c r="AHO189" s="382"/>
      <c r="AHP189" s="382"/>
      <c r="AHQ189" s="382"/>
      <c r="AHR189" s="382"/>
      <c r="AHS189" s="382"/>
      <c r="AHT189" s="382"/>
      <c r="AHU189" s="382"/>
      <c r="AHV189" s="382"/>
      <c r="AHW189" s="382"/>
      <c r="AHX189" s="382"/>
      <c r="AHY189" s="382"/>
      <c r="AHZ189" s="382"/>
      <c r="AIA189" s="382"/>
      <c r="AIB189" s="382"/>
      <c r="AIC189" s="382"/>
      <c r="AID189" s="382"/>
      <c r="AIE189" s="382"/>
      <c r="AIF189" s="382"/>
      <c r="AIG189" s="382"/>
      <c r="AIH189" s="382"/>
      <c r="AII189" s="382"/>
      <c r="AIJ189" s="382"/>
      <c r="AIK189" s="382"/>
      <c r="AIL189" s="382"/>
      <c r="AIM189" s="382"/>
      <c r="AIN189" s="382"/>
      <c r="AIO189" s="382"/>
      <c r="AIP189" s="382"/>
      <c r="AIQ189" s="382"/>
      <c r="AIR189" s="382"/>
      <c r="AIS189" s="382"/>
      <c r="AIT189" s="382"/>
      <c r="AIU189" s="382"/>
      <c r="AIV189" s="382"/>
      <c r="AIW189" s="382"/>
      <c r="AIX189" s="382"/>
      <c r="AIY189" s="382"/>
      <c r="AIZ189" s="382"/>
      <c r="AJA189" s="382"/>
      <c r="AJB189" s="382"/>
      <c r="AJC189" s="382"/>
      <c r="AJD189" s="382"/>
      <c r="AJE189" s="382"/>
      <c r="AJF189" s="382"/>
      <c r="AJG189" s="382"/>
      <c r="AJH189" s="382"/>
      <c r="AJI189" s="382"/>
      <c r="AJJ189" s="382"/>
      <c r="AJK189" s="382"/>
      <c r="AJL189" s="382"/>
      <c r="AJM189" s="382"/>
      <c r="AJN189" s="382"/>
      <c r="AJO189" s="382"/>
      <c r="AJP189" s="382"/>
      <c r="AJQ189" s="382"/>
      <c r="AJR189" s="382"/>
      <c r="AJS189" s="382"/>
      <c r="AJT189" s="382"/>
      <c r="AJU189" s="382"/>
      <c r="AJV189" s="382"/>
      <c r="AJW189" s="382"/>
      <c r="AJX189" s="382"/>
      <c r="AJY189" s="382"/>
      <c r="AJZ189" s="382"/>
      <c r="AKA189" s="382"/>
      <c r="AKB189" s="382"/>
      <c r="AKC189" s="382"/>
      <c r="AKD189" s="382"/>
      <c r="AKE189" s="382"/>
      <c r="AKF189" s="382"/>
      <c r="AKG189" s="382"/>
      <c r="AKH189" s="382"/>
      <c r="AKI189" s="382"/>
      <c r="AKJ189" s="382"/>
      <c r="AKK189" s="382"/>
      <c r="AKL189" s="382"/>
      <c r="AKM189" s="382"/>
      <c r="AKN189" s="382"/>
      <c r="AKO189" s="382"/>
      <c r="AKP189" s="382"/>
      <c r="AKQ189" s="382"/>
      <c r="AKR189" s="382"/>
      <c r="AKS189" s="382"/>
      <c r="AKT189" s="382"/>
      <c r="AKU189" s="382"/>
      <c r="AKV189" s="382"/>
      <c r="AKW189" s="382"/>
      <c r="AKX189" s="382"/>
      <c r="AKY189" s="382"/>
      <c r="AKZ189" s="382"/>
      <c r="ALA189" s="382"/>
      <c r="ALB189" s="382"/>
      <c r="ALC189" s="382"/>
      <c r="ALD189" s="382"/>
      <c r="ALE189" s="382"/>
      <c r="ALF189" s="382"/>
      <c r="ALG189" s="382"/>
      <c r="ALH189" s="382"/>
      <c r="ALI189" s="382"/>
      <c r="ALJ189" s="382"/>
      <c r="ALK189" s="382"/>
      <c r="ALL189" s="382"/>
      <c r="ALM189" s="382"/>
      <c r="ALN189" s="382"/>
      <c r="ALO189" s="382"/>
      <c r="ALP189" s="382"/>
      <c r="ALQ189" s="382"/>
      <c r="ALR189" s="382"/>
      <c r="ALS189" s="382"/>
      <c r="ALT189" s="382"/>
      <c r="ALU189" s="382"/>
      <c r="ALV189" s="382"/>
      <c r="ALW189" s="382"/>
      <c r="ALX189" s="382"/>
      <c r="ALY189" s="382"/>
      <c r="ALZ189" s="382"/>
      <c r="AMA189" s="382"/>
      <c r="AMB189" s="382"/>
      <c r="AMC189" s="382"/>
      <c r="AMD189" s="382"/>
      <c r="AME189" s="382"/>
      <c r="AMF189" s="382"/>
      <c r="AMG189" s="382"/>
      <c r="AMH189" s="382"/>
      <c r="AMI189" s="382"/>
      <c r="AMJ189" s="382"/>
      <c r="AMK189" s="382"/>
      <c r="AML189" s="382"/>
      <c r="AMM189" s="382"/>
      <c r="AMN189" s="382"/>
      <c r="AMO189" s="382"/>
      <c r="AMP189" s="382"/>
      <c r="AMQ189" s="382"/>
      <c r="AMR189" s="382"/>
      <c r="AMS189" s="382"/>
      <c r="AMT189" s="382"/>
      <c r="AMU189" s="382"/>
      <c r="AMV189" s="382"/>
      <c r="AMW189" s="382"/>
      <c r="AMX189" s="382"/>
      <c r="AMY189" s="382"/>
      <c r="AMZ189" s="382"/>
      <c r="ANA189" s="382"/>
      <c r="ANB189" s="382"/>
      <c r="ANC189" s="382"/>
      <c r="AND189" s="382"/>
      <c r="ANE189" s="382"/>
      <c r="ANF189" s="382"/>
      <c r="ANG189" s="382"/>
      <c r="ANH189" s="382"/>
      <c r="ANI189" s="382"/>
      <c r="ANJ189" s="382"/>
      <c r="ANK189" s="382"/>
      <c r="ANL189" s="382"/>
      <c r="ANM189" s="382"/>
      <c r="ANN189" s="382"/>
      <c r="ANO189" s="382"/>
      <c r="ANP189" s="382"/>
      <c r="ANQ189" s="382"/>
      <c r="ANR189" s="382"/>
      <c r="ANS189" s="382"/>
      <c r="ANT189" s="382"/>
      <c r="ANU189" s="382"/>
      <c r="ANV189" s="382"/>
      <c r="ANW189" s="382"/>
      <c r="ANX189" s="382"/>
      <c r="ANY189" s="382"/>
      <c r="ANZ189" s="382"/>
      <c r="AOA189" s="382"/>
      <c r="AOB189" s="382"/>
      <c r="AOC189" s="382"/>
      <c r="AOD189" s="382"/>
      <c r="AOE189" s="382"/>
      <c r="AOF189" s="382"/>
      <c r="AOG189" s="382"/>
      <c r="AOH189" s="382"/>
      <c r="AOI189" s="382"/>
      <c r="AOJ189" s="382"/>
      <c r="AOK189" s="382"/>
      <c r="AOL189" s="382"/>
      <c r="AOM189" s="382"/>
      <c r="AON189" s="382"/>
      <c r="AOO189" s="382"/>
      <c r="AOP189" s="382"/>
      <c r="AOQ189" s="382"/>
      <c r="AOR189" s="382"/>
      <c r="AOS189" s="382"/>
      <c r="AOT189" s="382"/>
      <c r="AOU189" s="382"/>
      <c r="AOV189" s="382"/>
      <c r="AOW189" s="382"/>
      <c r="AOX189" s="382"/>
      <c r="AOY189" s="382"/>
      <c r="AOZ189" s="382"/>
      <c r="APA189" s="382"/>
      <c r="APB189" s="382"/>
      <c r="APC189" s="382"/>
      <c r="APD189" s="382"/>
      <c r="APE189" s="382"/>
      <c r="APF189" s="382"/>
      <c r="APG189" s="382"/>
      <c r="APH189" s="382"/>
      <c r="API189" s="382"/>
      <c r="APJ189" s="382"/>
      <c r="APK189" s="382"/>
      <c r="APL189" s="382"/>
      <c r="APM189" s="382"/>
      <c r="APN189" s="382"/>
      <c r="APO189" s="382"/>
      <c r="APP189" s="382"/>
      <c r="APQ189" s="382"/>
      <c r="APR189" s="382"/>
      <c r="APS189" s="382"/>
      <c r="APT189" s="382"/>
      <c r="APU189" s="382"/>
      <c r="APV189" s="382"/>
      <c r="APW189" s="382"/>
      <c r="APX189" s="382"/>
      <c r="APY189" s="382"/>
      <c r="APZ189" s="382"/>
      <c r="AQA189" s="382"/>
      <c r="AQB189" s="382"/>
      <c r="AQC189" s="382"/>
      <c r="AQD189" s="382"/>
      <c r="AQE189" s="382"/>
      <c r="AQF189" s="382"/>
      <c r="AQG189" s="382"/>
      <c r="AQH189" s="382"/>
      <c r="AQI189" s="382"/>
      <c r="AQJ189" s="382"/>
      <c r="AQK189" s="382"/>
      <c r="AQL189" s="382"/>
      <c r="AQM189" s="382"/>
      <c r="AQN189" s="382"/>
      <c r="AQO189" s="382"/>
      <c r="AQP189" s="382"/>
      <c r="AQQ189" s="382"/>
      <c r="AQR189" s="382"/>
      <c r="AQS189" s="382"/>
      <c r="AQT189" s="382"/>
      <c r="AQU189" s="382"/>
      <c r="AQV189" s="382"/>
      <c r="AQW189" s="382"/>
      <c r="AQX189" s="382"/>
      <c r="AQY189" s="382"/>
      <c r="AQZ189" s="382"/>
      <c r="ARA189" s="382"/>
      <c r="ARB189" s="382"/>
      <c r="ARC189" s="382"/>
      <c r="ARD189" s="382"/>
      <c r="ARE189" s="382"/>
      <c r="ARF189" s="382"/>
      <c r="ARG189" s="382"/>
      <c r="ARH189" s="382"/>
      <c r="ARI189" s="382"/>
      <c r="ARJ189" s="382"/>
      <c r="ARK189" s="382"/>
      <c r="ARL189" s="382"/>
      <c r="ARM189" s="382"/>
      <c r="ARN189" s="382"/>
      <c r="ARO189" s="382"/>
      <c r="ARP189" s="382"/>
      <c r="ARQ189" s="382"/>
      <c r="ARR189" s="382"/>
      <c r="ARS189" s="382"/>
      <c r="ART189" s="382"/>
      <c r="ARU189" s="382"/>
      <c r="ARV189" s="382"/>
      <c r="ARW189" s="382"/>
      <c r="ARX189" s="382"/>
      <c r="ARY189" s="382"/>
      <c r="ARZ189" s="382"/>
      <c r="ASA189" s="382"/>
      <c r="ASB189" s="382"/>
      <c r="ASC189" s="382"/>
      <c r="ASD189" s="382"/>
      <c r="ASE189" s="382"/>
      <c r="ASF189" s="382"/>
      <c r="ASG189" s="382"/>
      <c r="ASH189" s="382"/>
      <c r="ASI189" s="382"/>
      <c r="ASJ189" s="382"/>
      <c r="ASK189" s="382"/>
      <c r="ASL189" s="382"/>
      <c r="ASM189" s="382"/>
      <c r="ASN189" s="382"/>
      <c r="ASO189" s="382"/>
      <c r="ASP189" s="382"/>
      <c r="ASQ189" s="382"/>
      <c r="ASR189" s="382"/>
      <c r="ASS189" s="382"/>
      <c r="AST189" s="382"/>
      <c r="ASU189" s="382"/>
      <c r="ASV189" s="382"/>
      <c r="ASW189" s="382"/>
      <c r="ASX189" s="382"/>
      <c r="ASY189" s="382"/>
      <c r="ASZ189" s="382"/>
      <c r="ATA189" s="382"/>
      <c r="ATB189" s="382"/>
      <c r="ATC189" s="382"/>
      <c r="ATD189" s="382"/>
      <c r="ATE189" s="382"/>
      <c r="ATF189" s="382"/>
      <c r="ATG189" s="382"/>
      <c r="ATH189" s="382"/>
      <c r="ATI189" s="382"/>
      <c r="ATJ189" s="382"/>
      <c r="ATK189" s="382"/>
      <c r="ATL189" s="382"/>
      <c r="ATM189" s="382"/>
      <c r="ATN189" s="382"/>
      <c r="ATO189" s="382"/>
      <c r="ATP189" s="382"/>
      <c r="ATQ189" s="382"/>
      <c r="ATR189" s="382"/>
      <c r="ATS189" s="382"/>
      <c r="ATT189" s="382"/>
      <c r="ATU189" s="382"/>
      <c r="ATV189" s="382"/>
      <c r="ATW189" s="382"/>
      <c r="ATX189" s="382"/>
      <c r="ATY189" s="382"/>
      <c r="ATZ189" s="382"/>
      <c r="AUA189" s="382"/>
      <c r="AUB189" s="382"/>
      <c r="AUC189" s="382"/>
      <c r="AUD189" s="382"/>
      <c r="AUE189" s="382"/>
      <c r="AUF189" s="382"/>
      <c r="AUG189" s="382"/>
      <c r="AUH189" s="382"/>
      <c r="AUI189" s="382"/>
      <c r="AUJ189" s="382"/>
      <c r="AUK189" s="382"/>
      <c r="AUL189" s="382"/>
      <c r="AUM189" s="382"/>
      <c r="AUN189" s="382"/>
      <c r="AUO189" s="382"/>
      <c r="AUP189" s="382"/>
      <c r="AUQ189" s="382"/>
      <c r="AUR189" s="382"/>
      <c r="AUS189" s="382"/>
      <c r="AUT189" s="382"/>
      <c r="AUU189" s="382"/>
      <c r="AUV189" s="382"/>
      <c r="AUW189" s="382"/>
      <c r="AUX189" s="382"/>
      <c r="AUY189" s="382"/>
      <c r="AUZ189" s="382"/>
      <c r="AVA189" s="382"/>
      <c r="AVB189" s="382"/>
      <c r="AVC189" s="382"/>
      <c r="AVD189" s="382"/>
      <c r="AVE189" s="382"/>
      <c r="AVF189" s="382"/>
      <c r="AVG189" s="382"/>
      <c r="AVH189" s="382"/>
      <c r="AVI189" s="382"/>
      <c r="AVJ189" s="382"/>
      <c r="AVK189" s="382"/>
      <c r="AVL189" s="382"/>
      <c r="AVM189" s="382"/>
      <c r="AVN189" s="382"/>
      <c r="AVO189" s="382"/>
      <c r="AVP189" s="382"/>
      <c r="AVQ189" s="382"/>
      <c r="AVR189" s="382"/>
      <c r="AVS189" s="382"/>
      <c r="AVT189" s="382"/>
      <c r="AVU189" s="382"/>
      <c r="AVV189" s="382"/>
      <c r="AVW189" s="382"/>
      <c r="AVX189" s="382"/>
      <c r="AVY189" s="382"/>
      <c r="AVZ189" s="382"/>
      <c r="AWA189" s="382"/>
      <c r="AWB189" s="382"/>
      <c r="AWC189" s="382"/>
      <c r="AWD189" s="382"/>
      <c r="AWE189" s="382"/>
      <c r="AWF189" s="382"/>
      <c r="AWG189" s="382"/>
      <c r="AWH189" s="382"/>
      <c r="AWI189" s="382"/>
      <c r="AWJ189" s="382"/>
      <c r="AWK189" s="382"/>
      <c r="AWL189" s="382"/>
      <c r="AWM189" s="382"/>
      <c r="AWN189" s="382"/>
      <c r="AWO189" s="382"/>
      <c r="AWP189" s="382"/>
      <c r="AWQ189" s="382"/>
      <c r="AWR189" s="382"/>
      <c r="AWS189" s="382"/>
      <c r="AWT189" s="382"/>
      <c r="AWU189" s="382"/>
      <c r="AWV189" s="382"/>
      <c r="AWW189" s="382"/>
      <c r="AWX189" s="382"/>
      <c r="AWY189" s="382"/>
      <c r="AWZ189" s="382"/>
      <c r="AXA189" s="382"/>
      <c r="AXB189" s="382"/>
      <c r="AXC189" s="382"/>
      <c r="AXD189" s="382"/>
      <c r="AXE189" s="382"/>
      <c r="AXF189" s="382"/>
      <c r="AXG189" s="382"/>
      <c r="AXH189" s="382"/>
      <c r="AXI189" s="382"/>
      <c r="AXJ189" s="382"/>
      <c r="AXK189" s="382"/>
      <c r="AXL189" s="382"/>
      <c r="AXM189" s="382"/>
      <c r="AXN189" s="382"/>
      <c r="AXO189" s="382"/>
      <c r="AXP189" s="382"/>
      <c r="AXQ189" s="382"/>
      <c r="AXR189" s="382"/>
      <c r="AXS189" s="382"/>
      <c r="AXT189" s="382"/>
      <c r="AXU189" s="382"/>
      <c r="AXV189" s="382"/>
      <c r="AXW189" s="382"/>
      <c r="AXX189" s="382"/>
      <c r="AXY189" s="382"/>
      <c r="AXZ189" s="382"/>
      <c r="AYA189" s="382"/>
      <c r="AYB189" s="382"/>
      <c r="AYC189" s="382"/>
      <c r="AYD189" s="382"/>
      <c r="AYE189" s="382"/>
      <c r="AYF189" s="382"/>
      <c r="AYG189" s="382"/>
      <c r="AYH189" s="382"/>
      <c r="AYI189" s="382"/>
      <c r="AYJ189" s="382"/>
      <c r="AYK189" s="382"/>
      <c r="AYL189" s="382"/>
      <c r="AYM189" s="382"/>
      <c r="AYN189" s="382"/>
      <c r="AYO189" s="382"/>
      <c r="AYP189" s="382"/>
      <c r="AYQ189" s="382"/>
      <c r="AYR189" s="382"/>
      <c r="AYS189" s="382"/>
      <c r="AYT189" s="382"/>
      <c r="AYU189" s="382"/>
      <c r="AYV189" s="382"/>
      <c r="AYW189" s="382"/>
      <c r="AYX189" s="382"/>
      <c r="AYY189" s="382"/>
      <c r="AYZ189" s="382"/>
      <c r="AZA189" s="382"/>
      <c r="AZB189" s="382"/>
      <c r="AZC189" s="382"/>
      <c r="AZD189" s="382"/>
      <c r="AZE189" s="382"/>
      <c r="AZF189" s="382"/>
      <c r="AZG189" s="382"/>
      <c r="AZH189" s="382"/>
      <c r="AZI189" s="382"/>
      <c r="AZJ189" s="382"/>
      <c r="AZK189" s="382"/>
      <c r="AZL189" s="382"/>
      <c r="AZM189" s="382"/>
      <c r="AZN189" s="382"/>
      <c r="AZO189" s="382"/>
      <c r="AZP189" s="382"/>
      <c r="AZQ189" s="382"/>
      <c r="AZR189" s="382"/>
      <c r="AZS189" s="382"/>
      <c r="AZT189" s="382"/>
      <c r="AZU189" s="382"/>
      <c r="AZV189" s="382"/>
      <c r="AZW189" s="382"/>
      <c r="AZX189" s="382"/>
      <c r="AZY189" s="382"/>
      <c r="AZZ189" s="382"/>
      <c r="BAA189" s="382"/>
      <c r="BAB189" s="382"/>
      <c r="BAC189" s="382"/>
      <c r="BAD189" s="382"/>
      <c r="BAE189" s="382"/>
      <c r="BAF189" s="382"/>
      <c r="BAG189" s="382"/>
      <c r="BAH189" s="382"/>
      <c r="BAI189" s="382"/>
      <c r="BAJ189" s="382"/>
      <c r="BAK189" s="382"/>
      <c r="BAL189" s="382"/>
      <c r="BAM189" s="382"/>
      <c r="BAN189" s="382"/>
      <c r="BAO189" s="382"/>
      <c r="BAP189" s="382"/>
      <c r="BAQ189" s="382"/>
      <c r="BAR189" s="382"/>
      <c r="BAS189" s="382"/>
      <c r="BAT189" s="382"/>
      <c r="BAU189" s="382"/>
      <c r="BAV189" s="382"/>
      <c r="BAW189" s="382"/>
      <c r="BAX189" s="382"/>
      <c r="BAY189" s="382"/>
      <c r="BAZ189" s="382"/>
      <c r="BBA189" s="382"/>
      <c r="BBB189" s="382"/>
      <c r="BBC189" s="382"/>
      <c r="BBD189" s="382"/>
      <c r="BBE189" s="382"/>
      <c r="BBF189" s="382"/>
      <c r="BBG189" s="382"/>
      <c r="BBH189" s="382"/>
      <c r="BBI189" s="382"/>
      <c r="BBJ189" s="382"/>
      <c r="BBK189" s="382"/>
      <c r="BBL189" s="382"/>
      <c r="BBM189" s="382"/>
      <c r="BBN189" s="382"/>
      <c r="BBO189" s="382"/>
      <c r="BBP189" s="382"/>
      <c r="BBQ189" s="382"/>
      <c r="BBR189" s="382"/>
      <c r="BBS189" s="382"/>
      <c r="BBT189" s="382"/>
      <c r="BBU189" s="382"/>
      <c r="BBV189" s="382"/>
      <c r="BBW189" s="382"/>
      <c r="BBX189" s="382"/>
      <c r="BBY189" s="382"/>
      <c r="BBZ189" s="382"/>
      <c r="BCA189" s="382"/>
      <c r="BCB189" s="382"/>
      <c r="BCC189" s="382"/>
      <c r="BCD189" s="382"/>
      <c r="BCE189" s="382"/>
      <c r="BCF189" s="382"/>
      <c r="BCG189" s="382"/>
      <c r="BCH189" s="382"/>
      <c r="BCI189" s="382"/>
      <c r="BCJ189" s="382"/>
      <c r="BCK189" s="382"/>
      <c r="BCL189" s="382"/>
      <c r="BCM189" s="382"/>
      <c r="BCN189" s="382"/>
      <c r="BCO189" s="382"/>
      <c r="BCP189" s="382"/>
      <c r="BCQ189" s="382"/>
      <c r="BCR189" s="382"/>
      <c r="BCS189" s="382"/>
      <c r="BCT189" s="382"/>
      <c r="BCU189" s="382"/>
      <c r="BCV189" s="382"/>
      <c r="BCW189" s="382"/>
      <c r="BCX189" s="382"/>
      <c r="BCY189" s="382"/>
      <c r="BCZ189" s="382"/>
      <c r="BDA189" s="382"/>
      <c r="BDB189" s="382"/>
      <c r="BDC189" s="382"/>
      <c r="BDD189" s="382"/>
      <c r="BDE189" s="382"/>
      <c r="BDF189" s="382"/>
      <c r="BDG189" s="382"/>
      <c r="BDH189" s="382"/>
      <c r="BDI189" s="382"/>
      <c r="BDJ189" s="382"/>
      <c r="BDK189" s="382"/>
      <c r="BDL189" s="382"/>
      <c r="BDM189" s="382"/>
      <c r="BDN189" s="382"/>
      <c r="BDO189" s="382"/>
      <c r="BDP189" s="382"/>
      <c r="BDQ189" s="382"/>
      <c r="BDR189" s="382"/>
      <c r="BDS189" s="382"/>
      <c r="BDT189" s="382"/>
      <c r="BDU189" s="382"/>
      <c r="BDV189" s="382"/>
      <c r="BDW189" s="382"/>
      <c r="BDX189" s="382"/>
      <c r="BDY189" s="382"/>
      <c r="BDZ189" s="382"/>
      <c r="BEA189" s="382"/>
      <c r="BEB189" s="382"/>
      <c r="BEC189" s="382"/>
      <c r="BED189" s="382"/>
      <c r="BEE189" s="382"/>
      <c r="BEF189" s="382"/>
      <c r="BEG189" s="382"/>
      <c r="BEH189" s="382"/>
      <c r="BEI189" s="382"/>
      <c r="BEJ189" s="382"/>
      <c r="BEK189" s="382"/>
      <c r="BEL189" s="382"/>
      <c r="BEM189" s="382"/>
      <c r="BEN189" s="382"/>
      <c r="BEO189" s="382"/>
      <c r="BEP189" s="382"/>
      <c r="BEQ189" s="382"/>
      <c r="BER189" s="382"/>
      <c r="BES189" s="382"/>
      <c r="BET189" s="382"/>
      <c r="BEU189" s="382"/>
      <c r="BEV189" s="382"/>
      <c r="BEW189" s="382"/>
      <c r="BEX189" s="382"/>
      <c r="BEY189" s="382"/>
      <c r="BEZ189" s="382"/>
      <c r="BFA189" s="382"/>
      <c r="BFB189" s="382"/>
      <c r="BFC189" s="382"/>
      <c r="BFD189" s="382"/>
      <c r="BFE189" s="382"/>
      <c r="BFF189" s="382"/>
      <c r="BFG189" s="382"/>
      <c r="BFH189" s="382"/>
      <c r="BFI189" s="382"/>
      <c r="BFJ189" s="382"/>
      <c r="BFK189" s="382"/>
      <c r="BFL189" s="382"/>
      <c r="BFM189" s="382"/>
      <c r="BFN189" s="382"/>
      <c r="BFO189" s="382"/>
      <c r="BFP189" s="382"/>
      <c r="BFQ189" s="382"/>
      <c r="BFR189" s="382"/>
      <c r="BFS189" s="382"/>
      <c r="BFT189" s="382"/>
      <c r="BFU189" s="382"/>
      <c r="BFV189" s="382"/>
      <c r="BFW189" s="382"/>
      <c r="BFX189" s="382"/>
      <c r="BFY189" s="382"/>
      <c r="BFZ189" s="382"/>
      <c r="BGA189" s="382"/>
      <c r="BGB189" s="382"/>
      <c r="BGC189" s="382"/>
      <c r="BGD189" s="382"/>
      <c r="BGE189" s="382"/>
      <c r="BGF189" s="382"/>
      <c r="BGG189" s="382"/>
      <c r="BGH189" s="382"/>
      <c r="BGI189" s="382"/>
      <c r="BGJ189" s="382"/>
      <c r="BGK189" s="382"/>
      <c r="BGL189" s="382"/>
      <c r="BGM189" s="382"/>
      <c r="BGN189" s="382"/>
      <c r="BGO189" s="382"/>
      <c r="BGP189" s="382"/>
      <c r="BGQ189" s="382"/>
      <c r="BGR189" s="382"/>
      <c r="BGS189" s="382"/>
      <c r="BGT189" s="382"/>
      <c r="BGU189" s="382"/>
      <c r="BGV189" s="382"/>
      <c r="BGW189" s="382"/>
      <c r="BGX189" s="382"/>
      <c r="BGY189" s="382"/>
      <c r="BGZ189" s="382"/>
      <c r="BHA189" s="382"/>
      <c r="BHB189" s="382"/>
      <c r="BHC189" s="382"/>
      <c r="BHD189" s="382"/>
      <c r="BHE189" s="382"/>
      <c r="BHF189" s="382"/>
      <c r="BHG189" s="382"/>
      <c r="BHH189" s="382"/>
      <c r="BHI189" s="382"/>
      <c r="BHJ189" s="382"/>
      <c r="BHK189" s="382"/>
      <c r="BHL189" s="382"/>
      <c r="BHM189" s="382"/>
      <c r="BHN189" s="382"/>
      <c r="BHO189" s="382"/>
      <c r="BHP189" s="382"/>
      <c r="BHQ189" s="382"/>
      <c r="BHR189" s="382"/>
      <c r="BHS189" s="382"/>
      <c r="BHT189" s="382"/>
      <c r="BHU189" s="382"/>
      <c r="BHV189" s="382"/>
      <c r="BHW189" s="382"/>
      <c r="BHX189" s="382"/>
      <c r="BHY189" s="382"/>
      <c r="BHZ189" s="382"/>
      <c r="BIA189" s="382"/>
      <c r="BIB189" s="382"/>
      <c r="BIC189" s="382"/>
      <c r="BID189" s="382"/>
      <c r="BIE189" s="382"/>
      <c r="BIF189" s="382"/>
      <c r="BIG189" s="382"/>
      <c r="BIH189" s="382"/>
      <c r="BII189" s="382"/>
      <c r="BIJ189" s="382"/>
      <c r="BIK189" s="382"/>
      <c r="BIL189" s="382"/>
      <c r="BIM189" s="382"/>
      <c r="BIN189" s="382"/>
      <c r="BIO189" s="382"/>
      <c r="BIP189" s="382"/>
      <c r="BIQ189" s="382"/>
      <c r="BIR189" s="382"/>
      <c r="BIS189" s="382"/>
      <c r="BIT189" s="382"/>
      <c r="BIU189" s="382"/>
      <c r="BIV189" s="382"/>
      <c r="BIW189" s="382"/>
      <c r="BIX189" s="382"/>
      <c r="BIY189" s="382"/>
      <c r="BIZ189" s="382"/>
      <c r="BJA189" s="382"/>
      <c r="BJB189" s="382"/>
      <c r="BJC189" s="382"/>
      <c r="BJD189" s="382"/>
      <c r="BJE189" s="382"/>
      <c r="BJF189" s="382"/>
      <c r="BJG189" s="382"/>
      <c r="BJH189" s="382"/>
      <c r="BJI189" s="382"/>
      <c r="BJJ189" s="382"/>
      <c r="BJK189" s="382"/>
      <c r="BJL189" s="382"/>
      <c r="BJM189" s="382"/>
      <c r="BJN189" s="382"/>
      <c r="BJO189" s="382"/>
      <c r="BJP189" s="382"/>
      <c r="BJQ189" s="382"/>
      <c r="BJR189" s="382"/>
      <c r="BJS189" s="382"/>
      <c r="BJT189" s="382"/>
      <c r="BJU189" s="382"/>
      <c r="BJV189" s="382"/>
      <c r="BJW189" s="382"/>
      <c r="BJX189" s="382"/>
      <c r="BJY189" s="382"/>
      <c r="BJZ189" s="382"/>
      <c r="BKA189" s="382"/>
      <c r="BKB189" s="382"/>
      <c r="BKC189" s="382"/>
      <c r="BKD189" s="382"/>
      <c r="BKE189" s="382"/>
      <c r="BKF189" s="382"/>
      <c r="BKG189" s="382"/>
      <c r="BKH189" s="382"/>
      <c r="BKI189" s="382"/>
      <c r="BKJ189" s="382"/>
      <c r="BKK189" s="382"/>
      <c r="BKL189" s="382"/>
      <c r="BKM189" s="382"/>
      <c r="BKN189" s="382"/>
      <c r="BKO189" s="382"/>
      <c r="BKP189" s="382"/>
      <c r="BKQ189" s="382"/>
      <c r="BKR189" s="382"/>
      <c r="BKS189" s="382"/>
      <c r="BKT189" s="382"/>
      <c r="BKU189" s="382"/>
      <c r="BKV189" s="382"/>
      <c r="BKW189" s="382"/>
      <c r="BKX189" s="382"/>
      <c r="BKY189" s="382"/>
      <c r="BKZ189" s="382"/>
      <c r="BLA189" s="382"/>
      <c r="BLB189" s="382"/>
      <c r="BLC189" s="382"/>
      <c r="BLD189" s="382"/>
      <c r="BLE189" s="382"/>
      <c r="BLF189" s="382"/>
      <c r="BLG189" s="382"/>
      <c r="BLH189" s="382"/>
      <c r="BLI189" s="382"/>
      <c r="BLJ189" s="382"/>
      <c r="BLK189" s="382"/>
      <c r="BLL189" s="382"/>
      <c r="BLM189" s="382"/>
      <c r="BLN189" s="382"/>
      <c r="BLO189" s="382"/>
      <c r="BLP189" s="382"/>
      <c r="BLQ189" s="382"/>
      <c r="BLR189" s="382"/>
      <c r="BLS189" s="382"/>
      <c r="BLT189" s="382"/>
      <c r="BLU189" s="382"/>
      <c r="BLV189" s="382"/>
      <c r="BLW189" s="382"/>
      <c r="BLX189" s="382"/>
      <c r="BLY189" s="382"/>
      <c r="BLZ189" s="382"/>
      <c r="BMA189" s="382"/>
      <c r="BMB189" s="382"/>
      <c r="BMC189" s="382"/>
      <c r="BMD189" s="382"/>
      <c r="BME189" s="382"/>
      <c r="BMF189" s="382"/>
      <c r="BMG189" s="382"/>
      <c r="BMH189" s="382"/>
      <c r="BMI189" s="382"/>
      <c r="BMJ189" s="382"/>
      <c r="BMK189" s="382"/>
      <c r="BML189" s="382"/>
      <c r="BMM189" s="382"/>
      <c r="BMN189" s="382"/>
      <c r="BMO189" s="382"/>
      <c r="BMP189" s="382"/>
      <c r="BMQ189" s="382"/>
      <c r="BMR189" s="382"/>
      <c r="BMS189" s="382"/>
      <c r="BMT189" s="382"/>
      <c r="BMU189" s="382"/>
      <c r="BMV189" s="382"/>
      <c r="BMW189" s="382"/>
      <c r="BMX189" s="382"/>
      <c r="BMY189" s="382"/>
      <c r="BMZ189" s="382"/>
      <c r="BNA189" s="382"/>
      <c r="BNB189" s="382"/>
      <c r="BNC189" s="382"/>
      <c r="BND189" s="382"/>
      <c r="BNE189" s="382"/>
      <c r="BNF189" s="382"/>
      <c r="BNG189" s="382"/>
      <c r="BNH189" s="382"/>
      <c r="BNI189" s="382"/>
      <c r="BNJ189" s="382"/>
      <c r="BNK189" s="382"/>
      <c r="BNL189" s="382"/>
      <c r="BNM189" s="382"/>
      <c r="BNN189" s="382"/>
      <c r="BNO189" s="382"/>
      <c r="BNP189" s="382"/>
      <c r="BNQ189" s="382"/>
      <c r="BNR189" s="382"/>
      <c r="BNS189" s="382"/>
      <c r="BNT189" s="382"/>
      <c r="BNU189" s="382"/>
      <c r="BNV189" s="382"/>
      <c r="BNW189" s="382"/>
      <c r="BNX189" s="382"/>
      <c r="BNY189" s="382"/>
      <c r="BNZ189" s="382"/>
      <c r="BOA189" s="382"/>
      <c r="BOB189" s="382"/>
      <c r="BOC189" s="382"/>
      <c r="BOD189" s="382"/>
      <c r="BOE189" s="382"/>
      <c r="BOF189" s="382"/>
      <c r="BOG189" s="382"/>
      <c r="BOH189" s="382"/>
      <c r="BOI189" s="382"/>
      <c r="BOJ189" s="382"/>
      <c r="BOK189" s="382"/>
      <c r="BOL189" s="382"/>
      <c r="BOM189" s="382"/>
      <c r="BON189" s="382"/>
      <c r="BOO189" s="382"/>
      <c r="BOP189" s="382"/>
      <c r="BOQ189" s="382"/>
      <c r="BOR189" s="382"/>
      <c r="BOS189" s="382"/>
      <c r="BOT189" s="382"/>
      <c r="BOU189" s="382"/>
      <c r="BOV189" s="382"/>
      <c r="BOW189" s="382"/>
      <c r="BOX189" s="382"/>
      <c r="BOY189" s="382"/>
      <c r="BOZ189" s="382"/>
      <c r="BPA189" s="382"/>
      <c r="BPB189" s="382"/>
      <c r="BPC189" s="382"/>
      <c r="BPD189" s="382"/>
      <c r="BPE189" s="382"/>
      <c r="BPF189" s="382"/>
      <c r="BPG189" s="382"/>
      <c r="BPH189" s="382"/>
      <c r="BPI189" s="382"/>
      <c r="BPJ189" s="382"/>
      <c r="BPK189" s="382"/>
      <c r="BPL189" s="382"/>
      <c r="BPM189" s="382"/>
      <c r="BPN189" s="382"/>
      <c r="BPO189" s="382"/>
      <c r="BPP189" s="382"/>
      <c r="BPQ189" s="382"/>
      <c r="BPR189" s="382"/>
      <c r="BPS189" s="382"/>
      <c r="BPT189" s="382"/>
      <c r="BPU189" s="382"/>
      <c r="BPV189" s="382"/>
      <c r="BPW189" s="382"/>
      <c r="BPX189" s="382"/>
      <c r="BPY189" s="382"/>
      <c r="BPZ189" s="382"/>
      <c r="BQA189" s="382"/>
      <c r="BQB189" s="382"/>
      <c r="BQC189" s="382"/>
      <c r="BQD189" s="382"/>
      <c r="BQE189" s="382"/>
      <c r="BQF189" s="382"/>
      <c r="BQG189" s="382"/>
      <c r="BQH189" s="382"/>
      <c r="BQI189" s="382"/>
      <c r="BQJ189" s="382"/>
      <c r="BQK189" s="382"/>
      <c r="BQL189" s="382"/>
      <c r="BQM189" s="382"/>
      <c r="BQN189" s="382"/>
      <c r="BQO189" s="382"/>
      <c r="BQP189" s="382"/>
      <c r="BQQ189" s="382"/>
      <c r="BQR189" s="382"/>
      <c r="BQS189" s="382"/>
      <c r="BQT189" s="382"/>
      <c r="BQU189" s="382"/>
      <c r="BQV189" s="382"/>
      <c r="BQW189" s="382"/>
      <c r="BQX189" s="382"/>
      <c r="BQY189" s="382"/>
      <c r="BQZ189" s="382"/>
      <c r="BRA189" s="382"/>
      <c r="BRB189" s="382"/>
      <c r="BRC189" s="382"/>
      <c r="BRD189" s="382"/>
      <c r="BRE189" s="382"/>
      <c r="BRF189" s="382"/>
      <c r="BRG189" s="382"/>
      <c r="BRH189" s="382"/>
      <c r="BRI189" s="382"/>
      <c r="BRJ189" s="382"/>
      <c r="BRK189" s="382"/>
      <c r="BRL189" s="382"/>
      <c r="BRM189" s="382"/>
      <c r="BRN189" s="382"/>
      <c r="BRO189" s="382"/>
      <c r="BRP189" s="382"/>
      <c r="BRQ189" s="382"/>
      <c r="BRR189" s="382"/>
      <c r="BRS189" s="382"/>
      <c r="BRT189" s="382"/>
      <c r="BRU189" s="382"/>
      <c r="BRV189" s="382"/>
      <c r="BRW189" s="382"/>
      <c r="BRX189" s="382"/>
      <c r="BRY189" s="382"/>
      <c r="BRZ189" s="382"/>
      <c r="BSA189" s="382"/>
      <c r="BSB189" s="382"/>
      <c r="BSC189" s="382"/>
      <c r="BSD189" s="382"/>
      <c r="BSE189" s="382"/>
      <c r="BSF189" s="382"/>
      <c r="BSG189" s="382"/>
      <c r="BSH189" s="382"/>
      <c r="BSI189" s="382"/>
      <c r="BSJ189" s="382"/>
      <c r="BSK189" s="382"/>
      <c r="BSL189" s="382"/>
      <c r="BSM189" s="382"/>
      <c r="BSN189" s="382"/>
      <c r="BSO189" s="382"/>
      <c r="BSP189" s="382"/>
      <c r="BSQ189" s="382"/>
      <c r="BSR189" s="382"/>
      <c r="BSS189" s="382"/>
      <c r="BST189" s="382"/>
      <c r="BSU189" s="382"/>
      <c r="BSV189" s="382"/>
      <c r="BSW189" s="382"/>
      <c r="BSX189" s="382"/>
      <c r="BSY189" s="382"/>
      <c r="BSZ189" s="382"/>
      <c r="BTA189" s="382"/>
      <c r="BTB189" s="382"/>
      <c r="BTC189" s="382"/>
      <c r="BTD189" s="382"/>
      <c r="BTE189" s="382"/>
      <c r="BTF189" s="382"/>
      <c r="BTG189" s="382"/>
      <c r="BTH189" s="382"/>
      <c r="BTI189" s="382"/>
    </row>
    <row r="190" spans="1:1881" s="307" customFormat="1" ht="76.5" customHeight="1" x14ac:dyDescent="0.25">
      <c r="A190" s="190">
        <v>528</v>
      </c>
      <c r="B190" s="149" t="s">
        <v>58</v>
      </c>
      <c r="C190" s="158" t="s">
        <v>191</v>
      </c>
      <c r="D190" s="156" t="s">
        <v>1238</v>
      </c>
      <c r="E190" s="33" t="e">
        <f>HLOOKUP($D$2,'2019 Data(H)'!$C$1:$DC$310,178,FALSE)</f>
        <v>#N/A</v>
      </c>
      <c r="F190" s="587"/>
      <c r="G190" s="383" t="str">
        <f>IF(F190="","Error: Unit must enter this information if they levy taxes.",)</f>
        <v>Error: Unit must enter this information if they levy taxes.</v>
      </c>
      <c r="H190" s="117"/>
      <c r="I190" s="32"/>
      <c r="J190"/>
      <c r="K190" s="382"/>
      <c r="L190" s="382"/>
      <c r="M190" s="382"/>
      <c r="N190"/>
      <c r="O190" s="382"/>
      <c r="P190" s="382"/>
      <c r="Q190" s="382"/>
      <c r="R190" s="382"/>
      <c r="S190" s="382"/>
      <c r="T190" s="382"/>
      <c r="U190" s="382"/>
      <c r="V190" s="382"/>
      <c r="W190" s="38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c r="AS190" s="382"/>
      <c r="AT190" s="382"/>
      <c r="AU190" s="382"/>
      <c r="AV190" s="382"/>
      <c r="AW190" s="382"/>
      <c r="AX190" s="382"/>
      <c r="AY190" s="382"/>
      <c r="AZ190" s="382"/>
      <c r="BA190" s="382"/>
      <c r="BB190" s="382"/>
      <c r="BC190" s="382"/>
      <c r="BD190" s="382"/>
      <c r="BE190" s="382"/>
      <c r="BF190" s="382"/>
      <c r="BG190" s="382"/>
      <c r="BH190" s="382"/>
      <c r="BI190" s="382"/>
      <c r="BJ190" s="382"/>
      <c r="BK190" s="382"/>
      <c r="BL190" s="382"/>
      <c r="BM190" s="382"/>
      <c r="BN190" s="382"/>
      <c r="BO190" s="382"/>
      <c r="BP190" s="382"/>
      <c r="BQ190" s="382"/>
      <c r="BR190" s="382"/>
      <c r="BS190" s="382"/>
      <c r="BT190" s="382"/>
      <c r="BU190" s="382"/>
      <c r="BV190" s="382"/>
      <c r="BW190" s="382"/>
      <c r="BX190" s="382"/>
      <c r="BY190" s="382"/>
      <c r="BZ190" s="382"/>
      <c r="CA190" s="382"/>
      <c r="CB190" s="382"/>
      <c r="CC190" s="382"/>
      <c r="CD190" s="382"/>
      <c r="CE190" s="382"/>
      <c r="CF190" s="382"/>
      <c r="CG190" s="382"/>
      <c r="CH190" s="382"/>
      <c r="CI190" s="382"/>
      <c r="CJ190" s="382"/>
      <c r="CK190" s="382"/>
      <c r="CL190" s="382"/>
      <c r="CM190" s="382"/>
      <c r="CN190" s="382"/>
      <c r="CO190" s="382"/>
      <c r="CP190" s="382"/>
      <c r="CQ190" s="382"/>
      <c r="CR190" s="382"/>
      <c r="CS190" s="382"/>
      <c r="CT190" s="382"/>
      <c r="CU190" s="382"/>
      <c r="CV190" s="382"/>
      <c r="CW190" s="382"/>
      <c r="CX190" s="382"/>
      <c r="CY190" s="382"/>
      <c r="CZ190" s="382"/>
      <c r="DA190" s="382"/>
      <c r="DB190" s="382"/>
      <c r="DC190" s="382"/>
      <c r="DD190" s="382"/>
      <c r="DE190" s="382"/>
      <c r="DF190" s="382"/>
      <c r="DG190" s="382"/>
      <c r="DH190" s="382"/>
      <c r="DI190" s="382"/>
      <c r="DJ190" s="382"/>
      <c r="DK190" s="382"/>
      <c r="DL190" s="382"/>
      <c r="DM190" s="382"/>
      <c r="DN190" s="382"/>
      <c r="DO190" s="382"/>
      <c r="DP190" s="382"/>
      <c r="DQ190" s="382"/>
      <c r="DR190" s="382"/>
      <c r="DS190" s="382"/>
      <c r="DT190" s="382"/>
      <c r="DU190" s="382"/>
      <c r="DV190" s="382"/>
      <c r="DW190" s="382"/>
      <c r="DX190" s="382"/>
      <c r="DY190" s="382"/>
      <c r="DZ190" s="382"/>
      <c r="EA190" s="382"/>
      <c r="EB190" s="382"/>
      <c r="EC190" s="382"/>
      <c r="ED190" s="382"/>
      <c r="EE190" s="382"/>
      <c r="EF190" s="382"/>
      <c r="EG190" s="382"/>
      <c r="EH190" s="382"/>
      <c r="EI190" s="382"/>
      <c r="EJ190" s="382"/>
      <c r="EK190" s="382"/>
      <c r="EL190" s="382"/>
      <c r="EM190" s="382"/>
      <c r="EN190" s="382"/>
      <c r="EO190" s="382"/>
      <c r="EP190" s="382"/>
      <c r="EQ190" s="382"/>
      <c r="ER190" s="382"/>
      <c r="ES190" s="382"/>
      <c r="ET190" s="382"/>
      <c r="EU190" s="382"/>
      <c r="EV190" s="382"/>
      <c r="EW190" s="382"/>
      <c r="EX190" s="382"/>
      <c r="EY190" s="382"/>
      <c r="EZ190" s="382"/>
      <c r="FA190" s="382"/>
      <c r="FB190" s="382"/>
      <c r="FC190" s="382"/>
      <c r="FD190" s="382"/>
      <c r="FE190" s="382"/>
      <c r="FF190" s="382"/>
      <c r="FG190" s="382"/>
      <c r="FH190" s="382"/>
      <c r="FI190" s="382"/>
      <c r="FJ190" s="382"/>
      <c r="FK190" s="382"/>
      <c r="FL190" s="382"/>
      <c r="FM190" s="382"/>
      <c r="FN190" s="382"/>
      <c r="FO190" s="382"/>
      <c r="FP190" s="382"/>
      <c r="FQ190" s="382"/>
      <c r="FR190" s="382"/>
      <c r="FS190" s="382"/>
      <c r="FT190" s="382"/>
      <c r="FU190" s="382"/>
      <c r="FV190" s="382"/>
      <c r="FW190" s="382"/>
      <c r="FX190" s="382"/>
      <c r="FY190" s="382"/>
      <c r="FZ190" s="382"/>
      <c r="GA190" s="382"/>
      <c r="GB190" s="382"/>
      <c r="GC190" s="382"/>
      <c r="GD190" s="382"/>
      <c r="GE190" s="382"/>
      <c r="GF190" s="382"/>
      <c r="GG190" s="382"/>
      <c r="GH190" s="382"/>
      <c r="GI190" s="382"/>
      <c r="GJ190" s="382"/>
      <c r="GK190" s="382"/>
      <c r="GL190" s="382"/>
      <c r="GM190" s="382"/>
      <c r="GN190" s="382"/>
      <c r="GO190" s="382"/>
      <c r="GP190" s="382"/>
      <c r="GQ190" s="382"/>
      <c r="GR190" s="382"/>
      <c r="GS190" s="382"/>
      <c r="GT190" s="382"/>
      <c r="GU190" s="382"/>
      <c r="GV190" s="382"/>
      <c r="GW190" s="382"/>
      <c r="GX190" s="382"/>
      <c r="GY190" s="382"/>
      <c r="GZ190" s="382"/>
      <c r="HA190" s="382"/>
      <c r="HB190" s="382"/>
      <c r="HC190" s="382"/>
      <c r="HD190" s="382"/>
      <c r="HE190" s="382"/>
      <c r="HF190" s="382"/>
      <c r="HG190" s="382"/>
      <c r="HH190" s="382"/>
      <c r="HI190" s="382"/>
      <c r="HJ190" s="382"/>
      <c r="HK190" s="382"/>
      <c r="HL190" s="382"/>
      <c r="HM190" s="382"/>
      <c r="HN190" s="382"/>
      <c r="HO190" s="382"/>
      <c r="HP190" s="382"/>
      <c r="HQ190" s="382"/>
      <c r="HR190" s="382"/>
      <c r="HS190" s="382"/>
      <c r="HT190" s="382"/>
      <c r="HU190" s="382"/>
      <c r="HV190" s="382"/>
      <c r="HW190" s="382"/>
      <c r="HX190" s="382"/>
      <c r="HY190" s="382"/>
      <c r="HZ190" s="382"/>
      <c r="IA190" s="382"/>
      <c r="IB190" s="382"/>
      <c r="IC190" s="382"/>
      <c r="ID190" s="382"/>
      <c r="IE190" s="382"/>
      <c r="IF190" s="382"/>
      <c r="IG190" s="382"/>
      <c r="IH190" s="382"/>
      <c r="II190" s="382"/>
      <c r="IJ190" s="382"/>
      <c r="IK190" s="382"/>
      <c r="IL190" s="382"/>
      <c r="IM190" s="382"/>
      <c r="IN190" s="382"/>
      <c r="IO190" s="382"/>
      <c r="IP190" s="382"/>
      <c r="IQ190" s="382"/>
      <c r="IR190" s="382"/>
      <c r="IS190" s="382"/>
      <c r="IT190" s="382"/>
      <c r="IU190" s="382"/>
      <c r="IV190" s="382"/>
      <c r="IW190" s="382"/>
      <c r="IX190" s="382"/>
      <c r="IY190" s="382"/>
      <c r="IZ190" s="382"/>
      <c r="JA190" s="382"/>
      <c r="JB190" s="382"/>
      <c r="JC190" s="382"/>
      <c r="JD190" s="382"/>
      <c r="JE190" s="382"/>
      <c r="JF190" s="382"/>
      <c r="JG190" s="382"/>
      <c r="JH190" s="382"/>
      <c r="JI190" s="382"/>
      <c r="JJ190" s="382"/>
      <c r="JK190" s="382"/>
      <c r="JL190" s="382"/>
      <c r="JM190" s="382"/>
      <c r="JN190" s="382"/>
      <c r="JO190" s="382"/>
      <c r="JP190" s="382"/>
      <c r="JQ190" s="382"/>
      <c r="JR190" s="382"/>
      <c r="JS190" s="382"/>
      <c r="JT190" s="382"/>
      <c r="JU190" s="382"/>
      <c r="JV190" s="382"/>
      <c r="JW190" s="382"/>
      <c r="JX190" s="382"/>
      <c r="JY190" s="382"/>
      <c r="JZ190" s="382"/>
      <c r="KA190" s="382"/>
      <c r="KB190" s="382"/>
      <c r="KC190" s="382"/>
      <c r="KD190" s="382"/>
      <c r="KE190" s="382"/>
      <c r="KF190" s="382"/>
      <c r="KG190" s="382"/>
      <c r="KH190" s="382"/>
      <c r="KI190" s="382"/>
      <c r="KJ190" s="382"/>
      <c r="KK190" s="382"/>
      <c r="KL190" s="382"/>
      <c r="KM190" s="382"/>
      <c r="KN190" s="382"/>
      <c r="KO190" s="382"/>
      <c r="KP190" s="382"/>
      <c r="KQ190" s="382"/>
      <c r="KR190" s="382"/>
      <c r="KS190" s="382"/>
      <c r="KT190" s="382"/>
      <c r="KU190" s="382"/>
      <c r="KV190" s="382"/>
      <c r="KW190" s="382"/>
      <c r="KX190" s="382"/>
      <c r="KY190" s="382"/>
      <c r="KZ190" s="382"/>
      <c r="LA190" s="382"/>
      <c r="LB190" s="382"/>
      <c r="LC190" s="382"/>
      <c r="LD190" s="382"/>
      <c r="LE190" s="382"/>
      <c r="LF190" s="382"/>
      <c r="LG190" s="382"/>
      <c r="LH190" s="382"/>
      <c r="LI190" s="382"/>
      <c r="LJ190" s="382"/>
      <c r="LK190" s="382"/>
      <c r="LL190" s="382"/>
      <c r="LM190" s="382"/>
      <c r="LN190" s="382"/>
      <c r="LO190" s="382"/>
      <c r="LP190" s="382"/>
      <c r="LQ190" s="382"/>
      <c r="LR190" s="382"/>
      <c r="LS190" s="382"/>
      <c r="LT190" s="382"/>
      <c r="LU190" s="382"/>
      <c r="LV190" s="382"/>
      <c r="LW190" s="382"/>
      <c r="LX190" s="382"/>
      <c r="LY190" s="382"/>
      <c r="LZ190" s="382"/>
      <c r="MA190" s="382"/>
      <c r="MB190" s="382"/>
      <c r="MC190" s="382"/>
      <c r="MD190" s="382"/>
      <c r="ME190" s="382"/>
      <c r="MF190" s="382"/>
      <c r="MG190" s="382"/>
      <c r="MH190" s="382"/>
      <c r="MI190" s="382"/>
      <c r="MJ190" s="382"/>
      <c r="MK190" s="382"/>
      <c r="ML190" s="382"/>
      <c r="MM190" s="382"/>
      <c r="MN190" s="382"/>
      <c r="MO190" s="382"/>
      <c r="MP190" s="382"/>
      <c r="MQ190" s="382"/>
      <c r="MR190" s="382"/>
      <c r="MS190" s="382"/>
      <c r="MT190" s="382"/>
      <c r="MU190" s="382"/>
      <c r="MV190" s="382"/>
      <c r="MW190" s="382"/>
      <c r="MX190" s="382"/>
      <c r="MY190" s="382"/>
      <c r="MZ190" s="382"/>
      <c r="NA190" s="382"/>
      <c r="NB190" s="382"/>
      <c r="NC190" s="382"/>
      <c r="ND190" s="382"/>
      <c r="NE190" s="382"/>
      <c r="NF190" s="382"/>
      <c r="NG190" s="382"/>
      <c r="NH190" s="382"/>
      <c r="NI190" s="382"/>
      <c r="NJ190" s="382"/>
      <c r="NK190" s="382"/>
      <c r="NL190" s="382"/>
      <c r="NM190" s="382"/>
      <c r="NN190" s="382"/>
      <c r="NO190" s="382"/>
      <c r="NP190" s="382"/>
      <c r="NQ190" s="382"/>
      <c r="NR190" s="382"/>
      <c r="NS190" s="382"/>
      <c r="NT190" s="382"/>
      <c r="NU190" s="382"/>
      <c r="NV190" s="382"/>
      <c r="NW190" s="382"/>
      <c r="NX190" s="382"/>
      <c r="NY190" s="382"/>
      <c r="NZ190" s="382"/>
      <c r="OA190" s="382"/>
      <c r="OB190" s="382"/>
      <c r="OC190" s="382"/>
      <c r="OD190" s="382"/>
      <c r="OE190" s="382"/>
      <c r="OF190" s="382"/>
      <c r="OG190" s="382"/>
      <c r="OH190" s="382"/>
      <c r="OI190" s="382"/>
      <c r="OJ190" s="382"/>
      <c r="OK190" s="382"/>
      <c r="OL190" s="382"/>
      <c r="OM190" s="382"/>
      <c r="ON190" s="382"/>
      <c r="OO190" s="382"/>
      <c r="OP190" s="382"/>
      <c r="OQ190" s="382"/>
      <c r="OR190" s="382"/>
      <c r="OS190" s="382"/>
      <c r="OT190" s="382"/>
      <c r="OU190" s="382"/>
      <c r="OV190" s="382"/>
      <c r="OW190" s="382"/>
      <c r="OX190" s="382"/>
      <c r="OY190" s="382"/>
      <c r="OZ190" s="382"/>
      <c r="PA190" s="382"/>
      <c r="PB190" s="382"/>
      <c r="PC190" s="382"/>
      <c r="PD190" s="382"/>
      <c r="PE190" s="382"/>
      <c r="PF190" s="382"/>
      <c r="PG190" s="382"/>
      <c r="PH190" s="382"/>
      <c r="PI190" s="382"/>
      <c r="PJ190" s="382"/>
      <c r="PK190" s="382"/>
      <c r="PL190" s="382"/>
      <c r="PM190" s="382"/>
      <c r="PN190" s="382"/>
      <c r="PO190" s="382"/>
      <c r="PP190" s="382"/>
      <c r="PQ190" s="382"/>
      <c r="PR190" s="382"/>
      <c r="PS190" s="382"/>
      <c r="PT190" s="382"/>
      <c r="PU190" s="382"/>
      <c r="PV190" s="382"/>
      <c r="PW190" s="382"/>
      <c r="PX190" s="382"/>
      <c r="PY190" s="382"/>
      <c r="PZ190" s="382"/>
      <c r="QA190" s="382"/>
      <c r="QB190" s="382"/>
      <c r="QC190" s="382"/>
      <c r="QD190" s="382"/>
      <c r="QE190" s="382"/>
      <c r="QF190" s="382"/>
      <c r="QG190" s="382"/>
      <c r="QH190" s="382"/>
      <c r="QI190" s="382"/>
      <c r="QJ190" s="382"/>
      <c r="QK190" s="382"/>
      <c r="QL190" s="382"/>
      <c r="QM190" s="382"/>
      <c r="QN190" s="382"/>
      <c r="QO190" s="382"/>
      <c r="QP190" s="382"/>
      <c r="QQ190" s="382"/>
      <c r="QR190" s="382"/>
      <c r="QS190" s="382"/>
      <c r="QT190" s="382"/>
      <c r="QU190" s="382"/>
      <c r="QV190" s="382"/>
      <c r="QW190" s="382"/>
      <c r="QX190" s="382"/>
      <c r="QY190" s="382"/>
      <c r="QZ190" s="382"/>
      <c r="RA190" s="382"/>
      <c r="RB190" s="382"/>
      <c r="RC190" s="382"/>
      <c r="RD190" s="382"/>
      <c r="RE190" s="382"/>
      <c r="RF190" s="382"/>
      <c r="RG190" s="382"/>
      <c r="RH190" s="382"/>
      <c r="RI190" s="382"/>
      <c r="RJ190" s="382"/>
      <c r="RK190" s="382"/>
      <c r="RL190" s="382"/>
      <c r="RM190" s="382"/>
      <c r="RN190" s="382"/>
      <c r="RO190" s="382"/>
      <c r="RP190" s="382"/>
      <c r="RQ190" s="382"/>
      <c r="RR190" s="382"/>
      <c r="RS190" s="382"/>
      <c r="RT190" s="382"/>
      <c r="RU190" s="382"/>
      <c r="RV190" s="382"/>
      <c r="RW190" s="382"/>
      <c r="RX190" s="382"/>
      <c r="RY190" s="382"/>
      <c r="RZ190" s="382"/>
      <c r="SA190" s="382"/>
      <c r="SB190" s="382"/>
      <c r="SC190" s="382"/>
      <c r="SD190" s="382"/>
      <c r="SE190" s="382"/>
      <c r="SF190" s="382"/>
      <c r="SG190" s="382"/>
      <c r="SH190" s="382"/>
      <c r="SI190" s="382"/>
      <c r="SJ190" s="382"/>
      <c r="SK190" s="382"/>
      <c r="SL190" s="382"/>
      <c r="SM190" s="382"/>
      <c r="SN190" s="382"/>
      <c r="SO190" s="382"/>
      <c r="SP190" s="382"/>
      <c r="SQ190" s="382"/>
      <c r="SR190" s="382"/>
      <c r="SS190" s="382"/>
      <c r="ST190" s="382"/>
      <c r="SU190" s="382"/>
      <c r="SV190" s="382"/>
      <c r="SW190" s="382"/>
      <c r="SX190" s="382"/>
      <c r="SY190" s="382"/>
      <c r="SZ190" s="382"/>
      <c r="TA190" s="382"/>
      <c r="TB190" s="382"/>
      <c r="TC190" s="382"/>
      <c r="TD190" s="382"/>
      <c r="TE190" s="382"/>
      <c r="TF190" s="382"/>
      <c r="TG190" s="382"/>
      <c r="TH190" s="382"/>
      <c r="TI190" s="382"/>
      <c r="TJ190" s="382"/>
      <c r="TK190" s="382"/>
      <c r="TL190" s="382"/>
      <c r="TM190" s="382"/>
      <c r="TN190" s="382"/>
      <c r="TO190" s="382"/>
      <c r="TP190" s="382"/>
      <c r="TQ190" s="382"/>
      <c r="TR190" s="382"/>
      <c r="TS190" s="382"/>
      <c r="TT190" s="382"/>
      <c r="TU190" s="382"/>
      <c r="TV190" s="382"/>
      <c r="TW190" s="382"/>
      <c r="TX190" s="382"/>
      <c r="TY190" s="382"/>
      <c r="TZ190" s="382"/>
      <c r="UA190" s="382"/>
      <c r="UB190" s="382"/>
      <c r="UC190" s="382"/>
      <c r="UD190" s="382"/>
      <c r="UE190" s="382"/>
      <c r="UF190" s="382"/>
      <c r="UG190" s="382"/>
      <c r="UH190" s="382"/>
      <c r="UI190" s="382"/>
      <c r="UJ190" s="382"/>
      <c r="UK190" s="382"/>
      <c r="UL190" s="382"/>
      <c r="UM190" s="382"/>
      <c r="UN190" s="382"/>
      <c r="UO190" s="382"/>
      <c r="UP190" s="382"/>
      <c r="UQ190" s="382"/>
      <c r="UR190" s="382"/>
      <c r="US190" s="382"/>
      <c r="UT190" s="382"/>
      <c r="UU190" s="382"/>
      <c r="UV190" s="382"/>
      <c r="UW190" s="382"/>
      <c r="UX190" s="382"/>
      <c r="UY190" s="382"/>
      <c r="UZ190" s="382"/>
      <c r="VA190" s="382"/>
      <c r="VB190" s="382"/>
      <c r="VC190" s="382"/>
      <c r="VD190" s="382"/>
      <c r="VE190" s="382"/>
      <c r="VF190" s="382"/>
      <c r="VG190" s="382"/>
      <c r="VH190" s="382"/>
      <c r="VI190" s="382"/>
      <c r="VJ190" s="382"/>
      <c r="VK190" s="382"/>
      <c r="VL190" s="382"/>
      <c r="VM190" s="382"/>
      <c r="VN190" s="382"/>
      <c r="VO190" s="382"/>
      <c r="VP190" s="382"/>
      <c r="VQ190" s="382"/>
      <c r="VR190" s="382"/>
      <c r="VS190" s="382"/>
      <c r="VT190" s="382"/>
      <c r="VU190" s="382"/>
      <c r="VV190" s="382"/>
      <c r="VW190" s="382"/>
      <c r="VX190" s="382"/>
      <c r="VY190" s="382"/>
      <c r="VZ190" s="382"/>
      <c r="WA190" s="382"/>
      <c r="WB190" s="382"/>
      <c r="WC190" s="382"/>
      <c r="WD190" s="382"/>
      <c r="WE190" s="382"/>
      <c r="WF190" s="382"/>
      <c r="WG190" s="382"/>
      <c r="WH190" s="382"/>
      <c r="WI190" s="382"/>
      <c r="WJ190" s="382"/>
      <c r="WK190" s="382"/>
      <c r="WL190" s="382"/>
      <c r="WM190" s="382"/>
      <c r="WN190" s="382"/>
      <c r="WO190" s="382"/>
      <c r="WP190" s="382"/>
      <c r="WQ190" s="382"/>
      <c r="WR190" s="382"/>
      <c r="WS190" s="382"/>
      <c r="WT190" s="382"/>
      <c r="WU190" s="382"/>
      <c r="WV190" s="382"/>
      <c r="WW190" s="382"/>
      <c r="WX190" s="382"/>
      <c r="WY190" s="382"/>
      <c r="WZ190" s="382"/>
      <c r="XA190" s="382"/>
      <c r="XB190" s="382"/>
      <c r="XC190" s="382"/>
      <c r="XD190" s="382"/>
      <c r="XE190" s="382"/>
      <c r="XF190" s="382"/>
      <c r="XG190" s="382"/>
      <c r="XH190" s="382"/>
      <c r="XI190" s="382"/>
      <c r="XJ190" s="382"/>
      <c r="XK190" s="382"/>
      <c r="XL190" s="382"/>
      <c r="XM190" s="382"/>
      <c r="XN190" s="382"/>
      <c r="XO190" s="382"/>
      <c r="XP190" s="382"/>
      <c r="XQ190" s="382"/>
      <c r="XR190" s="382"/>
      <c r="XS190" s="382"/>
      <c r="XT190" s="382"/>
      <c r="XU190" s="382"/>
      <c r="XV190" s="382"/>
      <c r="XW190" s="382"/>
      <c r="XX190" s="382"/>
      <c r="XY190" s="382"/>
      <c r="XZ190" s="382"/>
      <c r="YA190" s="382"/>
      <c r="YB190" s="382"/>
      <c r="YC190" s="382"/>
      <c r="YD190" s="382"/>
      <c r="YE190" s="382"/>
      <c r="YF190" s="382"/>
      <c r="YG190" s="382"/>
      <c r="YH190" s="382"/>
      <c r="YI190" s="382"/>
      <c r="YJ190" s="382"/>
      <c r="YK190" s="382"/>
      <c r="YL190" s="382"/>
      <c r="YM190" s="382"/>
      <c r="YN190" s="382"/>
      <c r="YO190" s="382"/>
      <c r="YP190" s="382"/>
      <c r="YQ190" s="382"/>
      <c r="YR190" s="382"/>
      <c r="YS190" s="382"/>
      <c r="YT190" s="382"/>
      <c r="YU190" s="382"/>
      <c r="YV190" s="382"/>
      <c r="YW190" s="382"/>
      <c r="YX190" s="382"/>
      <c r="YY190" s="382"/>
      <c r="YZ190" s="382"/>
      <c r="ZA190" s="382"/>
      <c r="ZB190" s="382"/>
      <c r="ZC190" s="382"/>
      <c r="ZD190" s="382"/>
      <c r="ZE190" s="382"/>
      <c r="ZF190" s="382"/>
      <c r="ZG190" s="382"/>
      <c r="ZH190" s="382"/>
      <c r="ZI190" s="382"/>
      <c r="ZJ190" s="382"/>
      <c r="ZK190" s="382"/>
      <c r="ZL190" s="382"/>
      <c r="ZM190" s="382"/>
      <c r="ZN190" s="382"/>
      <c r="ZO190" s="382"/>
      <c r="ZP190" s="382"/>
      <c r="ZQ190" s="382"/>
      <c r="ZR190" s="382"/>
      <c r="ZS190" s="382"/>
      <c r="ZT190" s="382"/>
      <c r="ZU190" s="382"/>
      <c r="ZV190" s="382"/>
      <c r="ZW190" s="382"/>
      <c r="ZX190" s="382"/>
      <c r="ZY190" s="382"/>
      <c r="ZZ190" s="382"/>
      <c r="AAA190" s="382"/>
      <c r="AAB190" s="382"/>
      <c r="AAC190" s="382"/>
      <c r="AAD190" s="382"/>
      <c r="AAE190" s="382"/>
      <c r="AAF190" s="382"/>
      <c r="AAG190" s="382"/>
      <c r="AAH190" s="382"/>
      <c r="AAI190" s="382"/>
      <c r="AAJ190" s="382"/>
      <c r="AAK190" s="382"/>
      <c r="AAL190" s="382"/>
      <c r="AAM190" s="382"/>
      <c r="AAN190" s="382"/>
      <c r="AAO190" s="382"/>
      <c r="AAP190" s="382"/>
      <c r="AAQ190" s="382"/>
      <c r="AAR190" s="382"/>
      <c r="AAS190" s="382"/>
      <c r="AAT190" s="382"/>
      <c r="AAU190" s="382"/>
      <c r="AAV190" s="382"/>
      <c r="AAW190" s="382"/>
      <c r="AAX190" s="382"/>
      <c r="AAY190" s="382"/>
      <c r="AAZ190" s="382"/>
      <c r="ABA190" s="382"/>
      <c r="ABB190" s="382"/>
      <c r="ABC190" s="382"/>
      <c r="ABD190" s="382"/>
      <c r="ABE190" s="382"/>
      <c r="ABF190" s="382"/>
      <c r="ABG190" s="382"/>
      <c r="ABH190" s="382"/>
      <c r="ABI190" s="382"/>
      <c r="ABJ190" s="382"/>
      <c r="ABK190" s="382"/>
      <c r="ABL190" s="382"/>
      <c r="ABM190" s="382"/>
      <c r="ABN190" s="382"/>
      <c r="ABO190" s="382"/>
      <c r="ABP190" s="382"/>
      <c r="ABQ190" s="382"/>
      <c r="ABR190" s="382"/>
      <c r="ABS190" s="382"/>
      <c r="ABT190" s="382"/>
      <c r="ABU190" s="382"/>
      <c r="ABV190" s="382"/>
      <c r="ABW190" s="382"/>
      <c r="ABX190" s="382"/>
      <c r="ABY190" s="382"/>
      <c r="ABZ190" s="382"/>
      <c r="ACA190" s="382"/>
      <c r="ACB190" s="382"/>
      <c r="ACC190" s="382"/>
      <c r="ACD190" s="382"/>
      <c r="ACE190" s="382"/>
      <c r="ACF190" s="382"/>
      <c r="ACG190" s="382"/>
      <c r="ACH190" s="382"/>
      <c r="ACI190" s="382"/>
      <c r="ACJ190" s="382"/>
      <c r="ACK190" s="382"/>
      <c r="ACL190" s="382"/>
      <c r="ACM190" s="382"/>
      <c r="ACN190" s="382"/>
      <c r="ACO190" s="382"/>
      <c r="ACP190" s="382"/>
      <c r="ACQ190" s="382"/>
      <c r="ACR190" s="382"/>
      <c r="ACS190" s="382"/>
      <c r="ACT190" s="382"/>
      <c r="ACU190" s="382"/>
      <c r="ACV190" s="382"/>
      <c r="ACW190" s="382"/>
      <c r="ACX190" s="382"/>
      <c r="ACY190" s="382"/>
      <c r="ACZ190" s="382"/>
      <c r="ADA190" s="382"/>
      <c r="ADB190" s="382"/>
      <c r="ADC190" s="382"/>
      <c r="ADD190" s="382"/>
      <c r="ADE190" s="382"/>
      <c r="ADF190" s="382"/>
      <c r="ADG190" s="382"/>
      <c r="ADH190" s="382"/>
      <c r="ADI190" s="382"/>
      <c r="ADJ190" s="382"/>
      <c r="ADK190" s="382"/>
      <c r="ADL190" s="382"/>
      <c r="ADM190" s="382"/>
      <c r="ADN190" s="382"/>
      <c r="ADO190" s="382"/>
      <c r="ADP190" s="382"/>
      <c r="ADQ190" s="382"/>
      <c r="ADR190" s="382"/>
      <c r="ADS190" s="382"/>
      <c r="ADT190" s="382"/>
      <c r="ADU190" s="382"/>
      <c r="ADV190" s="382"/>
      <c r="ADW190" s="382"/>
      <c r="ADX190" s="382"/>
      <c r="ADY190" s="382"/>
      <c r="ADZ190" s="382"/>
      <c r="AEA190" s="382"/>
      <c r="AEB190" s="382"/>
      <c r="AEC190" s="382"/>
      <c r="AED190" s="382"/>
      <c r="AEE190" s="382"/>
      <c r="AEF190" s="382"/>
      <c r="AEG190" s="382"/>
      <c r="AEH190" s="382"/>
      <c r="AEI190" s="382"/>
      <c r="AEJ190" s="382"/>
      <c r="AEK190" s="382"/>
      <c r="AEL190" s="382"/>
      <c r="AEM190" s="382"/>
      <c r="AEN190" s="382"/>
      <c r="AEO190" s="382"/>
      <c r="AEP190" s="382"/>
      <c r="AEQ190" s="382"/>
      <c r="AER190" s="382"/>
      <c r="AES190" s="382"/>
      <c r="AET190" s="382"/>
      <c r="AEU190" s="382"/>
      <c r="AEV190" s="382"/>
      <c r="AEW190" s="382"/>
      <c r="AEX190" s="382"/>
      <c r="AEY190" s="382"/>
      <c r="AEZ190" s="382"/>
      <c r="AFA190" s="382"/>
      <c r="AFB190" s="382"/>
      <c r="AFC190" s="382"/>
      <c r="AFD190" s="382"/>
      <c r="AFE190" s="382"/>
      <c r="AFF190" s="382"/>
      <c r="AFG190" s="382"/>
      <c r="AFH190" s="382"/>
      <c r="AFI190" s="382"/>
      <c r="AFJ190" s="382"/>
      <c r="AFK190" s="382"/>
      <c r="AFL190" s="382"/>
      <c r="AFM190" s="382"/>
      <c r="AFN190" s="382"/>
      <c r="AFO190" s="382"/>
      <c r="AFP190" s="382"/>
      <c r="AFQ190" s="382"/>
      <c r="AFR190" s="382"/>
      <c r="AFS190" s="382"/>
      <c r="AFT190" s="382"/>
      <c r="AFU190" s="382"/>
      <c r="AFV190" s="382"/>
      <c r="AFW190" s="382"/>
      <c r="AFX190" s="382"/>
      <c r="AFY190" s="382"/>
      <c r="AFZ190" s="382"/>
      <c r="AGA190" s="382"/>
      <c r="AGB190" s="382"/>
      <c r="AGC190" s="382"/>
      <c r="AGD190" s="382"/>
      <c r="AGE190" s="382"/>
      <c r="AGF190" s="382"/>
      <c r="AGG190" s="382"/>
      <c r="AGH190" s="382"/>
      <c r="AGI190" s="382"/>
      <c r="AGJ190" s="382"/>
      <c r="AGK190" s="382"/>
      <c r="AGL190" s="382"/>
      <c r="AGM190" s="382"/>
      <c r="AGN190" s="382"/>
      <c r="AGO190" s="382"/>
      <c r="AGP190" s="382"/>
      <c r="AGQ190" s="382"/>
      <c r="AGR190" s="382"/>
      <c r="AGS190" s="382"/>
      <c r="AGT190" s="382"/>
      <c r="AGU190" s="382"/>
      <c r="AGV190" s="382"/>
      <c r="AGW190" s="382"/>
      <c r="AGX190" s="382"/>
      <c r="AGY190" s="382"/>
      <c r="AGZ190" s="382"/>
      <c r="AHA190" s="382"/>
      <c r="AHB190" s="382"/>
      <c r="AHC190" s="382"/>
      <c r="AHD190" s="382"/>
      <c r="AHE190" s="382"/>
      <c r="AHF190" s="382"/>
      <c r="AHG190" s="382"/>
      <c r="AHH190" s="382"/>
      <c r="AHI190" s="382"/>
      <c r="AHJ190" s="382"/>
      <c r="AHK190" s="382"/>
      <c r="AHL190" s="382"/>
      <c r="AHM190" s="382"/>
      <c r="AHN190" s="382"/>
      <c r="AHO190" s="382"/>
      <c r="AHP190" s="382"/>
      <c r="AHQ190" s="382"/>
      <c r="AHR190" s="382"/>
      <c r="AHS190" s="382"/>
      <c r="AHT190" s="382"/>
      <c r="AHU190" s="382"/>
      <c r="AHV190" s="382"/>
      <c r="AHW190" s="382"/>
      <c r="AHX190" s="382"/>
      <c r="AHY190" s="382"/>
      <c r="AHZ190" s="382"/>
      <c r="AIA190" s="382"/>
      <c r="AIB190" s="382"/>
      <c r="AIC190" s="382"/>
      <c r="AID190" s="382"/>
      <c r="AIE190" s="382"/>
      <c r="AIF190" s="382"/>
      <c r="AIG190" s="382"/>
      <c r="AIH190" s="382"/>
      <c r="AII190" s="382"/>
      <c r="AIJ190" s="382"/>
      <c r="AIK190" s="382"/>
      <c r="AIL190" s="382"/>
      <c r="AIM190" s="382"/>
      <c r="AIN190" s="382"/>
      <c r="AIO190" s="382"/>
      <c r="AIP190" s="382"/>
      <c r="AIQ190" s="382"/>
      <c r="AIR190" s="382"/>
      <c r="AIS190" s="382"/>
      <c r="AIT190" s="382"/>
      <c r="AIU190" s="382"/>
      <c r="AIV190" s="382"/>
      <c r="AIW190" s="382"/>
      <c r="AIX190" s="382"/>
      <c r="AIY190" s="382"/>
      <c r="AIZ190" s="382"/>
      <c r="AJA190" s="382"/>
      <c r="AJB190" s="382"/>
      <c r="AJC190" s="382"/>
      <c r="AJD190" s="382"/>
      <c r="AJE190" s="382"/>
      <c r="AJF190" s="382"/>
      <c r="AJG190" s="382"/>
      <c r="AJH190" s="382"/>
      <c r="AJI190" s="382"/>
      <c r="AJJ190" s="382"/>
      <c r="AJK190" s="382"/>
      <c r="AJL190" s="382"/>
      <c r="AJM190" s="382"/>
      <c r="AJN190" s="382"/>
      <c r="AJO190" s="382"/>
      <c r="AJP190" s="382"/>
      <c r="AJQ190" s="382"/>
      <c r="AJR190" s="382"/>
      <c r="AJS190" s="382"/>
      <c r="AJT190" s="382"/>
      <c r="AJU190" s="382"/>
      <c r="AJV190" s="382"/>
      <c r="AJW190" s="382"/>
      <c r="AJX190" s="382"/>
      <c r="AJY190" s="382"/>
      <c r="AJZ190" s="382"/>
      <c r="AKA190" s="382"/>
      <c r="AKB190" s="382"/>
      <c r="AKC190" s="382"/>
      <c r="AKD190" s="382"/>
      <c r="AKE190" s="382"/>
      <c r="AKF190" s="382"/>
      <c r="AKG190" s="382"/>
      <c r="AKH190" s="382"/>
      <c r="AKI190" s="382"/>
      <c r="AKJ190" s="382"/>
      <c r="AKK190" s="382"/>
      <c r="AKL190" s="382"/>
      <c r="AKM190" s="382"/>
      <c r="AKN190" s="382"/>
      <c r="AKO190" s="382"/>
      <c r="AKP190" s="382"/>
      <c r="AKQ190" s="382"/>
      <c r="AKR190" s="382"/>
      <c r="AKS190" s="382"/>
      <c r="AKT190" s="382"/>
      <c r="AKU190" s="382"/>
      <c r="AKV190" s="382"/>
      <c r="AKW190" s="382"/>
      <c r="AKX190" s="382"/>
      <c r="AKY190" s="382"/>
      <c r="AKZ190" s="382"/>
      <c r="ALA190" s="382"/>
      <c r="ALB190" s="382"/>
      <c r="ALC190" s="382"/>
      <c r="ALD190" s="382"/>
      <c r="ALE190" s="382"/>
      <c r="ALF190" s="382"/>
      <c r="ALG190" s="382"/>
      <c r="ALH190" s="382"/>
      <c r="ALI190" s="382"/>
      <c r="ALJ190" s="382"/>
      <c r="ALK190" s="382"/>
      <c r="ALL190" s="382"/>
      <c r="ALM190" s="382"/>
      <c r="ALN190" s="382"/>
      <c r="ALO190" s="382"/>
      <c r="ALP190" s="382"/>
      <c r="ALQ190" s="382"/>
      <c r="ALR190" s="382"/>
      <c r="ALS190" s="382"/>
      <c r="ALT190" s="382"/>
      <c r="ALU190" s="382"/>
      <c r="ALV190" s="382"/>
      <c r="ALW190" s="382"/>
      <c r="ALX190" s="382"/>
      <c r="ALY190" s="382"/>
      <c r="ALZ190" s="382"/>
      <c r="AMA190" s="382"/>
      <c r="AMB190" s="382"/>
      <c r="AMC190" s="382"/>
      <c r="AMD190" s="382"/>
      <c r="AME190" s="382"/>
      <c r="AMF190" s="382"/>
      <c r="AMG190" s="382"/>
      <c r="AMH190" s="382"/>
      <c r="AMI190" s="382"/>
      <c r="AMJ190" s="382"/>
      <c r="AMK190" s="382"/>
      <c r="AML190" s="382"/>
      <c r="AMM190" s="382"/>
      <c r="AMN190" s="382"/>
      <c r="AMO190" s="382"/>
      <c r="AMP190" s="382"/>
      <c r="AMQ190" s="382"/>
      <c r="AMR190" s="382"/>
      <c r="AMS190" s="382"/>
      <c r="AMT190" s="382"/>
      <c r="AMU190" s="382"/>
      <c r="AMV190" s="382"/>
      <c r="AMW190" s="382"/>
      <c r="AMX190" s="382"/>
      <c r="AMY190" s="382"/>
      <c r="AMZ190" s="382"/>
      <c r="ANA190" s="382"/>
      <c r="ANB190" s="382"/>
      <c r="ANC190" s="382"/>
      <c r="AND190" s="382"/>
      <c r="ANE190" s="382"/>
      <c r="ANF190" s="382"/>
      <c r="ANG190" s="382"/>
      <c r="ANH190" s="382"/>
      <c r="ANI190" s="382"/>
      <c r="ANJ190" s="382"/>
      <c r="ANK190" s="382"/>
      <c r="ANL190" s="382"/>
      <c r="ANM190" s="382"/>
      <c r="ANN190" s="382"/>
      <c r="ANO190" s="382"/>
      <c r="ANP190" s="382"/>
      <c r="ANQ190" s="382"/>
      <c r="ANR190" s="382"/>
      <c r="ANS190" s="382"/>
      <c r="ANT190" s="382"/>
      <c r="ANU190" s="382"/>
      <c r="ANV190" s="382"/>
      <c r="ANW190" s="382"/>
      <c r="ANX190" s="382"/>
      <c r="ANY190" s="382"/>
      <c r="ANZ190" s="382"/>
      <c r="AOA190" s="382"/>
      <c r="AOB190" s="382"/>
      <c r="AOC190" s="382"/>
      <c r="AOD190" s="382"/>
      <c r="AOE190" s="382"/>
      <c r="AOF190" s="382"/>
      <c r="AOG190" s="382"/>
      <c r="AOH190" s="382"/>
      <c r="AOI190" s="382"/>
      <c r="AOJ190" s="382"/>
      <c r="AOK190" s="382"/>
      <c r="AOL190" s="382"/>
      <c r="AOM190" s="382"/>
      <c r="AON190" s="382"/>
      <c r="AOO190" s="382"/>
      <c r="AOP190" s="382"/>
      <c r="AOQ190" s="382"/>
      <c r="AOR190" s="382"/>
      <c r="AOS190" s="382"/>
      <c r="AOT190" s="382"/>
      <c r="AOU190" s="382"/>
      <c r="AOV190" s="382"/>
      <c r="AOW190" s="382"/>
      <c r="AOX190" s="382"/>
      <c r="AOY190" s="382"/>
      <c r="AOZ190" s="382"/>
      <c r="APA190" s="382"/>
      <c r="APB190" s="382"/>
      <c r="APC190" s="382"/>
      <c r="APD190" s="382"/>
      <c r="APE190" s="382"/>
      <c r="APF190" s="382"/>
      <c r="APG190" s="382"/>
      <c r="APH190" s="382"/>
      <c r="API190" s="382"/>
      <c r="APJ190" s="382"/>
      <c r="APK190" s="382"/>
      <c r="APL190" s="382"/>
      <c r="APM190" s="382"/>
      <c r="APN190" s="382"/>
      <c r="APO190" s="382"/>
      <c r="APP190" s="382"/>
      <c r="APQ190" s="382"/>
      <c r="APR190" s="382"/>
      <c r="APS190" s="382"/>
      <c r="APT190" s="382"/>
      <c r="APU190" s="382"/>
      <c r="APV190" s="382"/>
      <c r="APW190" s="382"/>
      <c r="APX190" s="382"/>
      <c r="APY190" s="382"/>
      <c r="APZ190" s="382"/>
      <c r="AQA190" s="382"/>
      <c r="AQB190" s="382"/>
      <c r="AQC190" s="382"/>
      <c r="AQD190" s="382"/>
      <c r="AQE190" s="382"/>
      <c r="AQF190" s="382"/>
      <c r="AQG190" s="382"/>
      <c r="AQH190" s="382"/>
      <c r="AQI190" s="382"/>
      <c r="AQJ190" s="382"/>
      <c r="AQK190" s="382"/>
      <c r="AQL190" s="382"/>
      <c r="AQM190" s="382"/>
      <c r="AQN190" s="382"/>
      <c r="AQO190" s="382"/>
      <c r="AQP190" s="382"/>
      <c r="AQQ190" s="382"/>
      <c r="AQR190" s="382"/>
      <c r="AQS190" s="382"/>
      <c r="AQT190" s="382"/>
      <c r="AQU190" s="382"/>
      <c r="AQV190" s="382"/>
      <c r="AQW190" s="382"/>
      <c r="AQX190" s="382"/>
      <c r="AQY190" s="382"/>
      <c r="AQZ190" s="382"/>
      <c r="ARA190" s="382"/>
      <c r="ARB190" s="382"/>
      <c r="ARC190" s="382"/>
      <c r="ARD190" s="382"/>
      <c r="ARE190" s="382"/>
      <c r="ARF190" s="382"/>
      <c r="ARG190" s="382"/>
      <c r="ARH190" s="382"/>
      <c r="ARI190" s="382"/>
      <c r="ARJ190" s="382"/>
      <c r="ARK190" s="382"/>
      <c r="ARL190" s="382"/>
      <c r="ARM190" s="382"/>
      <c r="ARN190" s="382"/>
      <c r="ARO190" s="382"/>
      <c r="ARP190" s="382"/>
      <c r="ARQ190" s="382"/>
      <c r="ARR190" s="382"/>
      <c r="ARS190" s="382"/>
      <c r="ART190" s="382"/>
      <c r="ARU190" s="382"/>
      <c r="ARV190" s="382"/>
      <c r="ARW190" s="382"/>
      <c r="ARX190" s="382"/>
      <c r="ARY190" s="382"/>
      <c r="ARZ190" s="382"/>
      <c r="ASA190" s="382"/>
      <c r="ASB190" s="382"/>
      <c r="ASC190" s="382"/>
      <c r="ASD190" s="382"/>
      <c r="ASE190" s="382"/>
      <c r="ASF190" s="382"/>
      <c r="ASG190" s="382"/>
      <c r="ASH190" s="382"/>
      <c r="ASI190" s="382"/>
      <c r="ASJ190" s="382"/>
      <c r="ASK190" s="382"/>
      <c r="ASL190" s="382"/>
      <c r="ASM190" s="382"/>
      <c r="ASN190" s="382"/>
      <c r="ASO190" s="382"/>
      <c r="ASP190" s="382"/>
      <c r="ASQ190" s="382"/>
      <c r="ASR190" s="382"/>
      <c r="ASS190" s="382"/>
      <c r="AST190" s="382"/>
      <c r="ASU190" s="382"/>
      <c r="ASV190" s="382"/>
      <c r="ASW190" s="382"/>
      <c r="ASX190" s="382"/>
      <c r="ASY190" s="382"/>
      <c r="ASZ190" s="382"/>
      <c r="ATA190" s="382"/>
      <c r="ATB190" s="382"/>
      <c r="ATC190" s="382"/>
      <c r="ATD190" s="382"/>
      <c r="ATE190" s="382"/>
      <c r="ATF190" s="382"/>
      <c r="ATG190" s="382"/>
      <c r="ATH190" s="382"/>
      <c r="ATI190" s="382"/>
      <c r="ATJ190" s="382"/>
      <c r="ATK190" s="382"/>
      <c r="ATL190" s="382"/>
      <c r="ATM190" s="382"/>
      <c r="ATN190" s="382"/>
      <c r="ATO190" s="382"/>
      <c r="ATP190" s="382"/>
      <c r="ATQ190" s="382"/>
      <c r="ATR190" s="382"/>
      <c r="ATS190" s="382"/>
      <c r="ATT190" s="382"/>
      <c r="ATU190" s="382"/>
      <c r="ATV190" s="382"/>
      <c r="ATW190" s="382"/>
      <c r="ATX190" s="382"/>
      <c r="ATY190" s="382"/>
      <c r="ATZ190" s="382"/>
      <c r="AUA190" s="382"/>
      <c r="AUB190" s="382"/>
      <c r="AUC190" s="382"/>
      <c r="AUD190" s="382"/>
      <c r="AUE190" s="382"/>
      <c r="AUF190" s="382"/>
      <c r="AUG190" s="382"/>
      <c r="AUH190" s="382"/>
      <c r="AUI190" s="382"/>
      <c r="AUJ190" s="382"/>
      <c r="AUK190" s="382"/>
      <c r="AUL190" s="382"/>
      <c r="AUM190" s="382"/>
      <c r="AUN190" s="382"/>
      <c r="AUO190" s="382"/>
      <c r="AUP190" s="382"/>
      <c r="AUQ190" s="382"/>
      <c r="AUR190" s="382"/>
      <c r="AUS190" s="382"/>
      <c r="AUT190" s="382"/>
      <c r="AUU190" s="382"/>
      <c r="AUV190" s="382"/>
      <c r="AUW190" s="382"/>
      <c r="AUX190" s="382"/>
      <c r="AUY190" s="382"/>
      <c r="AUZ190" s="382"/>
      <c r="AVA190" s="382"/>
      <c r="AVB190" s="382"/>
      <c r="AVC190" s="382"/>
      <c r="AVD190" s="382"/>
      <c r="AVE190" s="382"/>
      <c r="AVF190" s="382"/>
      <c r="AVG190" s="382"/>
      <c r="AVH190" s="382"/>
      <c r="AVI190" s="382"/>
      <c r="AVJ190" s="382"/>
      <c r="AVK190" s="382"/>
      <c r="AVL190" s="382"/>
      <c r="AVM190" s="382"/>
      <c r="AVN190" s="382"/>
      <c r="AVO190" s="382"/>
      <c r="AVP190" s="382"/>
      <c r="AVQ190" s="382"/>
      <c r="AVR190" s="382"/>
      <c r="AVS190" s="382"/>
      <c r="AVT190" s="382"/>
      <c r="AVU190" s="382"/>
      <c r="AVV190" s="382"/>
      <c r="AVW190" s="382"/>
      <c r="AVX190" s="382"/>
      <c r="AVY190" s="382"/>
      <c r="AVZ190" s="382"/>
      <c r="AWA190" s="382"/>
      <c r="AWB190" s="382"/>
      <c r="AWC190" s="382"/>
      <c r="AWD190" s="382"/>
      <c r="AWE190" s="382"/>
      <c r="AWF190" s="382"/>
      <c r="AWG190" s="382"/>
      <c r="AWH190" s="382"/>
      <c r="AWI190" s="382"/>
      <c r="AWJ190" s="382"/>
      <c r="AWK190" s="382"/>
      <c r="AWL190" s="382"/>
      <c r="AWM190" s="382"/>
      <c r="AWN190" s="382"/>
      <c r="AWO190" s="382"/>
      <c r="AWP190" s="382"/>
      <c r="AWQ190" s="382"/>
      <c r="AWR190" s="382"/>
      <c r="AWS190" s="382"/>
      <c r="AWT190" s="382"/>
      <c r="AWU190" s="382"/>
      <c r="AWV190" s="382"/>
      <c r="AWW190" s="382"/>
      <c r="AWX190" s="382"/>
      <c r="AWY190" s="382"/>
      <c r="AWZ190" s="382"/>
      <c r="AXA190" s="382"/>
      <c r="AXB190" s="382"/>
      <c r="AXC190" s="382"/>
      <c r="AXD190" s="382"/>
      <c r="AXE190" s="382"/>
      <c r="AXF190" s="382"/>
      <c r="AXG190" s="382"/>
      <c r="AXH190" s="382"/>
      <c r="AXI190" s="382"/>
      <c r="AXJ190" s="382"/>
      <c r="AXK190" s="382"/>
      <c r="AXL190" s="382"/>
      <c r="AXM190" s="382"/>
      <c r="AXN190" s="382"/>
      <c r="AXO190" s="382"/>
      <c r="AXP190" s="382"/>
      <c r="AXQ190" s="382"/>
      <c r="AXR190" s="382"/>
      <c r="AXS190" s="382"/>
      <c r="AXT190" s="382"/>
      <c r="AXU190" s="382"/>
      <c r="AXV190" s="382"/>
      <c r="AXW190" s="382"/>
      <c r="AXX190" s="382"/>
      <c r="AXY190" s="382"/>
      <c r="AXZ190" s="382"/>
      <c r="AYA190" s="382"/>
      <c r="AYB190" s="382"/>
      <c r="AYC190" s="382"/>
      <c r="AYD190" s="382"/>
      <c r="AYE190" s="382"/>
      <c r="AYF190" s="382"/>
      <c r="AYG190" s="382"/>
      <c r="AYH190" s="382"/>
      <c r="AYI190" s="382"/>
      <c r="AYJ190" s="382"/>
      <c r="AYK190" s="382"/>
      <c r="AYL190" s="382"/>
      <c r="AYM190" s="382"/>
      <c r="AYN190" s="382"/>
      <c r="AYO190" s="382"/>
      <c r="AYP190" s="382"/>
      <c r="AYQ190" s="382"/>
      <c r="AYR190" s="382"/>
      <c r="AYS190" s="382"/>
      <c r="AYT190" s="382"/>
      <c r="AYU190" s="382"/>
      <c r="AYV190" s="382"/>
      <c r="AYW190" s="382"/>
      <c r="AYX190" s="382"/>
      <c r="AYY190" s="382"/>
      <c r="AYZ190" s="382"/>
      <c r="AZA190" s="382"/>
      <c r="AZB190" s="382"/>
      <c r="AZC190" s="382"/>
      <c r="AZD190" s="382"/>
      <c r="AZE190" s="382"/>
      <c r="AZF190" s="382"/>
      <c r="AZG190" s="382"/>
      <c r="AZH190" s="382"/>
      <c r="AZI190" s="382"/>
      <c r="AZJ190" s="382"/>
      <c r="AZK190" s="382"/>
      <c r="AZL190" s="382"/>
      <c r="AZM190" s="382"/>
      <c r="AZN190" s="382"/>
      <c r="AZO190" s="382"/>
      <c r="AZP190" s="382"/>
      <c r="AZQ190" s="382"/>
      <c r="AZR190" s="382"/>
      <c r="AZS190" s="382"/>
      <c r="AZT190" s="382"/>
      <c r="AZU190" s="382"/>
      <c r="AZV190" s="382"/>
      <c r="AZW190" s="382"/>
      <c r="AZX190" s="382"/>
      <c r="AZY190" s="382"/>
      <c r="AZZ190" s="382"/>
      <c r="BAA190" s="382"/>
      <c r="BAB190" s="382"/>
      <c r="BAC190" s="382"/>
      <c r="BAD190" s="382"/>
      <c r="BAE190" s="382"/>
      <c r="BAF190" s="382"/>
      <c r="BAG190" s="382"/>
      <c r="BAH190" s="382"/>
      <c r="BAI190" s="382"/>
      <c r="BAJ190" s="382"/>
      <c r="BAK190" s="382"/>
      <c r="BAL190" s="382"/>
      <c r="BAM190" s="382"/>
      <c r="BAN190" s="382"/>
      <c r="BAO190" s="382"/>
      <c r="BAP190" s="382"/>
      <c r="BAQ190" s="382"/>
      <c r="BAR190" s="382"/>
      <c r="BAS190" s="382"/>
      <c r="BAT190" s="382"/>
      <c r="BAU190" s="382"/>
      <c r="BAV190" s="382"/>
      <c r="BAW190" s="382"/>
      <c r="BAX190" s="382"/>
      <c r="BAY190" s="382"/>
      <c r="BAZ190" s="382"/>
      <c r="BBA190" s="382"/>
      <c r="BBB190" s="382"/>
      <c r="BBC190" s="382"/>
      <c r="BBD190" s="382"/>
      <c r="BBE190" s="382"/>
      <c r="BBF190" s="382"/>
      <c r="BBG190" s="382"/>
      <c r="BBH190" s="382"/>
      <c r="BBI190" s="382"/>
      <c r="BBJ190" s="382"/>
      <c r="BBK190" s="382"/>
      <c r="BBL190" s="382"/>
      <c r="BBM190" s="382"/>
      <c r="BBN190" s="382"/>
      <c r="BBO190" s="382"/>
      <c r="BBP190" s="382"/>
      <c r="BBQ190" s="382"/>
      <c r="BBR190" s="382"/>
      <c r="BBS190" s="382"/>
      <c r="BBT190" s="382"/>
      <c r="BBU190" s="382"/>
      <c r="BBV190" s="382"/>
      <c r="BBW190" s="382"/>
      <c r="BBX190" s="382"/>
      <c r="BBY190" s="382"/>
      <c r="BBZ190" s="382"/>
      <c r="BCA190" s="382"/>
      <c r="BCB190" s="382"/>
      <c r="BCC190" s="382"/>
      <c r="BCD190" s="382"/>
      <c r="BCE190" s="382"/>
      <c r="BCF190" s="382"/>
      <c r="BCG190" s="382"/>
      <c r="BCH190" s="382"/>
      <c r="BCI190" s="382"/>
      <c r="BCJ190" s="382"/>
      <c r="BCK190" s="382"/>
      <c r="BCL190" s="382"/>
      <c r="BCM190" s="382"/>
      <c r="BCN190" s="382"/>
      <c r="BCO190" s="382"/>
      <c r="BCP190" s="382"/>
      <c r="BCQ190" s="382"/>
      <c r="BCR190" s="382"/>
      <c r="BCS190" s="382"/>
      <c r="BCT190" s="382"/>
      <c r="BCU190" s="382"/>
      <c r="BCV190" s="382"/>
      <c r="BCW190" s="382"/>
      <c r="BCX190" s="382"/>
      <c r="BCY190" s="382"/>
      <c r="BCZ190" s="382"/>
      <c r="BDA190" s="382"/>
      <c r="BDB190" s="382"/>
      <c r="BDC190" s="382"/>
      <c r="BDD190" s="382"/>
      <c r="BDE190" s="382"/>
      <c r="BDF190" s="382"/>
      <c r="BDG190" s="382"/>
      <c r="BDH190" s="382"/>
      <c r="BDI190" s="382"/>
      <c r="BDJ190" s="382"/>
      <c r="BDK190" s="382"/>
      <c r="BDL190" s="382"/>
      <c r="BDM190" s="382"/>
      <c r="BDN190" s="382"/>
      <c r="BDO190" s="382"/>
      <c r="BDP190" s="382"/>
      <c r="BDQ190" s="382"/>
      <c r="BDR190" s="382"/>
      <c r="BDS190" s="382"/>
      <c r="BDT190" s="382"/>
      <c r="BDU190" s="382"/>
      <c r="BDV190" s="382"/>
      <c r="BDW190" s="382"/>
      <c r="BDX190" s="382"/>
      <c r="BDY190" s="382"/>
      <c r="BDZ190" s="382"/>
      <c r="BEA190" s="382"/>
      <c r="BEB190" s="382"/>
      <c r="BEC190" s="382"/>
      <c r="BED190" s="382"/>
      <c r="BEE190" s="382"/>
      <c r="BEF190" s="382"/>
      <c r="BEG190" s="382"/>
      <c r="BEH190" s="382"/>
      <c r="BEI190" s="382"/>
      <c r="BEJ190" s="382"/>
      <c r="BEK190" s="382"/>
      <c r="BEL190" s="382"/>
      <c r="BEM190" s="382"/>
      <c r="BEN190" s="382"/>
      <c r="BEO190" s="382"/>
      <c r="BEP190" s="382"/>
      <c r="BEQ190" s="382"/>
      <c r="BER190" s="382"/>
      <c r="BES190" s="382"/>
      <c r="BET190" s="382"/>
      <c r="BEU190" s="382"/>
      <c r="BEV190" s="382"/>
      <c r="BEW190" s="382"/>
      <c r="BEX190" s="382"/>
      <c r="BEY190" s="382"/>
      <c r="BEZ190" s="382"/>
      <c r="BFA190" s="382"/>
      <c r="BFB190" s="382"/>
      <c r="BFC190" s="382"/>
      <c r="BFD190" s="382"/>
      <c r="BFE190" s="382"/>
      <c r="BFF190" s="382"/>
      <c r="BFG190" s="382"/>
      <c r="BFH190" s="382"/>
      <c r="BFI190" s="382"/>
      <c r="BFJ190" s="382"/>
      <c r="BFK190" s="382"/>
      <c r="BFL190" s="382"/>
      <c r="BFM190" s="382"/>
      <c r="BFN190" s="382"/>
      <c r="BFO190" s="382"/>
      <c r="BFP190" s="382"/>
      <c r="BFQ190" s="382"/>
      <c r="BFR190" s="382"/>
      <c r="BFS190" s="382"/>
      <c r="BFT190" s="382"/>
      <c r="BFU190" s="382"/>
      <c r="BFV190" s="382"/>
      <c r="BFW190" s="382"/>
      <c r="BFX190" s="382"/>
      <c r="BFY190" s="382"/>
      <c r="BFZ190" s="382"/>
      <c r="BGA190" s="382"/>
      <c r="BGB190" s="382"/>
      <c r="BGC190" s="382"/>
      <c r="BGD190" s="382"/>
      <c r="BGE190" s="382"/>
      <c r="BGF190" s="382"/>
      <c r="BGG190" s="382"/>
      <c r="BGH190" s="382"/>
      <c r="BGI190" s="382"/>
      <c r="BGJ190" s="382"/>
      <c r="BGK190" s="382"/>
      <c r="BGL190" s="382"/>
      <c r="BGM190" s="382"/>
      <c r="BGN190" s="382"/>
      <c r="BGO190" s="382"/>
      <c r="BGP190" s="382"/>
      <c r="BGQ190" s="382"/>
      <c r="BGR190" s="382"/>
      <c r="BGS190" s="382"/>
      <c r="BGT190" s="382"/>
      <c r="BGU190" s="382"/>
      <c r="BGV190" s="382"/>
      <c r="BGW190" s="382"/>
      <c r="BGX190" s="382"/>
      <c r="BGY190" s="382"/>
      <c r="BGZ190" s="382"/>
      <c r="BHA190" s="382"/>
      <c r="BHB190" s="382"/>
      <c r="BHC190" s="382"/>
      <c r="BHD190" s="382"/>
      <c r="BHE190" s="382"/>
      <c r="BHF190" s="382"/>
      <c r="BHG190" s="382"/>
      <c r="BHH190" s="382"/>
      <c r="BHI190" s="382"/>
      <c r="BHJ190" s="382"/>
      <c r="BHK190" s="382"/>
      <c r="BHL190" s="382"/>
      <c r="BHM190" s="382"/>
      <c r="BHN190" s="382"/>
      <c r="BHO190" s="382"/>
      <c r="BHP190" s="382"/>
      <c r="BHQ190" s="382"/>
      <c r="BHR190" s="382"/>
      <c r="BHS190" s="382"/>
      <c r="BHT190" s="382"/>
      <c r="BHU190" s="382"/>
      <c r="BHV190" s="382"/>
      <c r="BHW190" s="382"/>
      <c r="BHX190" s="382"/>
      <c r="BHY190" s="382"/>
      <c r="BHZ190" s="382"/>
      <c r="BIA190" s="382"/>
      <c r="BIB190" s="382"/>
      <c r="BIC190" s="382"/>
      <c r="BID190" s="382"/>
      <c r="BIE190" s="382"/>
      <c r="BIF190" s="382"/>
      <c r="BIG190" s="382"/>
      <c r="BIH190" s="382"/>
      <c r="BII190" s="382"/>
      <c r="BIJ190" s="382"/>
      <c r="BIK190" s="382"/>
      <c r="BIL190" s="382"/>
      <c r="BIM190" s="382"/>
      <c r="BIN190" s="382"/>
      <c r="BIO190" s="382"/>
      <c r="BIP190" s="382"/>
      <c r="BIQ190" s="382"/>
      <c r="BIR190" s="382"/>
      <c r="BIS190" s="382"/>
      <c r="BIT190" s="382"/>
      <c r="BIU190" s="382"/>
      <c r="BIV190" s="382"/>
      <c r="BIW190" s="382"/>
      <c r="BIX190" s="382"/>
      <c r="BIY190" s="382"/>
      <c r="BIZ190" s="382"/>
      <c r="BJA190" s="382"/>
      <c r="BJB190" s="382"/>
      <c r="BJC190" s="382"/>
      <c r="BJD190" s="382"/>
      <c r="BJE190" s="382"/>
      <c r="BJF190" s="382"/>
      <c r="BJG190" s="382"/>
      <c r="BJH190" s="382"/>
      <c r="BJI190" s="382"/>
      <c r="BJJ190" s="382"/>
      <c r="BJK190" s="382"/>
      <c r="BJL190" s="382"/>
      <c r="BJM190" s="382"/>
      <c r="BJN190" s="382"/>
      <c r="BJO190" s="382"/>
      <c r="BJP190" s="382"/>
      <c r="BJQ190" s="382"/>
      <c r="BJR190" s="382"/>
      <c r="BJS190" s="382"/>
      <c r="BJT190" s="382"/>
      <c r="BJU190" s="382"/>
      <c r="BJV190" s="382"/>
      <c r="BJW190" s="382"/>
      <c r="BJX190" s="382"/>
      <c r="BJY190" s="382"/>
      <c r="BJZ190" s="382"/>
      <c r="BKA190" s="382"/>
      <c r="BKB190" s="382"/>
      <c r="BKC190" s="382"/>
      <c r="BKD190" s="382"/>
      <c r="BKE190" s="382"/>
      <c r="BKF190" s="382"/>
      <c r="BKG190" s="382"/>
      <c r="BKH190" s="382"/>
      <c r="BKI190" s="382"/>
      <c r="BKJ190" s="382"/>
      <c r="BKK190" s="382"/>
      <c r="BKL190" s="382"/>
      <c r="BKM190" s="382"/>
      <c r="BKN190" s="382"/>
      <c r="BKO190" s="382"/>
      <c r="BKP190" s="382"/>
      <c r="BKQ190" s="382"/>
      <c r="BKR190" s="382"/>
      <c r="BKS190" s="382"/>
      <c r="BKT190" s="382"/>
      <c r="BKU190" s="382"/>
      <c r="BKV190" s="382"/>
      <c r="BKW190" s="382"/>
      <c r="BKX190" s="382"/>
      <c r="BKY190" s="382"/>
      <c r="BKZ190" s="382"/>
      <c r="BLA190" s="382"/>
      <c r="BLB190" s="382"/>
      <c r="BLC190" s="382"/>
      <c r="BLD190" s="382"/>
      <c r="BLE190" s="382"/>
      <c r="BLF190" s="382"/>
      <c r="BLG190" s="382"/>
      <c r="BLH190" s="382"/>
      <c r="BLI190" s="382"/>
      <c r="BLJ190" s="382"/>
      <c r="BLK190" s="382"/>
      <c r="BLL190" s="382"/>
      <c r="BLM190" s="382"/>
      <c r="BLN190" s="382"/>
      <c r="BLO190" s="382"/>
      <c r="BLP190" s="382"/>
      <c r="BLQ190" s="382"/>
      <c r="BLR190" s="382"/>
      <c r="BLS190" s="382"/>
      <c r="BLT190" s="382"/>
      <c r="BLU190" s="382"/>
      <c r="BLV190" s="382"/>
      <c r="BLW190" s="382"/>
      <c r="BLX190" s="382"/>
      <c r="BLY190" s="382"/>
      <c r="BLZ190" s="382"/>
      <c r="BMA190" s="382"/>
      <c r="BMB190" s="382"/>
      <c r="BMC190" s="382"/>
      <c r="BMD190" s="382"/>
      <c r="BME190" s="382"/>
      <c r="BMF190" s="382"/>
      <c r="BMG190" s="382"/>
      <c r="BMH190" s="382"/>
      <c r="BMI190" s="382"/>
      <c r="BMJ190" s="382"/>
      <c r="BMK190" s="382"/>
      <c r="BML190" s="382"/>
      <c r="BMM190" s="382"/>
      <c r="BMN190" s="382"/>
      <c r="BMO190" s="382"/>
      <c r="BMP190" s="382"/>
      <c r="BMQ190" s="382"/>
      <c r="BMR190" s="382"/>
      <c r="BMS190" s="382"/>
      <c r="BMT190" s="382"/>
      <c r="BMU190" s="382"/>
      <c r="BMV190" s="382"/>
      <c r="BMW190" s="382"/>
      <c r="BMX190" s="382"/>
      <c r="BMY190" s="382"/>
      <c r="BMZ190" s="382"/>
      <c r="BNA190" s="382"/>
      <c r="BNB190" s="382"/>
      <c r="BNC190" s="382"/>
      <c r="BND190" s="382"/>
      <c r="BNE190" s="382"/>
      <c r="BNF190" s="382"/>
      <c r="BNG190" s="382"/>
      <c r="BNH190" s="382"/>
      <c r="BNI190" s="382"/>
      <c r="BNJ190" s="382"/>
      <c r="BNK190" s="382"/>
      <c r="BNL190" s="382"/>
      <c r="BNM190" s="382"/>
      <c r="BNN190" s="382"/>
      <c r="BNO190" s="382"/>
      <c r="BNP190" s="382"/>
      <c r="BNQ190" s="382"/>
      <c r="BNR190" s="382"/>
      <c r="BNS190" s="382"/>
      <c r="BNT190" s="382"/>
      <c r="BNU190" s="382"/>
      <c r="BNV190" s="382"/>
      <c r="BNW190" s="382"/>
      <c r="BNX190" s="382"/>
      <c r="BNY190" s="382"/>
      <c r="BNZ190" s="382"/>
      <c r="BOA190" s="382"/>
      <c r="BOB190" s="382"/>
      <c r="BOC190" s="382"/>
      <c r="BOD190" s="382"/>
      <c r="BOE190" s="382"/>
      <c r="BOF190" s="382"/>
      <c r="BOG190" s="382"/>
      <c r="BOH190" s="382"/>
      <c r="BOI190" s="382"/>
      <c r="BOJ190" s="382"/>
      <c r="BOK190" s="382"/>
      <c r="BOL190" s="382"/>
      <c r="BOM190" s="382"/>
      <c r="BON190" s="382"/>
      <c r="BOO190" s="382"/>
      <c r="BOP190" s="382"/>
      <c r="BOQ190" s="382"/>
      <c r="BOR190" s="382"/>
      <c r="BOS190" s="382"/>
      <c r="BOT190" s="382"/>
      <c r="BOU190" s="382"/>
      <c r="BOV190" s="382"/>
      <c r="BOW190" s="382"/>
      <c r="BOX190" s="382"/>
      <c r="BOY190" s="382"/>
      <c r="BOZ190" s="382"/>
      <c r="BPA190" s="382"/>
      <c r="BPB190" s="382"/>
      <c r="BPC190" s="382"/>
      <c r="BPD190" s="382"/>
      <c r="BPE190" s="382"/>
      <c r="BPF190" s="382"/>
      <c r="BPG190" s="382"/>
      <c r="BPH190" s="382"/>
      <c r="BPI190" s="382"/>
      <c r="BPJ190" s="382"/>
      <c r="BPK190" s="382"/>
      <c r="BPL190" s="382"/>
      <c r="BPM190" s="382"/>
      <c r="BPN190" s="382"/>
      <c r="BPO190" s="382"/>
      <c r="BPP190" s="382"/>
      <c r="BPQ190" s="382"/>
      <c r="BPR190" s="382"/>
      <c r="BPS190" s="382"/>
      <c r="BPT190" s="382"/>
      <c r="BPU190" s="382"/>
      <c r="BPV190" s="382"/>
      <c r="BPW190" s="382"/>
      <c r="BPX190" s="382"/>
      <c r="BPY190" s="382"/>
      <c r="BPZ190" s="382"/>
      <c r="BQA190" s="382"/>
      <c r="BQB190" s="382"/>
      <c r="BQC190" s="382"/>
      <c r="BQD190" s="382"/>
      <c r="BQE190" s="382"/>
      <c r="BQF190" s="382"/>
      <c r="BQG190" s="382"/>
      <c r="BQH190" s="382"/>
      <c r="BQI190" s="382"/>
      <c r="BQJ190" s="382"/>
      <c r="BQK190" s="382"/>
      <c r="BQL190" s="382"/>
      <c r="BQM190" s="382"/>
      <c r="BQN190" s="382"/>
      <c r="BQO190" s="382"/>
      <c r="BQP190" s="382"/>
      <c r="BQQ190" s="382"/>
      <c r="BQR190" s="382"/>
      <c r="BQS190" s="382"/>
      <c r="BQT190" s="382"/>
      <c r="BQU190" s="382"/>
      <c r="BQV190" s="382"/>
      <c r="BQW190" s="382"/>
      <c r="BQX190" s="382"/>
      <c r="BQY190" s="382"/>
      <c r="BQZ190" s="382"/>
      <c r="BRA190" s="382"/>
      <c r="BRB190" s="382"/>
      <c r="BRC190" s="382"/>
      <c r="BRD190" s="382"/>
      <c r="BRE190" s="382"/>
      <c r="BRF190" s="382"/>
      <c r="BRG190" s="382"/>
      <c r="BRH190" s="382"/>
      <c r="BRI190" s="382"/>
      <c r="BRJ190" s="382"/>
      <c r="BRK190" s="382"/>
      <c r="BRL190" s="382"/>
      <c r="BRM190" s="382"/>
      <c r="BRN190" s="382"/>
      <c r="BRO190" s="382"/>
      <c r="BRP190" s="382"/>
      <c r="BRQ190" s="382"/>
      <c r="BRR190" s="382"/>
      <c r="BRS190" s="382"/>
      <c r="BRT190" s="382"/>
      <c r="BRU190" s="382"/>
      <c r="BRV190" s="382"/>
      <c r="BRW190" s="382"/>
      <c r="BRX190" s="382"/>
      <c r="BRY190" s="382"/>
      <c r="BRZ190" s="382"/>
      <c r="BSA190" s="382"/>
      <c r="BSB190" s="382"/>
      <c r="BSC190" s="382"/>
      <c r="BSD190" s="382"/>
      <c r="BSE190" s="382"/>
      <c r="BSF190" s="382"/>
      <c r="BSG190" s="382"/>
      <c r="BSH190" s="382"/>
      <c r="BSI190" s="382"/>
      <c r="BSJ190" s="382"/>
      <c r="BSK190" s="382"/>
      <c r="BSL190" s="382"/>
      <c r="BSM190" s="382"/>
      <c r="BSN190" s="382"/>
      <c r="BSO190" s="382"/>
      <c r="BSP190" s="382"/>
      <c r="BSQ190" s="382"/>
      <c r="BSR190" s="382"/>
      <c r="BSS190" s="382"/>
      <c r="BST190" s="382"/>
      <c r="BSU190" s="382"/>
      <c r="BSV190" s="382"/>
      <c r="BSW190" s="382"/>
      <c r="BSX190" s="382"/>
      <c r="BSY190" s="382"/>
      <c r="BSZ190" s="382"/>
      <c r="BTA190" s="382"/>
      <c r="BTB190" s="382"/>
      <c r="BTC190" s="382"/>
      <c r="BTD190" s="382"/>
      <c r="BTE190" s="382"/>
      <c r="BTF190" s="382"/>
      <c r="BTG190" s="382"/>
      <c r="BTH190" s="382"/>
      <c r="BTI190" s="382"/>
    </row>
    <row r="191" spans="1:1881" ht="76.5" customHeight="1" x14ac:dyDescent="0.25">
      <c r="A191" s="190">
        <v>529</v>
      </c>
      <c r="B191" s="149" t="s">
        <v>58</v>
      </c>
      <c r="C191" s="158" t="s">
        <v>191</v>
      </c>
      <c r="D191" s="156" t="s">
        <v>202</v>
      </c>
      <c r="E191" s="33" t="e">
        <f>HLOOKUP($D$2,'2019 Data(H)'!$C$1:$DC$310,179,FALSE)</f>
        <v>#N/A</v>
      </c>
      <c r="F191" s="587"/>
      <c r="G191" s="554" t="str">
        <f>IF(F191="","Error: Unit must enter this information if they levy taxes.",)</f>
        <v>Error: Unit must enter this information if they levy taxes.</v>
      </c>
      <c r="H191" s="14"/>
      <c r="I191" s="32"/>
      <c r="J191"/>
    </row>
    <row r="192" spans="1:1881" ht="69" customHeight="1" x14ac:dyDescent="0.25">
      <c r="A192" s="190">
        <v>530</v>
      </c>
      <c r="B192" s="149" t="s">
        <v>58</v>
      </c>
      <c r="C192" s="158" t="s">
        <v>191</v>
      </c>
      <c r="D192" s="157" t="s">
        <v>203</v>
      </c>
      <c r="E192" s="33" t="e">
        <f>HLOOKUP($D$2,'2019 Data(H)'!$C$1:$DC$310,180,FALSE)</f>
        <v>#N/A</v>
      </c>
      <c r="F192" s="587"/>
      <c r="G192" s="554" t="str">
        <f>IF(F192="","Error: Unit must enter this information if they levy taxes.",)</f>
        <v>Error: Unit must enter this information if they levy taxes.</v>
      </c>
      <c r="H192" s="14"/>
      <c r="I192" s="32"/>
      <c r="J192"/>
    </row>
    <row r="193" spans="1:1881" ht="47.25" customHeight="1" x14ac:dyDescent="0.25">
      <c r="A193" s="190">
        <v>531</v>
      </c>
      <c r="B193" s="149" t="s">
        <v>58</v>
      </c>
      <c r="C193" s="158" t="s">
        <v>191</v>
      </c>
      <c r="D193" s="157" t="s">
        <v>204</v>
      </c>
      <c r="E193" s="33" t="e">
        <f>HLOOKUP($D$2,'2019 Data(H)'!$C$1:$DC$310,181,FALSE)</f>
        <v>#N/A</v>
      </c>
      <c r="F193" s="587"/>
      <c r="G193" s="554" t="str">
        <f>IF(F193="","Error: Unit must enter this information if they levy taxes.",)</f>
        <v>Error: Unit must enter this information if they levy taxes.</v>
      </c>
      <c r="H193" s="14"/>
      <c r="I193" s="32"/>
      <c r="J193"/>
    </row>
    <row r="194" spans="1:1881" ht="71.25" customHeight="1" x14ac:dyDescent="0.25">
      <c r="A194" s="187">
        <v>61</v>
      </c>
      <c r="B194" s="65" t="s">
        <v>61</v>
      </c>
      <c r="C194" s="158" t="s">
        <v>191</v>
      </c>
      <c r="D194" s="174" t="s">
        <v>574</v>
      </c>
      <c r="E194" s="192" t="e">
        <f>HLOOKUP($D$2,'2019 Data(H)'!$C$1:$DC$310,43,FALSE)</f>
        <v>#N/A</v>
      </c>
      <c r="F194" s="561"/>
      <c r="G194" s="554" t="e">
        <f>IF(F194=H194," ","Please check values in account 528, 529, 530 and  531.")</f>
        <v>#DIV/0!</v>
      </c>
      <c r="H194" s="616" t="e">
        <f>ROUND((F190+F191-F192-F193)/(F190+F191)*100,2)</f>
        <v>#DIV/0!</v>
      </c>
      <c r="I194" s="32"/>
      <c r="J194"/>
    </row>
    <row r="195" spans="1:1881" ht="75.75" customHeight="1" x14ac:dyDescent="0.25">
      <c r="A195" s="187">
        <v>102</v>
      </c>
      <c r="B195" s="65" t="s">
        <v>61</v>
      </c>
      <c r="C195" s="158" t="s">
        <v>191</v>
      </c>
      <c r="D195" s="247" t="s">
        <v>575</v>
      </c>
      <c r="E195" s="192" t="e">
        <f>HLOOKUP($D$2,'2019 Data(H)'!$C$1:$DC$310,62,FALSE)</f>
        <v>#N/A</v>
      </c>
      <c r="F195" s="561"/>
      <c r="G195" s="554" t="e">
        <f>IF(F195=H195," ","Please check values in account 528 and 530.")</f>
        <v>#DIV/0!</v>
      </c>
      <c r="H195" s="616" t="e">
        <f>ROUND((F190-F192)/(F190)*100,2)</f>
        <v>#DIV/0!</v>
      </c>
      <c r="I195" s="32"/>
      <c r="J195"/>
    </row>
    <row r="196" spans="1:1881" ht="62.25" customHeight="1" x14ac:dyDescent="0.25">
      <c r="A196" s="187">
        <v>103</v>
      </c>
      <c r="B196" s="65" t="s">
        <v>61</v>
      </c>
      <c r="C196" s="158" t="s">
        <v>191</v>
      </c>
      <c r="D196" s="174" t="s">
        <v>576</v>
      </c>
      <c r="E196" s="192" t="e">
        <f>HLOOKUP($D$2,'2019 Data(H)'!$C$1:$DC$310,63,FALSE)</f>
        <v>#N/A</v>
      </c>
      <c r="F196" s="561"/>
      <c r="G196" s="554" t="e">
        <f>IF(F196=H196," ","Please check values in account 529 and 531.")</f>
        <v>#DIV/0!</v>
      </c>
      <c r="H196" s="616" t="e">
        <f>ROUND((F191-F193)/F191*100,2)</f>
        <v>#DIV/0!</v>
      </c>
      <c r="I196" s="32"/>
      <c r="J196"/>
    </row>
    <row r="197" spans="1:1881" ht="77.25" customHeight="1" x14ac:dyDescent="0.25">
      <c r="A197" s="187">
        <v>544</v>
      </c>
      <c r="B197" s="149" t="s">
        <v>61</v>
      </c>
      <c r="C197" s="181" t="s">
        <v>191</v>
      </c>
      <c r="D197" s="164" t="s">
        <v>205</v>
      </c>
      <c r="E197" s="193" t="e">
        <f>HLOOKUP($D$2,'2019 Data(H)'!$C$1:$DC$310,194,FALSE)</f>
        <v>#N/A</v>
      </c>
      <c r="F197" s="558"/>
      <c r="G197" s="554"/>
      <c r="H197" s="14"/>
      <c r="I197" s="187"/>
      <c r="J197"/>
    </row>
    <row r="198" spans="1:1881" ht="83.25" customHeight="1" x14ac:dyDescent="0.25">
      <c r="A198" s="187">
        <v>545</v>
      </c>
      <c r="B198" s="149" t="s">
        <v>61</v>
      </c>
      <c r="C198" s="181" t="s">
        <v>191</v>
      </c>
      <c r="D198" s="164" t="s">
        <v>206</v>
      </c>
      <c r="E198" s="568"/>
      <c r="F198" s="558"/>
      <c r="G198" s="554"/>
      <c r="H198" s="14"/>
      <c r="I198" s="569"/>
      <c r="J198"/>
    </row>
    <row r="199" spans="1:1881" ht="27.75" customHeight="1" x14ac:dyDescent="0.25">
      <c r="A199" s="541"/>
      <c r="B199" s="160" t="s">
        <v>726</v>
      </c>
      <c r="C199" s="160"/>
      <c r="D199" s="160"/>
      <c r="E199" s="540"/>
      <c r="F199" s="742"/>
      <c r="G199" s="539"/>
      <c r="H199" s="67"/>
      <c r="I199" s="187"/>
      <c r="J199"/>
    </row>
    <row r="200" spans="1:1881" ht="75" customHeight="1" x14ac:dyDescent="0.25">
      <c r="A200" s="187">
        <v>620</v>
      </c>
      <c r="B200" s="149" t="s">
        <v>61</v>
      </c>
      <c r="C200" s="181"/>
      <c r="D200" s="325" t="s">
        <v>725</v>
      </c>
      <c r="E200" s="301"/>
      <c r="F200" s="560"/>
      <c r="G200" s="538" t="str">
        <f>IF(F200&lt;1,"Please answer this question","")</f>
        <v>Please answer this question</v>
      </c>
      <c r="H200" s="67"/>
      <c r="I200" s="187"/>
      <c r="J200"/>
    </row>
    <row r="201" spans="1:1881" ht="85.5" customHeight="1" x14ac:dyDescent="0.25">
      <c r="A201" s="549"/>
      <c r="B201" s="880" t="s">
        <v>1280</v>
      </c>
      <c r="C201" s="880"/>
      <c r="D201" s="880"/>
      <c r="E201" s="880"/>
      <c r="F201" s="880"/>
      <c r="G201" s="880"/>
      <c r="H201" s="467"/>
      <c r="I201" s="388"/>
      <c r="J201"/>
    </row>
    <row r="202" spans="1:1881" ht="55.5" customHeight="1" x14ac:dyDescent="0.25">
      <c r="A202" s="772">
        <v>947</v>
      </c>
      <c r="B202" s="779"/>
      <c r="C202" s="780"/>
      <c r="D202" s="785" t="s">
        <v>972</v>
      </c>
      <c r="E202" s="776" t="s">
        <v>853</v>
      </c>
      <c r="F202" s="855"/>
      <c r="G202" s="538" t="str">
        <f>IF(ISBLANK(F202),"Please do not leave blank","")</f>
        <v>Please do not leave blank</v>
      </c>
      <c r="H202" s="467"/>
      <c r="I202"/>
      <c r="J202"/>
    </row>
    <row r="203" spans="1:1881" ht="51.75" customHeight="1" x14ac:dyDescent="0.25">
      <c r="A203" s="772">
        <v>948</v>
      </c>
      <c r="B203" s="779"/>
      <c r="C203" s="780"/>
      <c r="D203" s="784" t="s">
        <v>973</v>
      </c>
      <c r="E203" s="776" t="s">
        <v>853</v>
      </c>
      <c r="F203" s="855"/>
      <c r="G203" s="538" t="str">
        <f t="shared" ref="G203:G209" si="3">IF(ISBLANK(F203),"Please do not leave blank","")</f>
        <v>Please do not leave blank</v>
      </c>
      <c r="H203" s="467"/>
      <c r="I203"/>
      <c r="J203"/>
    </row>
    <row r="204" spans="1:1881" ht="52.5" customHeight="1" x14ac:dyDescent="0.25">
      <c r="A204" s="772">
        <v>949</v>
      </c>
      <c r="B204" s="779"/>
      <c r="C204" s="780"/>
      <c r="D204" s="784" t="s">
        <v>974</v>
      </c>
      <c r="E204" s="776" t="s">
        <v>853</v>
      </c>
      <c r="F204" s="855"/>
      <c r="G204" s="538" t="str">
        <f t="shared" si="3"/>
        <v>Please do not leave blank</v>
      </c>
      <c r="H204" s="467"/>
      <c r="I204"/>
      <c r="J204"/>
    </row>
    <row r="205" spans="1:1881" ht="53.25" customHeight="1" x14ac:dyDescent="0.25">
      <c r="A205" s="772">
        <v>950</v>
      </c>
      <c r="B205" s="779"/>
      <c r="C205" s="780"/>
      <c r="D205" s="784" t="s">
        <v>855</v>
      </c>
      <c r="E205" s="776" t="s">
        <v>853</v>
      </c>
      <c r="F205" s="855"/>
      <c r="G205" s="538" t="str">
        <f t="shared" si="3"/>
        <v>Please do not leave blank</v>
      </c>
      <c r="H205" s="467"/>
      <c r="I205"/>
      <c r="J205"/>
    </row>
    <row r="206" spans="1:1881" s="465" customFormat="1" ht="90.75" customHeight="1" x14ac:dyDescent="0.25">
      <c r="A206" s="772">
        <v>952</v>
      </c>
      <c r="B206" s="779"/>
      <c r="C206" s="780"/>
      <c r="D206" s="777" t="s">
        <v>1244</v>
      </c>
      <c r="E206" s="776" t="s">
        <v>853</v>
      </c>
      <c r="F206" s="743"/>
      <c r="G206" s="538" t="str">
        <f t="shared" si="3"/>
        <v>Please do not leave blank</v>
      </c>
      <c r="H206" s="467"/>
      <c r="I206"/>
      <c r="J206"/>
      <c r="K206" s="466"/>
      <c r="L206" s="466"/>
      <c r="M206" s="466"/>
      <c r="N206"/>
      <c r="O206" s="466"/>
      <c r="P206" s="466"/>
      <c r="Q206" s="466"/>
      <c r="R206" s="466"/>
      <c r="S206" s="466"/>
      <c r="T206" s="466"/>
      <c r="U206" s="466"/>
      <c r="V206" s="466"/>
      <c r="W206" s="466"/>
      <c r="X206" s="466"/>
      <c r="Y206" s="466"/>
      <c r="Z206" s="466"/>
      <c r="AA206" s="466"/>
      <c r="AB206" s="466"/>
      <c r="AC206" s="466"/>
      <c r="AD206" s="466"/>
      <c r="AE206" s="466"/>
      <c r="AF206" s="466"/>
      <c r="AG206" s="466"/>
      <c r="AH206" s="466"/>
      <c r="AI206" s="466"/>
      <c r="AJ206" s="466"/>
      <c r="AK206" s="466"/>
      <c r="AL206" s="466"/>
      <c r="AM206" s="466"/>
      <c r="AN206" s="466"/>
      <c r="AO206" s="466"/>
      <c r="AP206" s="466"/>
      <c r="AQ206" s="466"/>
      <c r="AR206" s="466"/>
      <c r="AS206" s="466"/>
      <c r="AT206" s="466"/>
      <c r="AU206" s="466"/>
      <c r="AV206" s="466"/>
      <c r="AW206" s="466"/>
      <c r="AX206" s="466"/>
      <c r="AY206" s="466"/>
      <c r="AZ206" s="466"/>
      <c r="BA206" s="466"/>
      <c r="BB206" s="466"/>
      <c r="BC206" s="466"/>
      <c r="BD206" s="466"/>
      <c r="BE206" s="466"/>
      <c r="BF206" s="466"/>
      <c r="BG206" s="466"/>
      <c r="BH206" s="466"/>
      <c r="BI206" s="466"/>
      <c r="BJ206" s="466"/>
      <c r="BK206" s="466"/>
      <c r="BL206" s="466"/>
      <c r="BM206" s="466"/>
      <c r="BN206" s="466"/>
      <c r="BO206" s="466"/>
      <c r="BP206" s="466"/>
      <c r="BQ206" s="466"/>
      <c r="BR206" s="466"/>
      <c r="BS206" s="466"/>
      <c r="BT206" s="466"/>
      <c r="BU206" s="466"/>
      <c r="BV206" s="466"/>
      <c r="BW206" s="466"/>
      <c r="BX206" s="466"/>
      <c r="BY206" s="466"/>
      <c r="BZ206" s="466"/>
      <c r="CA206" s="466"/>
      <c r="CB206" s="466"/>
      <c r="CC206" s="466"/>
      <c r="CD206" s="466"/>
      <c r="CE206" s="466"/>
      <c r="CF206" s="466"/>
      <c r="CG206" s="466"/>
      <c r="CH206" s="466"/>
      <c r="CI206" s="466"/>
      <c r="CJ206" s="466"/>
      <c r="CK206" s="466"/>
      <c r="CL206" s="466"/>
      <c r="CM206" s="466"/>
      <c r="CN206" s="466"/>
      <c r="CO206" s="466"/>
      <c r="CP206" s="466"/>
      <c r="CQ206" s="466"/>
      <c r="CR206" s="466"/>
      <c r="CS206" s="466"/>
      <c r="CT206" s="466"/>
      <c r="CU206" s="466"/>
      <c r="CV206" s="466"/>
      <c r="CW206" s="466"/>
      <c r="CX206" s="466"/>
      <c r="CY206" s="466"/>
      <c r="CZ206" s="466"/>
      <c r="DA206" s="466"/>
      <c r="DB206" s="466"/>
      <c r="DC206" s="466"/>
      <c r="DD206" s="466"/>
      <c r="DE206" s="466"/>
      <c r="DF206" s="466"/>
      <c r="DG206" s="466"/>
      <c r="DH206" s="466"/>
      <c r="DI206" s="466"/>
      <c r="DJ206" s="466"/>
      <c r="DK206" s="466"/>
      <c r="DL206" s="466"/>
      <c r="DM206" s="466"/>
      <c r="DN206" s="466"/>
      <c r="DO206" s="466"/>
      <c r="DP206" s="466"/>
      <c r="DQ206" s="466"/>
      <c r="DR206" s="466"/>
      <c r="DS206" s="466"/>
      <c r="DT206" s="466"/>
      <c r="DU206" s="466"/>
      <c r="DV206" s="466"/>
      <c r="DW206" s="466"/>
      <c r="DX206" s="466"/>
      <c r="DY206" s="466"/>
      <c r="DZ206" s="466"/>
      <c r="EA206" s="466"/>
      <c r="EB206" s="466"/>
      <c r="EC206" s="466"/>
      <c r="ED206" s="466"/>
      <c r="EE206" s="466"/>
      <c r="EF206" s="466"/>
      <c r="EG206" s="466"/>
      <c r="EH206" s="466"/>
      <c r="EI206" s="466"/>
      <c r="EJ206" s="466"/>
      <c r="EK206" s="466"/>
      <c r="EL206" s="466"/>
      <c r="EM206" s="466"/>
      <c r="EN206" s="466"/>
      <c r="EO206" s="466"/>
      <c r="EP206" s="466"/>
      <c r="EQ206" s="466"/>
      <c r="ER206" s="466"/>
      <c r="ES206" s="466"/>
      <c r="ET206" s="466"/>
      <c r="EU206" s="466"/>
      <c r="EV206" s="466"/>
      <c r="EW206" s="466"/>
      <c r="EX206" s="466"/>
      <c r="EY206" s="466"/>
      <c r="EZ206" s="466"/>
      <c r="FA206" s="466"/>
      <c r="FB206" s="466"/>
      <c r="FC206" s="466"/>
      <c r="FD206" s="466"/>
      <c r="FE206" s="466"/>
      <c r="FF206" s="466"/>
      <c r="FG206" s="466"/>
      <c r="FH206" s="466"/>
      <c r="FI206" s="466"/>
      <c r="FJ206" s="466"/>
      <c r="FK206" s="466"/>
      <c r="FL206" s="466"/>
      <c r="FM206" s="466"/>
      <c r="FN206" s="466"/>
      <c r="FO206" s="466"/>
      <c r="FP206" s="466"/>
      <c r="FQ206" s="466"/>
      <c r="FR206" s="466"/>
      <c r="FS206" s="466"/>
      <c r="FT206" s="466"/>
      <c r="FU206" s="466"/>
      <c r="FV206" s="466"/>
      <c r="FW206" s="466"/>
      <c r="FX206" s="466"/>
      <c r="FY206" s="466"/>
      <c r="FZ206" s="466"/>
      <c r="GA206" s="466"/>
      <c r="GB206" s="466"/>
      <c r="GC206" s="466"/>
      <c r="GD206" s="466"/>
      <c r="GE206" s="466"/>
      <c r="GF206" s="466"/>
      <c r="GG206" s="466"/>
      <c r="GH206" s="466"/>
      <c r="GI206" s="466"/>
      <c r="GJ206" s="466"/>
      <c r="GK206" s="466"/>
      <c r="GL206" s="466"/>
      <c r="GM206" s="466"/>
      <c r="GN206" s="466"/>
      <c r="GO206" s="466"/>
      <c r="GP206" s="466"/>
      <c r="GQ206" s="466"/>
      <c r="GR206" s="466"/>
      <c r="GS206" s="466"/>
      <c r="GT206" s="466"/>
      <c r="GU206" s="466"/>
      <c r="GV206" s="466"/>
      <c r="GW206" s="466"/>
      <c r="GX206" s="466"/>
      <c r="GY206" s="466"/>
      <c r="GZ206" s="466"/>
      <c r="HA206" s="466"/>
      <c r="HB206" s="466"/>
      <c r="HC206" s="466"/>
      <c r="HD206" s="466"/>
      <c r="HE206" s="466"/>
      <c r="HF206" s="466"/>
      <c r="HG206" s="466"/>
      <c r="HH206" s="466"/>
      <c r="HI206" s="466"/>
      <c r="HJ206" s="466"/>
      <c r="HK206" s="466"/>
      <c r="HL206" s="466"/>
      <c r="HM206" s="466"/>
      <c r="HN206" s="466"/>
      <c r="HO206" s="466"/>
      <c r="HP206" s="466"/>
      <c r="HQ206" s="466"/>
      <c r="HR206" s="466"/>
      <c r="HS206" s="466"/>
      <c r="HT206" s="466"/>
      <c r="HU206" s="466"/>
      <c r="HV206" s="466"/>
      <c r="HW206" s="466"/>
      <c r="HX206" s="466"/>
      <c r="HY206" s="466"/>
      <c r="HZ206" s="466"/>
      <c r="IA206" s="466"/>
      <c r="IB206" s="466"/>
      <c r="IC206" s="466"/>
      <c r="ID206" s="466"/>
      <c r="IE206" s="466"/>
      <c r="IF206" s="466"/>
      <c r="IG206" s="466"/>
      <c r="IH206" s="466"/>
      <c r="II206" s="466"/>
      <c r="IJ206" s="466"/>
      <c r="IK206" s="466"/>
      <c r="IL206" s="466"/>
      <c r="IM206" s="466"/>
      <c r="IN206" s="466"/>
      <c r="IO206" s="466"/>
      <c r="IP206" s="466"/>
      <c r="IQ206" s="466"/>
      <c r="IR206" s="466"/>
      <c r="IS206" s="466"/>
      <c r="IT206" s="466"/>
      <c r="IU206" s="466"/>
      <c r="IV206" s="466"/>
      <c r="IW206" s="466"/>
      <c r="IX206" s="466"/>
      <c r="IY206" s="466"/>
      <c r="IZ206" s="466"/>
      <c r="JA206" s="466"/>
      <c r="JB206" s="466"/>
      <c r="JC206" s="466"/>
      <c r="JD206" s="466"/>
      <c r="JE206" s="466"/>
      <c r="JF206" s="466"/>
      <c r="JG206" s="466"/>
      <c r="JH206" s="466"/>
      <c r="JI206" s="466"/>
      <c r="JJ206" s="466"/>
      <c r="JK206" s="466"/>
      <c r="JL206" s="466"/>
      <c r="JM206" s="466"/>
      <c r="JN206" s="466"/>
      <c r="JO206" s="466"/>
      <c r="JP206" s="466"/>
      <c r="JQ206" s="466"/>
      <c r="JR206" s="466"/>
      <c r="JS206" s="466"/>
      <c r="JT206" s="466"/>
      <c r="JU206" s="466"/>
      <c r="JV206" s="466"/>
      <c r="JW206" s="466"/>
      <c r="JX206" s="466"/>
      <c r="JY206" s="466"/>
      <c r="JZ206" s="466"/>
      <c r="KA206" s="466"/>
      <c r="KB206" s="466"/>
      <c r="KC206" s="466"/>
      <c r="KD206" s="466"/>
      <c r="KE206" s="466"/>
      <c r="KF206" s="466"/>
      <c r="KG206" s="466"/>
      <c r="KH206" s="466"/>
      <c r="KI206" s="466"/>
      <c r="KJ206" s="466"/>
      <c r="KK206" s="466"/>
      <c r="KL206" s="466"/>
      <c r="KM206" s="466"/>
      <c r="KN206" s="466"/>
      <c r="KO206" s="466"/>
      <c r="KP206" s="466"/>
      <c r="KQ206" s="466"/>
      <c r="KR206" s="466"/>
      <c r="KS206" s="466"/>
      <c r="KT206" s="466"/>
      <c r="KU206" s="466"/>
      <c r="KV206" s="466"/>
      <c r="KW206" s="466"/>
      <c r="KX206" s="466"/>
      <c r="KY206" s="466"/>
      <c r="KZ206" s="466"/>
      <c r="LA206" s="466"/>
      <c r="LB206" s="466"/>
      <c r="LC206" s="466"/>
      <c r="LD206" s="466"/>
      <c r="LE206" s="466"/>
      <c r="LF206" s="466"/>
      <c r="LG206" s="466"/>
      <c r="LH206" s="466"/>
      <c r="LI206" s="466"/>
      <c r="LJ206" s="466"/>
      <c r="LK206" s="466"/>
      <c r="LL206" s="466"/>
      <c r="LM206" s="466"/>
      <c r="LN206" s="466"/>
      <c r="LO206" s="466"/>
      <c r="LP206" s="466"/>
      <c r="LQ206" s="466"/>
      <c r="LR206" s="466"/>
      <c r="LS206" s="466"/>
      <c r="LT206" s="466"/>
      <c r="LU206" s="466"/>
      <c r="LV206" s="466"/>
      <c r="LW206" s="466"/>
      <c r="LX206" s="466"/>
      <c r="LY206" s="466"/>
      <c r="LZ206" s="466"/>
      <c r="MA206" s="466"/>
      <c r="MB206" s="466"/>
      <c r="MC206" s="466"/>
      <c r="MD206" s="466"/>
      <c r="ME206" s="466"/>
      <c r="MF206" s="466"/>
      <c r="MG206" s="466"/>
      <c r="MH206" s="466"/>
      <c r="MI206" s="466"/>
      <c r="MJ206" s="466"/>
      <c r="MK206" s="466"/>
      <c r="ML206" s="466"/>
      <c r="MM206" s="466"/>
      <c r="MN206" s="466"/>
      <c r="MO206" s="466"/>
      <c r="MP206" s="466"/>
      <c r="MQ206" s="466"/>
      <c r="MR206" s="466"/>
      <c r="MS206" s="466"/>
      <c r="MT206" s="466"/>
      <c r="MU206" s="466"/>
      <c r="MV206" s="466"/>
      <c r="MW206" s="466"/>
      <c r="MX206" s="466"/>
      <c r="MY206" s="466"/>
      <c r="MZ206" s="466"/>
      <c r="NA206" s="466"/>
      <c r="NB206" s="466"/>
      <c r="NC206" s="466"/>
      <c r="ND206" s="466"/>
      <c r="NE206" s="466"/>
      <c r="NF206" s="466"/>
      <c r="NG206" s="466"/>
      <c r="NH206" s="466"/>
      <c r="NI206" s="466"/>
      <c r="NJ206" s="466"/>
      <c r="NK206" s="466"/>
      <c r="NL206" s="466"/>
      <c r="NM206" s="466"/>
      <c r="NN206" s="466"/>
      <c r="NO206" s="466"/>
      <c r="NP206" s="466"/>
      <c r="NQ206" s="466"/>
      <c r="NR206" s="466"/>
      <c r="NS206" s="466"/>
      <c r="NT206" s="466"/>
      <c r="NU206" s="466"/>
      <c r="NV206" s="466"/>
      <c r="NW206" s="466"/>
      <c r="NX206" s="466"/>
      <c r="NY206" s="466"/>
      <c r="NZ206" s="466"/>
      <c r="OA206" s="466"/>
      <c r="OB206" s="466"/>
      <c r="OC206" s="466"/>
      <c r="OD206" s="466"/>
      <c r="OE206" s="466"/>
      <c r="OF206" s="466"/>
      <c r="OG206" s="466"/>
      <c r="OH206" s="466"/>
      <c r="OI206" s="466"/>
      <c r="OJ206" s="466"/>
      <c r="OK206" s="466"/>
      <c r="OL206" s="466"/>
      <c r="OM206" s="466"/>
      <c r="ON206" s="466"/>
      <c r="OO206" s="466"/>
      <c r="OP206" s="466"/>
      <c r="OQ206" s="466"/>
      <c r="OR206" s="466"/>
      <c r="OS206" s="466"/>
      <c r="OT206" s="466"/>
      <c r="OU206" s="466"/>
      <c r="OV206" s="466"/>
      <c r="OW206" s="466"/>
      <c r="OX206" s="466"/>
      <c r="OY206" s="466"/>
      <c r="OZ206" s="466"/>
      <c r="PA206" s="466"/>
      <c r="PB206" s="466"/>
      <c r="PC206" s="466"/>
      <c r="PD206" s="466"/>
      <c r="PE206" s="466"/>
      <c r="PF206" s="466"/>
      <c r="PG206" s="466"/>
      <c r="PH206" s="466"/>
      <c r="PI206" s="466"/>
      <c r="PJ206" s="466"/>
      <c r="PK206" s="466"/>
      <c r="PL206" s="466"/>
      <c r="PM206" s="466"/>
      <c r="PN206" s="466"/>
      <c r="PO206" s="466"/>
      <c r="PP206" s="466"/>
      <c r="PQ206" s="466"/>
      <c r="PR206" s="466"/>
      <c r="PS206" s="466"/>
      <c r="PT206" s="466"/>
      <c r="PU206" s="466"/>
      <c r="PV206" s="466"/>
      <c r="PW206" s="466"/>
      <c r="PX206" s="466"/>
      <c r="PY206" s="466"/>
      <c r="PZ206" s="466"/>
      <c r="QA206" s="466"/>
      <c r="QB206" s="466"/>
      <c r="QC206" s="466"/>
      <c r="QD206" s="466"/>
      <c r="QE206" s="466"/>
      <c r="QF206" s="466"/>
      <c r="QG206" s="466"/>
      <c r="QH206" s="466"/>
      <c r="QI206" s="466"/>
      <c r="QJ206" s="466"/>
      <c r="QK206" s="466"/>
      <c r="QL206" s="466"/>
      <c r="QM206" s="466"/>
      <c r="QN206" s="466"/>
      <c r="QO206" s="466"/>
      <c r="QP206" s="466"/>
      <c r="QQ206" s="466"/>
      <c r="QR206" s="466"/>
      <c r="QS206" s="466"/>
      <c r="QT206" s="466"/>
      <c r="QU206" s="466"/>
      <c r="QV206" s="466"/>
      <c r="QW206" s="466"/>
      <c r="QX206" s="466"/>
      <c r="QY206" s="466"/>
      <c r="QZ206" s="466"/>
      <c r="RA206" s="466"/>
      <c r="RB206" s="466"/>
      <c r="RC206" s="466"/>
      <c r="RD206" s="466"/>
      <c r="RE206" s="466"/>
      <c r="RF206" s="466"/>
      <c r="RG206" s="466"/>
      <c r="RH206" s="466"/>
      <c r="RI206" s="466"/>
      <c r="RJ206" s="466"/>
      <c r="RK206" s="466"/>
      <c r="RL206" s="466"/>
      <c r="RM206" s="466"/>
      <c r="RN206" s="466"/>
      <c r="RO206" s="466"/>
      <c r="RP206" s="466"/>
      <c r="RQ206" s="466"/>
      <c r="RR206" s="466"/>
      <c r="RS206" s="466"/>
      <c r="RT206" s="466"/>
      <c r="RU206" s="466"/>
      <c r="RV206" s="466"/>
      <c r="RW206" s="466"/>
      <c r="RX206" s="466"/>
      <c r="RY206" s="466"/>
      <c r="RZ206" s="466"/>
      <c r="SA206" s="466"/>
      <c r="SB206" s="466"/>
      <c r="SC206" s="466"/>
      <c r="SD206" s="466"/>
      <c r="SE206" s="466"/>
      <c r="SF206" s="466"/>
      <c r="SG206" s="466"/>
      <c r="SH206" s="466"/>
      <c r="SI206" s="466"/>
      <c r="SJ206" s="466"/>
      <c r="SK206" s="466"/>
      <c r="SL206" s="466"/>
      <c r="SM206" s="466"/>
      <c r="SN206" s="466"/>
      <c r="SO206" s="466"/>
      <c r="SP206" s="466"/>
      <c r="SQ206" s="466"/>
      <c r="SR206" s="466"/>
      <c r="SS206" s="466"/>
      <c r="ST206" s="466"/>
      <c r="SU206" s="466"/>
      <c r="SV206" s="466"/>
      <c r="SW206" s="466"/>
      <c r="SX206" s="466"/>
      <c r="SY206" s="466"/>
      <c r="SZ206" s="466"/>
      <c r="TA206" s="466"/>
      <c r="TB206" s="466"/>
      <c r="TC206" s="466"/>
      <c r="TD206" s="466"/>
      <c r="TE206" s="466"/>
      <c r="TF206" s="466"/>
      <c r="TG206" s="466"/>
      <c r="TH206" s="466"/>
      <c r="TI206" s="466"/>
      <c r="TJ206" s="466"/>
      <c r="TK206" s="466"/>
      <c r="TL206" s="466"/>
      <c r="TM206" s="466"/>
      <c r="TN206" s="466"/>
      <c r="TO206" s="466"/>
      <c r="TP206" s="466"/>
      <c r="TQ206" s="466"/>
      <c r="TR206" s="466"/>
      <c r="TS206" s="466"/>
      <c r="TT206" s="466"/>
      <c r="TU206" s="466"/>
      <c r="TV206" s="466"/>
      <c r="TW206" s="466"/>
      <c r="TX206" s="466"/>
      <c r="TY206" s="466"/>
      <c r="TZ206" s="466"/>
      <c r="UA206" s="466"/>
      <c r="UB206" s="466"/>
      <c r="UC206" s="466"/>
      <c r="UD206" s="466"/>
      <c r="UE206" s="466"/>
      <c r="UF206" s="466"/>
      <c r="UG206" s="466"/>
      <c r="UH206" s="466"/>
      <c r="UI206" s="466"/>
      <c r="UJ206" s="466"/>
      <c r="UK206" s="466"/>
      <c r="UL206" s="466"/>
      <c r="UM206" s="466"/>
      <c r="UN206" s="466"/>
      <c r="UO206" s="466"/>
      <c r="UP206" s="466"/>
      <c r="UQ206" s="466"/>
      <c r="UR206" s="466"/>
      <c r="US206" s="466"/>
      <c r="UT206" s="466"/>
      <c r="UU206" s="466"/>
      <c r="UV206" s="466"/>
      <c r="UW206" s="466"/>
      <c r="UX206" s="466"/>
      <c r="UY206" s="466"/>
      <c r="UZ206" s="466"/>
      <c r="VA206" s="466"/>
      <c r="VB206" s="466"/>
      <c r="VC206" s="466"/>
      <c r="VD206" s="466"/>
      <c r="VE206" s="466"/>
      <c r="VF206" s="466"/>
      <c r="VG206" s="466"/>
      <c r="VH206" s="466"/>
      <c r="VI206" s="466"/>
      <c r="VJ206" s="466"/>
      <c r="VK206" s="466"/>
      <c r="VL206" s="466"/>
      <c r="VM206" s="466"/>
      <c r="VN206" s="466"/>
      <c r="VO206" s="466"/>
      <c r="VP206" s="466"/>
      <c r="VQ206" s="466"/>
      <c r="VR206" s="466"/>
      <c r="VS206" s="466"/>
      <c r="VT206" s="466"/>
      <c r="VU206" s="466"/>
      <c r="VV206" s="466"/>
      <c r="VW206" s="466"/>
      <c r="VX206" s="466"/>
      <c r="VY206" s="466"/>
      <c r="VZ206" s="466"/>
      <c r="WA206" s="466"/>
      <c r="WB206" s="466"/>
      <c r="WC206" s="466"/>
      <c r="WD206" s="466"/>
      <c r="WE206" s="466"/>
      <c r="WF206" s="466"/>
      <c r="WG206" s="466"/>
      <c r="WH206" s="466"/>
      <c r="WI206" s="466"/>
      <c r="WJ206" s="466"/>
      <c r="WK206" s="466"/>
      <c r="WL206" s="466"/>
      <c r="WM206" s="466"/>
      <c r="WN206" s="466"/>
      <c r="WO206" s="466"/>
      <c r="WP206" s="466"/>
      <c r="WQ206" s="466"/>
      <c r="WR206" s="466"/>
      <c r="WS206" s="466"/>
      <c r="WT206" s="466"/>
      <c r="WU206" s="466"/>
      <c r="WV206" s="466"/>
      <c r="WW206" s="466"/>
      <c r="WX206" s="466"/>
      <c r="WY206" s="466"/>
      <c r="WZ206" s="466"/>
      <c r="XA206" s="466"/>
      <c r="XB206" s="466"/>
      <c r="XC206" s="466"/>
      <c r="XD206" s="466"/>
      <c r="XE206" s="466"/>
      <c r="XF206" s="466"/>
      <c r="XG206" s="466"/>
      <c r="XH206" s="466"/>
      <c r="XI206" s="466"/>
      <c r="XJ206" s="466"/>
      <c r="XK206" s="466"/>
      <c r="XL206" s="466"/>
      <c r="XM206" s="466"/>
      <c r="XN206" s="466"/>
      <c r="XO206" s="466"/>
      <c r="XP206" s="466"/>
      <c r="XQ206" s="466"/>
      <c r="XR206" s="466"/>
      <c r="XS206" s="466"/>
      <c r="XT206" s="466"/>
      <c r="XU206" s="466"/>
      <c r="XV206" s="466"/>
      <c r="XW206" s="466"/>
      <c r="XX206" s="466"/>
      <c r="XY206" s="466"/>
      <c r="XZ206" s="466"/>
      <c r="YA206" s="466"/>
      <c r="YB206" s="466"/>
      <c r="YC206" s="466"/>
      <c r="YD206" s="466"/>
      <c r="YE206" s="466"/>
      <c r="YF206" s="466"/>
      <c r="YG206" s="466"/>
      <c r="YH206" s="466"/>
      <c r="YI206" s="466"/>
      <c r="YJ206" s="466"/>
      <c r="YK206" s="466"/>
      <c r="YL206" s="466"/>
      <c r="YM206" s="466"/>
      <c r="YN206" s="466"/>
      <c r="YO206" s="466"/>
      <c r="YP206" s="466"/>
      <c r="YQ206" s="466"/>
      <c r="YR206" s="466"/>
      <c r="YS206" s="466"/>
      <c r="YT206" s="466"/>
      <c r="YU206" s="466"/>
      <c r="YV206" s="466"/>
      <c r="YW206" s="466"/>
      <c r="YX206" s="466"/>
      <c r="YY206" s="466"/>
      <c r="YZ206" s="466"/>
      <c r="ZA206" s="466"/>
      <c r="ZB206" s="466"/>
      <c r="ZC206" s="466"/>
      <c r="ZD206" s="466"/>
      <c r="ZE206" s="466"/>
      <c r="ZF206" s="466"/>
      <c r="ZG206" s="466"/>
      <c r="ZH206" s="466"/>
      <c r="ZI206" s="466"/>
      <c r="ZJ206" s="466"/>
      <c r="ZK206" s="466"/>
      <c r="ZL206" s="466"/>
      <c r="ZM206" s="466"/>
      <c r="ZN206" s="466"/>
      <c r="ZO206" s="466"/>
      <c r="ZP206" s="466"/>
      <c r="ZQ206" s="466"/>
      <c r="ZR206" s="466"/>
      <c r="ZS206" s="466"/>
      <c r="ZT206" s="466"/>
      <c r="ZU206" s="466"/>
      <c r="ZV206" s="466"/>
      <c r="ZW206" s="466"/>
      <c r="ZX206" s="466"/>
      <c r="ZY206" s="466"/>
      <c r="ZZ206" s="466"/>
      <c r="AAA206" s="466"/>
      <c r="AAB206" s="466"/>
      <c r="AAC206" s="466"/>
      <c r="AAD206" s="466"/>
      <c r="AAE206" s="466"/>
      <c r="AAF206" s="466"/>
      <c r="AAG206" s="466"/>
      <c r="AAH206" s="466"/>
      <c r="AAI206" s="466"/>
      <c r="AAJ206" s="466"/>
      <c r="AAK206" s="466"/>
      <c r="AAL206" s="466"/>
      <c r="AAM206" s="466"/>
      <c r="AAN206" s="466"/>
      <c r="AAO206" s="466"/>
      <c r="AAP206" s="466"/>
      <c r="AAQ206" s="466"/>
      <c r="AAR206" s="466"/>
      <c r="AAS206" s="466"/>
      <c r="AAT206" s="466"/>
      <c r="AAU206" s="466"/>
      <c r="AAV206" s="466"/>
      <c r="AAW206" s="466"/>
      <c r="AAX206" s="466"/>
      <c r="AAY206" s="466"/>
      <c r="AAZ206" s="466"/>
      <c r="ABA206" s="466"/>
      <c r="ABB206" s="466"/>
      <c r="ABC206" s="466"/>
      <c r="ABD206" s="466"/>
      <c r="ABE206" s="466"/>
      <c r="ABF206" s="466"/>
      <c r="ABG206" s="466"/>
      <c r="ABH206" s="466"/>
      <c r="ABI206" s="466"/>
      <c r="ABJ206" s="466"/>
      <c r="ABK206" s="466"/>
      <c r="ABL206" s="466"/>
      <c r="ABM206" s="466"/>
      <c r="ABN206" s="466"/>
      <c r="ABO206" s="466"/>
      <c r="ABP206" s="466"/>
      <c r="ABQ206" s="466"/>
      <c r="ABR206" s="466"/>
      <c r="ABS206" s="466"/>
      <c r="ABT206" s="466"/>
      <c r="ABU206" s="466"/>
      <c r="ABV206" s="466"/>
      <c r="ABW206" s="466"/>
      <c r="ABX206" s="466"/>
      <c r="ABY206" s="466"/>
      <c r="ABZ206" s="466"/>
      <c r="ACA206" s="466"/>
      <c r="ACB206" s="466"/>
      <c r="ACC206" s="466"/>
      <c r="ACD206" s="466"/>
      <c r="ACE206" s="466"/>
      <c r="ACF206" s="466"/>
      <c r="ACG206" s="466"/>
      <c r="ACH206" s="466"/>
      <c r="ACI206" s="466"/>
      <c r="ACJ206" s="466"/>
      <c r="ACK206" s="466"/>
      <c r="ACL206" s="466"/>
      <c r="ACM206" s="466"/>
      <c r="ACN206" s="466"/>
      <c r="ACO206" s="466"/>
      <c r="ACP206" s="466"/>
      <c r="ACQ206" s="466"/>
      <c r="ACR206" s="466"/>
      <c r="ACS206" s="466"/>
      <c r="ACT206" s="466"/>
      <c r="ACU206" s="466"/>
      <c r="ACV206" s="466"/>
      <c r="ACW206" s="466"/>
      <c r="ACX206" s="466"/>
      <c r="ACY206" s="466"/>
      <c r="ACZ206" s="466"/>
      <c r="ADA206" s="466"/>
      <c r="ADB206" s="466"/>
      <c r="ADC206" s="466"/>
      <c r="ADD206" s="466"/>
      <c r="ADE206" s="466"/>
      <c r="ADF206" s="466"/>
      <c r="ADG206" s="466"/>
      <c r="ADH206" s="466"/>
      <c r="ADI206" s="466"/>
      <c r="ADJ206" s="466"/>
      <c r="ADK206" s="466"/>
      <c r="ADL206" s="466"/>
      <c r="ADM206" s="466"/>
      <c r="ADN206" s="466"/>
      <c r="ADO206" s="466"/>
      <c r="ADP206" s="466"/>
      <c r="ADQ206" s="466"/>
      <c r="ADR206" s="466"/>
      <c r="ADS206" s="466"/>
      <c r="ADT206" s="466"/>
      <c r="ADU206" s="466"/>
      <c r="ADV206" s="466"/>
      <c r="ADW206" s="466"/>
      <c r="ADX206" s="466"/>
      <c r="ADY206" s="466"/>
      <c r="ADZ206" s="466"/>
      <c r="AEA206" s="466"/>
      <c r="AEB206" s="466"/>
      <c r="AEC206" s="466"/>
      <c r="AED206" s="466"/>
      <c r="AEE206" s="466"/>
      <c r="AEF206" s="466"/>
      <c r="AEG206" s="466"/>
      <c r="AEH206" s="466"/>
      <c r="AEI206" s="466"/>
      <c r="AEJ206" s="466"/>
      <c r="AEK206" s="466"/>
      <c r="AEL206" s="466"/>
      <c r="AEM206" s="466"/>
      <c r="AEN206" s="466"/>
      <c r="AEO206" s="466"/>
      <c r="AEP206" s="466"/>
      <c r="AEQ206" s="466"/>
      <c r="AER206" s="466"/>
      <c r="AES206" s="466"/>
      <c r="AET206" s="466"/>
      <c r="AEU206" s="466"/>
      <c r="AEV206" s="466"/>
      <c r="AEW206" s="466"/>
      <c r="AEX206" s="466"/>
      <c r="AEY206" s="466"/>
      <c r="AEZ206" s="466"/>
      <c r="AFA206" s="466"/>
      <c r="AFB206" s="466"/>
      <c r="AFC206" s="466"/>
      <c r="AFD206" s="466"/>
      <c r="AFE206" s="466"/>
      <c r="AFF206" s="466"/>
      <c r="AFG206" s="466"/>
      <c r="AFH206" s="466"/>
      <c r="AFI206" s="466"/>
      <c r="AFJ206" s="466"/>
      <c r="AFK206" s="466"/>
      <c r="AFL206" s="466"/>
      <c r="AFM206" s="466"/>
      <c r="AFN206" s="466"/>
      <c r="AFO206" s="466"/>
      <c r="AFP206" s="466"/>
      <c r="AFQ206" s="466"/>
      <c r="AFR206" s="466"/>
      <c r="AFS206" s="466"/>
      <c r="AFT206" s="466"/>
      <c r="AFU206" s="466"/>
      <c r="AFV206" s="466"/>
      <c r="AFW206" s="466"/>
      <c r="AFX206" s="466"/>
      <c r="AFY206" s="466"/>
      <c r="AFZ206" s="466"/>
      <c r="AGA206" s="466"/>
      <c r="AGB206" s="466"/>
      <c r="AGC206" s="466"/>
      <c r="AGD206" s="466"/>
      <c r="AGE206" s="466"/>
      <c r="AGF206" s="466"/>
      <c r="AGG206" s="466"/>
      <c r="AGH206" s="466"/>
      <c r="AGI206" s="466"/>
      <c r="AGJ206" s="466"/>
      <c r="AGK206" s="466"/>
      <c r="AGL206" s="466"/>
      <c r="AGM206" s="466"/>
      <c r="AGN206" s="466"/>
      <c r="AGO206" s="466"/>
      <c r="AGP206" s="466"/>
      <c r="AGQ206" s="466"/>
      <c r="AGR206" s="466"/>
      <c r="AGS206" s="466"/>
      <c r="AGT206" s="466"/>
      <c r="AGU206" s="466"/>
      <c r="AGV206" s="466"/>
      <c r="AGW206" s="466"/>
      <c r="AGX206" s="466"/>
      <c r="AGY206" s="466"/>
      <c r="AGZ206" s="466"/>
      <c r="AHA206" s="466"/>
      <c r="AHB206" s="466"/>
      <c r="AHC206" s="466"/>
      <c r="AHD206" s="466"/>
      <c r="AHE206" s="466"/>
      <c r="AHF206" s="466"/>
      <c r="AHG206" s="466"/>
      <c r="AHH206" s="466"/>
      <c r="AHI206" s="466"/>
      <c r="AHJ206" s="466"/>
      <c r="AHK206" s="466"/>
      <c r="AHL206" s="466"/>
      <c r="AHM206" s="466"/>
      <c r="AHN206" s="466"/>
      <c r="AHO206" s="466"/>
      <c r="AHP206" s="466"/>
      <c r="AHQ206" s="466"/>
      <c r="AHR206" s="466"/>
      <c r="AHS206" s="466"/>
      <c r="AHT206" s="466"/>
      <c r="AHU206" s="466"/>
      <c r="AHV206" s="466"/>
      <c r="AHW206" s="466"/>
      <c r="AHX206" s="466"/>
      <c r="AHY206" s="466"/>
      <c r="AHZ206" s="466"/>
      <c r="AIA206" s="466"/>
      <c r="AIB206" s="466"/>
      <c r="AIC206" s="466"/>
      <c r="AID206" s="466"/>
      <c r="AIE206" s="466"/>
      <c r="AIF206" s="466"/>
      <c r="AIG206" s="466"/>
      <c r="AIH206" s="466"/>
      <c r="AII206" s="466"/>
      <c r="AIJ206" s="466"/>
      <c r="AIK206" s="466"/>
      <c r="AIL206" s="466"/>
      <c r="AIM206" s="466"/>
      <c r="AIN206" s="466"/>
      <c r="AIO206" s="466"/>
      <c r="AIP206" s="466"/>
      <c r="AIQ206" s="466"/>
      <c r="AIR206" s="466"/>
      <c r="AIS206" s="466"/>
      <c r="AIT206" s="466"/>
      <c r="AIU206" s="466"/>
      <c r="AIV206" s="466"/>
      <c r="AIW206" s="466"/>
      <c r="AIX206" s="466"/>
      <c r="AIY206" s="466"/>
      <c r="AIZ206" s="466"/>
      <c r="AJA206" s="466"/>
      <c r="AJB206" s="466"/>
      <c r="AJC206" s="466"/>
      <c r="AJD206" s="466"/>
      <c r="AJE206" s="466"/>
      <c r="AJF206" s="466"/>
      <c r="AJG206" s="466"/>
      <c r="AJH206" s="466"/>
      <c r="AJI206" s="466"/>
      <c r="AJJ206" s="466"/>
      <c r="AJK206" s="466"/>
      <c r="AJL206" s="466"/>
      <c r="AJM206" s="466"/>
      <c r="AJN206" s="466"/>
      <c r="AJO206" s="466"/>
      <c r="AJP206" s="466"/>
      <c r="AJQ206" s="466"/>
      <c r="AJR206" s="466"/>
      <c r="AJS206" s="466"/>
      <c r="AJT206" s="466"/>
      <c r="AJU206" s="466"/>
      <c r="AJV206" s="466"/>
      <c r="AJW206" s="466"/>
      <c r="AJX206" s="466"/>
      <c r="AJY206" s="466"/>
      <c r="AJZ206" s="466"/>
      <c r="AKA206" s="466"/>
      <c r="AKB206" s="466"/>
      <c r="AKC206" s="466"/>
      <c r="AKD206" s="466"/>
      <c r="AKE206" s="466"/>
      <c r="AKF206" s="466"/>
      <c r="AKG206" s="466"/>
      <c r="AKH206" s="466"/>
      <c r="AKI206" s="466"/>
      <c r="AKJ206" s="466"/>
      <c r="AKK206" s="466"/>
      <c r="AKL206" s="466"/>
      <c r="AKM206" s="466"/>
      <c r="AKN206" s="466"/>
      <c r="AKO206" s="466"/>
      <c r="AKP206" s="466"/>
      <c r="AKQ206" s="466"/>
      <c r="AKR206" s="466"/>
      <c r="AKS206" s="466"/>
      <c r="AKT206" s="466"/>
      <c r="AKU206" s="466"/>
      <c r="AKV206" s="466"/>
      <c r="AKW206" s="466"/>
      <c r="AKX206" s="466"/>
      <c r="AKY206" s="466"/>
      <c r="AKZ206" s="466"/>
      <c r="ALA206" s="466"/>
      <c r="ALB206" s="466"/>
      <c r="ALC206" s="466"/>
      <c r="ALD206" s="466"/>
      <c r="ALE206" s="466"/>
      <c r="ALF206" s="466"/>
      <c r="ALG206" s="466"/>
      <c r="ALH206" s="466"/>
      <c r="ALI206" s="466"/>
      <c r="ALJ206" s="466"/>
      <c r="ALK206" s="466"/>
      <c r="ALL206" s="466"/>
      <c r="ALM206" s="466"/>
      <c r="ALN206" s="466"/>
      <c r="ALO206" s="466"/>
      <c r="ALP206" s="466"/>
      <c r="ALQ206" s="466"/>
      <c r="ALR206" s="466"/>
      <c r="ALS206" s="466"/>
      <c r="ALT206" s="466"/>
      <c r="ALU206" s="466"/>
      <c r="ALV206" s="466"/>
      <c r="ALW206" s="466"/>
      <c r="ALX206" s="466"/>
      <c r="ALY206" s="466"/>
      <c r="ALZ206" s="466"/>
      <c r="AMA206" s="466"/>
      <c r="AMB206" s="466"/>
      <c r="AMC206" s="466"/>
      <c r="AMD206" s="466"/>
      <c r="AME206" s="466"/>
      <c r="AMF206" s="466"/>
      <c r="AMG206" s="466"/>
      <c r="AMH206" s="466"/>
      <c r="AMI206" s="466"/>
      <c r="AMJ206" s="466"/>
      <c r="AMK206" s="466"/>
      <c r="AML206" s="466"/>
      <c r="AMM206" s="466"/>
      <c r="AMN206" s="466"/>
      <c r="AMO206" s="466"/>
      <c r="AMP206" s="466"/>
      <c r="AMQ206" s="466"/>
      <c r="AMR206" s="466"/>
      <c r="AMS206" s="466"/>
      <c r="AMT206" s="466"/>
      <c r="AMU206" s="466"/>
      <c r="AMV206" s="466"/>
      <c r="AMW206" s="466"/>
      <c r="AMX206" s="466"/>
      <c r="AMY206" s="466"/>
      <c r="AMZ206" s="466"/>
      <c r="ANA206" s="466"/>
      <c r="ANB206" s="466"/>
      <c r="ANC206" s="466"/>
      <c r="AND206" s="466"/>
      <c r="ANE206" s="466"/>
      <c r="ANF206" s="466"/>
      <c r="ANG206" s="466"/>
      <c r="ANH206" s="466"/>
      <c r="ANI206" s="466"/>
      <c r="ANJ206" s="466"/>
      <c r="ANK206" s="466"/>
      <c r="ANL206" s="466"/>
      <c r="ANM206" s="466"/>
      <c r="ANN206" s="466"/>
      <c r="ANO206" s="466"/>
      <c r="ANP206" s="466"/>
      <c r="ANQ206" s="466"/>
      <c r="ANR206" s="466"/>
      <c r="ANS206" s="466"/>
      <c r="ANT206" s="466"/>
      <c r="ANU206" s="466"/>
      <c r="ANV206" s="466"/>
      <c r="ANW206" s="466"/>
      <c r="ANX206" s="466"/>
      <c r="ANY206" s="466"/>
      <c r="ANZ206" s="466"/>
      <c r="AOA206" s="466"/>
      <c r="AOB206" s="466"/>
      <c r="AOC206" s="466"/>
      <c r="AOD206" s="466"/>
      <c r="AOE206" s="466"/>
      <c r="AOF206" s="466"/>
      <c r="AOG206" s="466"/>
      <c r="AOH206" s="466"/>
      <c r="AOI206" s="466"/>
      <c r="AOJ206" s="466"/>
      <c r="AOK206" s="466"/>
      <c r="AOL206" s="466"/>
      <c r="AOM206" s="466"/>
      <c r="AON206" s="466"/>
      <c r="AOO206" s="466"/>
      <c r="AOP206" s="466"/>
      <c r="AOQ206" s="466"/>
      <c r="AOR206" s="466"/>
      <c r="AOS206" s="466"/>
      <c r="AOT206" s="466"/>
      <c r="AOU206" s="466"/>
      <c r="AOV206" s="466"/>
      <c r="AOW206" s="466"/>
      <c r="AOX206" s="466"/>
      <c r="AOY206" s="466"/>
      <c r="AOZ206" s="466"/>
      <c r="APA206" s="466"/>
      <c r="APB206" s="466"/>
      <c r="APC206" s="466"/>
      <c r="APD206" s="466"/>
      <c r="APE206" s="466"/>
      <c r="APF206" s="466"/>
      <c r="APG206" s="466"/>
      <c r="APH206" s="466"/>
      <c r="API206" s="466"/>
      <c r="APJ206" s="466"/>
      <c r="APK206" s="466"/>
      <c r="APL206" s="466"/>
      <c r="APM206" s="466"/>
      <c r="APN206" s="466"/>
      <c r="APO206" s="466"/>
      <c r="APP206" s="466"/>
      <c r="APQ206" s="466"/>
      <c r="APR206" s="466"/>
      <c r="APS206" s="466"/>
      <c r="APT206" s="466"/>
      <c r="APU206" s="466"/>
      <c r="APV206" s="466"/>
      <c r="APW206" s="466"/>
      <c r="APX206" s="466"/>
      <c r="APY206" s="466"/>
      <c r="APZ206" s="466"/>
      <c r="AQA206" s="466"/>
      <c r="AQB206" s="466"/>
      <c r="AQC206" s="466"/>
      <c r="AQD206" s="466"/>
      <c r="AQE206" s="466"/>
      <c r="AQF206" s="466"/>
      <c r="AQG206" s="466"/>
      <c r="AQH206" s="466"/>
      <c r="AQI206" s="466"/>
      <c r="AQJ206" s="466"/>
      <c r="AQK206" s="466"/>
      <c r="AQL206" s="466"/>
      <c r="AQM206" s="466"/>
      <c r="AQN206" s="466"/>
      <c r="AQO206" s="466"/>
      <c r="AQP206" s="466"/>
      <c r="AQQ206" s="466"/>
      <c r="AQR206" s="466"/>
      <c r="AQS206" s="466"/>
      <c r="AQT206" s="466"/>
      <c r="AQU206" s="466"/>
      <c r="AQV206" s="466"/>
      <c r="AQW206" s="466"/>
      <c r="AQX206" s="466"/>
      <c r="AQY206" s="466"/>
      <c r="AQZ206" s="466"/>
      <c r="ARA206" s="466"/>
      <c r="ARB206" s="466"/>
      <c r="ARC206" s="466"/>
      <c r="ARD206" s="466"/>
      <c r="ARE206" s="466"/>
      <c r="ARF206" s="466"/>
      <c r="ARG206" s="466"/>
      <c r="ARH206" s="466"/>
      <c r="ARI206" s="466"/>
      <c r="ARJ206" s="466"/>
      <c r="ARK206" s="466"/>
      <c r="ARL206" s="466"/>
      <c r="ARM206" s="466"/>
      <c r="ARN206" s="466"/>
      <c r="ARO206" s="466"/>
      <c r="ARP206" s="466"/>
      <c r="ARQ206" s="466"/>
      <c r="ARR206" s="466"/>
      <c r="ARS206" s="466"/>
      <c r="ART206" s="466"/>
      <c r="ARU206" s="466"/>
      <c r="ARV206" s="466"/>
      <c r="ARW206" s="466"/>
      <c r="ARX206" s="466"/>
      <c r="ARY206" s="466"/>
      <c r="ARZ206" s="466"/>
      <c r="ASA206" s="466"/>
      <c r="ASB206" s="466"/>
      <c r="ASC206" s="466"/>
      <c r="ASD206" s="466"/>
      <c r="ASE206" s="466"/>
      <c r="ASF206" s="466"/>
      <c r="ASG206" s="466"/>
      <c r="ASH206" s="466"/>
      <c r="ASI206" s="466"/>
      <c r="ASJ206" s="466"/>
      <c r="ASK206" s="466"/>
      <c r="ASL206" s="466"/>
      <c r="ASM206" s="466"/>
      <c r="ASN206" s="466"/>
      <c r="ASO206" s="466"/>
      <c r="ASP206" s="466"/>
      <c r="ASQ206" s="466"/>
      <c r="ASR206" s="466"/>
      <c r="ASS206" s="466"/>
      <c r="AST206" s="466"/>
      <c r="ASU206" s="466"/>
      <c r="ASV206" s="466"/>
      <c r="ASW206" s="466"/>
      <c r="ASX206" s="466"/>
      <c r="ASY206" s="466"/>
      <c r="ASZ206" s="466"/>
      <c r="ATA206" s="466"/>
      <c r="ATB206" s="466"/>
      <c r="ATC206" s="466"/>
      <c r="ATD206" s="466"/>
      <c r="ATE206" s="466"/>
      <c r="ATF206" s="466"/>
      <c r="ATG206" s="466"/>
      <c r="ATH206" s="466"/>
      <c r="ATI206" s="466"/>
      <c r="ATJ206" s="466"/>
      <c r="ATK206" s="466"/>
      <c r="ATL206" s="466"/>
      <c r="ATM206" s="466"/>
      <c r="ATN206" s="466"/>
      <c r="ATO206" s="466"/>
      <c r="ATP206" s="466"/>
      <c r="ATQ206" s="466"/>
      <c r="ATR206" s="466"/>
      <c r="ATS206" s="466"/>
      <c r="ATT206" s="466"/>
      <c r="ATU206" s="466"/>
      <c r="ATV206" s="466"/>
      <c r="ATW206" s="466"/>
      <c r="ATX206" s="466"/>
      <c r="ATY206" s="466"/>
      <c r="ATZ206" s="466"/>
      <c r="AUA206" s="466"/>
      <c r="AUB206" s="466"/>
      <c r="AUC206" s="466"/>
      <c r="AUD206" s="466"/>
      <c r="AUE206" s="466"/>
      <c r="AUF206" s="466"/>
      <c r="AUG206" s="466"/>
      <c r="AUH206" s="466"/>
      <c r="AUI206" s="466"/>
      <c r="AUJ206" s="466"/>
      <c r="AUK206" s="466"/>
      <c r="AUL206" s="466"/>
      <c r="AUM206" s="466"/>
      <c r="AUN206" s="466"/>
      <c r="AUO206" s="466"/>
      <c r="AUP206" s="466"/>
      <c r="AUQ206" s="466"/>
      <c r="AUR206" s="466"/>
      <c r="AUS206" s="466"/>
      <c r="AUT206" s="466"/>
      <c r="AUU206" s="466"/>
      <c r="AUV206" s="466"/>
      <c r="AUW206" s="466"/>
      <c r="AUX206" s="466"/>
      <c r="AUY206" s="466"/>
      <c r="AUZ206" s="466"/>
      <c r="AVA206" s="466"/>
      <c r="AVB206" s="466"/>
      <c r="AVC206" s="466"/>
      <c r="AVD206" s="466"/>
      <c r="AVE206" s="466"/>
      <c r="AVF206" s="466"/>
      <c r="AVG206" s="466"/>
      <c r="AVH206" s="466"/>
      <c r="AVI206" s="466"/>
      <c r="AVJ206" s="466"/>
      <c r="AVK206" s="466"/>
      <c r="AVL206" s="466"/>
      <c r="AVM206" s="466"/>
      <c r="AVN206" s="466"/>
      <c r="AVO206" s="466"/>
      <c r="AVP206" s="466"/>
      <c r="AVQ206" s="466"/>
      <c r="AVR206" s="466"/>
      <c r="AVS206" s="466"/>
      <c r="AVT206" s="466"/>
      <c r="AVU206" s="466"/>
      <c r="AVV206" s="466"/>
      <c r="AVW206" s="466"/>
      <c r="AVX206" s="466"/>
      <c r="AVY206" s="466"/>
      <c r="AVZ206" s="466"/>
      <c r="AWA206" s="466"/>
      <c r="AWB206" s="466"/>
      <c r="AWC206" s="466"/>
      <c r="AWD206" s="466"/>
      <c r="AWE206" s="466"/>
      <c r="AWF206" s="466"/>
      <c r="AWG206" s="466"/>
      <c r="AWH206" s="466"/>
      <c r="AWI206" s="466"/>
      <c r="AWJ206" s="466"/>
      <c r="AWK206" s="466"/>
      <c r="AWL206" s="466"/>
      <c r="AWM206" s="466"/>
      <c r="AWN206" s="466"/>
      <c r="AWO206" s="466"/>
      <c r="AWP206" s="466"/>
      <c r="AWQ206" s="466"/>
      <c r="AWR206" s="466"/>
      <c r="AWS206" s="466"/>
      <c r="AWT206" s="466"/>
      <c r="AWU206" s="466"/>
      <c r="AWV206" s="466"/>
      <c r="AWW206" s="466"/>
      <c r="AWX206" s="466"/>
      <c r="AWY206" s="466"/>
      <c r="AWZ206" s="466"/>
      <c r="AXA206" s="466"/>
      <c r="AXB206" s="466"/>
      <c r="AXC206" s="466"/>
      <c r="AXD206" s="466"/>
      <c r="AXE206" s="466"/>
      <c r="AXF206" s="466"/>
      <c r="AXG206" s="466"/>
      <c r="AXH206" s="466"/>
      <c r="AXI206" s="466"/>
      <c r="AXJ206" s="466"/>
      <c r="AXK206" s="466"/>
      <c r="AXL206" s="466"/>
      <c r="AXM206" s="466"/>
      <c r="AXN206" s="466"/>
      <c r="AXO206" s="466"/>
      <c r="AXP206" s="466"/>
      <c r="AXQ206" s="466"/>
      <c r="AXR206" s="466"/>
      <c r="AXS206" s="466"/>
      <c r="AXT206" s="466"/>
      <c r="AXU206" s="466"/>
      <c r="AXV206" s="466"/>
      <c r="AXW206" s="466"/>
      <c r="AXX206" s="466"/>
      <c r="AXY206" s="466"/>
      <c r="AXZ206" s="466"/>
      <c r="AYA206" s="466"/>
      <c r="AYB206" s="466"/>
      <c r="AYC206" s="466"/>
      <c r="AYD206" s="466"/>
      <c r="AYE206" s="466"/>
      <c r="AYF206" s="466"/>
      <c r="AYG206" s="466"/>
      <c r="AYH206" s="466"/>
      <c r="AYI206" s="466"/>
      <c r="AYJ206" s="466"/>
      <c r="AYK206" s="466"/>
      <c r="AYL206" s="466"/>
      <c r="AYM206" s="466"/>
      <c r="AYN206" s="466"/>
      <c r="AYO206" s="466"/>
      <c r="AYP206" s="466"/>
      <c r="AYQ206" s="466"/>
      <c r="AYR206" s="466"/>
      <c r="AYS206" s="466"/>
      <c r="AYT206" s="466"/>
      <c r="AYU206" s="466"/>
      <c r="AYV206" s="466"/>
      <c r="AYW206" s="466"/>
      <c r="AYX206" s="466"/>
      <c r="AYY206" s="466"/>
      <c r="AYZ206" s="466"/>
      <c r="AZA206" s="466"/>
      <c r="AZB206" s="466"/>
      <c r="AZC206" s="466"/>
      <c r="AZD206" s="466"/>
      <c r="AZE206" s="466"/>
      <c r="AZF206" s="466"/>
      <c r="AZG206" s="466"/>
      <c r="AZH206" s="466"/>
      <c r="AZI206" s="466"/>
      <c r="AZJ206" s="466"/>
      <c r="AZK206" s="466"/>
      <c r="AZL206" s="466"/>
      <c r="AZM206" s="466"/>
      <c r="AZN206" s="466"/>
      <c r="AZO206" s="466"/>
      <c r="AZP206" s="466"/>
      <c r="AZQ206" s="466"/>
      <c r="AZR206" s="466"/>
      <c r="AZS206" s="466"/>
      <c r="AZT206" s="466"/>
      <c r="AZU206" s="466"/>
      <c r="AZV206" s="466"/>
      <c r="AZW206" s="466"/>
      <c r="AZX206" s="466"/>
      <c r="AZY206" s="466"/>
      <c r="AZZ206" s="466"/>
      <c r="BAA206" s="466"/>
      <c r="BAB206" s="466"/>
      <c r="BAC206" s="466"/>
      <c r="BAD206" s="466"/>
      <c r="BAE206" s="466"/>
      <c r="BAF206" s="466"/>
      <c r="BAG206" s="466"/>
      <c r="BAH206" s="466"/>
      <c r="BAI206" s="466"/>
      <c r="BAJ206" s="466"/>
      <c r="BAK206" s="466"/>
      <c r="BAL206" s="466"/>
      <c r="BAM206" s="466"/>
      <c r="BAN206" s="466"/>
      <c r="BAO206" s="466"/>
      <c r="BAP206" s="466"/>
      <c r="BAQ206" s="466"/>
      <c r="BAR206" s="466"/>
      <c r="BAS206" s="466"/>
      <c r="BAT206" s="466"/>
      <c r="BAU206" s="466"/>
      <c r="BAV206" s="466"/>
      <c r="BAW206" s="466"/>
      <c r="BAX206" s="466"/>
      <c r="BAY206" s="466"/>
      <c r="BAZ206" s="466"/>
      <c r="BBA206" s="466"/>
      <c r="BBB206" s="466"/>
      <c r="BBC206" s="466"/>
      <c r="BBD206" s="466"/>
      <c r="BBE206" s="466"/>
      <c r="BBF206" s="466"/>
      <c r="BBG206" s="466"/>
      <c r="BBH206" s="466"/>
      <c r="BBI206" s="466"/>
      <c r="BBJ206" s="466"/>
      <c r="BBK206" s="466"/>
      <c r="BBL206" s="466"/>
      <c r="BBM206" s="466"/>
      <c r="BBN206" s="466"/>
      <c r="BBO206" s="466"/>
      <c r="BBP206" s="466"/>
      <c r="BBQ206" s="466"/>
      <c r="BBR206" s="466"/>
      <c r="BBS206" s="466"/>
      <c r="BBT206" s="466"/>
      <c r="BBU206" s="466"/>
      <c r="BBV206" s="466"/>
      <c r="BBW206" s="466"/>
      <c r="BBX206" s="466"/>
      <c r="BBY206" s="466"/>
      <c r="BBZ206" s="466"/>
      <c r="BCA206" s="466"/>
      <c r="BCB206" s="466"/>
      <c r="BCC206" s="466"/>
      <c r="BCD206" s="466"/>
      <c r="BCE206" s="466"/>
      <c r="BCF206" s="466"/>
      <c r="BCG206" s="466"/>
      <c r="BCH206" s="466"/>
      <c r="BCI206" s="466"/>
      <c r="BCJ206" s="466"/>
      <c r="BCK206" s="466"/>
      <c r="BCL206" s="466"/>
      <c r="BCM206" s="466"/>
      <c r="BCN206" s="466"/>
      <c r="BCO206" s="466"/>
      <c r="BCP206" s="466"/>
      <c r="BCQ206" s="466"/>
      <c r="BCR206" s="466"/>
      <c r="BCS206" s="466"/>
      <c r="BCT206" s="466"/>
      <c r="BCU206" s="466"/>
      <c r="BCV206" s="466"/>
      <c r="BCW206" s="466"/>
      <c r="BCX206" s="466"/>
      <c r="BCY206" s="466"/>
      <c r="BCZ206" s="466"/>
      <c r="BDA206" s="466"/>
      <c r="BDB206" s="466"/>
      <c r="BDC206" s="466"/>
      <c r="BDD206" s="466"/>
      <c r="BDE206" s="466"/>
      <c r="BDF206" s="466"/>
      <c r="BDG206" s="466"/>
      <c r="BDH206" s="466"/>
      <c r="BDI206" s="466"/>
      <c r="BDJ206" s="466"/>
      <c r="BDK206" s="466"/>
      <c r="BDL206" s="466"/>
      <c r="BDM206" s="466"/>
      <c r="BDN206" s="466"/>
      <c r="BDO206" s="466"/>
      <c r="BDP206" s="466"/>
      <c r="BDQ206" s="466"/>
      <c r="BDR206" s="466"/>
      <c r="BDS206" s="466"/>
      <c r="BDT206" s="466"/>
      <c r="BDU206" s="466"/>
      <c r="BDV206" s="466"/>
      <c r="BDW206" s="466"/>
      <c r="BDX206" s="466"/>
      <c r="BDY206" s="466"/>
      <c r="BDZ206" s="466"/>
      <c r="BEA206" s="466"/>
      <c r="BEB206" s="466"/>
      <c r="BEC206" s="466"/>
      <c r="BED206" s="466"/>
      <c r="BEE206" s="466"/>
      <c r="BEF206" s="466"/>
      <c r="BEG206" s="466"/>
      <c r="BEH206" s="466"/>
      <c r="BEI206" s="466"/>
      <c r="BEJ206" s="466"/>
      <c r="BEK206" s="466"/>
      <c r="BEL206" s="466"/>
      <c r="BEM206" s="466"/>
      <c r="BEN206" s="466"/>
      <c r="BEO206" s="466"/>
      <c r="BEP206" s="466"/>
      <c r="BEQ206" s="466"/>
      <c r="BER206" s="466"/>
      <c r="BES206" s="466"/>
      <c r="BET206" s="466"/>
      <c r="BEU206" s="466"/>
      <c r="BEV206" s="466"/>
      <c r="BEW206" s="466"/>
      <c r="BEX206" s="466"/>
      <c r="BEY206" s="466"/>
      <c r="BEZ206" s="466"/>
      <c r="BFA206" s="466"/>
      <c r="BFB206" s="466"/>
      <c r="BFC206" s="466"/>
      <c r="BFD206" s="466"/>
      <c r="BFE206" s="466"/>
      <c r="BFF206" s="466"/>
      <c r="BFG206" s="466"/>
      <c r="BFH206" s="466"/>
      <c r="BFI206" s="466"/>
      <c r="BFJ206" s="466"/>
      <c r="BFK206" s="466"/>
      <c r="BFL206" s="466"/>
      <c r="BFM206" s="466"/>
      <c r="BFN206" s="466"/>
      <c r="BFO206" s="466"/>
      <c r="BFP206" s="466"/>
      <c r="BFQ206" s="466"/>
      <c r="BFR206" s="466"/>
      <c r="BFS206" s="466"/>
      <c r="BFT206" s="466"/>
      <c r="BFU206" s="466"/>
      <c r="BFV206" s="466"/>
      <c r="BFW206" s="466"/>
      <c r="BFX206" s="466"/>
      <c r="BFY206" s="466"/>
      <c r="BFZ206" s="466"/>
      <c r="BGA206" s="466"/>
      <c r="BGB206" s="466"/>
      <c r="BGC206" s="466"/>
      <c r="BGD206" s="466"/>
      <c r="BGE206" s="466"/>
      <c r="BGF206" s="466"/>
      <c r="BGG206" s="466"/>
      <c r="BGH206" s="466"/>
      <c r="BGI206" s="466"/>
      <c r="BGJ206" s="466"/>
      <c r="BGK206" s="466"/>
      <c r="BGL206" s="466"/>
      <c r="BGM206" s="466"/>
      <c r="BGN206" s="466"/>
      <c r="BGO206" s="466"/>
      <c r="BGP206" s="466"/>
      <c r="BGQ206" s="466"/>
      <c r="BGR206" s="466"/>
      <c r="BGS206" s="466"/>
      <c r="BGT206" s="466"/>
      <c r="BGU206" s="466"/>
      <c r="BGV206" s="466"/>
      <c r="BGW206" s="466"/>
      <c r="BGX206" s="466"/>
      <c r="BGY206" s="466"/>
      <c r="BGZ206" s="466"/>
      <c r="BHA206" s="466"/>
      <c r="BHB206" s="466"/>
      <c r="BHC206" s="466"/>
      <c r="BHD206" s="466"/>
      <c r="BHE206" s="466"/>
      <c r="BHF206" s="466"/>
      <c r="BHG206" s="466"/>
      <c r="BHH206" s="466"/>
      <c r="BHI206" s="466"/>
      <c r="BHJ206" s="466"/>
      <c r="BHK206" s="466"/>
      <c r="BHL206" s="466"/>
      <c r="BHM206" s="466"/>
      <c r="BHN206" s="466"/>
      <c r="BHO206" s="466"/>
      <c r="BHP206" s="466"/>
      <c r="BHQ206" s="466"/>
      <c r="BHR206" s="466"/>
      <c r="BHS206" s="466"/>
      <c r="BHT206" s="466"/>
      <c r="BHU206" s="466"/>
      <c r="BHV206" s="466"/>
      <c r="BHW206" s="466"/>
      <c r="BHX206" s="466"/>
      <c r="BHY206" s="466"/>
      <c r="BHZ206" s="466"/>
      <c r="BIA206" s="466"/>
      <c r="BIB206" s="466"/>
      <c r="BIC206" s="466"/>
      <c r="BID206" s="466"/>
      <c r="BIE206" s="466"/>
      <c r="BIF206" s="466"/>
      <c r="BIG206" s="466"/>
      <c r="BIH206" s="466"/>
      <c r="BII206" s="466"/>
      <c r="BIJ206" s="466"/>
      <c r="BIK206" s="466"/>
      <c r="BIL206" s="466"/>
      <c r="BIM206" s="466"/>
      <c r="BIN206" s="466"/>
      <c r="BIO206" s="466"/>
      <c r="BIP206" s="466"/>
      <c r="BIQ206" s="466"/>
      <c r="BIR206" s="466"/>
      <c r="BIS206" s="466"/>
      <c r="BIT206" s="466"/>
      <c r="BIU206" s="466"/>
      <c r="BIV206" s="466"/>
      <c r="BIW206" s="466"/>
      <c r="BIX206" s="466"/>
      <c r="BIY206" s="466"/>
      <c r="BIZ206" s="466"/>
      <c r="BJA206" s="466"/>
      <c r="BJB206" s="466"/>
      <c r="BJC206" s="466"/>
      <c r="BJD206" s="466"/>
      <c r="BJE206" s="466"/>
      <c r="BJF206" s="466"/>
      <c r="BJG206" s="466"/>
      <c r="BJH206" s="466"/>
      <c r="BJI206" s="466"/>
      <c r="BJJ206" s="466"/>
      <c r="BJK206" s="466"/>
      <c r="BJL206" s="466"/>
      <c r="BJM206" s="466"/>
      <c r="BJN206" s="466"/>
      <c r="BJO206" s="466"/>
      <c r="BJP206" s="466"/>
      <c r="BJQ206" s="466"/>
      <c r="BJR206" s="466"/>
      <c r="BJS206" s="466"/>
      <c r="BJT206" s="466"/>
      <c r="BJU206" s="466"/>
      <c r="BJV206" s="466"/>
      <c r="BJW206" s="466"/>
      <c r="BJX206" s="466"/>
      <c r="BJY206" s="466"/>
      <c r="BJZ206" s="466"/>
      <c r="BKA206" s="466"/>
      <c r="BKB206" s="466"/>
      <c r="BKC206" s="466"/>
      <c r="BKD206" s="466"/>
      <c r="BKE206" s="466"/>
      <c r="BKF206" s="466"/>
      <c r="BKG206" s="466"/>
      <c r="BKH206" s="466"/>
      <c r="BKI206" s="466"/>
      <c r="BKJ206" s="466"/>
      <c r="BKK206" s="466"/>
      <c r="BKL206" s="466"/>
      <c r="BKM206" s="466"/>
      <c r="BKN206" s="466"/>
      <c r="BKO206" s="466"/>
      <c r="BKP206" s="466"/>
      <c r="BKQ206" s="466"/>
      <c r="BKR206" s="466"/>
      <c r="BKS206" s="466"/>
      <c r="BKT206" s="466"/>
      <c r="BKU206" s="466"/>
      <c r="BKV206" s="466"/>
      <c r="BKW206" s="466"/>
      <c r="BKX206" s="466"/>
      <c r="BKY206" s="466"/>
      <c r="BKZ206" s="466"/>
      <c r="BLA206" s="466"/>
      <c r="BLB206" s="466"/>
      <c r="BLC206" s="466"/>
      <c r="BLD206" s="466"/>
      <c r="BLE206" s="466"/>
      <c r="BLF206" s="466"/>
      <c r="BLG206" s="466"/>
      <c r="BLH206" s="466"/>
      <c r="BLI206" s="466"/>
      <c r="BLJ206" s="466"/>
      <c r="BLK206" s="466"/>
      <c r="BLL206" s="466"/>
      <c r="BLM206" s="466"/>
      <c r="BLN206" s="466"/>
      <c r="BLO206" s="466"/>
      <c r="BLP206" s="466"/>
      <c r="BLQ206" s="466"/>
      <c r="BLR206" s="466"/>
      <c r="BLS206" s="466"/>
      <c r="BLT206" s="466"/>
      <c r="BLU206" s="466"/>
      <c r="BLV206" s="466"/>
      <c r="BLW206" s="466"/>
      <c r="BLX206" s="466"/>
      <c r="BLY206" s="466"/>
      <c r="BLZ206" s="466"/>
      <c r="BMA206" s="466"/>
      <c r="BMB206" s="466"/>
      <c r="BMC206" s="466"/>
      <c r="BMD206" s="466"/>
      <c r="BME206" s="466"/>
      <c r="BMF206" s="466"/>
      <c r="BMG206" s="466"/>
      <c r="BMH206" s="466"/>
      <c r="BMI206" s="466"/>
      <c r="BMJ206" s="466"/>
      <c r="BMK206" s="466"/>
      <c r="BML206" s="466"/>
      <c r="BMM206" s="466"/>
      <c r="BMN206" s="466"/>
      <c r="BMO206" s="466"/>
      <c r="BMP206" s="466"/>
      <c r="BMQ206" s="466"/>
      <c r="BMR206" s="466"/>
      <c r="BMS206" s="466"/>
      <c r="BMT206" s="466"/>
      <c r="BMU206" s="466"/>
      <c r="BMV206" s="466"/>
      <c r="BMW206" s="466"/>
      <c r="BMX206" s="466"/>
      <c r="BMY206" s="466"/>
      <c r="BMZ206" s="466"/>
      <c r="BNA206" s="466"/>
      <c r="BNB206" s="466"/>
      <c r="BNC206" s="466"/>
      <c r="BND206" s="466"/>
      <c r="BNE206" s="466"/>
      <c r="BNF206" s="466"/>
      <c r="BNG206" s="466"/>
      <c r="BNH206" s="466"/>
      <c r="BNI206" s="466"/>
      <c r="BNJ206" s="466"/>
      <c r="BNK206" s="466"/>
      <c r="BNL206" s="466"/>
      <c r="BNM206" s="466"/>
      <c r="BNN206" s="466"/>
      <c r="BNO206" s="466"/>
      <c r="BNP206" s="466"/>
      <c r="BNQ206" s="466"/>
      <c r="BNR206" s="466"/>
      <c r="BNS206" s="466"/>
      <c r="BNT206" s="466"/>
      <c r="BNU206" s="466"/>
      <c r="BNV206" s="466"/>
      <c r="BNW206" s="466"/>
      <c r="BNX206" s="466"/>
      <c r="BNY206" s="466"/>
      <c r="BNZ206" s="466"/>
      <c r="BOA206" s="466"/>
      <c r="BOB206" s="466"/>
      <c r="BOC206" s="466"/>
      <c r="BOD206" s="466"/>
      <c r="BOE206" s="466"/>
      <c r="BOF206" s="466"/>
      <c r="BOG206" s="466"/>
      <c r="BOH206" s="466"/>
      <c r="BOI206" s="466"/>
      <c r="BOJ206" s="466"/>
      <c r="BOK206" s="466"/>
      <c r="BOL206" s="466"/>
      <c r="BOM206" s="466"/>
      <c r="BON206" s="466"/>
      <c r="BOO206" s="466"/>
      <c r="BOP206" s="466"/>
      <c r="BOQ206" s="466"/>
      <c r="BOR206" s="466"/>
      <c r="BOS206" s="466"/>
      <c r="BOT206" s="466"/>
      <c r="BOU206" s="466"/>
      <c r="BOV206" s="466"/>
      <c r="BOW206" s="466"/>
      <c r="BOX206" s="466"/>
      <c r="BOY206" s="466"/>
      <c r="BOZ206" s="466"/>
      <c r="BPA206" s="466"/>
      <c r="BPB206" s="466"/>
      <c r="BPC206" s="466"/>
      <c r="BPD206" s="466"/>
      <c r="BPE206" s="466"/>
      <c r="BPF206" s="466"/>
      <c r="BPG206" s="466"/>
      <c r="BPH206" s="466"/>
      <c r="BPI206" s="466"/>
      <c r="BPJ206" s="466"/>
      <c r="BPK206" s="466"/>
      <c r="BPL206" s="466"/>
      <c r="BPM206" s="466"/>
      <c r="BPN206" s="466"/>
      <c r="BPO206" s="466"/>
      <c r="BPP206" s="466"/>
      <c r="BPQ206" s="466"/>
      <c r="BPR206" s="466"/>
      <c r="BPS206" s="466"/>
      <c r="BPT206" s="466"/>
      <c r="BPU206" s="466"/>
      <c r="BPV206" s="466"/>
      <c r="BPW206" s="466"/>
      <c r="BPX206" s="466"/>
      <c r="BPY206" s="466"/>
      <c r="BPZ206" s="466"/>
      <c r="BQA206" s="466"/>
      <c r="BQB206" s="466"/>
      <c r="BQC206" s="466"/>
      <c r="BQD206" s="466"/>
      <c r="BQE206" s="466"/>
      <c r="BQF206" s="466"/>
      <c r="BQG206" s="466"/>
      <c r="BQH206" s="466"/>
      <c r="BQI206" s="466"/>
      <c r="BQJ206" s="466"/>
      <c r="BQK206" s="466"/>
      <c r="BQL206" s="466"/>
      <c r="BQM206" s="466"/>
      <c r="BQN206" s="466"/>
      <c r="BQO206" s="466"/>
      <c r="BQP206" s="466"/>
      <c r="BQQ206" s="466"/>
      <c r="BQR206" s="466"/>
      <c r="BQS206" s="466"/>
      <c r="BQT206" s="466"/>
      <c r="BQU206" s="466"/>
      <c r="BQV206" s="466"/>
      <c r="BQW206" s="466"/>
      <c r="BQX206" s="466"/>
      <c r="BQY206" s="466"/>
      <c r="BQZ206" s="466"/>
      <c r="BRA206" s="466"/>
      <c r="BRB206" s="466"/>
      <c r="BRC206" s="466"/>
      <c r="BRD206" s="466"/>
      <c r="BRE206" s="466"/>
      <c r="BRF206" s="466"/>
      <c r="BRG206" s="466"/>
      <c r="BRH206" s="466"/>
      <c r="BRI206" s="466"/>
      <c r="BRJ206" s="466"/>
      <c r="BRK206" s="466"/>
      <c r="BRL206" s="466"/>
      <c r="BRM206" s="466"/>
      <c r="BRN206" s="466"/>
      <c r="BRO206" s="466"/>
      <c r="BRP206" s="466"/>
      <c r="BRQ206" s="466"/>
      <c r="BRR206" s="466"/>
      <c r="BRS206" s="466"/>
      <c r="BRT206" s="466"/>
      <c r="BRU206" s="466"/>
      <c r="BRV206" s="466"/>
      <c r="BRW206" s="466"/>
      <c r="BRX206" s="466"/>
      <c r="BRY206" s="466"/>
      <c r="BRZ206" s="466"/>
      <c r="BSA206" s="466"/>
      <c r="BSB206" s="466"/>
      <c r="BSC206" s="466"/>
      <c r="BSD206" s="466"/>
      <c r="BSE206" s="466"/>
      <c r="BSF206" s="466"/>
      <c r="BSG206" s="466"/>
      <c r="BSH206" s="466"/>
      <c r="BSI206" s="466"/>
      <c r="BSJ206" s="466"/>
      <c r="BSK206" s="466"/>
      <c r="BSL206" s="466"/>
      <c r="BSM206" s="466"/>
      <c r="BSN206" s="466"/>
      <c r="BSO206" s="466"/>
      <c r="BSP206" s="466"/>
      <c r="BSQ206" s="466"/>
      <c r="BSR206" s="466"/>
      <c r="BSS206" s="466"/>
      <c r="BST206" s="466"/>
      <c r="BSU206" s="466"/>
      <c r="BSV206" s="466"/>
      <c r="BSW206" s="466"/>
      <c r="BSX206" s="466"/>
      <c r="BSY206" s="466"/>
      <c r="BSZ206" s="466"/>
      <c r="BTA206" s="466"/>
      <c r="BTB206" s="466"/>
      <c r="BTC206" s="466"/>
      <c r="BTD206" s="466"/>
      <c r="BTE206" s="466"/>
      <c r="BTF206" s="466"/>
      <c r="BTG206" s="466"/>
      <c r="BTH206" s="466"/>
      <c r="BTI206" s="466"/>
    </row>
    <row r="207" spans="1:1881" s="465" customFormat="1" ht="72.75" customHeight="1" x14ac:dyDescent="0.25">
      <c r="A207" s="772">
        <v>954</v>
      </c>
      <c r="B207" s="779"/>
      <c r="C207" s="780"/>
      <c r="D207" s="777" t="s">
        <v>856</v>
      </c>
      <c r="E207" s="776" t="s">
        <v>853</v>
      </c>
      <c r="F207" s="855"/>
      <c r="G207" s="538" t="str">
        <f t="shared" si="3"/>
        <v>Please do not leave blank</v>
      </c>
      <c r="H207" s="467"/>
      <c r="I207"/>
      <c r="J207"/>
      <c r="K207"/>
      <c r="L207"/>
      <c r="M207"/>
      <c r="N207"/>
      <c r="O207"/>
      <c r="P207" s="466"/>
      <c r="Q207" s="466"/>
      <c r="R207" s="466"/>
      <c r="S207" s="466"/>
      <c r="T207" s="466"/>
      <c r="U207" s="466"/>
      <c r="V207" s="466"/>
      <c r="W207" s="466"/>
      <c r="X207" s="466"/>
      <c r="Y207" s="466"/>
      <c r="Z207" s="466"/>
      <c r="AA207" s="466"/>
      <c r="AB207" s="466"/>
      <c r="AC207" s="466"/>
      <c r="AD207" s="466"/>
      <c r="AE207" s="466"/>
      <c r="AF207" s="466"/>
      <c r="AG207" s="466"/>
      <c r="AH207" s="466"/>
      <c r="AI207" s="466"/>
      <c r="AJ207" s="466"/>
      <c r="AK207" s="466"/>
      <c r="AL207" s="466"/>
      <c r="AM207" s="466"/>
      <c r="AN207" s="466"/>
      <c r="AO207" s="466"/>
      <c r="AP207" s="466"/>
      <c r="AQ207" s="466"/>
      <c r="AR207" s="466"/>
      <c r="AS207" s="466"/>
      <c r="AT207" s="466"/>
      <c r="AU207" s="466"/>
      <c r="AV207" s="466"/>
      <c r="AW207" s="466"/>
      <c r="AX207" s="466"/>
      <c r="AY207" s="466"/>
      <c r="AZ207" s="466"/>
      <c r="BA207" s="466"/>
      <c r="BB207" s="466"/>
      <c r="BC207" s="466"/>
      <c r="BD207" s="466"/>
      <c r="BE207" s="466"/>
      <c r="BF207" s="466"/>
      <c r="BG207" s="466"/>
      <c r="BH207" s="466"/>
      <c r="BI207" s="466"/>
      <c r="BJ207" s="466"/>
      <c r="BK207" s="466"/>
      <c r="BL207" s="466"/>
      <c r="BM207" s="466"/>
      <c r="BN207" s="466"/>
      <c r="BO207" s="466"/>
      <c r="BP207" s="466"/>
      <c r="BQ207" s="466"/>
      <c r="BR207" s="466"/>
      <c r="BS207" s="466"/>
      <c r="BT207" s="466"/>
      <c r="BU207" s="466"/>
      <c r="BV207" s="466"/>
      <c r="BW207" s="466"/>
      <c r="BX207" s="466"/>
      <c r="BY207" s="466"/>
      <c r="BZ207" s="466"/>
      <c r="CA207" s="466"/>
      <c r="CB207" s="466"/>
      <c r="CC207" s="466"/>
      <c r="CD207" s="466"/>
      <c r="CE207" s="466"/>
      <c r="CF207" s="466"/>
      <c r="CG207" s="466"/>
      <c r="CH207" s="466"/>
      <c r="CI207" s="466"/>
      <c r="CJ207" s="466"/>
      <c r="CK207" s="466"/>
      <c r="CL207" s="466"/>
      <c r="CM207" s="466"/>
      <c r="CN207" s="466"/>
      <c r="CO207" s="466"/>
      <c r="CP207" s="466"/>
      <c r="CQ207" s="466"/>
      <c r="CR207" s="466"/>
      <c r="CS207" s="466"/>
      <c r="CT207" s="466"/>
      <c r="CU207" s="466"/>
      <c r="CV207" s="466"/>
      <c r="CW207" s="466"/>
      <c r="CX207" s="466"/>
      <c r="CY207" s="466"/>
      <c r="CZ207" s="466"/>
      <c r="DA207" s="466"/>
      <c r="DB207" s="466"/>
      <c r="DC207" s="466"/>
      <c r="DD207" s="466"/>
      <c r="DE207" s="466"/>
      <c r="DF207" s="466"/>
      <c r="DG207" s="466"/>
      <c r="DH207" s="466"/>
      <c r="DI207" s="466"/>
      <c r="DJ207" s="466"/>
      <c r="DK207" s="466"/>
      <c r="DL207" s="466"/>
      <c r="DM207" s="466"/>
      <c r="DN207" s="466"/>
      <c r="DO207" s="466"/>
      <c r="DP207" s="466"/>
      <c r="DQ207" s="466"/>
      <c r="DR207" s="466"/>
      <c r="DS207" s="466"/>
      <c r="DT207" s="466"/>
      <c r="DU207" s="466"/>
      <c r="DV207" s="466"/>
      <c r="DW207" s="466"/>
      <c r="DX207" s="466"/>
      <c r="DY207" s="466"/>
      <c r="DZ207" s="466"/>
      <c r="EA207" s="466"/>
      <c r="EB207" s="466"/>
      <c r="EC207" s="466"/>
      <c r="ED207" s="466"/>
      <c r="EE207" s="466"/>
      <c r="EF207" s="466"/>
      <c r="EG207" s="466"/>
      <c r="EH207" s="466"/>
      <c r="EI207" s="466"/>
      <c r="EJ207" s="466"/>
      <c r="EK207" s="466"/>
      <c r="EL207" s="466"/>
      <c r="EM207" s="466"/>
      <c r="EN207" s="466"/>
      <c r="EO207" s="466"/>
      <c r="EP207" s="466"/>
      <c r="EQ207" s="466"/>
      <c r="ER207" s="466"/>
      <c r="ES207" s="466"/>
      <c r="ET207" s="466"/>
      <c r="EU207" s="466"/>
      <c r="EV207" s="466"/>
      <c r="EW207" s="466"/>
      <c r="EX207" s="466"/>
      <c r="EY207" s="466"/>
      <c r="EZ207" s="466"/>
      <c r="FA207" s="466"/>
      <c r="FB207" s="466"/>
      <c r="FC207" s="466"/>
      <c r="FD207" s="466"/>
      <c r="FE207" s="466"/>
      <c r="FF207" s="466"/>
      <c r="FG207" s="466"/>
      <c r="FH207" s="466"/>
      <c r="FI207" s="466"/>
      <c r="FJ207" s="466"/>
      <c r="FK207" s="466"/>
      <c r="FL207" s="466"/>
      <c r="FM207" s="466"/>
      <c r="FN207" s="466"/>
      <c r="FO207" s="466"/>
      <c r="FP207" s="466"/>
      <c r="FQ207" s="466"/>
      <c r="FR207" s="466"/>
      <c r="FS207" s="466"/>
      <c r="FT207" s="466"/>
      <c r="FU207" s="466"/>
      <c r="FV207" s="466"/>
      <c r="FW207" s="466"/>
      <c r="FX207" s="466"/>
      <c r="FY207" s="466"/>
      <c r="FZ207" s="466"/>
      <c r="GA207" s="466"/>
      <c r="GB207" s="466"/>
      <c r="GC207" s="466"/>
      <c r="GD207" s="466"/>
      <c r="GE207" s="466"/>
      <c r="GF207" s="466"/>
      <c r="GG207" s="466"/>
      <c r="GH207" s="466"/>
      <c r="GI207" s="466"/>
      <c r="GJ207" s="466"/>
      <c r="GK207" s="466"/>
      <c r="GL207" s="466"/>
      <c r="GM207" s="466"/>
      <c r="GN207" s="466"/>
      <c r="GO207" s="466"/>
      <c r="GP207" s="466"/>
      <c r="GQ207" s="466"/>
      <c r="GR207" s="466"/>
      <c r="GS207" s="466"/>
      <c r="GT207" s="466"/>
      <c r="GU207" s="466"/>
      <c r="GV207" s="466"/>
      <c r="GW207" s="466"/>
      <c r="GX207" s="466"/>
      <c r="GY207" s="466"/>
      <c r="GZ207" s="466"/>
      <c r="HA207" s="466"/>
      <c r="HB207" s="466"/>
      <c r="HC207" s="466"/>
      <c r="HD207" s="466"/>
      <c r="HE207" s="466"/>
      <c r="HF207" s="466"/>
      <c r="HG207" s="466"/>
      <c r="HH207" s="466"/>
      <c r="HI207" s="466"/>
      <c r="HJ207" s="466"/>
      <c r="HK207" s="466"/>
      <c r="HL207" s="466"/>
      <c r="HM207" s="466"/>
      <c r="HN207" s="466"/>
      <c r="HO207" s="466"/>
      <c r="HP207" s="466"/>
      <c r="HQ207" s="466"/>
      <c r="HR207" s="466"/>
      <c r="HS207" s="466"/>
      <c r="HT207" s="466"/>
      <c r="HU207" s="466"/>
      <c r="HV207" s="466"/>
      <c r="HW207" s="466"/>
      <c r="HX207" s="466"/>
      <c r="HY207" s="466"/>
      <c r="HZ207" s="466"/>
      <c r="IA207" s="466"/>
      <c r="IB207" s="466"/>
      <c r="IC207" s="466"/>
      <c r="ID207" s="466"/>
      <c r="IE207" s="466"/>
      <c r="IF207" s="466"/>
      <c r="IG207" s="466"/>
      <c r="IH207" s="466"/>
      <c r="II207" s="466"/>
      <c r="IJ207" s="466"/>
      <c r="IK207" s="466"/>
      <c r="IL207" s="466"/>
      <c r="IM207" s="466"/>
      <c r="IN207" s="466"/>
      <c r="IO207" s="466"/>
      <c r="IP207" s="466"/>
      <c r="IQ207" s="466"/>
      <c r="IR207" s="466"/>
      <c r="IS207" s="466"/>
      <c r="IT207" s="466"/>
      <c r="IU207" s="466"/>
      <c r="IV207" s="466"/>
      <c r="IW207" s="466"/>
      <c r="IX207" s="466"/>
      <c r="IY207" s="466"/>
      <c r="IZ207" s="466"/>
      <c r="JA207" s="466"/>
      <c r="JB207" s="466"/>
      <c r="JC207" s="466"/>
      <c r="JD207" s="466"/>
      <c r="JE207" s="466"/>
      <c r="JF207" s="466"/>
      <c r="JG207" s="466"/>
      <c r="JH207" s="466"/>
      <c r="JI207" s="466"/>
      <c r="JJ207" s="466"/>
      <c r="JK207" s="466"/>
      <c r="JL207" s="466"/>
      <c r="JM207" s="466"/>
      <c r="JN207" s="466"/>
      <c r="JO207" s="466"/>
      <c r="JP207" s="466"/>
      <c r="JQ207" s="466"/>
      <c r="JR207" s="466"/>
      <c r="JS207" s="466"/>
      <c r="JT207" s="466"/>
      <c r="JU207" s="466"/>
      <c r="JV207" s="466"/>
      <c r="JW207" s="466"/>
      <c r="JX207" s="466"/>
      <c r="JY207" s="466"/>
      <c r="JZ207" s="466"/>
      <c r="KA207" s="466"/>
      <c r="KB207" s="466"/>
      <c r="KC207" s="466"/>
      <c r="KD207" s="466"/>
      <c r="KE207" s="466"/>
      <c r="KF207" s="466"/>
      <c r="KG207" s="466"/>
      <c r="KH207" s="466"/>
      <c r="KI207" s="466"/>
      <c r="KJ207" s="466"/>
      <c r="KK207" s="466"/>
      <c r="KL207" s="466"/>
      <c r="KM207" s="466"/>
      <c r="KN207" s="466"/>
      <c r="KO207" s="466"/>
      <c r="KP207" s="466"/>
      <c r="KQ207" s="466"/>
      <c r="KR207" s="466"/>
      <c r="KS207" s="466"/>
      <c r="KT207" s="466"/>
      <c r="KU207" s="466"/>
      <c r="KV207" s="466"/>
      <c r="KW207" s="466"/>
      <c r="KX207" s="466"/>
      <c r="KY207" s="466"/>
      <c r="KZ207" s="466"/>
      <c r="LA207" s="466"/>
      <c r="LB207" s="466"/>
      <c r="LC207" s="466"/>
      <c r="LD207" s="466"/>
      <c r="LE207" s="466"/>
      <c r="LF207" s="466"/>
      <c r="LG207" s="466"/>
      <c r="LH207" s="466"/>
      <c r="LI207" s="466"/>
      <c r="LJ207" s="466"/>
      <c r="LK207" s="466"/>
      <c r="LL207" s="466"/>
      <c r="LM207" s="466"/>
      <c r="LN207" s="466"/>
      <c r="LO207" s="466"/>
      <c r="LP207" s="466"/>
      <c r="LQ207" s="466"/>
      <c r="LR207" s="466"/>
      <c r="LS207" s="466"/>
      <c r="LT207" s="466"/>
      <c r="LU207" s="466"/>
      <c r="LV207" s="466"/>
      <c r="LW207" s="466"/>
      <c r="LX207" s="466"/>
      <c r="LY207" s="466"/>
      <c r="LZ207" s="466"/>
      <c r="MA207" s="466"/>
      <c r="MB207" s="466"/>
      <c r="MC207" s="466"/>
      <c r="MD207" s="466"/>
      <c r="ME207" s="466"/>
      <c r="MF207" s="466"/>
      <c r="MG207" s="466"/>
      <c r="MH207" s="466"/>
      <c r="MI207" s="466"/>
      <c r="MJ207" s="466"/>
      <c r="MK207" s="466"/>
      <c r="ML207" s="466"/>
      <c r="MM207" s="466"/>
      <c r="MN207" s="466"/>
      <c r="MO207" s="466"/>
      <c r="MP207" s="466"/>
      <c r="MQ207" s="466"/>
      <c r="MR207" s="466"/>
      <c r="MS207" s="466"/>
      <c r="MT207" s="466"/>
      <c r="MU207" s="466"/>
      <c r="MV207" s="466"/>
      <c r="MW207" s="466"/>
      <c r="MX207" s="466"/>
      <c r="MY207" s="466"/>
      <c r="MZ207" s="466"/>
      <c r="NA207" s="466"/>
      <c r="NB207" s="466"/>
      <c r="NC207" s="466"/>
      <c r="ND207" s="466"/>
      <c r="NE207" s="466"/>
      <c r="NF207" s="466"/>
      <c r="NG207" s="466"/>
      <c r="NH207" s="466"/>
      <c r="NI207" s="466"/>
      <c r="NJ207" s="466"/>
      <c r="NK207" s="466"/>
      <c r="NL207" s="466"/>
      <c r="NM207" s="466"/>
      <c r="NN207" s="466"/>
      <c r="NO207" s="466"/>
      <c r="NP207" s="466"/>
      <c r="NQ207" s="466"/>
      <c r="NR207" s="466"/>
      <c r="NS207" s="466"/>
      <c r="NT207" s="466"/>
      <c r="NU207" s="466"/>
      <c r="NV207" s="466"/>
      <c r="NW207" s="466"/>
      <c r="NX207" s="466"/>
      <c r="NY207" s="466"/>
      <c r="NZ207" s="466"/>
      <c r="OA207" s="466"/>
      <c r="OB207" s="466"/>
      <c r="OC207" s="466"/>
      <c r="OD207" s="466"/>
      <c r="OE207" s="466"/>
      <c r="OF207" s="466"/>
      <c r="OG207" s="466"/>
      <c r="OH207" s="466"/>
      <c r="OI207" s="466"/>
      <c r="OJ207" s="466"/>
      <c r="OK207" s="466"/>
      <c r="OL207" s="466"/>
      <c r="OM207" s="466"/>
      <c r="ON207" s="466"/>
      <c r="OO207" s="466"/>
      <c r="OP207" s="466"/>
      <c r="OQ207" s="466"/>
      <c r="OR207" s="466"/>
      <c r="OS207" s="466"/>
      <c r="OT207" s="466"/>
      <c r="OU207" s="466"/>
      <c r="OV207" s="466"/>
      <c r="OW207" s="466"/>
      <c r="OX207" s="466"/>
      <c r="OY207" s="466"/>
      <c r="OZ207" s="466"/>
      <c r="PA207" s="466"/>
      <c r="PB207" s="466"/>
      <c r="PC207" s="466"/>
      <c r="PD207" s="466"/>
      <c r="PE207" s="466"/>
      <c r="PF207" s="466"/>
      <c r="PG207" s="466"/>
      <c r="PH207" s="466"/>
      <c r="PI207" s="466"/>
      <c r="PJ207" s="466"/>
      <c r="PK207" s="466"/>
      <c r="PL207" s="466"/>
      <c r="PM207" s="466"/>
      <c r="PN207" s="466"/>
      <c r="PO207" s="466"/>
      <c r="PP207" s="466"/>
      <c r="PQ207" s="466"/>
      <c r="PR207" s="466"/>
      <c r="PS207" s="466"/>
      <c r="PT207" s="466"/>
      <c r="PU207" s="466"/>
      <c r="PV207" s="466"/>
      <c r="PW207" s="466"/>
      <c r="PX207" s="466"/>
      <c r="PY207" s="466"/>
      <c r="PZ207" s="466"/>
      <c r="QA207" s="466"/>
      <c r="QB207" s="466"/>
      <c r="QC207" s="466"/>
      <c r="QD207" s="466"/>
      <c r="QE207" s="466"/>
      <c r="QF207" s="466"/>
      <c r="QG207" s="466"/>
      <c r="QH207" s="466"/>
      <c r="QI207" s="466"/>
      <c r="QJ207" s="466"/>
      <c r="QK207" s="466"/>
      <c r="QL207" s="466"/>
      <c r="QM207" s="466"/>
      <c r="QN207" s="466"/>
      <c r="QO207" s="466"/>
      <c r="QP207" s="466"/>
      <c r="QQ207" s="466"/>
      <c r="QR207" s="466"/>
      <c r="QS207" s="466"/>
      <c r="QT207" s="466"/>
      <c r="QU207" s="466"/>
      <c r="QV207" s="466"/>
      <c r="QW207" s="466"/>
      <c r="QX207" s="466"/>
      <c r="QY207" s="466"/>
      <c r="QZ207" s="466"/>
      <c r="RA207" s="466"/>
      <c r="RB207" s="466"/>
      <c r="RC207" s="466"/>
      <c r="RD207" s="466"/>
      <c r="RE207" s="466"/>
      <c r="RF207" s="466"/>
      <c r="RG207" s="466"/>
      <c r="RH207" s="466"/>
      <c r="RI207" s="466"/>
      <c r="RJ207" s="466"/>
      <c r="RK207" s="466"/>
      <c r="RL207" s="466"/>
      <c r="RM207" s="466"/>
      <c r="RN207" s="466"/>
      <c r="RO207" s="466"/>
      <c r="RP207" s="466"/>
      <c r="RQ207" s="466"/>
      <c r="RR207" s="466"/>
      <c r="RS207" s="466"/>
      <c r="RT207" s="466"/>
      <c r="RU207" s="466"/>
      <c r="RV207" s="466"/>
      <c r="RW207" s="466"/>
      <c r="RX207" s="466"/>
      <c r="RY207" s="466"/>
      <c r="RZ207" s="466"/>
      <c r="SA207" s="466"/>
      <c r="SB207" s="466"/>
      <c r="SC207" s="466"/>
      <c r="SD207" s="466"/>
      <c r="SE207" s="466"/>
      <c r="SF207" s="466"/>
      <c r="SG207" s="466"/>
      <c r="SH207" s="466"/>
      <c r="SI207" s="466"/>
      <c r="SJ207" s="466"/>
      <c r="SK207" s="466"/>
      <c r="SL207" s="466"/>
      <c r="SM207" s="466"/>
      <c r="SN207" s="466"/>
      <c r="SO207" s="466"/>
      <c r="SP207" s="466"/>
      <c r="SQ207" s="466"/>
      <c r="SR207" s="466"/>
      <c r="SS207" s="466"/>
      <c r="ST207" s="466"/>
      <c r="SU207" s="466"/>
      <c r="SV207" s="466"/>
      <c r="SW207" s="466"/>
      <c r="SX207" s="466"/>
      <c r="SY207" s="466"/>
      <c r="SZ207" s="466"/>
      <c r="TA207" s="466"/>
      <c r="TB207" s="466"/>
      <c r="TC207" s="466"/>
      <c r="TD207" s="466"/>
      <c r="TE207" s="466"/>
      <c r="TF207" s="466"/>
      <c r="TG207" s="466"/>
      <c r="TH207" s="466"/>
      <c r="TI207" s="466"/>
      <c r="TJ207" s="466"/>
      <c r="TK207" s="466"/>
      <c r="TL207" s="466"/>
      <c r="TM207" s="466"/>
      <c r="TN207" s="466"/>
      <c r="TO207" s="466"/>
      <c r="TP207" s="466"/>
      <c r="TQ207" s="466"/>
      <c r="TR207" s="466"/>
      <c r="TS207" s="466"/>
      <c r="TT207" s="466"/>
      <c r="TU207" s="466"/>
      <c r="TV207" s="466"/>
      <c r="TW207" s="466"/>
      <c r="TX207" s="466"/>
      <c r="TY207" s="466"/>
      <c r="TZ207" s="466"/>
      <c r="UA207" s="466"/>
      <c r="UB207" s="466"/>
      <c r="UC207" s="466"/>
      <c r="UD207" s="466"/>
      <c r="UE207" s="466"/>
      <c r="UF207" s="466"/>
      <c r="UG207" s="466"/>
      <c r="UH207" s="466"/>
      <c r="UI207" s="466"/>
      <c r="UJ207" s="466"/>
      <c r="UK207" s="466"/>
      <c r="UL207" s="466"/>
      <c r="UM207" s="466"/>
      <c r="UN207" s="466"/>
      <c r="UO207" s="466"/>
      <c r="UP207" s="466"/>
      <c r="UQ207" s="466"/>
      <c r="UR207" s="466"/>
      <c r="US207" s="466"/>
      <c r="UT207" s="466"/>
      <c r="UU207" s="466"/>
      <c r="UV207" s="466"/>
      <c r="UW207" s="466"/>
      <c r="UX207" s="466"/>
      <c r="UY207" s="466"/>
      <c r="UZ207" s="466"/>
      <c r="VA207" s="466"/>
      <c r="VB207" s="466"/>
      <c r="VC207" s="466"/>
      <c r="VD207" s="466"/>
      <c r="VE207" s="466"/>
      <c r="VF207" s="466"/>
      <c r="VG207" s="466"/>
      <c r="VH207" s="466"/>
      <c r="VI207" s="466"/>
      <c r="VJ207" s="466"/>
      <c r="VK207" s="466"/>
      <c r="VL207" s="466"/>
      <c r="VM207" s="466"/>
      <c r="VN207" s="466"/>
      <c r="VO207" s="466"/>
      <c r="VP207" s="466"/>
      <c r="VQ207" s="466"/>
      <c r="VR207" s="466"/>
      <c r="VS207" s="466"/>
      <c r="VT207" s="466"/>
      <c r="VU207" s="466"/>
      <c r="VV207" s="466"/>
      <c r="VW207" s="466"/>
      <c r="VX207" s="466"/>
      <c r="VY207" s="466"/>
      <c r="VZ207" s="466"/>
      <c r="WA207" s="466"/>
      <c r="WB207" s="466"/>
      <c r="WC207" s="466"/>
      <c r="WD207" s="466"/>
      <c r="WE207" s="466"/>
      <c r="WF207" s="466"/>
      <c r="WG207" s="466"/>
      <c r="WH207" s="466"/>
      <c r="WI207" s="466"/>
      <c r="WJ207" s="466"/>
      <c r="WK207" s="466"/>
      <c r="WL207" s="466"/>
      <c r="WM207" s="466"/>
      <c r="WN207" s="466"/>
      <c r="WO207" s="466"/>
      <c r="WP207" s="466"/>
      <c r="WQ207" s="466"/>
      <c r="WR207" s="466"/>
      <c r="WS207" s="466"/>
      <c r="WT207" s="466"/>
      <c r="WU207" s="466"/>
      <c r="WV207" s="466"/>
      <c r="WW207" s="466"/>
      <c r="WX207" s="466"/>
      <c r="WY207" s="466"/>
      <c r="WZ207" s="466"/>
      <c r="XA207" s="466"/>
      <c r="XB207" s="466"/>
      <c r="XC207" s="466"/>
      <c r="XD207" s="466"/>
      <c r="XE207" s="466"/>
      <c r="XF207" s="466"/>
      <c r="XG207" s="466"/>
      <c r="XH207" s="466"/>
      <c r="XI207" s="466"/>
      <c r="XJ207" s="466"/>
      <c r="XK207" s="466"/>
      <c r="XL207" s="466"/>
      <c r="XM207" s="466"/>
      <c r="XN207" s="466"/>
      <c r="XO207" s="466"/>
      <c r="XP207" s="466"/>
      <c r="XQ207" s="466"/>
      <c r="XR207" s="466"/>
      <c r="XS207" s="466"/>
      <c r="XT207" s="466"/>
      <c r="XU207" s="466"/>
      <c r="XV207" s="466"/>
      <c r="XW207" s="466"/>
      <c r="XX207" s="466"/>
      <c r="XY207" s="466"/>
      <c r="XZ207" s="466"/>
      <c r="YA207" s="466"/>
      <c r="YB207" s="466"/>
      <c r="YC207" s="466"/>
      <c r="YD207" s="466"/>
      <c r="YE207" s="466"/>
      <c r="YF207" s="466"/>
      <c r="YG207" s="466"/>
      <c r="YH207" s="466"/>
      <c r="YI207" s="466"/>
      <c r="YJ207" s="466"/>
      <c r="YK207" s="466"/>
      <c r="YL207" s="466"/>
      <c r="YM207" s="466"/>
      <c r="YN207" s="466"/>
      <c r="YO207" s="466"/>
      <c r="YP207" s="466"/>
      <c r="YQ207" s="466"/>
      <c r="YR207" s="466"/>
      <c r="YS207" s="466"/>
      <c r="YT207" s="466"/>
      <c r="YU207" s="466"/>
      <c r="YV207" s="466"/>
      <c r="YW207" s="466"/>
      <c r="YX207" s="466"/>
      <c r="YY207" s="466"/>
      <c r="YZ207" s="466"/>
      <c r="ZA207" s="466"/>
      <c r="ZB207" s="466"/>
      <c r="ZC207" s="466"/>
      <c r="ZD207" s="466"/>
      <c r="ZE207" s="466"/>
      <c r="ZF207" s="466"/>
      <c r="ZG207" s="466"/>
      <c r="ZH207" s="466"/>
      <c r="ZI207" s="466"/>
      <c r="ZJ207" s="466"/>
      <c r="ZK207" s="466"/>
      <c r="ZL207" s="466"/>
      <c r="ZM207" s="466"/>
      <c r="ZN207" s="466"/>
      <c r="ZO207" s="466"/>
      <c r="ZP207" s="466"/>
      <c r="ZQ207" s="466"/>
      <c r="ZR207" s="466"/>
      <c r="ZS207" s="466"/>
      <c r="ZT207" s="466"/>
      <c r="ZU207" s="466"/>
      <c r="ZV207" s="466"/>
      <c r="ZW207" s="466"/>
      <c r="ZX207" s="466"/>
      <c r="ZY207" s="466"/>
      <c r="ZZ207" s="466"/>
      <c r="AAA207" s="466"/>
      <c r="AAB207" s="466"/>
      <c r="AAC207" s="466"/>
      <c r="AAD207" s="466"/>
      <c r="AAE207" s="466"/>
      <c r="AAF207" s="466"/>
      <c r="AAG207" s="466"/>
      <c r="AAH207" s="466"/>
      <c r="AAI207" s="466"/>
      <c r="AAJ207" s="466"/>
      <c r="AAK207" s="466"/>
      <c r="AAL207" s="466"/>
      <c r="AAM207" s="466"/>
      <c r="AAN207" s="466"/>
      <c r="AAO207" s="466"/>
      <c r="AAP207" s="466"/>
      <c r="AAQ207" s="466"/>
      <c r="AAR207" s="466"/>
      <c r="AAS207" s="466"/>
      <c r="AAT207" s="466"/>
      <c r="AAU207" s="466"/>
      <c r="AAV207" s="466"/>
      <c r="AAW207" s="466"/>
      <c r="AAX207" s="466"/>
      <c r="AAY207" s="466"/>
      <c r="AAZ207" s="466"/>
      <c r="ABA207" s="466"/>
      <c r="ABB207" s="466"/>
      <c r="ABC207" s="466"/>
      <c r="ABD207" s="466"/>
      <c r="ABE207" s="466"/>
      <c r="ABF207" s="466"/>
      <c r="ABG207" s="466"/>
      <c r="ABH207" s="466"/>
      <c r="ABI207" s="466"/>
      <c r="ABJ207" s="466"/>
      <c r="ABK207" s="466"/>
      <c r="ABL207" s="466"/>
      <c r="ABM207" s="466"/>
      <c r="ABN207" s="466"/>
      <c r="ABO207" s="466"/>
      <c r="ABP207" s="466"/>
      <c r="ABQ207" s="466"/>
      <c r="ABR207" s="466"/>
      <c r="ABS207" s="466"/>
      <c r="ABT207" s="466"/>
      <c r="ABU207" s="466"/>
      <c r="ABV207" s="466"/>
      <c r="ABW207" s="466"/>
      <c r="ABX207" s="466"/>
      <c r="ABY207" s="466"/>
      <c r="ABZ207" s="466"/>
      <c r="ACA207" s="466"/>
      <c r="ACB207" s="466"/>
      <c r="ACC207" s="466"/>
      <c r="ACD207" s="466"/>
      <c r="ACE207" s="466"/>
      <c r="ACF207" s="466"/>
      <c r="ACG207" s="466"/>
      <c r="ACH207" s="466"/>
      <c r="ACI207" s="466"/>
      <c r="ACJ207" s="466"/>
      <c r="ACK207" s="466"/>
      <c r="ACL207" s="466"/>
      <c r="ACM207" s="466"/>
      <c r="ACN207" s="466"/>
      <c r="ACO207" s="466"/>
      <c r="ACP207" s="466"/>
      <c r="ACQ207" s="466"/>
      <c r="ACR207" s="466"/>
      <c r="ACS207" s="466"/>
      <c r="ACT207" s="466"/>
      <c r="ACU207" s="466"/>
      <c r="ACV207" s="466"/>
      <c r="ACW207" s="466"/>
      <c r="ACX207" s="466"/>
      <c r="ACY207" s="466"/>
      <c r="ACZ207" s="466"/>
      <c r="ADA207" s="466"/>
      <c r="ADB207" s="466"/>
      <c r="ADC207" s="466"/>
      <c r="ADD207" s="466"/>
      <c r="ADE207" s="466"/>
      <c r="ADF207" s="466"/>
      <c r="ADG207" s="466"/>
      <c r="ADH207" s="466"/>
      <c r="ADI207" s="466"/>
      <c r="ADJ207" s="466"/>
      <c r="ADK207" s="466"/>
      <c r="ADL207" s="466"/>
      <c r="ADM207" s="466"/>
      <c r="ADN207" s="466"/>
      <c r="ADO207" s="466"/>
      <c r="ADP207" s="466"/>
      <c r="ADQ207" s="466"/>
      <c r="ADR207" s="466"/>
      <c r="ADS207" s="466"/>
      <c r="ADT207" s="466"/>
      <c r="ADU207" s="466"/>
      <c r="ADV207" s="466"/>
      <c r="ADW207" s="466"/>
      <c r="ADX207" s="466"/>
      <c r="ADY207" s="466"/>
      <c r="ADZ207" s="466"/>
      <c r="AEA207" s="466"/>
      <c r="AEB207" s="466"/>
      <c r="AEC207" s="466"/>
      <c r="AED207" s="466"/>
      <c r="AEE207" s="466"/>
      <c r="AEF207" s="466"/>
      <c r="AEG207" s="466"/>
      <c r="AEH207" s="466"/>
      <c r="AEI207" s="466"/>
      <c r="AEJ207" s="466"/>
      <c r="AEK207" s="466"/>
      <c r="AEL207" s="466"/>
      <c r="AEM207" s="466"/>
      <c r="AEN207" s="466"/>
      <c r="AEO207" s="466"/>
      <c r="AEP207" s="466"/>
      <c r="AEQ207" s="466"/>
      <c r="AER207" s="466"/>
      <c r="AES207" s="466"/>
      <c r="AET207" s="466"/>
      <c r="AEU207" s="466"/>
      <c r="AEV207" s="466"/>
      <c r="AEW207" s="466"/>
      <c r="AEX207" s="466"/>
      <c r="AEY207" s="466"/>
      <c r="AEZ207" s="466"/>
      <c r="AFA207" s="466"/>
      <c r="AFB207" s="466"/>
      <c r="AFC207" s="466"/>
      <c r="AFD207" s="466"/>
      <c r="AFE207" s="466"/>
      <c r="AFF207" s="466"/>
      <c r="AFG207" s="466"/>
      <c r="AFH207" s="466"/>
      <c r="AFI207" s="466"/>
      <c r="AFJ207" s="466"/>
      <c r="AFK207" s="466"/>
      <c r="AFL207" s="466"/>
      <c r="AFM207" s="466"/>
      <c r="AFN207" s="466"/>
      <c r="AFO207" s="466"/>
      <c r="AFP207" s="466"/>
      <c r="AFQ207" s="466"/>
      <c r="AFR207" s="466"/>
      <c r="AFS207" s="466"/>
      <c r="AFT207" s="466"/>
      <c r="AFU207" s="466"/>
      <c r="AFV207" s="466"/>
      <c r="AFW207" s="466"/>
      <c r="AFX207" s="466"/>
      <c r="AFY207" s="466"/>
      <c r="AFZ207" s="466"/>
      <c r="AGA207" s="466"/>
      <c r="AGB207" s="466"/>
      <c r="AGC207" s="466"/>
      <c r="AGD207" s="466"/>
      <c r="AGE207" s="466"/>
      <c r="AGF207" s="466"/>
      <c r="AGG207" s="466"/>
      <c r="AGH207" s="466"/>
      <c r="AGI207" s="466"/>
      <c r="AGJ207" s="466"/>
      <c r="AGK207" s="466"/>
      <c r="AGL207" s="466"/>
      <c r="AGM207" s="466"/>
      <c r="AGN207" s="466"/>
      <c r="AGO207" s="466"/>
      <c r="AGP207" s="466"/>
      <c r="AGQ207" s="466"/>
      <c r="AGR207" s="466"/>
      <c r="AGS207" s="466"/>
      <c r="AGT207" s="466"/>
      <c r="AGU207" s="466"/>
      <c r="AGV207" s="466"/>
      <c r="AGW207" s="466"/>
      <c r="AGX207" s="466"/>
      <c r="AGY207" s="466"/>
      <c r="AGZ207" s="466"/>
      <c r="AHA207" s="466"/>
      <c r="AHB207" s="466"/>
      <c r="AHC207" s="466"/>
      <c r="AHD207" s="466"/>
      <c r="AHE207" s="466"/>
      <c r="AHF207" s="466"/>
      <c r="AHG207" s="466"/>
      <c r="AHH207" s="466"/>
      <c r="AHI207" s="466"/>
      <c r="AHJ207" s="466"/>
      <c r="AHK207" s="466"/>
      <c r="AHL207" s="466"/>
      <c r="AHM207" s="466"/>
      <c r="AHN207" s="466"/>
      <c r="AHO207" s="466"/>
      <c r="AHP207" s="466"/>
      <c r="AHQ207" s="466"/>
      <c r="AHR207" s="466"/>
      <c r="AHS207" s="466"/>
      <c r="AHT207" s="466"/>
      <c r="AHU207" s="466"/>
      <c r="AHV207" s="466"/>
      <c r="AHW207" s="466"/>
      <c r="AHX207" s="466"/>
      <c r="AHY207" s="466"/>
      <c r="AHZ207" s="466"/>
      <c r="AIA207" s="466"/>
      <c r="AIB207" s="466"/>
      <c r="AIC207" s="466"/>
      <c r="AID207" s="466"/>
      <c r="AIE207" s="466"/>
      <c r="AIF207" s="466"/>
      <c r="AIG207" s="466"/>
      <c r="AIH207" s="466"/>
      <c r="AII207" s="466"/>
      <c r="AIJ207" s="466"/>
      <c r="AIK207" s="466"/>
      <c r="AIL207" s="466"/>
      <c r="AIM207" s="466"/>
      <c r="AIN207" s="466"/>
      <c r="AIO207" s="466"/>
      <c r="AIP207" s="466"/>
      <c r="AIQ207" s="466"/>
      <c r="AIR207" s="466"/>
      <c r="AIS207" s="466"/>
      <c r="AIT207" s="466"/>
      <c r="AIU207" s="466"/>
      <c r="AIV207" s="466"/>
      <c r="AIW207" s="466"/>
      <c r="AIX207" s="466"/>
      <c r="AIY207" s="466"/>
      <c r="AIZ207" s="466"/>
      <c r="AJA207" s="466"/>
      <c r="AJB207" s="466"/>
      <c r="AJC207" s="466"/>
      <c r="AJD207" s="466"/>
      <c r="AJE207" s="466"/>
      <c r="AJF207" s="466"/>
      <c r="AJG207" s="466"/>
      <c r="AJH207" s="466"/>
      <c r="AJI207" s="466"/>
      <c r="AJJ207" s="466"/>
      <c r="AJK207" s="466"/>
      <c r="AJL207" s="466"/>
      <c r="AJM207" s="466"/>
      <c r="AJN207" s="466"/>
      <c r="AJO207" s="466"/>
      <c r="AJP207" s="466"/>
      <c r="AJQ207" s="466"/>
      <c r="AJR207" s="466"/>
      <c r="AJS207" s="466"/>
      <c r="AJT207" s="466"/>
      <c r="AJU207" s="466"/>
      <c r="AJV207" s="466"/>
      <c r="AJW207" s="466"/>
      <c r="AJX207" s="466"/>
      <c r="AJY207" s="466"/>
      <c r="AJZ207" s="466"/>
      <c r="AKA207" s="466"/>
      <c r="AKB207" s="466"/>
      <c r="AKC207" s="466"/>
      <c r="AKD207" s="466"/>
      <c r="AKE207" s="466"/>
      <c r="AKF207" s="466"/>
      <c r="AKG207" s="466"/>
      <c r="AKH207" s="466"/>
      <c r="AKI207" s="466"/>
      <c r="AKJ207" s="466"/>
      <c r="AKK207" s="466"/>
      <c r="AKL207" s="466"/>
      <c r="AKM207" s="466"/>
      <c r="AKN207" s="466"/>
      <c r="AKO207" s="466"/>
      <c r="AKP207" s="466"/>
      <c r="AKQ207" s="466"/>
      <c r="AKR207" s="466"/>
      <c r="AKS207" s="466"/>
      <c r="AKT207" s="466"/>
      <c r="AKU207" s="466"/>
      <c r="AKV207" s="466"/>
      <c r="AKW207" s="466"/>
      <c r="AKX207" s="466"/>
      <c r="AKY207" s="466"/>
      <c r="AKZ207" s="466"/>
      <c r="ALA207" s="466"/>
      <c r="ALB207" s="466"/>
      <c r="ALC207" s="466"/>
      <c r="ALD207" s="466"/>
      <c r="ALE207" s="466"/>
      <c r="ALF207" s="466"/>
      <c r="ALG207" s="466"/>
      <c r="ALH207" s="466"/>
      <c r="ALI207" s="466"/>
      <c r="ALJ207" s="466"/>
      <c r="ALK207" s="466"/>
      <c r="ALL207" s="466"/>
      <c r="ALM207" s="466"/>
      <c r="ALN207" s="466"/>
      <c r="ALO207" s="466"/>
      <c r="ALP207" s="466"/>
      <c r="ALQ207" s="466"/>
      <c r="ALR207" s="466"/>
      <c r="ALS207" s="466"/>
      <c r="ALT207" s="466"/>
      <c r="ALU207" s="466"/>
      <c r="ALV207" s="466"/>
      <c r="ALW207" s="466"/>
      <c r="ALX207" s="466"/>
      <c r="ALY207" s="466"/>
      <c r="ALZ207" s="466"/>
      <c r="AMA207" s="466"/>
      <c r="AMB207" s="466"/>
      <c r="AMC207" s="466"/>
      <c r="AMD207" s="466"/>
      <c r="AME207" s="466"/>
      <c r="AMF207" s="466"/>
      <c r="AMG207" s="466"/>
      <c r="AMH207" s="466"/>
      <c r="AMI207" s="466"/>
      <c r="AMJ207" s="466"/>
      <c r="AMK207" s="466"/>
      <c r="AML207" s="466"/>
      <c r="AMM207" s="466"/>
      <c r="AMN207" s="466"/>
      <c r="AMO207" s="466"/>
      <c r="AMP207" s="466"/>
      <c r="AMQ207" s="466"/>
      <c r="AMR207" s="466"/>
      <c r="AMS207" s="466"/>
      <c r="AMT207" s="466"/>
      <c r="AMU207" s="466"/>
      <c r="AMV207" s="466"/>
      <c r="AMW207" s="466"/>
      <c r="AMX207" s="466"/>
      <c r="AMY207" s="466"/>
      <c r="AMZ207" s="466"/>
      <c r="ANA207" s="466"/>
      <c r="ANB207" s="466"/>
      <c r="ANC207" s="466"/>
      <c r="AND207" s="466"/>
      <c r="ANE207" s="466"/>
      <c r="ANF207" s="466"/>
      <c r="ANG207" s="466"/>
      <c r="ANH207" s="466"/>
      <c r="ANI207" s="466"/>
      <c r="ANJ207" s="466"/>
      <c r="ANK207" s="466"/>
      <c r="ANL207" s="466"/>
      <c r="ANM207" s="466"/>
      <c r="ANN207" s="466"/>
      <c r="ANO207" s="466"/>
      <c r="ANP207" s="466"/>
      <c r="ANQ207" s="466"/>
      <c r="ANR207" s="466"/>
      <c r="ANS207" s="466"/>
      <c r="ANT207" s="466"/>
      <c r="ANU207" s="466"/>
      <c r="ANV207" s="466"/>
      <c r="ANW207" s="466"/>
      <c r="ANX207" s="466"/>
      <c r="ANY207" s="466"/>
      <c r="ANZ207" s="466"/>
      <c r="AOA207" s="466"/>
      <c r="AOB207" s="466"/>
      <c r="AOC207" s="466"/>
      <c r="AOD207" s="466"/>
      <c r="AOE207" s="466"/>
      <c r="AOF207" s="466"/>
      <c r="AOG207" s="466"/>
      <c r="AOH207" s="466"/>
      <c r="AOI207" s="466"/>
      <c r="AOJ207" s="466"/>
      <c r="AOK207" s="466"/>
      <c r="AOL207" s="466"/>
      <c r="AOM207" s="466"/>
      <c r="AON207" s="466"/>
      <c r="AOO207" s="466"/>
      <c r="AOP207" s="466"/>
      <c r="AOQ207" s="466"/>
      <c r="AOR207" s="466"/>
      <c r="AOS207" s="466"/>
      <c r="AOT207" s="466"/>
      <c r="AOU207" s="466"/>
      <c r="AOV207" s="466"/>
      <c r="AOW207" s="466"/>
      <c r="AOX207" s="466"/>
      <c r="AOY207" s="466"/>
      <c r="AOZ207" s="466"/>
      <c r="APA207" s="466"/>
      <c r="APB207" s="466"/>
      <c r="APC207" s="466"/>
      <c r="APD207" s="466"/>
      <c r="APE207" s="466"/>
      <c r="APF207" s="466"/>
      <c r="APG207" s="466"/>
      <c r="APH207" s="466"/>
      <c r="API207" s="466"/>
      <c r="APJ207" s="466"/>
      <c r="APK207" s="466"/>
      <c r="APL207" s="466"/>
      <c r="APM207" s="466"/>
      <c r="APN207" s="466"/>
      <c r="APO207" s="466"/>
      <c r="APP207" s="466"/>
      <c r="APQ207" s="466"/>
      <c r="APR207" s="466"/>
      <c r="APS207" s="466"/>
      <c r="APT207" s="466"/>
      <c r="APU207" s="466"/>
      <c r="APV207" s="466"/>
      <c r="APW207" s="466"/>
      <c r="APX207" s="466"/>
      <c r="APY207" s="466"/>
      <c r="APZ207" s="466"/>
      <c r="AQA207" s="466"/>
      <c r="AQB207" s="466"/>
      <c r="AQC207" s="466"/>
      <c r="AQD207" s="466"/>
      <c r="AQE207" s="466"/>
      <c r="AQF207" s="466"/>
      <c r="AQG207" s="466"/>
      <c r="AQH207" s="466"/>
      <c r="AQI207" s="466"/>
      <c r="AQJ207" s="466"/>
      <c r="AQK207" s="466"/>
      <c r="AQL207" s="466"/>
      <c r="AQM207" s="466"/>
      <c r="AQN207" s="466"/>
      <c r="AQO207" s="466"/>
      <c r="AQP207" s="466"/>
      <c r="AQQ207" s="466"/>
      <c r="AQR207" s="466"/>
      <c r="AQS207" s="466"/>
      <c r="AQT207" s="466"/>
      <c r="AQU207" s="466"/>
      <c r="AQV207" s="466"/>
      <c r="AQW207" s="466"/>
      <c r="AQX207" s="466"/>
      <c r="AQY207" s="466"/>
      <c r="AQZ207" s="466"/>
      <c r="ARA207" s="466"/>
      <c r="ARB207" s="466"/>
      <c r="ARC207" s="466"/>
      <c r="ARD207" s="466"/>
      <c r="ARE207" s="466"/>
      <c r="ARF207" s="466"/>
      <c r="ARG207" s="466"/>
      <c r="ARH207" s="466"/>
      <c r="ARI207" s="466"/>
      <c r="ARJ207" s="466"/>
      <c r="ARK207" s="466"/>
      <c r="ARL207" s="466"/>
      <c r="ARM207" s="466"/>
      <c r="ARN207" s="466"/>
      <c r="ARO207" s="466"/>
      <c r="ARP207" s="466"/>
      <c r="ARQ207" s="466"/>
      <c r="ARR207" s="466"/>
      <c r="ARS207" s="466"/>
      <c r="ART207" s="466"/>
      <c r="ARU207" s="466"/>
      <c r="ARV207" s="466"/>
      <c r="ARW207" s="466"/>
      <c r="ARX207" s="466"/>
      <c r="ARY207" s="466"/>
      <c r="ARZ207" s="466"/>
      <c r="ASA207" s="466"/>
      <c r="ASB207" s="466"/>
      <c r="ASC207" s="466"/>
      <c r="ASD207" s="466"/>
      <c r="ASE207" s="466"/>
      <c r="ASF207" s="466"/>
      <c r="ASG207" s="466"/>
      <c r="ASH207" s="466"/>
      <c r="ASI207" s="466"/>
      <c r="ASJ207" s="466"/>
      <c r="ASK207" s="466"/>
      <c r="ASL207" s="466"/>
      <c r="ASM207" s="466"/>
      <c r="ASN207" s="466"/>
      <c r="ASO207" s="466"/>
      <c r="ASP207" s="466"/>
      <c r="ASQ207" s="466"/>
      <c r="ASR207" s="466"/>
      <c r="ASS207" s="466"/>
      <c r="AST207" s="466"/>
      <c r="ASU207" s="466"/>
      <c r="ASV207" s="466"/>
      <c r="ASW207" s="466"/>
      <c r="ASX207" s="466"/>
      <c r="ASY207" s="466"/>
      <c r="ASZ207" s="466"/>
      <c r="ATA207" s="466"/>
      <c r="ATB207" s="466"/>
      <c r="ATC207" s="466"/>
      <c r="ATD207" s="466"/>
      <c r="ATE207" s="466"/>
      <c r="ATF207" s="466"/>
      <c r="ATG207" s="466"/>
      <c r="ATH207" s="466"/>
      <c r="ATI207" s="466"/>
      <c r="ATJ207" s="466"/>
      <c r="ATK207" s="466"/>
      <c r="ATL207" s="466"/>
      <c r="ATM207" s="466"/>
      <c r="ATN207" s="466"/>
      <c r="ATO207" s="466"/>
      <c r="ATP207" s="466"/>
      <c r="ATQ207" s="466"/>
      <c r="ATR207" s="466"/>
      <c r="ATS207" s="466"/>
      <c r="ATT207" s="466"/>
      <c r="ATU207" s="466"/>
      <c r="ATV207" s="466"/>
      <c r="ATW207" s="466"/>
      <c r="ATX207" s="466"/>
      <c r="ATY207" s="466"/>
      <c r="ATZ207" s="466"/>
      <c r="AUA207" s="466"/>
      <c r="AUB207" s="466"/>
      <c r="AUC207" s="466"/>
      <c r="AUD207" s="466"/>
      <c r="AUE207" s="466"/>
      <c r="AUF207" s="466"/>
      <c r="AUG207" s="466"/>
      <c r="AUH207" s="466"/>
      <c r="AUI207" s="466"/>
      <c r="AUJ207" s="466"/>
      <c r="AUK207" s="466"/>
      <c r="AUL207" s="466"/>
      <c r="AUM207" s="466"/>
      <c r="AUN207" s="466"/>
      <c r="AUO207" s="466"/>
      <c r="AUP207" s="466"/>
      <c r="AUQ207" s="466"/>
      <c r="AUR207" s="466"/>
      <c r="AUS207" s="466"/>
      <c r="AUT207" s="466"/>
      <c r="AUU207" s="466"/>
      <c r="AUV207" s="466"/>
      <c r="AUW207" s="466"/>
      <c r="AUX207" s="466"/>
      <c r="AUY207" s="466"/>
      <c r="AUZ207" s="466"/>
      <c r="AVA207" s="466"/>
      <c r="AVB207" s="466"/>
      <c r="AVC207" s="466"/>
      <c r="AVD207" s="466"/>
      <c r="AVE207" s="466"/>
      <c r="AVF207" s="466"/>
      <c r="AVG207" s="466"/>
      <c r="AVH207" s="466"/>
      <c r="AVI207" s="466"/>
      <c r="AVJ207" s="466"/>
      <c r="AVK207" s="466"/>
      <c r="AVL207" s="466"/>
      <c r="AVM207" s="466"/>
      <c r="AVN207" s="466"/>
      <c r="AVO207" s="466"/>
      <c r="AVP207" s="466"/>
      <c r="AVQ207" s="466"/>
      <c r="AVR207" s="466"/>
      <c r="AVS207" s="466"/>
      <c r="AVT207" s="466"/>
      <c r="AVU207" s="466"/>
      <c r="AVV207" s="466"/>
      <c r="AVW207" s="466"/>
      <c r="AVX207" s="466"/>
      <c r="AVY207" s="466"/>
      <c r="AVZ207" s="466"/>
      <c r="AWA207" s="466"/>
      <c r="AWB207" s="466"/>
      <c r="AWC207" s="466"/>
      <c r="AWD207" s="466"/>
      <c r="AWE207" s="466"/>
      <c r="AWF207" s="466"/>
      <c r="AWG207" s="466"/>
      <c r="AWH207" s="466"/>
      <c r="AWI207" s="466"/>
      <c r="AWJ207" s="466"/>
      <c r="AWK207" s="466"/>
      <c r="AWL207" s="466"/>
      <c r="AWM207" s="466"/>
      <c r="AWN207" s="466"/>
      <c r="AWO207" s="466"/>
      <c r="AWP207" s="466"/>
      <c r="AWQ207" s="466"/>
      <c r="AWR207" s="466"/>
      <c r="AWS207" s="466"/>
      <c r="AWT207" s="466"/>
      <c r="AWU207" s="466"/>
      <c r="AWV207" s="466"/>
      <c r="AWW207" s="466"/>
      <c r="AWX207" s="466"/>
      <c r="AWY207" s="466"/>
      <c r="AWZ207" s="466"/>
      <c r="AXA207" s="466"/>
      <c r="AXB207" s="466"/>
      <c r="AXC207" s="466"/>
      <c r="AXD207" s="466"/>
      <c r="AXE207" s="466"/>
      <c r="AXF207" s="466"/>
      <c r="AXG207" s="466"/>
      <c r="AXH207" s="466"/>
      <c r="AXI207" s="466"/>
      <c r="AXJ207" s="466"/>
      <c r="AXK207" s="466"/>
      <c r="AXL207" s="466"/>
      <c r="AXM207" s="466"/>
      <c r="AXN207" s="466"/>
      <c r="AXO207" s="466"/>
      <c r="AXP207" s="466"/>
      <c r="AXQ207" s="466"/>
      <c r="AXR207" s="466"/>
      <c r="AXS207" s="466"/>
      <c r="AXT207" s="466"/>
      <c r="AXU207" s="466"/>
      <c r="AXV207" s="466"/>
      <c r="AXW207" s="466"/>
      <c r="AXX207" s="466"/>
      <c r="AXY207" s="466"/>
      <c r="AXZ207" s="466"/>
      <c r="AYA207" s="466"/>
      <c r="AYB207" s="466"/>
      <c r="AYC207" s="466"/>
      <c r="AYD207" s="466"/>
      <c r="AYE207" s="466"/>
      <c r="AYF207" s="466"/>
      <c r="AYG207" s="466"/>
      <c r="AYH207" s="466"/>
      <c r="AYI207" s="466"/>
      <c r="AYJ207" s="466"/>
      <c r="AYK207" s="466"/>
      <c r="AYL207" s="466"/>
      <c r="AYM207" s="466"/>
      <c r="AYN207" s="466"/>
      <c r="AYO207" s="466"/>
      <c r="AYP207" s="466"/>
      <c r="AYQ207" s="466"/>
      <c r="AYR207" s="466"/>
      <c r="AYS207" s="466"/>
      <c r="AYT207" s="466"/>
      <c r="AYU207" s="466"/>
      <c r="AYV207" s="466"/>
      <c r="AYW207" s="466"/>
      <c r="AYX207" s="466"/>
      <c r="AYY207" s="466"/>
      <c r="AYZ207" s="466"/>
      <c r="AZA207" s="466"/>
      <c r="AZB207" s="466"/>
      <c r="AZC207" s="466"/>
      <c r="AZD207" s="466"/>
      <c r="AZE207" s="466"/>
      <c r="AZF207" s="466"/>
      <c r="AZG207" s="466"/>
      <c r="AZH207" s="466"/>
      <c r="AZI207" s="466"/>
      <c r="AZJ207" s="466"/>
      <c r="AZK207" s="466"/>
      <c r="AZL207" s="466"/>
      <c r="AZM207" s="466"/>
      <c r="AZN207" s="466"/>
      <c r="AZO207" s="466"/>
      <c r="AZP207" s="466"/>
      <c r="AZQ207" s="466"/>
      <c r="AZR207" s="466"/>
      <c r="AZS207" s="466"/>
      <c r="AZT207" s="466"/>
      <c r="AZU207" s="466"/>
      <c r="AZV207" s="466"/>
      <c r="AZW207" s="466"/>
      <c r="AZX207" s="466"/>
      <c r="AZY207" s="466"/>
      <c r="AZZ207" s="466"/>
      <c r="BAA207" s="466"/>
      <c r="BAB207" s="466"/>
      <c r="BAC207" s="466"/>
      <c r="BAD207" s="466"/>
      <c r="BAE207" s="466"/>
      <c r="BAF207" s="466"/>
      <c r="BAG207" s="466"/>
      <c r="BAH207" s="466"/>
      <c r="BAI207" s="466"/>
      <c r="BAJ207" s="466"/>
      <c r="BAK207" s="466"/>
      <c r="BAL207" s="466"/>
      <c r="BAM207" s="466"/>
      <c r="BAN207" s="466"/>
      <c r="BAO207" s="466"/>
      <c r="BAP207" s="466"/>
      <c r="BAQ207" s="466"/>
      <c r="BAR207" s="466"/>
      <c r="BAS207" s="466"/>
      <c r="BAT207" s="466"/>
      <c r="BAU207" s="466"/>
      <c r="BAV207" s="466"/>
      <c r="BAW207" s="466"/>
      <c r="BAX207" s="466"/>
      <c r="BAY207" s="466"/>
      <c r="BAZ207" s="466"/>
      <c r="BBA207" s="466"/>
      <c r="BBB207" s="466"/>
      <c r="BBC207" s="466"/>
      <c r="BBD207" s="466"/>
      <c r="BBE207" s="466"/>
      <c r="BBF207" s="466"/>
      <c r="BBG207" s="466"/>
      <c r="BBH207" s="466"/>
      <c r="BBI207" s="466"/>
      <c r="BBJ207" s="466"/>
      <c r="BBK207" s="466"/>
      <c r="BBL207" s="466"/>
      <c r="BBM207" s="466"/>
      <c r="BBN207" s="466"/>
      <c r="BBO207" s="466"/>
      <c r="BBP207" s="466"/>
      <c r="BBQ207" s="466"/>
      <c r="BBR207" s="466"/>
      <c r="BBS207" s="466"/>
      <c r="BBT207" s="466"/>
      <c r="BBU207" s="466"/>
      <c r="BBV207" s="466"/>
      <c r="BBW207" s="466"/>
      <c r="BBX207" s="466"/>
      <c r="BBY207" s="466"/>
      <c r="BBZ207" s="466"/>
      <c r="BCA207" s="466"/>
      <c r="BCB207" s="466"/>
      <c r="BCC207" s="466"/>
      <c r="BCD207" s="466"/>
      <c r="BCE207" s="466"/>
      <c r="BCF207" s="466"/>
      <c r="BCG207" s="466"/>
      <c r="BCH207" s="466"/>
      <c r="BCI207" s="466"/>
      <c r="BCJ207" s="466"/>
      <c r="BCK207" s="466"/>
      <c r="BCL207" s="466"/>
      <c r="BCM207" s="466"/>
      <c r="BCN207" s="466"/>
      <c r="BCO207" s="466"/>
      <c r="BCP207" s="466"/>
      <c r="BCQ207" s="466"/>
      <c r="BCR207" s="466"/>
      <c r="BCS207" s="466"/>
      <c r="BCT207" s="466"/>
      <c r="BCU207" s="466"/>
      <c r="BCV207" s="466"/>
      <c r="BCW207" s="466"/>
      <c r="BCX207" s="466"/>
      <c r="BCY207" s="466"/>
      <c r="BCZ207" s="466"/>
      <c r="BDA207" s="466"/>
      <c r="BDB207" s="466"/>
      <c r="BDC207" s="466"/>
      <c r="BDD207" s="466"/>
      <c r="BDE207" s="466"/>
      <c r="BDF207" s="466"/>
      <c r="BDG207" s="466"/>
      <c r="BDH207" s="466"/>
      <c r="BDI207" s="466"/>
      <c r="BDJ207" s="466"/>
      <c r="BDK207" s="466"/>
      <c r="BDL207" s="466"/>
      <c r="BDM207" s="466"/>
      <c r="BDN207" s="466"/>
      <c r="BDO207" s="466"/>
      <c r="BDP207" s="466"/>
      <c r="BDQ207" s="466"/>
      <c r="BDR207" s="466"/>
      <c r="BDS207" s="466"/>
      <c r="BDT207" s="466"/>
      <c r="BDU207" s="466"/>
      <c r="BDV207" s="466"/>
      <c r="BDW207" s="466"/>
      <c r="BDX207" s="466"/>
      <c r="BDY207" s="466"/>
      <c r="BDZ207" s="466"/>
      <c r="BEA207" s="466"/>
      <c r="BEB207" s="466"/>
      <c r="BEC207" s="466"/>
      <c r="BED207" s="466"/>
      <c r="BEE207" s="466"/>
      <c r="BEF207" s="466"/>
      <c r="BEG207" s="466"/>
      <c r="BEH207" s="466"/>
      <c r="BEI207" s="466"/>
      <c r="BEJ207" s="466"/>
      <c r="BEK207" s="466"/>
      <c r="BEL207" s="466"/>
      <c r="BEM207" s="466"/>
      <c r="BEN207" s="466"/>
      <c r="BEO207" s="466"/>
      <c r="BEP207" s="466"/>
      <c r="BEQ207" s="466"/>
      <c r="BER207" s="466"/>
      <c r="BES207" s="466"/>
      <c r="BET207" s="466"/>
      <c r="BEU207" s="466"/>
      <c r="BEV207" s="466"/>
      <c r="BEW207" s="466"/>
      <c r="BEX207" s="466"/>
      <c r="BEY207" s="466"/>
      <c r="BEZ207" s="466"/>
      <c r="BFA207" s="466"/>
      <c r="BFB207" s="466"/>
      <c r="BFC207" s="466"/>
      <c r="BFD207" s="466"/>
      <c r="BFE207" s="466"/>
      <c r="BFF207" s="466"/>
      <c r="BFG207" s="466"/>
      <c r="BFH207" s="466"/>
      <c r="BFI207" s="466"/>
      <c r="BFJ207" s="466"/>
      <c r="BFK207" s="466"/>
      <c r="BFL207" s="466"/>
      <c r="BFM207" s="466"/>
      <c r="BFN207" s="466"/>
      <c r="BFO207" s="466"/>
      <c r="BFP207" s="466"/>
      <c r="BFQ207" s="466"/>
      <c r="BFR207" s="466"/>
      <c r="BFS207" s="466"/>
      <c r="BFT207" s="466"/>
      <c r="BFU207" s="466"/>
      <c r="BFV207" s="466"/>
      <c r="BFW207" s="466"/>
      <c r="BFX207" s="466"/>
      <c r="BFY207" s="466"/>
      <c r="BFZ207" s="466"/>
      <c r="BGA207" s="466"/>
      <c r="BGB207" s="466"/>
      <c r="BGC207" s="466"/>
      <c r="BGD207" s="466"/>
      <c r="BGE207" s="466"/>
      <c r="BGF207" s="466"/>
      <c r="BGG207" s="466"/>
      <c r="BGH207" s="466"/>
      <c r="BGI207" s="466"/>
      <c r="BGJ207" s="466"/>
      <c r="BGK207" s="466"/>
      <c r="BGL207" s="466"/>
      <c r="BGM207" s="466"/>
      <c r="BGN207" s="466"/>
      <c r="BGO207" s="466"/>
      <c r="BGP207" s="466"/>
      <c r="BGQ207" s="466"/>
      <c r="BGR207" s="466"/>
      <c r="BGS207" s="466"/>
      <c r="BGT207" s="466"/>
      <c r="BGU207" s="466"/>
      <c r="BGV207" s="466"/>
      <c r="BGW207" s="466"/>
      <c r="BGX207" s="466"/>
      <c r="BGY207" s="466"/>
      <c r="BGZ207" s="466"/>
      <c r="BHA207" s="466"/>
      <c r="BHB207" s="466"/>
      <c r="BHC207" s="466"/>
      <c r="BHD207" s="466"/>
      <c r="BHE207" s="466"/>
      <c r="BHF207" s="466"/>
      <c r="BHG207" s="466"/>
      <c r="BHH207" s="466"/>
      <c r="BHI207" s="466"/>
      <c r="BHJ207" s="466"/>
      <c r="BHK207" s="466"/>
      <c r="BHL207" s="466"/>
      <c r="BHM207" s="466"/>
      <c r="BHN207" s="466"/>
      <c r="BHO207" s="466"/>
      <c r="BHP207" s="466"/>
      <c r="BHQ207" s="466"/>
      <c r="BHR207" s="466"/>
      <c r="BHS207" s="466"/>
      <c r="BHT207" s="466"/>
      <c r="BHU207" s="466"/>
      <c r="BHV207" s="466"/>
      <c r="BHW207" s="466"/>
      <c r="BHX207" s="466"/>
      <c r="BHY207" s="466"/>
      <c r="BHZ207" s="466"/>
      <c r="BIA207" s="466"/>
      <c r="BIB207" s="466"/>
      <c r="BIC207" s="466"/>
      <c r="BID207" s="466"/>
      <c r="BIE207" s="466"/>
      <c r="BIF207" s="466"/>
      <c r="BIG207" s="466"/>
      <c r="BIH207" s="466"/>
      <c r="BII207" s="466"/>
      <c r="BIJ207" s="466"/>
      <c r="BIK207" s="466"/>
      <c r="BIL207" s="466"/>
      <c r="BIM207" s="466"/>
      <c r="BIN207" s="466"/>
      <c r="BIO207" s="466"/>
      <c r="BIP207" s="466"/>
      <c r="BIQ207" s="466"/>
      <c r="BIR207" s="466"/>
      <c r="BIS207" s="466"/>
      <c r="BIT207" s="466"/>
      <c r="BIU207" s="466"/>
      <c r="BIV207" s="466"/>
      <c r="BIW207" s="466"/>
      <c r="BIX207" s="466"/>
      <c r="BIY207" s="466"/>
      <c r="BIZ207" s="466"/>
      <c r="BJA207" s="466"/>
      <c r="BJB207" s="466"/>
      <c r="BJC207" s="466"/>
      <c r="BJD207" s="466"/>
      <c r="BJE207" s="466"/>
      <c r="BJF207" s="466"/>
      <c r="BJG207" s="466"/>
      <c r="BJH207" s="466"/>
      <c r="BJI207" s="466"/>
      <c r="BJJ207" s="466"/>
      <c r="BJK207" s="466"/>
      <c r="BJL207" s="466"/>
      <c r="BJM207" s="466"/>
      <c r="BJN207" s="466"/>
      <c r="BJO207" s="466"/>
      <c r="BJP207" s="466"/>
      <c r="BJQ207" s="466"/>
      <c r="BJR207" s="466"/>
      <c r="BJS207" s="466"/>
      <c r="BJT207" s="466"/>
      <c r="BJU207" s="466"/>
      <c r="BJV207" s="466"/>
      <c r="BJW207" s="466"/>
      <c r="BJX207" s="466"/>
      <c r="BJY207" s="466"/>
      <c r="BJZ207" s="466"/>
      <c r="BKA207" s="466"/>
      <c r="BKB207" s="466"/>
      <c r="BKC207" s="466"/>
      <c r="BKD207" s="466"/>
      <c r="BKE207" s="466"/>
      <c r="BKF207" s="466"/>
      <c r="BKG207" s="466"/>
      <c r="BKH207" s="466"/>
      <c r="BKI207" s="466"/>
      <c r="BKJ207" s="466"/>
      <c r="BKK207" s="466"/>
      <c r="BKL207" s="466"/>
      <c r="BKM207" s="466"/>
      <c r="BKN207" s="466"/>
      <c r="BKO207" s="466"/>
      <c r="BKP207" s="466"/>
      <c r="BKQ207" s="466"/>
      <c r="BKR207" s="466"/>
      <c r="BKS207" s="466"/>
      <c r="BKT207" s="466"/>
      <c r="BKU207" s="466"/>
      <c r="BKV207" s="466"/>
      <c r="BKW207" s="466"/>
      <c r="BKX207" s="466"/>
      <c r="BKY207" s="466"/>
      <c r="BKZ207" s="466"/>
      <c r="BLA207" s="466"/>
      <c r="BLB207" s="466"/>
      <c r="BLC207" s="466"/>
      <c r="BLD207" s="466"/>
      <c r="BLE207" s="466"/>
      <c r="BLF207" s="466"/>
      <c r="BLG207" s="466"/>
      <c r="BLH207" s="466"/>
      <c r="BLI207" s="466"/>
      <c r="BLJ207" s="466"/>
      <c r="BLK207" s="466"/>
      <c r="BLL207" s="466"/>
      <c r="BLM207" s="466"/>
      <c r="BLN207" s="466"/>
      <c r="BLO207" s="466"/>
      <c r="BLP207" s="466"/>
      <c r="BLQ207" s="466"/>
      <c r="BLR207" s="466"/>
      <c r="BLS207" s="466"/>
      <c r="BLT207" s="466"/>
      <c r="BLU207" s="466"/>
      <c r="BLV207" s="466"/>
      <c r="BLW207" s="466"/>
      <c r="BLX207" s="466"/>
      <c r="BLY207" s="466"/>
      <c r="BLZ207" s="466"/>
      <c r="BMA207" s="466"/>
      <c r="BMB207" s="466"/>
      <c r="BMC207" s="466"/>
      <c r="BMD207" s="466"/>
      <c r="BME207" s="466"/>
      <c r="BMF207" s="466"/>
      <c r="BMG207" s="466"/>
      <c r="BMH207" s="466"/>
      <c r="BMI207" s="466"/>
      <c r="BMJ207" s="466"/>
      <c r="BMK207" s="466"/>
      <c r="BML207" s="466"/>
      <c r="BMM207" s="466"/>
      <c r="BMN207" s="466"/>
      <c r="BMO207" s="466"/>
      <c r="BMP207" s="466"/>
      <c r="BMQ207" s="466"/>
      <c r="BMR207" s="466"/>
      <c r="BMS207" s="466"/>
      <c r="BMT207" s="466"/>
      <c r="BMU207" s="466"/>
      <c r="BMV207" s="466"/>
      <c r="BMW207" s="466"/>
      <c r="BMX207" s="466"/>
      <c r="BMY207" s="466"/>
      <c r="BMZ207" s="466"/>
      <c r="BNA207" s="466"/>
      <c r="BNB207" s="466"/>
      <c r="BNC207" s="466"/>
      <c r="BND207" s="466"/>
      <c r="BNE207" s="466"/>
      <c r="BNF207" s="466"/>
      <c r="BNG207" s="466"/>
      <c r="BNH207" s="466"/>
      <c r="BNI207" s="466"/>
      <c r="BNJ207" s="466"/>
      <c r="BNK207" s="466"/>
      <c r="BNL207" s="466"/>
      <c r="BNM207" s="466"/>
      <c r="BNN207" s="466"/>
      <c r="BNO207" s="466"/>
      <c r="BNP207" s="466"/>
      <c r="BNQ207" s="466"/>
      <c r="BNR207" s="466"/>
      <c r="BNS207" s="466"/>
      <c r="BNT207" s="466"/>
      <c r="BNU207" s="466"/>
      <c r="BNV207" s="466"/>
      <c r="BNW207" s="466"/>
      <c r="BNX207" s="466"/>
      <c r="BNY207" s="466"/>
      <c r="BNZ207" s="466"/>
      <c r="BOA207" s="466"/>
      <c r="BOB207" s="466"/>
      <c r="BOC207" s="466"/>
      <c r="BOD207" s="466"/>
      <c r="BOE207" s="466"/>
      <c r="BOF207" s="466"/>
      <c r="BOG207" s="466"/>
      <c r="BOH207" s="466"/>
      <c r="BOI207" s="466"/>
      <c r="BOJ207" s="466"/>
      <c r="BOK207" s="466"/>
      <c r="BOL207" s="466"/>
      <c r="BOM207" s="466"/>
      <c r="BON207" s="466"/>
      <c r="BOO207" s="466"/>
      <c r="BOP207" s="466"/>
      <c r="BOQ207" s="466"/>
      <c r="BOR207" s="466"/>
      <c r="BOS207" s="466"/>
      <c r="BOT207" s="466"/>
      <c r="BOU207" s="466"/>
      <c r="BOV207" s="466"/>
      <c r="BOW207" s="466"/>
      <c r="BOX207" s="466"/>
      <c r="BOY207" s="466"/>
      <c r="BOZ207" s="466"/>
      <c r="BPA207" s="466"/>
      <c r="BPB207" s="466"/>
      <c r="BPC207" s="466"/>
      <c r="BPD207" s="466"/>
      <c r="BPE207" s="466"/>
      <c r="BPF207" s="466"/>
      <c r="BPG207" s="466"/>
      <c r="BPH207" s="466"/>
      <c r="BPI207" s="466"/>
      <c r="BPJ207" s="466"/>
      <c r="BPK207" s="466"/>
      <c r="BPL207" s="466"/>
      <c r="BPM207" s="466"/>
      <c r="BPN207" s="466"/>
      <c r="BPO207" s="466"/>
      <c r="BPP207" s="466"/>
      <c r="BPQ207" s="466"/>
      <c r="BPR207" s="466"/>
      <c r="BPS207" s="466"/>
      <c r="BPT207" s="466"/>
      <c r="BPU207" s="466"/>
      <c r="BPV207" s="466"/>
      <c r="BPW207" s="466"/>
      <c r="BPX207" s="466"/>
      <c r="BPY207" s="466"/>
      <c r="BPZ207" s="466"/>
      <c r="BQA207" s="466"/>
      <c r="BQB207" s="466"/>
      <c r="BQC207" s="466"/>
      <c r="BQD207" s="466"/>
      <c r="BQE207" s="466"/>
      <c r="BQF207" s="466"/>
      <c r="BQG207" s="466"/>
      <c r="BQH207" s="466"/>
      <c r="BQI207" s="466"/>
      <c r="BQJ207" s="466"/>
      <c r="BQK207" s="466"/>
      <c r="BQL207" s="466"/>
      <c r="BQM207" s="466"/>
      <c r="BQN207" s="466"/>
      <c r="BQO207" s="466"/>
      <c r="BQP207" s="466"/>
      <c r="BQQ207" s="466"/>
      <c r="BQR207" s="466"/>
      <c r="BQS207" s="466"/>
      <c r="BQT207" s="466"/>
      <c r="BQU207" s="466"/>
      <c r="BQV207" s="466"/>
      <c r="BQW207" s="466"/>
      <c r="BQX207" s="466"/>
      <c r="BQY207" s="466"/>
      <c r="BQZ207" s="466"/>
      <c r="BRA207" s="466"/>
      <c r="BRB207" s="466"/>
      <c r="BRC207" s="466"/>
      <c r="BRD207" s="466"/>
      <c r="BRE207" s="466"/>
      <c r="BRF207" s="466"/>
      <c r="BRG207" s="466"/>
      <c r="BRH207" s="466"/>
      <c r="BRI207" s="466"/>
      <c r="BRJ207" s="466"/>
      <c r="BRK207" s="466"/>
      <c r="BRL207" s="466"/>
      <c r="BRM207" s="466"/>
      <c r="BRN207" s="466"/>
      <c r="BRO207" s="466"/>
      <c r="BRP207" s="466"/>
      <c r="BRQ207" s="466"/>
      <c r="BRR207" s="466"/>
      <c r="BRS207" s="466"/>
      <c r="BRT207" s="466"/>
      <c r="BRU207" s="466"/>
      <c r="BRV207" s="466"/>
      <c r="BRW207" s="466"/>
      <c r="BRX207" s="466"/>
      <c r="BRY207" s="466"/>
      <c r="BRZ207" s="466"/>
      <c r="BSA207" s="466"/>
      <c r="BSB207" s="466"/>
      <c r="BSC207" s="466"/>
      <c r="BSD207" s="466"/>
      <c r="BSE207" s="466"/>
      <c r="BSF207" s="466"/>
      <c r="BSG207" s="466"/>
      <c r="BSH207" s="466"/>
      <c r="BSI207" s="466"/>
      <c r="BSJ207" s="466"/>
      <c r="BSK207" s="466"/>
      <c r="BSL207" s="466"/>
      <c r="BSM207" s="466"/>
      <c r="BSN207" s="466"/>
      <c r="BSO207" s="466"/>
      <c r="BSP207" s="466"/>
      <c r="BSQ207" s="466"/>
      <c r="BSR207" s="466"/>
      <c r="BSS207" s="466"/>
      <c r="BST207" s="466"/>
      <c r="BSU207" s="466"/>
      <c r="BSV207" s="466"/>
      <c r="BSW207" s="466"/>
      <c r="BSX207" s="466"/>
      <c r="BSY207" s="466"/>
      <c r="BSZ207" s="466"/>
      <c r="BTA207" s="466"/>
      <c r="BTB207" s="466"/>
      <c r="BTC207" s="466"/>
      <c r="BTD207" s="466"/>
      <c r="BTE207" s="466"/>
      <c r="BTF207" s="466"/>
      <c r="BTG207" s="466"/>
      <c r="BTH207" s="466"/>
      <c r="BTI207" s="466"/>
    </row>
    <row r="208" spans="1:1881" s="465" customFormat="1" ht="93" customHeight="1" x14ac:dyDescent="0.25">
      <c r="A208" s="772">
        <v>956</v>
      </c>
      <c r="B208" s="779"/>
      <c r="C208" s="780"/>
      <c r="D208" s="777" t="s">
        <v>857</v>
      </c>
      <c r="E208" s="776" t="s">
        <v>853</v>
      </c>
      <c r="F208" s="855"/>
      <c r="G208" s="538" t="str">
        <f t="shared" si="3"/>
        <v>Please do not leave blank</v>
      </c>
      <c r="H208" s="467"/>
      <c r="I208"/>
      <c r="J208"/>
      <c r="K208"/>
      <c r="L208"/>
      <c r="M208"/>
      <c r="N208"/>
      <c r="O208"/>
      <c r="P208" s="466"/>
      <c r="Q208" s="466"/>
      <c r="R208" s="466"/>
      <c r="S208" s="466"/>
      <c r="T208" s="466"/>
      <c r="U208" s="466"/>
      <c r="V208" s="466"/>
      <c r="W208" s="466"/>
      <c r="X208" s="466"/>
      <c r="Y208" s="466"/>
      <c r="Z208" s="466"/>
      <c r="AA208" s="466"/>
      <c r="AB208" s="466"/>
      <c r="AC208" s="466"/>
      <c r="AD208" s="466"/>
      <c r="AE208" s="466"/>
      <c r="AF208" s="466"/>
      <c r="AG208" s="466"/>
      <c r="AH208" s="466"/>
      <c r="AI208" s="466"/>
      <c r="AJ208" s="466"/>
      <c r="AK208" s="466"/>
      <c r="AL208" s="466"/>
      <c r="AM208" s="466"/>
      <c r="AN208" s="466"/>
      <c r="AO208" s="466"/>
      <c r="AP208" s="466"/>
      <c r="AQ208" s="466"/>
      <c r="AR208" s="466"/>
      <c r="AS208" s="466"/>
      <c r="AT208" s="466"/>
      <c r="AU208" s="466"/>
      <c r="AV208" s="466"/>
      <c r="AW208" s="466"/>
      <c r="AX208" s="466"/>
      <c r="AY208" s="466"/>
      <c r="AZ208" s="466"/>
      <c r="BA208" s="466"/>
      <c r="BB208" s="466"/>
      <c r="BC208" s="466"/>
      <c r="BD208" s="466"/>
      <c r="BE208" s="466"/>
      <c r="BF208" s="466"/>
      <c r="BG208" s="466"/>
      <c r="BH208" s="466"/>
      <c r="BI208" s="466"/>
      <c r="BJ208" s="466"/>
      <c r="BK208" s="466"/>
      <c r="BL208" s="466"/>
      <c r="BM208" s="466"/>
      <c r="BN208" s="466"/>
      <c r="BO208" s="466"/>
      <c r="BP208" s="466"/>
      <c r="BQ208" s="466"/>
      <c r="BR208" s="466"/>
      <c r="BS208" s="466"/>
      <c r="BT208" s="466"/>
      <c r="BU208" s="466"/>
      <c r="BV208" s="466"/>
      <c r="BW208" s="466"/>
      <c r="BX208" s="466"/>
      <c r="BY208" s="466"/>
      <c r="BZ208" s="466"/>
      <c r="CA208" s="466"/>
      <c r="CB208" s="466"/>
      <c r="CC208" s="466"/>
      <c r="CD208" s="466"/>
      <c r="CE208" s="466"/>
      <c r="CF208" s="466"/>
      <c r="CG208" s="466"/>
      <c r="CH208" s="466"/>
      <c r="CI208" s="466"/>
      <c r="CJ208" s="466"/>
      <c r="CK208" s="466"/>
      <c r="CL208" s="466"/>
      <c r="CM208" s="466"/>
      <c r="CN208" s="466"/>
      <c r="CO208" s="466"/>
      <c r="CP208" s="466"/>
      <c r="CQ208" s="466"/>
      <c r="CR208" s="466"/>
      <c r="CS208" s="466"/>
      <c r="CT208" s="466"/>
      <c r="CU208" s="466"/>
      <c r="CV208" s="466"/>
      <c r="CW208" s="466"/>
      <c r="CX208" s="466"/>
      <c r="CY208" s="466"/>
      <c r="CZ208" s="466"/>
      <c r="DA208" s="466"/>
      <c r="DB208" s="466"/>
      <c r="DC208" s="466"/>
      <c r="DD208" s="466"/>
      <c r="DE208" s="466"/>
      <c r="DF208" s="466"/>
      <c r="DG208" s="466"/>
      <c r="DH208" s="466"/>
      <c r="DI208" s="466"/>
      <c r="DJ208" s="466"/>
      <c r="DK208" s="466"/>
      <c r="DL208" s="466"/>
      <c r="DM208" s="466"/>
      <c r="DN208" s="466"/>
      <c r="DO208" s="466"/>
      <c r="DP208" s="466"/>
      <c r="DQ208" s="466"/>
      <c r="DR208" s="466"/>
      <c r="DS208" s="466"/>
      <c r="DT208" s="466"/>
      <c r="DU208" s="466"/>
      <c r="DV208" s="466"/>
      <c r="DW208" s="466"/>
      <c r="DX208" s="466"/>
      <c r="DY208" s="466"/>
      <c r="DZ208" s="466"/>
      <c r="EA208" s="466"/>
      <c r="EB208" s="466"/>
      <c r="EC208" s="466"/>
      <c r="ED208" s="466"/>
      <c r="EE208" s="466"/>
      <c r="EF208" s="466"/>
      <c r="EG208" s="466"/>
      <c r="EH208" s="466"/>
      <c r="EI208" s="466"/>
      <c r="EJ208" s="466"/>
      <c r="EK208" s="466"/>
      <c r="EL208" s="466"/>
      <c r="EM208" s="466"/>
      <c r="EN208" s="466"/>
      <c r="EO208" s="466"/>
      <c r="EP208" s="466"/>
      <c r="EQ208" s="466"/>
      <c r="ER208" s="466"/>
      <c r="ES208" s="466"/>
      <c r="ET208" s="466"/>
      <c r="EU208" s="466"/>
      <c r="EV208" s="466"/>
      <c r="EW208" s="466"/>
      <c r="EX208" s="466"/>
      <c r="EY208" s="466"/>
      <c r="EZ208" s="466"/>
      <c r="FA208" s="466"/>
      <c r="FB208" s="466"/>
      <c r="FC208" s="466"/>
      <c r="FD208" s="466"/>
      <c r="FE208" s="466"/>
      <c r="FF208" s="466"/>
      <c r="FG208" s="466"/>
      <c r="FH208" s="466"/>
      <c r="FI208" s="466"/>
      <c r="FJ208" s="466"/>
      <c r="FK208" s="466"/>
      <c r="FL208" s="466"/>
      <c r="FM208" s="466"/>
      <c r="FN208" s="466"/>
      <c r="FO208" s="466"/>
      <c r="FP208" s="466"/>
      <c r="FQ208" s="466"/>
      <c r="FR208" s="466"/>
      <c r="FS208" s="466"/>
      <c r="FT208" s="466"/>
      <c r="FU208" s="466"/>
      <c r="FV208" s="466"/>
      <c r="FW208" s="466"/>
      <c r="FX208" s="466"/>
      <c r="FY208" s="466"/>
      <c r="FZ208" s="466"/>
      <c r="GA208" s="466"/>
      <c r="GB208" s="466"/>
      <c r="GC208" s="466"/>
      <c r="GD208" s="466"/>
      <c r="GE208" s="466"/>
      <c r="GF208" s="466"/>
      <c r="GG208" s="466"/>
      <c r="GH208" s="466"/>
      <c r="GI208" s="466"/>
      <c r="GJ208" s="466"/>
      <c r="GK208" s="466"/>
      <c r="GL208" s="466"/>
      <c r="GM208" s="466"/>
      <c r="GN208" s="466"/>
      <c r="GO208" s="466"/>
      <c r="GP208" s="466"/>
      <c r="GQ208" s="466"/>
      <c r="GR208" s="466"/>
      <c r="GS208" s="466"/>
      <c r="GT208" s="466"/>
      <c r="GU208" s="466"/>
      <c r="GV208" s="466"/>
      <c r="GW208" s="466"/>
      <c r="GX208" s="466"/>
      <c r="GY208" s="466"/>
      <c r="GZ208" s="466"/>
      <c r="HA208" s="466"/>
      <c r="HB208" s="466"/>
      <c r="HC208" s="466"/>
      <c r="HD208" s="466"/>
      <c r="HE208" s="466"/>
      <c r="HF208" s="466"/>
      <c r="HG208" s="466"/>
      <c r="HH208" s="466"/>
      <c r="HI208" s="466"/>
      <c r="HJ208" s="466"/>
      <c r="HK208" s="466"/>
      <c r="HL208" s="466"/>
      <c r="HM208" s="466"/>
      <c r="HN208" s="466"/>
      <c r="HO208" s="466"/>
      <c r="HP208" s="466"/>
      <c r="HQ208" s="466"/>
      <c r="HR208" s="466"/>
      <c r="HS208" s="466"/>
      <c r="HT208" s="466"/>
      <c r="HU208" s="466"/>
      <c r="HV208" s="466"/>
      <c r="HW208" s="466"/>
      <c r="HX208" s="466"/>
      <c r="HY208" s="466"/>
      <c r="HZ208" s="466"/>
      <c r="IA208" s="466"/>
      <c r="IB208" s="466"/>
      <c r="IC208" s="466"/>
      <c r="ID208" s="466"/>
      <c r="IE208" s="466"/>
      <c r="IF208" s="466"/>
      <c r="IG208" s="466"/>
      <c r="IH208" s="466"/>
      <c r="II208" s="466"/>
      <c r="IJ208" s="466"/>
      <c r="IK208" s="466"/>
      <c r="IL208" s="466"/>
      <c r="IM208" s="466"/>
      <c r="IN208" s="466"/>
      <c r="IO208" s="466"/>
      <c r="IP208" s="466"/>
      <c r="IQ208" s="466"/>
      <c r="IR208" s="466"/>
      <c r="IS208" s="466"/>
      <c r="IT208" s="466"/>
      <c r="IU208" s="466"/>
      <c r="IV208" s="466"/>
      <c r="IW208" s="466"/>
      <c r="IX208" s="466"/>
      <c r="IY208" s="466"/>
      <c r="IZ208" s="466"/>
      <c r="JA208" s="466"/>
      <c r="JB208" s="466"/>
      <c r="JC208" s="466"/>
      <c r="JD208" s="466"/>
      <c r="JE208" s="466"/>
      <c r="JF208" s="466"/>
      <c r="JG208" s="466"/>
      <c r="JH208" s="466"/>
      <c r="JI208" s="466"/>
      <c r="JJ208" s="466"/>
      <c r="JK208" s="466"/>
      <c r="JL208" s="466"/>
      <c r="JM208" s="466"/>
      <c r="JN208" s="466"/>
      <c r="JO208" s="466"/>
      <c r="JP208" s="466"/>
      <c r="JQ208" s="466"/>
      <c r="JR208" s="466"/>
      <c r="JS208" s="466"/>
      <c r="JT208" s="466"/>
      <c r="JU208" s="466"/>
      <c r="JV208" s="466"/>
      <c r="JW208" s="466"/>
      <c r="JX208" s="466"/>
      <c r="JY208" s="466"/>
      <c r="JZ208" s="466"/>
      <c r="KA208" s="466"/>
      <c r="KB208" s="466"/>
      <c r="KC208" s="466"/>
      <c r="KD208" s="466"/>
      <c r="KE208" s="466"/>
      <c r="KF208" s="466"/>
      <c r="KG208" s="466"/>
      <c r="KH208" s="466"/>
      <c r="KI208" s="466"/>
      <c r="KJ208" s="466"/>
      <c r="KK208" s="466"/>
      <c r="KL208" s="466"/>
      <c r="KM208" s="466"/>
      <c r="KN208" s="466"/>
      <c r="KO208" s="466"/>
      <c r="KP208" s="466"/>
      <c r="KQ208" s="466"/>
      <c r="KR208" s="466"/>
      <c r="KS208" s="466"/>
      <c r="KT208" s="466"/>
      <c r="KU208" s="466"/>
      <c r="KV208" s="466"/>
      <c r="KW208" s="466"/>
      <c r="KX208" s="466"/>
      <c r="KY208" s="466"/>
      <c r="KZ208" s="466"/>
      <c r="LA208" s="466"/>
      <c r="LB208" s="466"/>
      <c r="LC208" s="466"/>
      <c r="LD208" s="466"/>
      <c r="LE208" s="466"/>
      <c r="LF208" s="466"/>
      <c r="LG208" s="466"/>
      <c r="LH208" s="466"/>
      <c r="LI208" s="466"/>
      <c r="LJ208" s="466"/>
      <c r="LK208" s="466"/>
      <c r="LL208" s="466"/>
      <c r="LM208" s="466"/>
      <c r="LN208" s="466"/>
      <c r="LO208" s="466"/>
      <c r="LP208" s="466"/>
      <c r="LQ208" s="466"/>
      <c r="LR208" s="466"/>
      <c r="LS208" s="466"/>
      <c r="LT208" s="466"/>
      <c r="LU208" s="466"/>
      <c r="LV208" s="466"/>
      <c r="LW208" s="466"/>
      <c r="LX208" s="466"/>
      <c r="LY208" s="466"/>
      <c r="LZ208" s="466"/>
      <c r="MA208" s="466"/>
      <c r="MB208" s="466"/>
      <c r="MC208" s="466"/>
      <c r="MD208" s="466"/>
      <c r="ME208" s="466"/>
      <c r="MF208" s="466"/>
      <c r="MG208" s="466"/>
      <c r="MH208" s="466"/>
      <c r="MI208" s="466"/>
      <c r="MJ208" s="466"/>
      <c r="MK208" s="466"/>
      <c r="ML208" s="466"/>
      <c r="MM208" s="466"/>
      <c r="MN208" s="466"/>
      <c r="MO208" s="466"/>
      <c r="MP208" s="466"/>
      <c r="MQ208" s="466"/>
      <c r="MR208" s="466"/>
      <c r="MS208" s="466"/>
      <c r="MT208" s="466"/>
      <c r="MU208" s="466"/>
      <c r="MV208" s="466"/>
      <c r="MW208" s="466"/>
      <c r="MX208" s="466"/>
      <c r="MY208" s="466"/>
      <c r="MZ208" s="466"/>
      <c r="NA208" s="466"/>
      <c r="NB208" s="466"/>
      <c r="NC208" s="466"/>
      <c r="ND208" s="466"/>
      <c r="NE208" s="466"/>
      <c r="NF208" s="466"/>
      <c r="NG208" s="466"/>
      <c r="NH208" s="466"/>
      <c r="NI208" s="466"/>
      <c r="NJ208" s="466"/>
      <c r="NK208" s="466"/>
      <c r="NL208" s="466"/>
      <c r="NM208" s="466"/>
      <c r="NN208" s="466"/>
      <c r="NO208" s="466"/>
      <c r="NP208" s="466"/>
      <c r="NQ208" s="466"/>
      <c r="NR208" s="466"/>
      <c r="NS208" s="466"/>
      <c r="NT208" s="466"/>
      <c r="NU208" s="466"/>
      <c r="NV208" s="466"/>
      <c r="NW208" s="466"/>
      <c r="NX208" s="466"/>
      <c r="NY208" s="466"/>
      <c r="NZ208" s="466"/>
      <c r="OA208" s="466"/>
      <c r="OB208" s="466"/>
      <c r="OC208" s="466"/>
      <c r="OD208" s="466"/>
      <c r="OE208" s="466"/>
      <c r="OF208" s="466"/>
      <c r="OG208" s="466"/>
      <c r="OH208" s="466"/>
      <c r="OI208" s="466"/>
      <c r="OJ208" s="466"/>
      <c r="OK208" s="466"/>
      <c r="OL208" s="466"/>
      <c r="OM208" s="466"/>
      <c r="ON208" s="466"/>
      <c r="OO208" s="466"/>
      <c r="OP208" s="466"/>
      <c r="OQ208" s="466"/>
      <c r="OR208" s="466"/>
      <c r="OS208" s="466"/>
      <c r="OT208" s="466"/>
      <c r="OU208" s="466"/>
      <c r="OV208" s="466"/>
      <c r="OW208" s="466"/>
      <c r="OX208" s="466"/>
      <c r="OY208" s="466"/>
      <c r="OZ208" s="466"/>
      <c r="PA208" s="466"/>
      <c r="PB208" s="466"/>
      <c r="PC208" s="466"/>
      <c r="PD208" s="466"/>
      <c r="PE208" s="466"/>
      <c r="PF208" s="466"/>
      <c r="PG208" s="466"/>
      <c r="PH208" s="466"/>
      <c r="PI208" s="466"/>
      <c r="PJ208" s="466"/>
      <c r="PK208" s="466"/>
      <c r="PL208" s="466"/>
      <c r="PM208" s="466"/>
      <c r="PN208" s="466"/>
      <c r="PO208" s="466"/>
      <c r="PP208" s="466"/>
      <c r="PQ208" s="466"/>
      <c r="PR208" s="466"/>
      <c r="PS208" s="466"/>
      <c r="PT208" s="466"/>
      <c r="PU208" s="466"/>
      <c r="PV208" s="466"/>
      <c r="PW208" s="466"/>
      <c r="PX208" s="466"/>
      <c r="PY208" s="466"/>
      <c r="PZ208" s="466"/>
      <c r="QA208" s="466"/>
      <c r="QB208" s="466"/>
      <c r="QC208" s="466"/>
      <c r="QD208" s="466"/>
      <c r="QE208" s="466"/>
      <c r="QF208" s="466"/>
      <c r="QG208" s="466"/>
      <c r="QH208" s="466"/>
      <c r="QI208" s="466"/>
      <c r="QJ208" s="466"/>
      <c r="QK208" s="466"/>
      <c r="QL208" s="466"/>
      <c r="QM208" s="466"/>
      <c r="QN208" s="466"/>
      <c r="QO208" s="466"/>
      <c r="QP208" s="466"/>
      <c r="QQ208" s="466"/>
      <c r="QR208" s="466"/>
      <c r="QS208" s="466"/>
      <c r="QT208" s="466"/>
      <c r="QU208" s="466"/>
      <c r="QV208" s="466"/>
      <c r="QW208" s="466"/>
      <c r="QX208" s="466"/>
      <c r="QY208" s="466"/>
      <c r="QZ208" s="466"/>
      <c r="RA208" s="466"/>
      <c r="RB208" s="466"/>
      <c r="RC208" s="466"/>
      <c r="RD208" s="466"/>
      <c r="RE208" s="466"/>
      <c r="RF208" s="466"/>
      <c r="RG208" s="466"/>
      <c r="RH208" s="466"/>
      <c r="RI208" s="466"/>
      <c r="RJ208" s="466"/>
      <c r="RK208" s="466"/>
      <c r="RL208" s="466"/>
      <c r="RM208" s="466"/>
      <c r="RN208" s="466"/>
      <c r="RO208" s="466"/>
      <c r="RP208" s="466"/>
      <c r="RQ208" s="466"/>
      <c r="RR208" s="466"/>
      <c r="RS208" s="466"/>
      <c r="RT208" s="466"/>
      <c r="RU208" s="466"/>
      <c r="RV208" s="466"/>
      <c r="RW208" s="466"/>
      <c r="RX208" s="466"/>
      <c r="RY208" s="466"/>
      <c r="RZ208" s="466"/>
      <c r="SA208" s="466"/>
      <c r="SB208" s="466"/>
      <c r="SC208" s="466"/>
      <c r="SD208" s="466"/>
      <c r="SE208" s="466"/>
      <c r="SF208" s="466"/>
      <c r="SG208" s="466"/>
      <c r="SH208" s="466"/>
      <c r="SI208" s="466"/>
      <c r="SJ208" s="466"/>
      <c r="SK208" s="466"/>
      <c r="SL208" s="466"/>
      <c r="SM208" s="466"/>
      <c r="SN208" s="466"/>
      <c r="SO208" s="466"/>
      <c r="SP208" s="466"/>
      <c r="SQ208" s="466"/>
      <c r="SR208" s="466"/>
      <c r="SS208" s="466"/>
      <c r="ST208" s="466"/>
      <c r="SU208" s="466"/>
      <c r="SV208" s="466"/>
      <c r="SW208" s="466"/>
      <c r="SX208" s="466"/>
      <c r="SY208" s="466"/>
      <c r="SZ208" s="466"/>
      <c r="TA208" s="466"/>
      <c r="TB208" s="466"/>
      <c r="TC208" s="466"/>
      <c r="TD208" s="466"/>
      <c r="TE208" s="466"/>
      <c r="TF208" s="466"/>
      <c r="TG208" s="466"/>
      <c r="TH208" s="466"/>
      <c r="TI208" s="466"/>
      <c r="TJ208" s="466"/>
      <c r="TK208" s="466"/>
      <c r="TL208" s="466"/>
      <c r="TM208" s="466"/>
      <c r="TN208" s="466"/>
      <c r="TO208" s="466"/>
      <c r="TP208" s="466"/>
      <c r="TQ208" s="466"/>
      <c r="TR208" s="466"/>
      <c r="TS208" s="466"/>
      <c r="TT208" s="466"/>
      <c r="TU208" s="466"/>
      <c r="TV208" s="466"/>
      <c r="TW208" s="466"/>
      <c r="TX208" s="466"/>
      <c r="TY208" s="466"/>
      <c r="TZ208" s="466"/>
      <c r="UA208" s="466"/>
      <c r="UB208" s="466"/>
      <c r="UC208" s="466"/>
      <c r="UD208" s="466"/>
      <c r="UE208" s="466"/>
      <c r="UF208" s="466"/>
      <c r="UG208" s="466"/>
      <c r="UH208" s="466"/>
      <c r="UI208" s="466"/>
      <c r="UJ208" s="466"/>
      <c r="UK208" s="466"/>
      <c r="UL208" s="466"/>
      <c r="UM208" s="466"/>
      <c r="UN208" s="466"/>
      <c r="UO208" s="466"/>
      <c r="UP208" s="466"/>
      <c r="UQ208" s="466"/>
      <c r="UR208" s="466"/>
      <c r="US208" s="466"/>
      <c r="UT208" s="466"/>
      <c r="UU208" s="466"/>
      <c r="UV208" s="466"/>
      <c r="UW208" s="466"/>
      <c r="UX208" s="466"/>
      <c r="UY208" s="466"/>
      <c r="UZ208" s="466"/>
      <c r="VA208" s="466"/>
      <c r="VB208" s="466"/>
      <c r="VC208" s="466"/>
      <c r="VD208" s="466"/>
      <c r="VE208" s="466"/>
      <c r="VF208" s="466"/>
      <c r="VG208" s="466"/>
      <c r="VH208" s="466"/>
      <c r="VI208" s="466"/>
      <c r="VJ208" s="466"/>
      <c r="VK208" s="466"/>
      <c r="VL208" s="466"/>
      <c r="VM208" s="466"/>
      <c r="VN208" s="466"/>
      <c r="VO208" s="466"/>
      <c r="VP208" s="466"/>
      <c r="VQ208" s="466"/>
      <c r="VR208" s="466"/>
      <c r="VS208" s="466"/>
      <c r="VT208" s="466"/>
      <c r="VU208" s="466"/>
      <c r="VV208" s="466"/>
      <c r="VW208" s="466"/>
      <c r="VX208" s="466"/>
      <c r="VY208" s="466"/>
      <c r="VZ208" s="466"/>
      <c r="WA208" s="466"/>
      <c r="WB208" s="466"/>
      <c r="WC208" s="466"/>
      <c r="WD208" s="466"/>
      <c r="WE208" s="466"/>
      <c r="WF208" s="466"/>
      <c r="WG208" s="466"/>
      <c r="WH208" s="466"/>
      <c r="WI208" s="466"/>
      <c r="WJ208" s="466"/>
      <c r="WK208" s="466"/>
      <c r="WL208" s="466"/>
      <c r="WM208" s="466"/>
      <c r="WN208" s="466"/>
      <c r="WO208" s="466"/>
      <c r="WP208" s="466"/>
      <c r="WQ208" s="466"/>
      <c r="WR208" s="466"/>
      <c r="WS208" s="466"/>
      <c r="WT208" s="466"/>
      <c r="WU208" s="466"/>
      <c r="WV208" s="466"/>
      <c r="WW208" s="466"/>
      <c r="WX208" s="466"/>
      <c r="WY208" s="466"/>
      <c r="WZ208" s="466"/>
      <c r="XA208" s="466"/>
      <c r="XB208" s="466"/>
      <c r="XC208" s="466"/>
      <c r="XD208" s="466"/>
      <c r="XE208" s="466"/>
      <c r="XF208" s="466"/>
      <c r="XG208" s="466"/>
      <c r="XH208" s="466"/>
      <c r="XI208" s="466"/>
      <c r="XJ208" s="466"/>
      <c r="XK208" s="466"/>
      <c r="XL208" s="466"/>
      <c r="XM208" s="466"/>
      <c r="XN208" s="466"/>
      <c r="XO208" s="466"/>
      <c r="XP208" s="466"/>
      <c r="XQ208" s="466"/>
      <c r="XR208" s="466"/>
      <c r="XS208" s="466"/>
      <c r="XT208" s="466"/>
      <c r="XU208" s="466"/>
      <c r="XV208" s="466"/>
      <c r="XW208" s="466"/>
      <c r="XX208" s="466"/>
      <c r="XY208" s="466"/>
      <c r="XZ208" s="466"/>
      <c r="YA208" s="466"/>
      <c r="YB208" s="466"/>
      <c r="YC208" s="466"/>
      <c r="YD208" s="466"/>
      <c r="YE208" s="466"/>
      <c r="YF208" s="466"/>
      <c r="YG208" s="466"/>
      <c r="YH208" s="466"/>
      <c r="YI208" s="466"/>
      <c r="YJ208" s="466"/>
      <c r="YK208" s="466"/>
      <c r="YL208" s="466"/>
      <c r="YM208" s="466"/>
      <c r="YN208" s="466"/>
      <c r="YO208" s="466"/>
      <c r="YP208" s="466"/>
      <c r="YQ208" s="466"/>
      <c r="YR208" s="466"/>
      <c r="YS208" s="466"/>
      <c r="YT208" s="466"/>
      <c r="YU208" s="466"/>
      <c r="YV208" s="466"/>
      <c r="YW208" s="466"/>
      <c r="YX208" s="466"/>
      <c r="YY208" s="466"/>
      <c r="YZ208" s="466"/>
      <c r="ZA208" s="466"/>
      <c r="ZB208" s="466"/>
      <c r="ZC208" s="466"/>
      <c r="ZD208" s="466"/>
      <c r="ZE208" s="466"/>
      <c r="ZF208" s="466"/>
      <c r="ZG208" s="466"/>
      <c r="ZH208" s="466"/>
      <c r="ZI208" s="466"/>
      <c r="ZJ208" s="466"/>
      <c r="ZK208" s="466"/>
      <c r="ZL208" s="466"/>
      <c r="ZM208" s="466"/>
      <c r="ZN208" s="466"/>
      <c r="ZO208" s="466"/>
      <c r="ZP208" s="466"/>
      <c r="ZQ208" s="466"/>
      <c r="ZR208" s="466"/>
      <c r="ZS208" s="466"/>
      <c r="ZT208" s="466"/>
      <c r="ZU208" s="466"/>
      <c r="ZV208" s="466"/>
      <c r="ZW208" s="466"/>
      <c r="ZX208" s="466"/>
      <c r="ZY208" s="466"/>
      <c r="ZZ208" s="466"/>
      <c r="AAA208" s="466"/>
      <c r="AAB208" s="466"/>
      <c r="AAC208" s="466"/>
      <c r="AAD208" s="466"/>
      <c r="AAE208" s="466"/>
      <c r="AAF208" s="466"/>
      <c r="AAG208" s="466"/>
      <c r="AAH208" s="466"/>
      <c r="AAI208" s="466"/>
      <c r="AAJ208" s="466"/>
      <c r="AAK208" s="466"/>
      <c r="AAL208" s="466"/>
      <c r="AAM208" s="466"/>
      <c r="AAN208" s="466"/>
      <c r="AAO208" s="466"/>
      <c r="AAP208" s="466"/>
      <c r="AAQ208" s="466"/>
      <c r="AAR208" s="466"/>
      <c r="AAS208" s="466"/>
      <c r="AAT208" s="466"/>
      <c r="AAU208" s="466"/>
      <c r="AAV208" s="466"/>
      <c r="AAW208" s="466"/>
      <c r="AAX208" s="466"/>
      <c r="AAY208" s="466"/>
      <c r="AAZ208" s="466"/>
      <c r="ABA208" s="466"/>
      <c r="ABB208" s="466"/>
      <c r="ABC208" s="466"/>
      <c r="ABD208" s="466"/>
      <c r="ABE208" s="466"/>
      <c r="ABF208" s="466"/>
      <c r="ABG208" s="466"/>
      <c r="ABH208" s="466"/>
      <c r="ABI208" s="466"/>
      <c r="ABJ208" s="466"/>
      <c r="ABK208" s="466"/>
      <c r="ABL208" s="466"/>
      <c r="ABM208" s="466"/>
      <c r="ABN208" s="466"/>
      <c r="ABO208" s="466"/>
      <c r="ABP208" s="466"/>
      <c r="ABQ208" s="466"/>
      <c r="ABR208" s="466"/>
      <c r="ABS208" s="466"/>
      <c r="ABT208" s="466"/>
      <c r="ABU208" s="466"/>
      <c r="ABV208" s="466"/>
      <c r="ABW208" s="466"/>
      <c r="ABX208" s="466"/>
      <c r="ABY208" s="466"/>
      <c r="ABZ208" s="466"/>
      <c r="ACA208" s="466"/>
      <c r="ACB208" s="466"/>
      <c r="ACC208" s="466"/>
      <c r="ACD208" s="466"/>
      <c r="ACE208" s="466"/>
      <c r="ACF208" s="466"/>
      <c r="ACG208" s="466"/>
      <c r="ACH208" s="466"/>
      <c r="ACI208" s="466"/>
      <c r="ACJ208" s="466"/>
      <c r="ACK208" s="466"/>
      <c r="ACL208" s="466"/>
      <c r="ACM208" s="466"/>
      <c r="ACN208" s="466"/>
      <c r="ACO208" s="466"/>
      <c r="ACP208" s="466"/>
      <c r="ACQ208" s="466"/>
      <c r="ACR208" s="466"/>
      <c r="ACS208" s="466"/>
      <c r="ACT208" s="466"/>
      <c r="ACU208" s="466"/>
      <c r="ACV208" s="466"/>
      <c r="ACW208" s="466"/>
      <c r="ACX208" s="466"/>
      <c r="ACY208" s="466"/>
      <c r="ACZ208" s="466"/>
      <c r="ADA208" s="466"/>
      <c r="ADB208" s="466"/>
      <c r="ADC208" s="466"/>
      <c r="ADD208" s="466"/>
      <c r="ADE208" s="466"/>
      <c r="ADF208" s="466"/>
      <c r="ADG208" s="466"/>
      <c r="ADH208" s="466"/>
      <c r="ADI208" s="466"/>
      <c r="ADJ208" s="466"/>
      <c r="ADK208" s="466"/>
      <c r="ADL208" s="466"/>
      <c r="ADM208" s="466"/>
      <c r="ADN208" s="466"/>
      <c r="ADO208" s="466"/>
      <c r="ADP208" s="466"/>
      <c r="ADQ208" s="466"/>
      <c r="ADR208" s="466"/>
      <c r="ADS208" s="466"/>
      <c r="ADT208" s="466"/>
      <c r="ADU208" s="466"/>
      <c r="ADV208" s="466"/>
      <c r="ADW208" s="466"/>
      <c r="ADX208" s="466"/>
      <c r="ADY208" s="466"/>
      <c r="ADZ208" s="466"/>
      <c r="AEA208" s="466"/>
      <c r="AEB208" s="466"/>
      <c r="AEC208" s="466"/>
      <c r="AED208" s="466"/>
      <c r="AEE208" s="466"/>
      <c r="AEF208" s="466"/>
      <c r="AEG208" s="466"/>
      <c r="AEH208" s="466"/>
      <c r="AEI208" s="466"/>
      <c r="AEJ208" s="466"/>
      <c r="AEK208" s="466"/>
      <c r="AEL208" s="466"/>
      <c r="AEM208" s="466"/>
      <c r="AEN208" s="466"/>
      <c r="AEO208" s="466"/>
      <c r="AEP208" s="466"/>
      <c r="AEQ208" s="466"/>
      <c r="AER208" s="466"/>
      <c r="AES208" s="466"/>
      <c r="AET208" s="466"/>
      <c r="AEU208" s="466"/>
      <c r="AEV208" s="466"/>
      <c r="AEW208" s="466"/>
      <c r="AEX208" s="466"/>
      <c r="AEY208" s="466"/>
      <c r="AEZ208" s="466"/>
      <c r="AFA208" s="466"/>
      <c r="AFB208" s="466"/>
      <c r="AFC208" s="466"/>
      <c r="AFD208" s="466"/>
      <c r="AFE208" s="466"/>
      <c r="AFF208" s="466"/>
      <c r="AFG208" s="466"/>
      <c r="AFH208" s="466"/>
      <c r="AFI208" s="466"/>
      <c r="AFJ208" s="466"/>
      <c r="AFK208" s="466"/>
      <c r="AFL208" s="466"/>
      <c r="AFM208" s="466"/>
      <c r="AFN208" s="466"/>
      <c r="AFO208" s="466"/>
      <c r="AFP208" s="466"/>
      <c r="AFQ208" s="466"/>
      <c r="AFR208" s="466"/>
      <c r="AFS208" s="466"/>
      <c r="AFT208" s="466"/>
      <c r="AFU208" s="466"/>
      <c r="AFV208" s="466"/>
      <c r="AFW208" s="466"/>
      <c r="AFX208" s="466"/>
      <c r="AFY208" s="466"/>
      <c r="AFZ208" s="466"/>
      <c r="AGA208" s="466"/>
      <c r="AGB208" s="466"/>
      <c r="AGC208" s="466"/>
      <c r="AGD208" s="466"/>
      <c r="AGE208" s="466"/>
      <c r="AGF208" s="466"/>
      <c r="AGG208" s="466"/>
      <c r="AGH208" s="466"/>
      <c r="AGI208" s="466"/>
      <c r="AGJ208" s="466"/>
      <c r="AGK208" s="466"/>
      <c r="AGL208" s="466"/>
      <c r="AGM208" s="466"/>
      <c r="AGN208" s="466"/>
      <c r="AGO208" s="466"/>
      <c r="AGP208" s="466"/>
      <c r="AGQ208" s="466"/>
      <c r="AGR208" s="466"/>
      <c r="AGS208" s="466"/>
      <c r="AGT208" s="466"/>
      <c r="AGU208" s="466"/>
      <c r="AGV208" s="466"/>
      <c r="AGW208" s="466"/>
      <c r="AGX208" s="466"/>
      <c r="AGY208" s="466"/>
      <c r="AGZ208" s="466"/>
      <c r="AHA208" s="466"/>
      <c r="AHB208" s="466"/>
      <c r="AHC208" s="466"/>
      <c r="AHD208" s="466"/>
      <c r="AHE208" s="466"/>
      <c r="AHF208" s="466"/>
      <c r="AHG208" s="466"/>
      <c r="AHH208" s="466"/>
      <c r="AHI208" s="466"/>
      <c r="AHJ208" s="466"/>
      <c r="AHK208" s="466"/>
      <c r="AHL208" s="466"/>
      <c r="AHM208" s="466"/>
      <c r="AHN208" s="466"/>
      <c r="AHO208" s="466"/>
      <c r="AHP208" s="466"/>
      <c r="AHQ208" s="466"/>
      <c r="AHR208" s="466"/>
      <c r="AHS208" s="466"/>
      <c r="AHT208" s="466"/>
      <c r="AHU208" s="466"/>
      <c r="AHV208" s="466"/>
      <c r="AHW208" s="466"/>
      <c r="AHX208" s="466"/>
      <c r="AHY208" s="466"/>
      <c r="AHZ208" s="466"/>
      <c r="AIA208" s="466"/>
      <c r="AIB208" s="466"/>
      <c r="AIC208" s="466"/>
      <c r="AID208" s="466"/>
      <c r="AIE208" s="466"/>
      <c r="AIF208" s="466"/>
      <c r="AIG208" s="466"/>
      <c r="AIH208" s="466"/>
      <c r="AII208" s="466"/>
      <c r="AIJ208" s="466"/>
      <c r="AIK208" s="466"/>
      <c r="AIL208" s="466"/>
      <c r="AIM208" s="466"/>
      <c r="AIN208" s="466"/>
      <c r="AIO208" s="466"/>
      <c r="AIP208" s="466"/>
      <c r="AIQ208" s="466"/>
      <c r="AIR208" s="466"/>
      <c r="AIS208" s="466"/>
      <c r="AIT208" s="466"/>
      <c r="AIU208" s="466"/>
      <c r="AIV208" s="466"/>
      <c r="AIW208" s="466"/>
      <c r="AIX208" s="466"/>
      <c r="AIY208" s="466"/>
      <c r="AIZ208" s="466"/>
      <c r="AJA208" s="466"/>
      <c r="AJB208" s="466"/>
      <c r="AJC208" s="466"/>
      <c r="AJD208" s="466"/>
      <c r="AJE208" s="466"/>
      <c r="AJF208" s="466"/>
      <c r="AJG208" s="466"/>
      <c r="AJH208" s="466"/>
      <c r="AJI208" s="466"/>
      <c r="AJJ208" s="466"/>
      <c r="AJK208" s="466"/>
      <c r="AJL208" s="466"/>
      <c r="AJM208" s="466"/>
      <c r="AJN208" s="466"/>
      <c r="AJO208" s="466"/>
      <c r="AJP208" s="466"/>
      <c r="AJQ208" s="466"/>
      <c r="AJR208" s="466"/>
      <c r="AJS208" s="466"/>
      <c r="AJT208" s="466"/>
      <c r="AJU208" s="466"/>
      <c r="AJV208" s="466"/>
      <c r="AJW208" s="466"/>
      <c r="AJX208" s="466"/>
      <c r="AJY208" s="466"/>
      <c r="AJZ208" s="466"/>
      <c r="AKA208" s="466"/>
      <c r="AKB208" s="466"/>
      <c r="AKC208" s="466"/>
      <c r="AKD208" s="466"/>
      <c r="AKE208" s="466"/>
      <c r="AKF208" s="466"/>
      <c r="AKG208" s="466"/>
      <c r="AKH208" s="466"/>
      <c r="AKI208" s="466"/>
      <c r="AKJ208" s="466"/>
      <c r="AKK208" s="466"/>
      <c r="AKL208" s="466"/>
      <c r="AKM208" s="466"/>
      <c r="AKN208" s="466"/>
      <c r="AKO208" s="466"/>
      <c r="AKP208" s="466"/>
      <c r="AKQ208" s="466"/>
      <c r="AKR208" s="466"/>
      <c r="AKS208" s="466"/>
      <c r="AKT208" s="466"/>
      <c r="AKU208" s="466"/>
      <c r="AKV208" s="466"/>
      <c r="AKW208" s="466"/>
      <c r="AKX208" s="466"/>
      <c r="AKY208" s="466"/>
      <c r="AKZ208" s="466"/>
      <c r="ALA208" s="466"/>
      <c r="ALB208" s="466"/>
      <c r="ALC208" s="466"/>
      <c r="ALD208" s="466"/>
      <c r="ALE208" s="466"/>
      <c r="ALF208" s="466"/>
      <c r="ALG208" s="466"/>
      <c r="ALH208" s="466"/>
      <c r="ALI208" s="466"/>
      <c r="ALJ208" s="466"/>
      <c r="ALK208" s="466"/>
      <c r="ALL208" s="466"/>
      <c r="ALM208" s="466"/>
      <c r="ALN208" s="466"/>
      <c r="ALO208" s="466"/>
      <c r="ALP208" s="466"/>
      <c r="ALQ208" s="466"/>
      <c r="ALR208" s="466"/>
      <c r="ALS208" s="466"/>
      <c r="ALT208" s="466"/>
      <c r="ALU208" s="466"/>
      <c r="ALV208" s="466"/>
      <c r="ALW208" s="466"/>
      <c r="ALX208" s="466"/>
      <c r="ALY208" s="466"/>
      <c r="ALZ208" s="466"/>
      <c r="AMA208" s="466"/>
      <c r="AMB208" s="466"/>
      <c r="AMC208" s="466"/>
      <c r="AMD208" s="466"/>
      <c r="AME208" s="466"/>
      <c r="AMF208" s="466"/>
      <c r="AMG208" s="466"/>
      <c r="AMH208" s="466"/>
      <c r="AMI208" s="466"/>
      <c r="AMJ208" s="466"/>
      <c r="AMK208" s="466"/>
      <c r="AML208" s="466"/>
      <c r="AMM208" s="466"/>
      <c r="AMN208" s="466"/>
      <c r="AMO208" s="466"/>
      <c r="AMP208" s="466"/>
      <c r="AMQ208" s="466"/>
      <c r="AMR208" s="466"/>
      <c r="AMS208" s="466"/>
      <c r="AMT208" s="466"/>
      <c r="AMU208" s="466"/>
      <c r="AMV208" s="466"/>
      <c r="AMW208" s="466"/>
      <c r="AMX208" s="466"/>
      <c r="AMY208" s="466"/>
      <c r="AMZ208" s="466"/>
      <c r="ANA208" s="466"/>
      <c r="ANB208" s="466"/>
      <c r="ANC208" s="466"/>
      <c r="AND208" s="466"/>
      <c r="ANE208" s="466"/>
      <c r="ANF208" s="466"/>
      <c r="ANG208" s="466"/>
      <c r="ANH208" s="466"/>
      <c r="ANI208" s="466"/>
      <c r="ANJ208" s="466"/>
      <c r="ANK208" s="466"/>
      <c r="ANL208" s="466"/>
      <c r="ANM208" s="466"/>
      <c r="ANN208" s="466"/>
      <c r="ANO208" s="466"/>
      <c r="ANP208" s="466"/>
      <c r="ANQ208" s="466"/>
      <c r="ANR208" s="466"/>
      <c r="ANS208" s="466"/>
      <c r="ANT208" s="466"/>
      <c r="ANU208" s="466"/>
      <c r="ANV208" s="466"/>
      <c r="ANW208" s="466"/>
      <c r="ANX208" s="466"/>
      <c r="ANY208" s="466"/>
      <c r="ANZ208" s="466"/>
      <c r="AOA208" s="466"/>
      <c r="AOB208" s="466"/>
      <c r="AOC208" s="466"/>
      <c r="AOD208" s="466"/>
      <c r="AOE208" s="466"/>
      <c r="AOF208" s="466"/>
      <c r="AOG208" s="466"/>
      <c r="AOH208" s="466"/>
      <c r="AOI208" s="466"/>
      <c r="AOJ208" s="466"/>
      <c r="AOK208" s="466"/>
      <c r="AOL208" s="466"/>
      <c r="AOM208" s="466"/>
      <c r="AON208" s="466"/>
      <c r="AOO208" s="466"/>
      <c r="AOP208" s="466"/>
      <c r="AOQ208" s="466"/>
      <c r="AOR208" s="466"/>
      <c r="AOS208" s="466"/>
      <c r="AOT208" s="466"/>
      <c r="AOU208" s="466"/>
      <c r="AOV208" s="466"/>
      <c r="AOW208" s="466"/>
      <c r="AOX208" s="466"/>
      <c r="AOY208" s="466"/>
      <c r="AOZ208" s="466"/>
      <c r="APA208" s="466"/>
      <c r="APB208" s="466"/>
      <c r="APC208" s="466"/>
      <c r="APD208" s="466"/>
      <c r="APE208" s="466"/>
      <c r="APF208" s="466"/>
      <c r="APG208" s="466"/>
      <c r="APH208" s="466"/>
      <c r="API208" s="466"/>
      <c r="APJ208" s="466"/>
      <c r="APK208" s="466"/>
      <c r="APL208" s="466"/>
      <c r="APM208" s="466"/>
      <c r="APN208" s="466"/>
      <c r="APO208" s="466"/>
      <c r="APP208" s="466"/>
      <c r="APQ208" s="466"/>
      <c r="APR208" s="466"/>
      <c r="APS208" s="466"/>
      <c r="APT208" s="466"/>
      <c r="APU208" s="466"/>
      <c r="APV208" s="466"/>
      <c r="APW208" s="466"/>
      <c r="APX208" s="466"/>
      <c r="APY208" s="466"/>
      <c r="APZ208" s="466"/>
      <c r="AQA208" s="466"/>
      <c r="AQB208" s="466"/>
      <c r="AQC208" s="466"/>
      <c r="AQD208" s="466"/>
      <c r="AQE208" s="466"/>
      <c r="AQF208" s="466"/>
      <c r="AQG208" s="466"/>
      <c r="AQH208" s="466"/>
      <c r="AQI208" s="466"/>
      <c r="AQJ208" s="466"/>
      <c r="AQK208" s="466"/>
      <c r="AQL208" s="466"/>
      <c r="AQM208" s="466"/>
      <c r="AQN208" s="466"/>
      <c r="AQO208" s="466"/>
      <c r="AQP208" s="466"/>
      <c r="AQQ208" s="466"/>
      <c r="AQR208" s="466"/>
      <c r="AQS208" s="466"/>
      <c r="AQT208" s="466"/>
      <c r="AQU208" s="466"/>
      <c r="AQV208" s="466"/>
      <c r="AQW208" s="466"/>
      <c r="AQX208" s="466"/>
      <c r="AQY208" s="466"/>
      <c r="AQZ208" s="466"/>
      <c r="ARA208" s="466"/>
      <c r="ARB208" s="466"/>
      <c r="ARC208" s="466"/>
      <c r="ARD208" s="466"/>
      <c r="ARE208" s="466"/>
      <c r="ARF208" s="466"/>
      <c r="ARG208" s="466"/>
      <c r="ARH208" s="466"/>
      <c r="ARI208" s="466"/>
      <c r="ARJ208" s="466"/>
      <c r="ARK208" s="466"/>
      <c r="ARL208" s="466"/>
      <c r="ARM208" s="466"/>
      <c r="ARN208" s="466"/>
      <c r="ARO208" s="466"/>
      <c r="ARP208" s="466"/>
      <c r="ARQ208" s="466"/>
      <c r="ARR208" s="466"/>
      <c r="ARS208" s="466"/>
      <c r="ART208" s="466"/>
      <c r="ARU208" s="466"/>
      <c r="ARV208" s="466"/>
      <c r="ARW208" s="466"/>
      <c r="ARX208" s="466"/>
      <c r="ARY208" s="466"/>
      <c r="ARZ208" s="466"/>
      <c r="ASA208" s="466"/>
      <c r="ASB208" s="466"/>
      <c r="ASC208" s="466"/>
      <c r="ASD208" s="466"/>
      <c r="ASE208" s="466"/>
      <c r="ASF208" s="466"/>
      <c r="ASG208" s="466"/>
      <c r="ASH208" s="466"/>
      <c r="ASI208" s="466"/>
      <c r="ASJ208" s="466"/>
      <c r="ASK208" s="466"/>
      <c r="ASL208" s="466"/>
      <c r="ASM208" s="466"/>
      <c r="ASN208" s="466"/>
      <c r="ASO208" s="466"/>
      <c r="ASP208" s="466"/>
      <c r="ASQ208" s="466"/>
      <c r="ASR208" s="466"/>
      <c r="ASS208" s="466"/>
      <c r="AST208" s="466"/>
      <c r="ASU208" s="466"/>
      <c r="ASV208" s="466"/>
      <c r="ASW208" s="466"/>
      <c r="ASX208" s="466"/>
      <c r="ASY208" s="466"/>
      <c r="ASZ208" s="466"/>
      <c r="ATA208" s="466"/>
      <c r="ATB208" s="466"/>
      <c r="ATC208" s="466"/>
      <c r="ATD208" s="466"/>
      <c r="ATE208" s="466"/>
      <c r="ATF208" s="466"/>
      <c r="ATG208" s="466"/>
      <c r="ATH208" s="466"/>
      <c r="ATI208" s="466"/>
      <c r="ATJ208" s="466"/>
      <c r="ATK208" s="466"/>
      <c r="ATL208" s="466"/>
      <c r="ATM208" s="466"/>
      <c r="ATN208" s="466"/>
      <c r="ATO208" s="466"/>
      <c r="ATP208" s="466"/>
      <c r="ATQ208" s="466"/>
      <c r="ATR208" s="466"/>
      <c r="ATS208" s="466"/>
      <c r="ATT208" s="466"/>
      <c r="ATU208" s="466"/>
      <c r="ATV208" s="466"/>
      <c r="ATW208" s="466"/>
      <c r="ATX208" s="466"/>
      <c r="ATY208" s="466"/>
      <c r="ATZ208" s="466"/>
      <c r="AUA208" s="466"/>
      <c r="AUB208" s="466"/>
      <c r="AUC208" s="466"/>
      <c r="AUD208" s="466"/>
      <c r="AUE208" s="466"/>
      <c r="AUF208" s="466"/>
      <c r="AUG208" s="466"/>
      <c r="AUH208" s="466"/>
      <c r="AUI208" s="466"/>
      <c r="AUJ208" s="466"/>
      <c r="AUK208" s="466"/>
      <c r="AUL208" s="466"/>
      <c r="AUM208" s="466"/>
      <c r="AUN208" s="466"/>
      <c r="AUO208" s="466"/>
      <c r="AUP208" s="466"/>
      <c r="AUQ208" s="466"/>
      <c r="AUR208" s="466"/>
      <c r="AUS208" s="466"/>
      <c r="AUT208" s="466"/>
      <c r="AUU208" s="466"/>
      <c r="AUV208" s="466"/>
      <c r="AUW208" s="466"/>
      <c r="AUX208" s="466"/>
      <c r="AUY208" s="466"/>
      <c r="AUZ208" s="466"/>
      <c r="AVA208" s="466"/>
      <c r="AVB208" s="466"/>
      <c r="AVC208" s="466"/>
      <c r="AVD208" s="466"/>
      <c r="AVE208" s="466"/>
      <c r="AVF208" s="466"/>
      <c r="AVG208" s="466"/>
      <c r="AVH208" s="466"/>
      <c r="AVI208" s="466"/>
      <c r="AVJ208" s="466"/>
      <c r="AVK208" s="466"/>
      <c r="AVL208" s="466"/>
      <c r="AVM208" s="466"/>
      <c r="AVN208" s="466"/>
      <c r="AVO208" s="466"/>
      <c r="AVP208" s="466"/>
      <c r="AVQ208" s="466"/>
      <c r="AVR208" s="466"/>
      <c r="AVS208" s="466"/>
      <c r="AVT208" s="466"/>
      <c r="AVU208" s="466"/>
      <c r="AVV208" s="466"/>
      <c r="AVW208" s="466"/>
      <c r="AVX208" s="466"/>
      <c r="AVY208" s="466"/>
      <c r="AVZ208" s="466"/>
      <c r="AWA208" s="466"/>
      <c r="AWB208" s="466"/>
      <c r="AWC208" s="466"/>
      <c r="AWD208" s="466"/>
      <c r="AWE208" s="466"/>
      <c r="AWF208" s="466"/>
      <c r="AWG208" s="466"/>
      <c r="AWH208" s="466"/>
      <c r="AWI208" s="466"/>
      <c r="AWJ208" s="466"/>
      <c r="AWK208" s="466"/>
      <c r="AWL208" s="466"/>
      <c r="AWM208" s="466"/>
      <c r="AWN208" s="466"/>
      <c r="AWO208" s="466"/>
      <c r="AWP208" s="466"/>
      <c r="AWQ208" s="466"/>
      <c r="AWR208" s="466"/>
      <c r="AWS208" s="466"/>
      <c r="AWT208" s="466"/>
      <c r="AWU208" s="466"/>
      <c r="AWV208" s="466"/>
      <c r="AWW208" s="466"/>
      <c r="AWX208" s="466"/>
      <c r="AWY208" s="466"/>
      <c r="AWZ208" s="466"/>
      <c r="AXA208" s="466"/>
      <c r="AXB208" s="466"/>
      <c r="AXC208" s="466"/>
      <c r="AXD208" s="466"/>
      <c r="AXE208" s="466"/>
      <c r="AXF208" s="466"/>
      <c r="AXG208" s="466"/>
      <c r="AXH208" s="466"/>
      <c r="AXI208" s="466"/>
      <c r="AXJ208" s="466"/>
      <c r="AXK208" s="466"/>
      <c r="AXL208" s="466"/>
      <c r="AXM208" s="466"/>
      <c r="AXN208" s="466"/>
      <c r="AXO208" s="466"/>
      <c r="AXP208" s="466"/>
      <c r="AXQ208" s="466"/>
      <c r="AXR208" s="466"/>
      <c r="AXS208" s="466"/>
      <c r="AXT208" s="466"/>
      <c r="AXU208" s="466"/>
      <c r="AXV208" s="466"/>
      <c r="AXW208" s="466"/>
      <c r="AXX208" s="466"/>
      <c r="AXY208" s="466"/>
      <c r="AXZ208" s="466"/>
      <c r="AYA208" s="466"/>
      <c r="AYB208" s="466"/>
      <c r="AYC208" s="466"/>
      <c r="AYD208" s="466"/>
      <c r="AYE208" s="466"/>
      <c r="AYF208" s="466"/>
      <c r="AYG208" s="466"/>
      <c r="AYH208" s="466"/>
      <c r="AYI208" s="466"/>
      <c r="AYJ208" s="466"/>
      <c r="AYK208" s="466"/>
      <c r="AYL208" s="466"/>
      <c r="AYM208" s="466"/>
      <c r="AYN208" s="466"/>
      <c r="AYO208" s="466"/>
      <c r="AYP208" s="466"/>
      <c r="AYQ208" s="466"/>
      <c r="AYR208" s="466"/>
      <c r="AYS208" s="466"/>
      <c r="AYT208" s="466"/>
      <c r="AYU208" s="466"/>
      <c r="AYV208" s="466"/>
      <c r="AYW208" s="466"/>
      <c r="AYX208" s="466"/>
      <c r="AYY208" s="466"/>
      <c r="AYZ208" s="466"/>
      <c r="AZA208" s="466"/>
      <c r="AZB208" s="466"/>
      <c r="AZC208" s="466"/>
      <c r="AZD208" s="466"/>
      <c r="AZE208" s="466"/>
      <c r="AZF208" s="466"/>
      <c r="AZG208" s="466"/>
      <c r="AZH208" s="466"/>
      <c r="AZI208" s="466"/>
      <c r="AZJ208" s="466"/>
      <c r="AZK208" s="466"/>
      <c r="AZL208" s="466"/>
      <c r="AZM208" s="466"/>
      <c r="AZN208" s="466"/>
      <c r="AZO208" s="466"/>
      <c r="AZP208" s="466"/>
      <c r="AZQ208" s="466"/>
      <c r="AZR208" s="466"/>
      <c r="AZS208" s="466"/>
      <c r="AZT208" s="466"/>
      <c r="AZU208" s="466"/>
      <c r="AZV208" s="466"/>
      <c r="AZW208" s="466"/>
      <c r="AZX208" s="466"/>
      <c r="AZY208" s="466"/>
      <c r="AZZ208" s="466"/>
      <c r="BAA208" s="466"/>
      <c r="BAB208" s="466"/>
      <c r="BAC208" s="466"/>
      <c r="BAD208" s="466"/>
      <c r="BAE208" s="466"/>
      <c r="BAF208" s="466"/>
      <c r="BAG208" s="466"/>
      <c r="BAH208" s="466"/>
      <c r="BAI208" s="466"/>
      <c r="BAJ208" s="466"/>
      <c r="BAK208" s="466"/>
      <c r="BAL208" s="466"/>
      <c r="BAM208" s="466"/>
      <c r="BAN208" s="466"/>
      <c r="BAO208" s="466"/>
      <c r="BAP208" s="466"/>
      <c r="BAQ208" s="466"/>
      <c r="BAR208" s="466"/>
      <c r="BAS208" s="466"/>
      <c r="BAT208" s="466"/>
      <c r="BAU208" s="466"/>
      <c r="BAV208" s="466"/>
      <c r="BAW208" s="466"/>
      <c r="BAX208" s="466"/>
      <c r="BAY208" s="466"/>
      <c r="BAZ208" s="466"/>
      <c r="BBA208" s="466"/>
      <c r="BBB208" s="466"/>
      <c r="BBC208" s="466"/>
      <c r="BBD208" s="466"/>
      <c r="BBE208" s="466"/>
      <c r="BBF208" s="466"/>
      <c r="BBG208" s="466"/>
      <c r="BBH208" s="466"/>
      <c r="BBI208" s="466"/>
      <c r="BBJ208" s="466"/>
      <c r="BBK208" s="466"/>
      <c r="BBL208" s="466"/>
      <c r="BBM208" s="466"/>
      <c r="BBN208" s="466"/>
      <c r="BBO208" s="466"/>
      <c r="BBP208" s="466"/>
      <c r="BBQ208" s="466"/>
      <c r="BBR208" s="466"/>
      <c r="BBS208" s="466"/>
      <c r="BBT208" s="466"/>
      <c r="BBU208" s="466"/>
      <c r="BBV208" s="466"/>
      <c r="BBW208" s="466"/>
      <c r="BBX208" s="466"/>
      <c r="BBY208" s="466"/>
      <c r="BBZ208" s="466"/>
      <c r="BCA208" s="466"/>
      <c r="BCB208" s="466"/>
      <c r="BCC208" s="466"/>
      <c r="BCD208" s="466"/>
      <c r="BCE208" s="466"/>
      <c r="BCF208" s="466"/>
      <c r="BCG208" s="466"/>
      <c r="BCH208" s="466"/>
      <c r="BCI208" s="466"/>
      <c r="BCJ208" s="466"/>
      <c r="BCK208" s="466"/>
      <c r="BCL208" s="466"/>
      <c r="BCM208" s="466"/>
      <c r="BCN208" s="466"/>
      <c r="BCO208" s="466"/>
      <c r="BCP208" s="466"/>
      <c r="BCQ208" s="466"/>
      <c r="BCR208" s="466"/>
      <c r="BCS208" s="466"/>
      <c r="BCT208" s="466"/>
      <c r="BCU208" s="466"/>
      <c r="BCV208" s="466"/>
      <c r="BCW208" s="466"/>
      <c r="BCX208" s="466"/>
      <c r="BCY208" s="466"/>
      <c r="BCZ208" s="466"/>
      <c r="BDA208" s="466"/>
      <c r="BDB208" s="466"/>
      <c r="BDC208" s="466"/>
      <c r="BDD208" s="466"/>
      <c r="BDE208" s="466"/>
      <c r="BDF208" s="466"/>
      <c r="BDG208" s="466"/>
      <c r="BDH208" s="466"/>
      <c r="BDI208" s="466"/>
      <c r="BDJ208" s="466"/>
      <c r="BDK208" s="466"/>
      <c r="BDL208" s="466"/>
      <c r="BDM208" s="466"/>
      <c r="BDN208" s="466"/>
      <c r="BDO208" s="466"/>
      <c r="BDP208" s="466"/>
      <c r="BDQ208" s="466"/>
      <c r="BDR208" s="466"/>
      <c r="BDS208" s="466"/>
      <c r="BDT208" s="466"/>
      <c r="BDU208" s="466"/>
      <c r="BDV208" s="466"/>
      <c r="BDW208" s="466"/>
      <c r="BDX208" s="466"/>
      <c r="BDY208" s="466"/>
      <c r="BDZ208" s="466"/>
      <c r="BEA208" s="466"/>
      <c r="BEB208" s="466"/>
      <c r="BEC208" s="466"/>
      <c r="BED208" s="466"/>
      <c r="BEE208" s="466"/>
      <c r="BEF208" s="466"/>
      <c r="BEG208" s="466"/>
      <c r="BEH208" s="466"/>
      <c r="BEI208" s="466"/>
      <c r="BEJ208" s="466"/>
      <c r="BEK208" s="466"/>
      <c r="BEL208" s="466"/>
      <c r="BEM208" s="466"/>
      <c r="BEN208" s="466"/>
      <c r="BEO208" s="466"/>
      <c r="BEP208" s="466"/>
      <c r="BEQ208" s="466"/>
      <c r="BER208" s="466"/>
      <c r="BES208" s="466"/>
      <c r="BET208" s="466"/>
      <c r="BEU208" s="466"/>
      <c r="BEV208" s="466"/>
      <c r="BEW208" s="466"/>
      <c r="BEX208" s="466"/>
      <c r="BEY208" s="466"/>
      <c r="BEZ208" s="466"/>
      <c r="BFA208" s="466"/>
      <c r="BFB208" s="466"/>
      <c r="BFC208" s="466"/>
      <c r="BFD208" s="466"/>
      <c r="BFE208" s="466"/>
      <c r="BFF208" s="466"/>
      <c r="BFG208" s="466"/>
      <c r="BFH208" s="466"/>
      <c r="BFI208" s="466"/>
      <c r="BFJ208" s="466"/>
      <c r="BFK208" s="466"/>
      <c r="BFL208" s="466"/>
      <c r="BFM208" s="466"/>
      <c r="BFN208" s="466"/>
      <c r="BFO208" s="466"/>
      <c r="BFP208" s="466"/>
      <c r="BFQ208" s="466"/>
      <c r="BFR208" s="466"/>
      <c r="BFS208" s="466"/>
      <c r="BFT208" s="466"/>
      <c r="BFU208" s="466"/>
      <c r="BFV208" s="466"/>
      <c r="BFW208" s="466"/>
      <c r="BFX208" s="466"/>
      <c r="BFY208" s="466"/>
      <c r="BFZ208" s="466"/>
      <c r="BGA208" s="466"/>
      <c r="BGB208" s="466"/>
      <c r="BGC208" s="466"/>
      <c r="BGD208" s="466"/>
      <c r="BGE208" s="466"/>
      <c r="BGF208" s="466"/>
      <c r="BGG208" s="466"/>
      <c r="BGH208" s="466"/>
      <c r="BGI208" s="466"/>
      <c r="BGJ208" s="466"/>
      <c r="BGK208" s="466"/>
      <c r="BGL208" s="466"/>
      <c r="BGM208" s="466"/>
      <c r="BGN208" s="466"/>
      <c r="BGO208" s="466"/>
      <c r="BGP208" s="466"/>
      <c r="BGQ208" s="466"/>
      <c r="BGR208" s="466"/>
      <c r="BGS208" s="466"/>
      <c r="BGT208" s="466"/>
      <c r="BGU208" s="466"/>
      <c r="BGV208" s="466"/>
      <c r="BGW208" s="466"/>
      <c r="BGX208" s="466"/>
      <c r="BGY208" s="466"/>
      <c r="BGZ208" s="466"/>
      <c r="BHA208" s="466"/>
      <c r="BHB208" s="466"/>
      <c r="BHC208" s="466"/>
      <c r="BHD208" s="466"/>
      <c r="BHE208" s="466"/>
      <c r="BHF208" s="466"/>
      <c r="BHG208" s="466"/>
      <c r="BHH208" s="466"/>
      <c r="BHI208" s="466"/>
      <c r="BHJ208" s="466"/>
      <c r="BHK208" s="466"/>
      <c r="BHL208" s="466"/>
      <c r="BHM208" s="466"/>
      <c r="BHN208" s="466"/>
      <c r="BHO208" s="466"/>
      <c r="BHP208" s="466"/>
      <c r="BHQ208" s="466"/>
      <c r="BHR208" s="466"/>
      <c r="BHS208" s="466"/>
      <c r="BHT208" s="466"/>
      <c r="BHU208" s="466"/>
      <c r="BHV208" s="466"/>
      <c r="BHW208" s="466"/>
      <c r="BHX208" s="466"/>
      <c r="BHY208" s="466"/>
      <c r="BHZ208" s="466"/>
      <c r="BIA208" s="466"/>
      <c r="BIB208" s="466"/>
      <c r="BIC208" s="466"/>
      <c r="BID208" s="466"/>
      <c r="BIE208" s="466"/>
      <c r="BIF208" s="466"/>
      <c r="BIG208" s="466"/>
      <c r="BIH208" s="466"/>
      <c r="BII208" s="466"/>
      <c r="BIJ208" s="466"/>
      <c r="BIK208" s="466"/>
      <c r="BIL208" s="466"/>
      <c r="BIM208" s="466"/>
      <c r="BIN208" s="466"/>
      <c r="BIO208" s="466"/>
      <c r="BIP208" s="466"/>
      <c r="BIQ208" s="466"/>
      <c r="BIR208" s="466"/>
      <c r="BIS208" s="466"/>
      <c r="BIT208" s="466"/>
      <c r="BIU208" s="466"/>
      <c r="BIV208" s="466"/>
      <c r="BIW208" s="466"/>
      <c r="BIX208" s="466"/>
      <c r="BIY208" s="466"/>
      <c r="BIZ208" s="466"/>
      <c r="BJA208" s="466"/>
      <c r="BJB208" s="466"/>
      <c r="BJC208" s="466"/>
      <c r="BJD208" s="466"/>
      <c r="BJE208" s="466"/>
      <c r="BJF208" s="466"/>
      <c r="BJG208" s="466"/>
      <c r="BJH208" s="466"/>
      <c r="BJI208" s="466"/>
      <c r="BJJ208" s="466"/>
      <c r="BJK208" s="466"/>
      <c r="BJL208" s="466"/>
      <c r="BJM208" s="466"/>
      <c r="BJN208" s="466"/>
      <c r="BJO208" s="466"/>
      <c r="BJP208" s="466"/>
      <c r="BJQ208" s="466"/>
      <c r="BJR208" s="466"/>
      <c r="BJS208" s="466"/>
      <c r="BJT208" s="466"/>
      <c r="BJU208" s="466"/>
      <c r="BJV208" s="466"/>
      <c r="BJW208" s="466"/>
      <c r="BJX208" s="466"/>
      <c r="BJY208" s="466"/>
      <c r="BJZ208" s="466"/>
      <c r="BKA208" s="466"/>
      <c r="BKB208" s="466"/>
      <c r="BKC208" s="466"/>
      <c r="BKD208" s="466"/>
      <c r="BKE208" s="466"/>
      <c r="BKF208" s="466"/>
      <c r="BKG208" s="466"/>
      <c r="BKH208" s="466"/>
      <c r="BKI208" s="466"/>
      <c r="BKJ208" s="466"/>
      <c r="BKK208" s="466"/>
      <c r="BKL208" s="466"/>
      <c r="BKM208" s="466"/>
      <c r="BKN208" s="466"/>
      <c r="BKO208" s="466"/>
      <c r="BKP208" s="466"/>
      <c r="BKQ208" s="466"/>
      <c r="BKR208" s="466"/>
      <c r="BKS208" s="466"/>
      <c r="BKT208" s="466"/>
      <c r="BKU208" s="466"/>
      <c r="BKV208" s="466"/>
      <c r="BKW208" s="466"/>
      <c r="BKX208" s="466"/>
      <c r="BKY208" s="466"/>
      <c r="BKZ208" s="466"/>
      <c r="BLA208" s="466"/>
      <c r="BLB208" s="466"/>
      <c r="BLC208" s="466"/>
      <c r="BLD208" s="466"/>
      <c r="BLE208" s="466"/>
      <c r="BLF208" s="466"/>
      <c r="BLG208" s="466"/>
      <c r="BLH208" s="466"/>
      <c r="BLI208" s="466"/>
      <c r="BLJ208" s="466"/>
      <c r="BLK208" s="466"/>
      <c r="BLL208" s="466"/>
      <c r="BLM208" s="466"/>
      <c r="BLN208" s="466"/>
      <c r="BLO208" s="466"/>
      <c r="BLP208" s="466"/>
      <c r="BLQ208" s="466"/>
      <c r="BLR208" s="466"/>
      <c r="BLS208" s="466"/>
      <c r="BLT208" s="466"/>
      <c r="BLU208" s="466"/>
      <c r="BLV208" s="466"/>
      <c r="BLW208" s="466"/>
      <c r="BLX208" s="466"/>
      <c r="BLY208" s="466"/>
      <c r="BLZ208" s="466"/>
      <c r="BMA208" s="466"/>
      <c r="BMB208" s="466"/>
      <c r="BMC208" s="466"/>
      <c r="BMD208" s="466"/>
      <c r="BME208" s="466"/>
      <c r="BMF208" s="466"/>
      <c r="BMG208" s="466"/>
      <c r="BMH208" s="466"/>
      <c r="BMI208" s="466"/>
      <c r="BMJ208" s="466"/>
      <c r="BMK208" s="466"/>
      <c r="BML208" s="466"/>
      <c r="BMM208" s="466"/>
      <c r="BMN208" s="466"/>
      <c r="BMO208" s="466"/>
      <c r="BMP208" s="466"/>
      <c r="BMQ208" s="466"/>
      <c r="BMR208" s="466"/>
      <c r="BMS208" s="466"/>
      <c r="BMT208" s="466"/>
      <c r="BMU208" s="466"/>
      <c r="BMV208" s="466"/>
      <c r="BMW208" s="466"/>
      <c r="BMX208" s="466"/>
      <c r="BMY208" s="466"/>
      <c r="BMZ208" s="466"/>
      <c r="BNA208" s="466"/>
      <c r="BNB208" s="466"/>
      <c r="BNC208" s="466"/>
      <c r="BND208" s="466"/>
      <c r="BNE208" s="466"/>
      <c r="BNF208" s="466"/>
      <c r="BNG208" s="466"/>
      <c r="BNH208" s="466"/>
      <c r="BNI208" s="466"/>
      <c r="BNJ208" s="466"/>
      <c r="BNK208" s="466"/>
      <c r="BNL208" s="466"/>
      <c r="BNM208" s="466"/>
      <c r="BNN208" s="466"/>
      <c r="BNO208" s="466"/>
      <c r="BNP208" s="466"/>
      <c r="BNQ208" s="466"/>
      <c r="BNR208" s="466"/>
      <c r="BNS208" s="466"/>
      <c r="BNT208" s="466"/>
      <c r="BNU208" s="466"/>
      <c r="BNV208" s="466"/>
      <c r="BNW208" s="466"/>
      <c r="BNX208" s="466"/>
      <c r="BNY208" s="466"/>
      <c r="BNZ208" s="466"/>
      <c r="BOA208" s="466"/>
      <c r="BOB208" s="466"/>
      <c r="BOC208" s="466"/>
      <c r="BOD208" s="466"/>
      <c r="BOE208" s="466"/>
      <c r="BOF208" s="466"/>
      <c r="BOG208" s="466"/>
      <c r="BOH208" s="466"/>
      <c r="BOI208" s="466"/>
      <c r="BOJ208" s="466"/>
      <c r="BOK208" s="466"/>
      <c r="BOL208" s="466"/>
      <c r="BOM208" s="466"/>
      <c r="BON208" s="466"/>
      <c r="BOO208" s="466"/>
      <c r="BOP208" s="466"/>
      <c r="BOQ208" s="466"/>
      <c r="BOR208" s="466"/>
      <c r="BOS208" s="466"/>
      <c r="BOT208" s="466"/>
      <c r="BOU208" s="466"/>
      <c r="BOV208" s="466"/>
      <c r="BOW208" s="466"/>
      <c r="BOX208" s="466"/>
      <c r="BOY208" s="466"/>
      <c r="BOZ208" s="466"/>
      <c r="BPA208" s="466"/>
      <c r="BPB208" s="466"/>
      <c r="BPC208" s="466"/>
      <c r="BPD208" s="466"/>
      <c r="BPE208" s="466"/>
      <c r="BPF208" s="466"/>
      <c r="BPG208" s="466"/>
      <c r="BPH208" s="466"/>
      <c r="BPI208" s="466"/>
      <c r="BPJ208" s="466"/>
      <c r="BPK208" s="466"/>
      <c r="BPL208" s="466"/>
      <c r="BPM208" s="466"/>
      <c r="BPN208" s="466"/>
      <c r="BPO208" s="466"/>
      <c r="BPP208" s="466"/>
      <c r="BPQ208" s="466"/>
      <c r="BPR208" s="466"/>
      <c r="BPS208" s="466"/>
      <c r="BPT208" s="466"/>
      <c r="BPU208" s="466"/>
      <c r="BPV208" s="466"/>
      <c r="BPW208" s="466"/>
      <c r="BPX208" s="466"/>
      <c r="BPY208" s="466"/>
      <c r="BPZ208" s="466"/>
      <c r="BQA208" s="466"/>
      <c r="BQB208" s="466"/>
      <c r="BQC208" s="466"/>
      <c r="BQD208" s="466"/>
      <c r="BQE208" s="466"/>
      <c r="BQF208" s="466"/>
      <c r="BQG208" s="466"/>
      <c r="BQH208" s="466"/>
      <c r="BQI208" s="466"/>
      <c r="BQJ208" s="466"/>
      <c r="BQK208" s="466"/>
      <c r="BQL208" s="466"/>
      <c r="BQM208" s="466"/>
      <c r="BQN208" s="466"/>
      <c r="BQO208" s="466"/>
      <c r="BQP208" s="466"/>
      <c r="BQQ208" s="466"/>
      <c r="BQR208" s="466"/>
      <c r="BQS208" s="466"/>
      <c r="BQT208" s="466"/>
      <c r="BQU208" s="466"/>
      <c r="BQV208" s="466"/>
      <c r="BQW208" s="466"/>
      <c r="BQX208" s="466"/>
      <c r="BQY208" s="466"/>
      <c r="BQZ208" s="466"/>
      <c r="BRA208" s="466"/>
      <c r="BRB208" s="466"/>
      <c r="BRC208" s="466"/>
      <c r="BRD208" s="466"/>
      <c r="BRE208" s="466"/>
      <c r="BRF208" s="466"/>
      <c r="BRG208" s="466"/>
      <c r="BRH208" s="466"/>
      <c r="BRI208" s="466"/>
      <c r="BRJ208" s="466"/>
      <c r="BRK208" s="466"/>
      <c r="BRL208" s="466"/>
      <c r="BRM208" s="466"/>
      <c r="BRN208" s="466"/>
      <c r="BRO208" s="466"/>
      <c r="BRP208" s="466"/>
      <c r="BRQ208" s="466"/>
      <c r="BRR208" s="466"/>
      <c r="BRS208" s="466"/>
      <c r="BRT208" s="466"/>
      <c r="BRU208" s="466"/>
      <c r="BRV208" s="466"/>
      <c r="BRW208" s="466"/>
      <c r="BRX208" s="466"/>
      <c r="BRY208" s="466"/>
      <c r="BRZ208" s="466"/>
      <c r="BSA208" s="466"/>
      <c r="BSB208" s="466"/>
      <c r="BSC208" s="466"/>
      <c r="BSD208" s="466"/>
      <c r="BSE208" s="466"/>
      <c r="BSF208" s="466"/>
      <c r="BSG208" s="466"/>
      <c r="BSH208" s="466"/>
      <c r="BSI208" s="466"/>
      <c r="BSJ208" s="466"/>
      <c r="BSK208" s="466"/>
      <c r="BSL208" s="466"/>
      <c r="BSM208" s="466"/>
      <c r="BSN208" s="466"/>
      <c r="BSO208" s="466"/>
      <c r="BSP208" s="466"/>
      <c r="BSQ208" s="466"/>
      <c r="BSR208" s="466"/>
      <c r="BSS208" s="466"/>
      <c r="BST208" s="466"/>
      <c r="BSU208" s="466"/>
      <c r="BSV208" s="466"/>
      <c r="BSW208" s="466"/>
      <c r="BSX208" s="466"/>
      <c r="BSY208" s="466"/>
      <c r="BSZ208" s="466"/>
      <c r="BTA208" s="466"/>
      <c r="BTB208" s="466"/>
      <c r="BTC208" s="466"/>
      <c r="BTD208" s="466"/>
      <c r="BTE208" s="466"/>
      <c r="BTF208" s="466"/>
      <c r="BTG208" s="466"/>
      <c r="BTH208" s="466"/>
      <c r="BTI208" s="466"/>
    </row>
    <row r="209" spans="1:1881" s="465" customFormat="1" ht="186.75" customHeight="1" x14ac:dyDescent="0.25">
      <c r="A209" s="772">
        <v>958</v>
      </c>
      <c r="B209" s="779"/>
      <c r="C209" s="780"/>
      <c r="D209" s="777" t="s">
        <v>1277</v>
      </c>
      <c r="E209" s="776" t="s">
        <v>853</v>
      </c>
      <c r="F209" s="855"/>
      <c r="G209" s="538" t="str">
        <f t="shared" si="3"/>
        <v>Please do not leave blank</v>
      </c>
      <c r="H209" s="467"/>
      <c r="I209"/>
      <c r="J209"/>
      <c r="K209"/>
      <c r="L209"/>
      <c r="M209"/>
      <c r="N209"/>
      <c r="O209"/>
      <c r="P209" s="466"/>
      <c r="Q209" s="466"/>
      <c r="R209" s="466"/>
      <c r="S209" s="466"/>
      <c r="T209" s="466"/>
      <c r="U209" s="466"/>
      <c r="V209" s="466"/>
      <c r="W209" s="466"/>
      <c r="X209" s="466"/>
      <c r="Y209" s="466"/>
      <c r="Z209" s="466"/>
      <c r="AA209" s="466"/>
      <c r="AB209" s="466"/>
      <c r="AC209" s="466"/>
      <c r="AD209" s="466"/>
      <c r="AE209" s="466"/>
      <c r="AF209" s="466"/>
      <c r="AG209" s="466"/>
      <c r="AH209" s="466"/>
      <c r="AI209" s="466"/>
      <c r="AJ209" s="466"/>
      <c r="AK209" s="466"/>
      <c r="AL209" s="466"/>
      <c r="AM209" s="466"/>
      <c r="AN209" s="466"/>
      <c r="AO209" s="466"/>
      <c r="AP209" s="466"/>
      <c r="AQ209" s="466"/>
      <c r="AR209" s="466"/>
      <c r="AS209" s="466"/>
      <c r="AT209" s="466"/>
      <c r="AU209" s="466"/>
      <c r="AV209" s="466"/>
      <c r="AW209" s="466"/>
      <c r="AX209" s="466"/>
      <c r="AY209" s="466"/>
      <c r="AZ209" s="466"/>
      <c r="BA209" s="466"/>
      <c r="BB209" s="466"/>
      <c r="BC209" s="466"/>
      <c r="BD209" s="466"/>
      <c r="BE209" s="466"/>
      <c r="BF209" s="466"/>
      <c r="BG209" s="466"/>
      <c r="BH209" s="466"/>
      <c r="BI209" s="466"/>
      <c r="BJ209" s="466"/>
      <c r="BK209" s="466"/>
      <c r="BL209" s="466"/>
      <c r="BM209" s="466"/>
      <c r="BN209" s="466"/>
      <c r="BO209" s="466"/>
      <c r="BP209" s="466"/>
      <c r="BQ209" s="466"/>
      <c r="BR209" s="466"/>
      <c r="BS209" s="466"/>
      <c r="BT209" s="466"/>
      <c r="BU209" s="466"/>
      <c r="BV209" s="466"/>
      <c r="BW209" s="466"/>
      <c r="BX209" s="466"/>
      <c r="BY209" s="466"/>
      <c r="BZ209" s="466"/>
      <c r="CA209" s="466"/>
      <c r="CB209" s="466"/>
      <c r="CC209" s="466"/>
      <c r="CD209" s="466"/>
      <c r="CE209" s="466"/>
      <c r="CF209" s="466"/>
      <c r="CG209" s="466"/>
      <c r="CH209" s="466"/>
      <c r="CI209" s="466"/>
      <c r="CJ209" s="466"/>
      <c r="CK209" s="466"/>
      <c r="CL209" s="466"/>
      <c r="CM209" s="466"/>
      <c r="CN209" s="466"/>
      <c r="CO209" s="466"/>
      <c r="CP209" s="466"/>
      <c r="CQ209" s="466"/>
      <c r="CR209" s="466"/>
      <c r="CS209" s="466"/>
      <c r="CT209" s="466"/>
      <c r="CU209" s="466"/>
      <c r="CV209" s="466"/>
      <c r="CW209" s="466"/>
      <c r="CX209" s="466"/>
      <c r="CY209" s="466"/>
      <c r="CZ209" s="466"/>
      <c r="DA209" s="466"/>
      <c r="DB209" s="466"/>
      <c r="DC209" s="466"/>
      <c r="DD209" s="466"/>
      <c r="DE209" s="466"/>
      <c r="DF209" s="466"/>
      <c r="DG209" s="466"/>
      <c r="DH209" s="466"/>
      <c r="DI209" s="466"/>
      <c r="DJ209" s="466"/>
      <c r="DK209" s="466"/>
      <c r="DL209" s="466"/>
      <c r="DM209" s="466"/>
      <c r="DN209" s="466"/>
      <c r="DO209" s="466"/>
      <c r="DP209" s="466"/>
      <c r="DQ209" s="466"/>
      <c r="DR209" s="466"/>
      <c r="DS209" s="466"/>
      <c r="DT209" s="466"/>
      <c r="DU209" s="466"/>
      <c r="DV209" s="466"/>
      <c r="DW209" s="466"/>
      <c r="DX209" s="466"/>
      <c r="DY209" s="466"/>
      <c r="DZ209" s="466"/>
      <c r="EA209" s="466"/>
      <c r="EB209" s="466"/>
      <c r="EC209" s="466"/>
      <c r="ED209" s="466"/>
      <c r="EE209" s="466"/>
      <c r="EF209" s="466"/>
      <c r="EG209" s="466"/>
      <c r="EH209" s="466"/>
      <c r="EI209" s="466"/>
      <c r="EJ209" s="466"/>
      <c r="EK209" s="466"/>
      <c r="EL209" s="466"/>
      <c r="EM209" s="466"/>
      <c r="EN209" s="466"/>
      <c r="EO209" s="466"/>
      <c r="EP209" s="466"/>
      <c r="EQ209" s="466"/>
      <c r="ER209" s="466"/>
      <c r="ES209" s="466"/>
      <c r="ET209" s="466"/>
      <c r="EU209" s="466"/>
      <c r="EV209" s="466"/>
      <c r="EW209" s="466"/>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6"/>
      <c r="GU209" s="466"/>
      <c r="GV209" s="466"/>
      <c r="GW209" s="466"/>
      <c r="GX209" s="466"/>
      <c r="GY209" s="466"/>
      <c r="GZ209" s="466"/>
      <c r="HA209" s="466"/>
      <c r="HB209" s="466"/>
      <c r="HC209" s="466"/>
      <c r="HD209" s="466"/>
      <c r="HE209" s="466"/>
      <c r="HF209" s="466"/>
      <c r="HG209" s="466"/>
      <c r="HH209" s="466"/>
      <c r="HI209" s="466"/>
      <c r="HJ209" s="466"/>
      <c r="HK209" s="466"/>
      <c r="HL209" s="466"/>
      <c r="HM209" s="466"/>
      <c r="HN209" s="466"/>
      <c r="HO209" s="466"/>
      <c r="HP209" s="466"/>
      <c r="HQ209" s="466"/>
      <c r="HR209" s="466"/>
      <c r="HS209" s="466"/>
      <c r="HT209" s="466"/>
      <c r="HU209" s="466"/>
      <c r="HV209" s="466"/>
      <c r="HW209" s="466"/>
      <c r="HX209" s="466"/>
      <c r="HY209" s="466"/>
      <c r="HZ209" s="466"/>
      <c r="IA209" s="466"/>
      <c r="IB209" s="466"/>
      <c r="IC209" s="466"/>
      <c r="ID209" s="466"/>
      <c r="IE209" s="466"/>
      <c r="IF209" s="466"/>
      <c r="IG209" s="466"/>
      <c r="IH209" s="466"/>
      <c r="II209" s="466"/>
      <c r="IJ209" s="466"/>
      <c r="IK209" s="466"/>
      <c r="IL209" s="466"/>
      <c r="IM209" s="466"/>
      <c r="IN209" s="466"/>
      <c r="IO209" s="466"/>
      <c r="IP209" s="466"/>
      <c r="IQ209" s="466"/>
      <c r="IR209" s="466"/>
      <c r="IS209" s="466"/>
      <c r="IT209" s="466"/>
      <c r="IU209" s="466"/>
      <c r="IV209" s="466"/>
      <c r="IW209" s="466"/>
      <c r="IX209" s="466"/>
      <c r="IY209" s="466"/>
      <c r="IZ209" s="466"/>
      <c r="JA209" s="466"/>
      <c r="JB209" s="466"/>
      <c r="JC209" s="466"/>
      <c r="JD209" s="466"/>
      <c r="JE209" s="466"/>
      <c r="JF209" s="466"/>
      <c r="JG209" s="466"/>
      <c r="JH209" s="466"/>
      <c r="JI209" s="466"/>
      <c r="JJ209" s="466"/>
      <c r="JK209" s="466"/>
      <c r="JL209" s="466"/>
      <c r="JM209" s="466"/>
      <c r="JN209" s="466"/>
      <c r="JO209" s="466"/>
      <c r="JP209" s="466"/>
      <c r="JQ209" s="466"/>
      <c r="JR209" s="466"/>
      <c r="JS209" s="466"/>
      <c r="JT209" s="466"/>
      <c r="JU209" s="466"/>
      <c r="JV209" s="466"/>
      <c r="JW209" s="466"/>
      <c r="JX209" s="466"/>
      <c r="JY209" s="466"/>
      <c r="JZ209" s="466"/>
      <c r="KA209" s="466"/>
      <c r="KB209" s="466"/>
      <c r="KC209" s="466"/>
      <c r="KD209" s="466"/>
      <c r="KE209" s="466"/>
      <c r="KF209" s="466"/>
      <c r="KG209" s="466"/>
      <c r="KH209" s="466"/>
      <c r="KI209" s="466"/>
      <c r="KJ209" s="466"/>
      <c r="KK209" s="466"/>
      <c r="KL209" s="466"/>
      <c r="KM209" s="466"/>
      <c r="KN209" s="466"/>
      <c r="KO209" s="466"/>
      <c r="KP209" s="466"/>
      <c r="KQ209" s="466"/>
      <c r="KR209" s="466"/>
      <c r="KS209" s="466"/>
      <c r="KT209" s="466"/>
      <c r="KU209" s="466"/>
      <c r="KV209" s="466"/>
      <c r="KW209" s="466"/>
      <c r="KX209" s="466"/>
      <c r="KY209" s="466"/>
      <c r="KZ209" s="466"/>
      <c r="LA209" s="466"/>
      <c r="LB209" s="466"/>
      <c r="LC209" s="466"/>
      <c r="LD209" s="466"/>
      <c r="LE209" s="466"/>
      <c r="LF209" s="466"/>
      <c r="LG209" s="466"/>
      <c r="LH209" s="466"/>
      <c r="LI209" s="466"/>
      <c r="LJ209" s="466"/>
      <c r="LK209" s="466"/>
      <c r="LL209" s="466"/>
      <c r="LM209" s="466"/>
      <c r="LN209" s="466"/>
      <c r="LO209" s="466"/>
      <c r="LP209" s="466"/>
      <c r="LQ209" s="466"/>
      <c r="LR209" s="466"/>
      <c r="LS209" s="466"/>
      <c r="LT209" s="466"/>
      <c r="LU209" s="466"/>
      <c r="LV209" s="466"/>
      <c r="LW209" s="466"/>
      <c r="LX209" s="466"/>
      <c r="LY209" s="466"/>
      <c r="LZ209" s="466"/>
      <c r="MA209" s="466"/>
      <c r="MB209" s="466"/>
      <c r="MC209" s="466"/>
      <c r="MD209" s="466"/>
      <c r="ME209" s="466"/>
      <c r="MF209" s="466"/>
      <c r="MG209" s="466"/>
      <c r="MH209" s="466"/>
      <c r="MI209" s="466"/>
      <c r="MJ209" s="466"/>
      <c r="MK209" s="466"/>
      <c r="ML209" s="466"/>
      <c r="MM209" s="466"/>
      <c r="MN209" s="466"/>
      <c r="MO209" s="466"/>
      <c r="MP209" s="466"/>
      <c r="MQ209" s="466"/>
      <c r="MR209" s="466"/>
      <c r="MS209" s="466"/>
      <c r="MT209" s="466"/>
      <c r="MU209" s="466"/>
      <c r="MV209" s="466"/>
      <c r="MW209" s="466"/>
      <c r="MX209" s="466"/>
      <c r="MY209" s="466"/>
      <c r="MZ209" s="466"/>
      <c r="NA209" s="466"/>
      <c r="NB209" s="466"/>
      <c r="NC209" s="466"/>
      <c r="ND209" s="466"/>
      <c r="NE209" s="466"/>
      <c r="NF209" s="466"/>
      <c r="NG209" s="466"/>
      <c r="NH209" s="466"/>
      <c r="NI209" s="466"/>
      <c r="NJ209" s="466"/>
      <c r="NK209" s="466"/>
      <c r="NL209" s="466"/>
      <c r="NM209" s="466"/>
      <c r="NN209" s="466"/>
      <c r="NO209" s="466"/>
      <c r="NP209" s="466"/>
      <c r="NQ209" s="466"/>
      <c r="NR209" s="466"/>
      <c r="NS209" s="466"/>
      <c r="NT209" s="466"/>
      <c r="NU209" s="466"/>
      <c r="NV209" s="466"/>
      <c r="NW209" s="466"/>
      <c r="NX209" s="466"/>
      <c r="NY209" s="466"/>
      <c r="NZ209" s="466"/>
      <c r="OA209" s="466"/>
      <c r="OB209" s="466"/>
      <c r="OC209" s="466"/>
      <c r="OD209" s="466"/>
      <c r="OE209" s="466"/>
      <c r="OF209" s="466"/>
      <c r="OG209" s="466"/>
      <c r="OH209" s="466"/>
      <c r="OI209" s="466"/>
      <c r="OJ209" s="466"/>
      <c r="OK209" s="466"/>
      <c r="OL209" s="466"/>
      <c r="OM209" s="466"/>
      <c r="ON209" s="466"/>
      <c r="OO209" s="466"/>
      <c r="OP209" s="466"/>
      <c r="OQ209" s="466"/>
      <c r="OR209" s="466"/>
      <c r="OS209" s="466"/>
      <c r="OT209" s="466"/>
      <c r="OU209" s="466"/>
      <c r="OV209" s="466"/>
      <c r="OW209" s="466"/>
      <c r="OX209" s="466"/>
      <c r="OY209" s="466"/>
      <c r="OZ209" s="466"/>
      <c r="PA209" s="466"/>
      <c r="PB209" s="466"/>
      <c r="PC209" s="466"/>
      <c r="PD209" s="466"/>
      <c r="PE209" s="466"/>
      <c r="PF209" s="466"/>
      <c r="PG209" s="466"/>
      <c r="PH209" s="466"/>
      <c r="PI209" s="466"/>
      <c r="PJ209" s="466"/>
      <c r="PK209" s="466"/>
      <c r="PL209" s="466"/>
      <c r="PM209" s="466"/>
      <c r="PN209" s="466"/>
      <c r="PO209" s="466"/>
      <c r="PP209" s="466"/>
      <c r="PQ209" s="466"/>
      <c r="PR209" s="466"/>
      <c r="PS209" s="466"/>
      <c r="PT209" s="466"/>
      <c r="PU209" s="466"/>
      <c r="PV209" s="466"/>
      <c r="PW209" s="466"/>
      <c r="PX209" s="466"/>
      <c r="PY209" s="466"/>
      <c r="PZ209" s="466"/>
      <c r="QA209" s="466"/>
      <c r="QB209" s="466"/>
      <c r="QC209" s="466"/>
      <c r="QD209" s="466"/>
      <c r="QE209" s="466"/>
      <c r="QF209" s="466"/>
      <c r="QG209" s="466"/>
      <c r="QH209" s="466"/>
      <c r="QI209" s="466"/>
      <c r="QJ209" s="466"/>
      <c r="QK209" s="466"/>
      <c r="QL209" s="466"/>
      <c r="QM209" s="466"/>
      <c r="QN209" s="466"/>
      <c r="QO209" s="466"/>
      <c r="QP209" s="466"/>
      <c r="QQ209" s="466"/>
      <c r="QR209" s="466"/>
      <c r="QS209" s="466"/>
      <c r="QT209" s="466"/>
      <c r="QU209" s="466"/>
      <c r="QV209" s="466"/>
      <c r="QW209" s="466"/>
      <c r="QX209" s="466"/>
      <c r="QY209" s="466"/>
      <c r="QZ209" s="466"/>
      <c r="RA209" s="466"/>
      <c r="RB209" s="466"/>
      <c r="RC209" s="466"/>
      <c r="RD209" s="466"/>
      <c r="RE209" s="466"/>
      <c r="RF209" s="466"/>
      <c r="RG209" s="466"/>
      <c r="RH209" s="466"/>
      <c r="RI209" s="466"/>
      <c r="RJ209" s="466"/>
      <c r="RK209" s="466"/>
      <c r="RL209" s="466"/>
      <c r="RM209" s="466"/>
      <c r="RN209" s="466"/>
      <c r="RO209" s="466"/>
      <c r="RP209" s="466"/>
      <c r="RQ209" s="466"/>
      <c r="RR209" s="466"/>
      <c r="RS209" s="466"/>
      <c r="RT209" s="466"/>
      <c r="RU209" s="466"/>
      <c r="RV209" s="466"/>
      <c r="RW209" s="466"/>
      <c r="RX209" s="466"/>
      <c r="RY209" s="466"/>
      <c r="RZ209" s="466"/>
      <c r="SA209" s="466"/>
      <c r="SB209" s="466"/>
      <c r="SC209" s="466"/>
      <c r="SD209" s="466"/>
      <c r="SE209" s="466"/>
      <c r="SF209" s="466"/>
      <c r="SG209" s="466"/>
      <c r="SH209" s="466"/>
      <c r="SI209" s="466"/>
      <c r="SJ209" s="466"/>
      <c r="SK209" s="466"/>
      <c r="SL209" s="466"/>
      <c r="SM209" s="466"/>
      <c r="SN209" s="466"/>
      <c r="SO209" s="466"/>
      <c r="SP209" s="466"/>
      <c r="SQ209" s="466"/>
      <c r="SR209" s="466"/>
      <c r="SS209" s="466"/>
      <c r="ST209" s="466"/>
      <c r="SU209" s="466"/>
      <c r="SV209" s="466"/>
      <c r="SW209" s="466"/>
      <c r="SX209" s="466"/>
      <c r="SY209" s="466"/>
      <c r="SZ209" s="466"/>
      <c r="TA209" s="466"/>
      <c r="TB209" s="466"/>
      <c r="TC209" s="466"/>
      <c r="TD209" s="466"/>
      <c r="TE209" s="466"/>
      <c r="TF209" s="466"/>
      <c r="TG209" s="466"/>
      <c r="TH209" s="466"/>
      <c r="TI209" s="466"/>
      <c r="TJ209" s="466"/>
      <c r="TK209" s="466"/>
      <c r="TL209" s="466"/>
      <c r="TM209" s="466"/>
      <c r="TN209" s="466"/>
      <c r="TO209" s="466"/>
      <c r="TP209" s="466"/>
      <c r="TQ209" s="466"/>
      <c r="TR209" s="466"/>
      <c r="TS209" s="466"/>
      <c r="TT209" s="466"/>
      <c r="TU209" s="466"/>
      <c r="TV209" s="466"/>
      <c r="TW209" s="466"/>
      <c r="TX209" s="466"/>
      <c r="TY209" s="466"/>
      <c r="TZ209" s="466"/>
      <c r="UA209" s="466"/>
      <c r="UB209" s="466"/>
      <c r="UC209" s="466"/>
      <c r="UD209" s="466"/>
      <c r="UE209" s="466"/>
      <c r="UF209" s="466"/>
      <c r="UG209" s="466"/>
      <c r="UH209" s="466"/>
      <c r="UI209" s="466"/>
      <c r="UJ209" s="466"/>
      <c r="UK209" s="466"/>
      <c r="UL209" s="466"/>
      <c r="UM209" s="466"/>
      <c r="UN209" s="466"/>
      <c r="UO209" s="466"/>
      <c r="UP209" s="466"/>
      <c r="UQ209" s="466"/>
      <c r="UR209" s="466"/>
      <c r="US209" s="466"/>
      <c r="UT209" s="466"/>
      <c r="UU209" s="466"/>
      <c r="UV209" s="466"/>
      <c r="UW209" s="466"/>
      <c r="UX209" s="466"/>
      <c r="UY209" s="466"/>
      <c r="UZ209" s="466"/>
      <c r="VA209" s="466"/>
      <c r="VB209" s="466"/>
      <c r="VC209" s="466"/>
      <c r="VD209" s="466"/>
      <c r="VE209" s="466"/>
      <c r="VF209" s="466"/>
      <c r="VG209" s="466"/>
      <c r="VH209" s="466"/>
      <c r="VI209" s="466"/>
      <c r="VJ209" s="466"/>
      <c r="VK209" s="466"/>
      <c r="VL209" s="466"/>
      <c r="VM209" s="466"/>
      <c r="VN209" s="466"/>
      <c r="VO209" s="466"/>
      <c r="VP209" s="466"/>
      <c r="VQ209" s="466"/>
      <c r="VR209" s="466"/>
      <c r="VS209" s="466"/>
      <c r="VT209" s="466"/>
      <c r="VU209" s="466"/>
      <c r="VV209" s="466"/>
      <c r="VW209" s="466"/>
      <c r="VX209" s="466"/>
      <c r="VY209" s="466"/>
      <c r="VZ209" s="466"/>
      <c r="WA209" s="466"/>
      <c r="WB209" s="466"/>
      <c r="WC209" s="466"/>
      <c r="WD209" s="466"/>
      <c r="WE209" s="466"/>
      <c r="WF209" s="466"/>
      <c r="WG209" s="466"/>
      <c r="WH209" s="466"/>
      <c r="WI209" s="466"/>
      <c r="WJ209" s="466"/>
      <c r="WK209" s="466"/>
      <c r="WL209" s="466"/>
      <c r="WM209" s="466"/>
      <c r="WN209" s="466"/>
      <c r="WO209" s="466"/>
      <c r="WP209" s="466"/>
      <c r="WQ209" s="466"/>
      <c r="WR209" s="466"/>
      <c r="WS209" s="466"/>
      <c r="WT209" s="466"/>
      <c r="WU209" s="466"/>
      <c r="WV209" s="466"/>
      <c r="WW209" s="466"/>
      <c r="WX209" s="466"/>
      <c r="WY209" s="466"/>
      <c r="WZ209" s="466"/>
      <c r="XA209" s="466"/>
      <c r="XB209" s="466"/>
      <c r="XC209" s="466"/>
      <c r="XD209" s="466"/>
      <c r="XE209" s="466"/>
      <c r="XF209" s="466"/>
      <c r="XG209" s="466"/>
      <c r="XH209" s="466"/>
      <c r="XI209" s="466"/>
      <c r="XJ209" s="466"/>
      <c r="XK209" s="466"/>
      <c r="XL209" s="466"/>
      <c r="XM209" s="466"/>
      <c r="XN209" s="466"/>
      <c r="XO209" s="466"/>
      <c r="XP209" s="466"/>
      <c r="XQ209" s="466"/>
      <c r="XR209" s="466"/>
      <c r="XS209" s="466"/>
      <c r="XT209" s="466"/>
      <c r="XU209" s="466"/>
      <c r="XV209" s="466"/>
      <c r="XW209" s="466"/>
      <c r="XX209" s="466"/>
      <c r="XY209" s="466"/>
      <c r="XZ209" s="466"/>
      <c r="YA209" s="466"/>
      <c r="YB209" s="466"/>
      <c r="YC209" s="466"/>
      <c r="YD209" s="466"/>
      <c r="YE209" s="466"/>
      <c r="YF209" s="466"/>
      <c r="YG209" s="466"/>
      <c r="YH209" s="466"/>
      <c r="YI209" s="466"/>
      <c r="YJ209" s="466"/>
      <c r="YK209" s="466"/>
      <c r="YL209" s="466"/>
      <c r="YM209" s="466"/>
      <c r="YN209" s="466"/>
      <c r="YO209" s="466"/>
      <c r="YP209" s="466"/>
      <c r="YQ209" s="466"/>
      <c r="YR209" s="466"/>
      <c r="YS209" s="466"/>
      <c r="YT209" s="466"/>
      <c r="YU209" s="466"/>
      <c r="YV209" s="466"/>
      <c r="YW209" s="466"/>
      <c r="YX209" s="466"/>
      <c r="YY209" s="466"/>
      <c r="YZ209" s="466"/>
      <c r="ZA209" s="466"/>
      <c r="ZB209" s="466"/>
      <c r="ZC209" s="466"/>
      <c r="ZD209" s="466"/>
      <c r="ZE209" s="466"/>
      <c r="ZF209" s="466"/>
      <c r="ZG209" s="466"/>
      <c r="ZH209" s="466"/>
      <c r="ZI209" s="466"/>
      <c r="ZJ209" s="466"/>
      <c r="ZK209" s="466"/>
      <c r="ZL209" s="466"/>
      <c r="ZM209" s="466"/>
      <c r="ZN209" s="466"/>
      <c r="ZO209" s="466"/>
      <c r="ZP209" s="466"/>
      <c r="ZQ209" s="466"/>
      <c r="ZR209" s="466"/>
      <c r="ZS209" s="466"/>
      <c r="ZT209" s="466"/>
      <c r="ZU209" s="466"/>
      <c r="ZV209" s="466"/>
      <c r="ZW209" s="466"/>
      <c r="ZX209" s="466"/>
      <c r="ZY209" s="466"/>
      <c r="ZZ209" s="466"/>
      <c r="AAA209" s="466"/>
      <c r="AAB209" s="466"/>
      <c r="AAC209" s="466"/>
      <c r="AAD209" s="466"/>
      <c r="AAE209" s="466"/>
      <c r="AAF209" s="466"/>
      <c r="AAG209" s="466"/>
      <c r="AAH209" s="466"/>
      <c r="AAI209" s="466"/>
      <c r="AAJ209" s="466"/>
      <c r="AAK209" s="466"/>
      <c r="AAL209" s="466"/>
      <c r="AAM209" s="466"/>
      <c r="AAN209" s="466"/>
      <c r="AAO209" s="466"/>
      <c r="AAP209" s="466"/>
      <c r="AAQ209" s="466"/>
      <c r="AAR209" s="466"/>
      <c r="AAS209" s="466"/>
      <c r="AAT209" s="466"/>
      <c r="AAU209" s="466"/>
      <c r="AAV209" s="466"/>
      <c r="AAW209" s="466"/>
      <c r="AAX209" s="466"/>
      <c r="AAY209" s="466"/>
      <c r="AAZ209" s="466"/>
      <c r="ABA209" s="466"/>
      <c r="ABB209" s="466"/>
      <c r="ABC209" s="466"/>
      <c r="ABD209" s="466"/>
      <c r="ABE209" s="466"/>
      <c r="ABF209" s="466"/>
      <c r="ABG209" s="466"/>
      <c r="ABH209" s="466"/>
      <c r="ABI209" s="466"/>
      <c r="ABJ209" s="466"/>
      <c r="ABK209" s="466"/>
      <c r="ABL209" s="466"/>
      <c r="ABM209" s="466"/>
      <c r="ABN209" s="466"/>
      <c r="ABO209" s="466"/>
      <c r="ABP209" s="466"/>
      <c r="ABQ209" s="466"/>
      <c r="ABR209" s="466"/>
      <c r="ABS209" s="466"/>
      <c r="ABT209" s="466"/>
      <c r="ABU209" s="466"/>
      <c r="ABV209" s="466"/>
      <c r="ABW209" s="466"/>
      <c r="ABX209" s="466"/>
      <c r="ABY209" s="466"/>
      <c r="ABZ209" s="466"/>
      <c r="ACA209" s="466"/>
      <c r="ACB209" s="466"/>
      <c r="ACC209" s="466"/>
      <c r="ACD209" s="466"/>
      <c r="ACE209" s="466"/>
      <c r="ACF209" s="466"/>
      <c r="ACG209" s="466"/>
      <c r="ACH209" s="466"/>
      <c r="ACI209" s="466"/>
      <c r="ACJ209" s="466"/>
      <c r="ACK209" s="466"/>
      <c r="ACL209" s="466"/>
      <c r="ACM209" s="466"/>
      <c r="ACN209" s="466"/>
      <c r="ACO209" s="466"/>
      <c r="ACP209" s="466"/>
      <c r="ACQ209" s="466"/>
      <c r="ACR209" s="466"/>
      <c r="ACS209" s="466"/>
      <c r="ACT209" s="466"/>
      <c r="ACU209" s="466"/>
      <c r="ACV209" s="466"/>
      <c r="ACW209" s="466"/>
      <c r="ACX209" s="466"/>
      <c r="ACY209" s="466"/>
      <c r="ACZ209" s="466"/>
      <c r="ADA209" s="466"/>
      <c r="ADB209" s="466"/>
      <c r="ADC209" s="466"/>
      <c r="ADD209" s="466"/>
      <c r="ADE209" s="466"/>
      <c r="ADF209" s="466"/>
      <c r="ADG209" s="466"/>
      <c r="ADH209" s="466"/>
      <c r="ADI209" s="466"/>
      <c r="ADJ209" s="466"/>
      <c r="ADK209" s="466"/>
      <c r="ADL209" s="466"/>
      <c r="ADM209" s="466"/>
      <c r="ADN209" s="466"/>
      <c r="ADO209" s="466"/>
      <c r="ADP209" s="466"/>
      <c r="ADQ209" s="466"/>
      <c r="ADR209" s="466"/>
      <c r="ADS209" s="466"/>
      <c r="ADT209" s="466"/>
      <c r="ADU209" s="466"/>
      <c r="ADV209" s="466"/>
      <c r="ADW209" s="466"/>
      <c r="ADX209" s="466"/>
      <c r="ADY209" s="466"/>
      <c r="ADZ209" s="466"/>
      <c r="AEA209" s="466"/>
      <c r="AEB209" s="466"/>
      <c r="AEC209" s="466"/>
      <c r="AED209" s="466"/>
      <c r="AEE209" s="466"/>
      <c r="AEF209" s="466"/>
      <c r="AEG209" s="466"/>
      <c r="AEH209" s="466"/>
      <c r="AEI209" s="466"/>
      <c r="AEJ209" s="466"/>
      <c r="AEK209" s="466"/>
      <c r="AEL209" s="466"/>
      <c r="AEM209" s="466"/>
      <c r="AEN209" s="466"/>
      <c r="AEO209" s="466"/>
      <c r="AEP209" s="466"/>
      <c r="AEQ209" s="466"/>
      <c r="AER209" s="466"/>
      <c r="AES209" s="466"/>
      <c r="AET209" s="466"/>
      <c r="AEU209" s="466"/>
      <c r="AEV209" s="466"/>
      <c r="AEW209" s="466"/>
      <c r="AEX209" s="466"/>
      <c r="AEY209" s="466"/>
      <c r="AEZ209" s="466"/>
      <c r="AFA209" s="466"/>
      <c r="AFB209" s="466"/>
      <c r="AFC209" s="466"/>
      <c r="AFD209" s="466"/>
      <c r="AFE209" s="466"/>
      <c r="AFF209" s="466"/>
      <c r="AFG209" s="466"/>
      <c r="AFH209" s="466"/>
      <c r="AFI209" s="466"/>
      <c r="AFJ209" s="466"/>
      <c r="AFK209" s="466"/>
      <c r="AFL209" s="466"/>
      <c r="AFM209" s="466"/>
      <c r="AFN209" s="466"/>
      <c r="AFO209" s="466"/>
      <c r="AFP209" s="466"/>
      <c r="AFQ209" s="466"/>
      <c r="AFR209" s="466"/>
      <c r="AFS209" s="466"/>
      <c r="AFT209" s="466"/>
      <c r="AFU209" s="466"/>
      <c r="AFV209" s="466"/>
      <c r="AFW209" s="466"/>
      <c r="AFX209" s="466"/>
      <c r="AFY209" s="466"/>
      <c r="AFZ209" s="466"/>
      <c r="AGA209" s="466"/>
      <c r="AGB209" s="466"/>
      <c r="AGC209" s="466"/>
      <c r="AGD209" s="466"/>
      <c r="AGE209" s="466"/>
      <c r="AGF209" s="466"/>
      <c r="AGG209" s="466"/>
      <c r="AGH209" s="466"/>
      <c r="AGI209" s="466"/>
      <c r="AGJ209" s="466"/>
      <c r="AGK209" s="466"/>
      <c r="AGL209" s="466"/>
      <c r="AGM209" s="466"/>
      <c r="AGN209" s="466"/>
      <c r="AGO209" s="466"/>
      <c r="AGP209" s="466"/>
      <c r="AGQ209" s="466"/>
      <c r="AGR209" s="466"/>
      <c r="AGS209" s="466"/>
      <c r="AGT209" s="466"/>
      <c r="AGU209" s="466"/>
      <c r="AGV209" s="466"/>
      <c r="AGW209" s="466"/>
      <c r="AGX209" s="466"/>
      <c r="AGY209" s="466"/>
      <c r="AGZ209" s="466"/>
      <c r="AHA209" s="466"/>
      <c r="AHB209" s="466"/>
      <c r="AHC209" s="466"/>
      <c r="AHD209" s="466"/>
      <c r="AHE209" s="466"/>
      <c r="AHF209" s="466"/>
      <c r="AHG209" s="466"/>
      <c r="AHH209" s="466"/>
      <c r="AHI209" s="466"/>
      <c r="AHJ209" s="466"/>
      <c r="AHK209" s="466"/>
      <c r="AHL209" s="466"/>
      <c r="AHM209" s="466"/>
      <c r="AHN209" s="466"/>
      <c r="AHO209" s="466"/>
      <c r="AHP209" s="466"/>
      <c r="AHQ209" s="466"/>
      <c r="AHR209" s="466"/>
      <c r="AHS209" s="466"/>
      <c r="AHT209" s="466"/>
      <c r="AHU209" s="466"/>
      <c r="AHV209" s="466"/>
      <c r="AHW209" s="466"/>
      <c r="AHX209" s="466"/>
      <c r="AHY209" s="466"/>
      <c r="AHZ209" s="466"/>
      <c r="AIA209" s="466"/>
      <c r="AIB209" s="466"/>
      <c r="AIC209" s="466"/>
      <c r="AID209" s="466"/>
      <c r="AIE209" s="466"/>
      <c r="AIF209" s="466"/>
      <c r="AIG209" s="466"/>
      <c r="AIH209" s="466"/>
      <c r="AII209" s="466"/>
      <c r="AIJ209" s="466"/>
      <c r="AIK209" s="466"/>
      <c r="AIL209" s="466"/>
      <c r="AIM209" s="466"/>
      <c r="AIN209" s="466"/>
      <c r="AIO209" s="466"/>
      <c r="AIP209" s="466"/>
      <c r="AIQ209" s="466"/>
      <c r="AIR209" s="466"/>
      <c r="AIS209" s="466"/>
      <c r="AIT209" s="466"/>
      <c r="AIU209" s="466"/>
      <c r="AIV209" s="466"/>
      <c r="AIW209" s="466"/>
      <c r="AIX209" s="466"/>
      <c r="AIY209" s="466"/>
      <c r="AIZ209" s="466"/>
      <c r="AJA209" s="466"/>
      <c r="AJB209" s="466"/>
      <c r="AJC209" s="466"/>
      <c r="AJD209" s="466"/>
      <c r="AJE209" s="466"/>
      <c r="AJF209" s="466"/>
      <c r="AJG209" s="466"/>
      <c r="AJH209" s="466"/>
      <c r="AJI209" s="466"/>
      <c r="AJJ209" s="466"/>
      <c r="AJK209" s="466"/>
      <c r="AJL209" s="466"/>
      <c r="AJM209" s="466"/>
      <c r="AJN209" s="466"/>
      <c r="AJO209" s="466"/>
      <c r="AJP209" s="466"/>
      <c r="AJQ209" s="466"/>
      <c r="AJR209" s="466"/>
      <c r="AJS209" s="466"/>
      <c r="AJT209" s="466"/>
      <c r="AJU209" s="466"/>
      <c r="AJV209" s="466"/>
      <c r="AJW209" s="466"/>
      <c r="AJX209" s="466"/>
      <c r="AJY209" s="466"/>
      <c r="AJZ209" s="466"/>
      <c r="AKA209" s="466"/>
      <c r="AKB209" s="466"/>
      <c r="AKC209" s="466"/>
      <c r="AKD209" s="466"/>
      <c r="AKE209" s="466"/>
      <c r="AKF209" s="466"/>
      <c r="AKG209" s="466"/>
      <c r="AKH209" s="466"/>
      <c r="AKI209" s="466"/>
      <c r="AKJ209" s="466"/>
      <c r="AKK209" s="466"/>
      <c r="AKL209" s="466"/>
      <c r="AKM209" s="466"/>
      <c r="AKN209" s="466"/>
      <c r="AKO209" s="466"/>
      <c r="AKP209" s="466"/>
      <c r="AKQ209" s="466"/>
      <c r="AKR209" s="466"/>
      <c r="AKS209" s="466"/>
      <c r="AKT209" s="466"/>
      <c r="AKU209" s="466"/>
      <c r="AKV209" s="466"/>
      <c r="AKW209" s="466"/>
      <c r="AKX209" s="466"/>
      <c r="AKY209" s="466"/>
      <c r="AKZ209" s="466"/>
      <c r="ALA209" s="466"/>
      <c r="ALB209" s="466"/>
      <c r="ALC209" s="466"/>
      <c r="ALD209" s="466"/>
      <c r="ALE209" s="466"/>
      <c r="ALF209" s="466"/>
      <c r="ALG209" s="466"/>
      <c r="ALH209" s="466"/>
      <c r="ALI209" s="466"/>
      <c r="ALJ209" s="466"/>
      <c r="ALK209" s="466"/>
      <c r="ALL209" s="466"/>
      <c r="ALM209" s="466"/>
      <c r="ALN209" s="466"/>
      <c r="ALO209" s="466"/>
      <c r="ALP209" s="466"/>
      <c r="ALQ209" s="466"/>
      <c r="ALR209" s="466"/>
      <c r="ALS209" s="466"/>
      <c r="ALT209" s="466"/>
      <c r="ALU209" s="466"/>
      <c r="ALV209" s="466"/>
      <c r="ALW209" s="466"/>
      <c r="ALX209" s="466"/>
      <c r="ALY209" s="466"/>
      <c r="ALZ209" s="466"/>
      <c r="AMA209" s="466"/>
      <c r="AMB209" s="466"/>
      <c r="AMC209" s="466"/>
      <c r="AMD209" s="466"/>
      <c r="AME209" s="466"/>
      <c r="AMF209" s="466"/>
      <c r="AMG209" s="466"/>
      <c r="AMH209" s="466"/>
      <c r="AMI209" s="466"/>
      <c r="AMJ209" s="466"/>
      <c r="AMK209" s="466"/>
      <c r="AML209" s="466"/>
      <c r="AMM209" s="466"/>
      <c r="AMN209" s="466"/>
      <c r="AMO209" s="466"/>
      <c r="AMP209" s="466"/>
      <c r="AMQ209" s="466"/>
      <c r="AMR209" s="466"/>
      <c r="AMS209" s="466"/>
      <c r="AMT209" s="466"/>
      <c r="AMU209" s="466"/>
      <c r="AMV209" s="466"/>
      <c r="AMW209" s="466"/>
      <c r="AMX209" s="466"/>
      <c r="AMY209" s="466"/>
      <c r="AMZ209" s="466"/>
      <c r="ANA209" s="466"/>
      <c r="ANB209" s="466"/>
      <c r="ANC209" s="466"/>
      <c r="AND209" s="466"/>
      <c r="ANE209" s="466"/>
      <c r="ANF209" s="466"/>
      <c r="ANG209" s="466"/>
      <c r="ANH209" s="466"/>
      <c r="ANI209" s="466"/>
      <c r="ANJ209" s="466"/>
      <c r="ANK209" s="466"/>
      <c r="ANL209" s="466"/>
      <c r="ANM209" s="466"/>
      <c r="ANN209" s="466"/>
      <c r="ANO209" s="466"/>
      <c r="ANP209" s="466"/>
      <c r="ANQ209" s="466"/>
      <c r="ANR209" s="466"/>
      <c r="ANS209" s="466"/>
      <c r="ANT209" s="466"/>
      <c r="ANU209" s="466"/>
      <c r="ANV209" s="466"/>
      <c r="ANW209" s="466"/>
      <c r="ANX209" s="466"/>
      <c r="ANY209" s="466"/>
      <c r="ANZ209" s="466"/>
      <c r="AOA209" s="466"/>
      <c r="AOB209" s="466"/>
      <c r="AOC209" s="466"/>
      <c r="AOD209" s="466"/>
      <c r="AOE209" s="466"/>
      <c r="AOF209" s="466"/>
      <c r="AOG209" s="466"/>
      <c r="AOH209" s="466"/>
      <c r="AOI209" s="466"/>
      <c r="AOJ209" s="466"/>
      <c r="AOK209" s="466"/>
      <c r="AOL209" s="466"/>
      <c r="AOM209" s="466"/>
      <c r="AON209" s="466"/>
      <c r="AOO209" s="466"/>
      <c r="AOP209" s="466"/>
      <c r="AOQ209" s="466"/>
      <c r="AOR209" s="466"/>
      <c r="AOS209" s="466"/>
      <c r="AOT209" s="466"/>
      <c r="AOU209" s="466"/>
      <c r="AOV209" s="466"/>
      <c r="AOW209" s="466"/>
      <c r="AOX209" s="466"/>
      <c r="AOY209" s="466"/>
      <c r="AOZ209" s="466"/>
      <c r="APA209" s="466"/>
      <c r="APB209" s="466"/>
      <c r="APC209" s="466"/>
      <c r="APD209" s="466"/>
      <c r="APE209" s="466"/>
      <c r="APF209" s="466"/>
      <c r="APG209" s="466"/>
      <c r="APH209" s="466"/>
      <c r="API209" s="466"/>
      <c r="APJ209" s="466"/>
      <c r="APK209" s="466"/>
      <c r="APL209" s="466"/>
      <c r="APM209" s="466"/>
      <c r="APN209" s="466"/>
      <c r="APO209" s="466"/>
      <c r="APP209" s="466"/>
      <c r="APQ209" s="466"/>
      <c r="APR209" s="466"/>
      <c r="APS209" s="466"/>
      <c r="APT209" s="466"/>
      <c r="APU209" s="466"/>
      <c r="APV209" s="466"/>
      <c r="APW209" s="466"/>
      <c r="APX209" s="466"/>
      <c r="APY209" s="466"/>
      <c r="APZ209" s="466"/>
      <c r="AQA209" s="466"/>
      <c r="AQB209" s="466"/>
      <c r="AQC209" s="466"/>
      <c r="AQD209" s="466"/>
      <c r="AQE209" s="466"/>
      <c r="AQF209" s="466"/>
      <c r="AQG209" s="466"/>
      <c r="AQH209" s="466"/>
      <c r="AQI209" s="466"/>
      <c r="AQJ209" s="466"/>
      <c r="AQK209" s="466"/>
      <c r="AQL209" s="466"/>
      <c r="AQM209" s="466"/>
      <c r="AQN209" s="466"/>
      <c r="AQO209" s="466"/>
      <c r="AQP209" s="466"/>
      <c r="AQQ209" s="466"/>
      <c r="AQR209" s="466"/>
      <c r="AQS209" s="466"/>
      <c r="AQT209" s="466"/>
      <c r="AQU209" s="466"/>
      <c r="AQV209" s="466"/>
      <c r="AQW209" s="466"/>
      <c r="AQX209" s="466"/>
      <c r="AQY209" s="466"/>
      <c r="AQZ209" s="466"/>
      <c r="ARA209" s="466"/>
      <c r="ARB209" s="466"/>
      <c r="ARC209" s="466"/>
      <c r="ARD209" s="466"/>
      <c r="ARE209" s="466"/>
      <c r="ARF209" s="466"/>
      <c r="ARG209" s="466"/>
      <c r="ARH209" s="466"/>
      <c r="ARI209" s="466"/>
      <c r="ARJ209" s="466"/>
      <c r="ARK209" s="466"/>
      <c r="ARL209" s="466"/>
      <c r="ARM209" s="466"/>
      <c r="ARN209" s="466"/>
      <c r="ARO209" s="466"/>
      <c r="ARP209" s="466"/>
      <c r="ARQ209" s="466"/>
      <c r="ARR209" s="466"/>
      <c r="ARS209" s="466"/>
      <c r="ART209" s="466"/>
      <c r="ARU209" s="466"/>
      <c r="ARV209" s="466"/>
      <c r="ARW209" s="466"/>
      <c r="ARX209" s="466"/>
      <c r="ARY209" s="466"/>
      <c r="ARZ209" s="466"/>
      <c r="ASA209" s="466"/>
      <c r="ASB209" s="466"/>
      <c r="ASC209" s="466"/>
      <c r="ASD209" s="466"/>
      <c r="ASE209" s="466"/>
      <c r="ASF209" s="466"/>
      <c r="ASG209" s="466"/>
      <c r="ASH209" s="466"/>
      <c r="ASI209" s="466"/>
      <c r="ASJ209" s="466"/>
      <c r="ASK209" s="466"/>
      <c r="ASL209" s="466"/>
      <c r="ASM209" s="466"/>
      <c r="ASN209" s="466"/>
      <c r="ASO209" s="466"/>
      <c r="ASP209" s="466"/>
      <c r="ASQ209" s="466"/>
      <c r="ASR209" s="466"/>
      <c r="ASS209" s="466"/>
      <c r="AST209" s="466"/>
      <c r="ASU209" s="466"/>
      <c r="ASV209" s="466"/>
      <c r="ASW209" s="466"/>
      <c r="ASX209" s="466"/>
      <c r="ASY209" s="466"/>
      <c r="ASZ209" s="466"/>
      <c r="ATA209" s="466"/>
      <c r="ATB209" s="466"/>
      <c r="ATC209" s="466"/>
      <c r="ATD209" s="466"/>
      <c r="ATE209" s="466"/>
      <c r="ATF209" s="466"/>
      <c r="ATG209" s="466"/>
      <c r="ATH209" s="466"/>
      <c r="ATI209" s="466"/>
      <c r="ATJ209" s="466"/>
      <c r="ATK209" s="466"/>
      <c r="ATL209" s="466"/>
      <c r="ATM209" s="466"/>
      <c r="ATN209" s="466"/>
      <c r="ATO209" s="466"/>
      <c r="ATP209" s="466"/>
      <c r="ATQ209" s="466"/>
      <c r="ATR209" s="466"/>
      <c r="ATS209" s="466"/>
      <c r="ATT209" s="466"/>
      <c r="ATU209" s="466"/>
      <c r="ATV209" s="466"/>
      <c r="ATW209" s="466"/>
      <c r="ATX209" s="466"/>
      <c r="ATY209" s="466"/>
      <c r="ATZ209" s="466"/>
      <c r="AUA209" s="466"/>
      <c r="AUB209" s="466"/>
      <c r="AUC209" s="466"/>
      <c r="AUD209" s="466"/>
      <c r="AUE209" s="466"/>
      <c r="AUF209" s="466"/>
      <c r="AUG209" s="466"/>
      <c r="AUH209" s="466"/>
      <c r="AUI209" s="466"/>
      <c r="AUJ209" s="466"/>
      <c r="AUK209" s="466"/>
      <c r="AUL209" s="466"/>
      <c r="AUM209" s="466"/>
      <c r="AUN209" s="466"/>
      <c r="AUO209" s="466"/>
      <c r="AUP209" s="466"/>
      <c r="AUQ209" s="466"/>
      <c r="AUR209" s="466"/>
      <c r="AUS209" s="466"/>
      <c r="AUT209" s="466"/>
      <c r="AUU209" s="466"/>
      <c r="AUV209" s="466"/>
      <c r="AUW209" s="466"/>
      <c r="AUX209" s="466"/>
      <c r="AUY209" s="466"/>
      <c r="AUZ209" s="466"/>
      <c r="AVA209" s="466"/>
      <c r="AVB209" s="466"/>
      <c r="AVC209" s="466"/>
      <c r="AVD209" s="466"/>
      <c r="AVE209" s="466"/>
      <c r="AVF209" s="466"/>
      <c r="AVG209" s="466"/>
      <c r="AVH209" s="466"/>
      <c r="AVI209" s="466"/>
      <c r="AVJ209" s="466"/>
      <c r="AVK209" s="466"/>
      <c r="AVL209" s="466"/>
      <c r="AVM209" s="466"/>
      <c r="AVN209" s="466"/>
      <c r="AVO209" s="466"/>
      <c r="AVP209" s="466"/>
      <c r="AVQ209" s="466"/>
      <c r="AVR209" s="466"/>
      <c r="AVS209" s="466"/>
      <c r="AVT209" s="466"/>
      <c r="AVU209" s="466"/>
      <c r="AVV209" s="466"/>
      <c r="AVW209" s="466"/>
      <c r="AVX209" s="466"/>
      <c r="AVY209" s="466"/>
      <c r="AVZ209" s="466"/>
      <c r="AWA209" s="466"/>
      <c r="AWB209" s="466"/>
      <c r="AWC209" s="466"/>
      <c r="AWD209" s="466"/>
      <c r="AWE209" s="466"/>
      <c r="AWF209" s="466"/>
      <c r="AWG209" s="466"/>
      <c r="AWH209" s="466"/>
      <c r="AWI209" s="466"/>
      <c r="AWJ209" s="466"/>
      <c r="AWK209" s="466"/>
      <c r="AWL209" s="466"/>
      <c r="AWM209" s="466"/>
      <c r="AWN209" s="466"/>
      <c r="AWO209" s="466"/>
      <c r="AWP209" s="466"/>
      <c r="AWQ209" s="466"/>
      <c r="AWR209" s="466"/>
      <c r="AWS209" s="466"/>
      <c r="AWT209" s="466"/>
      <c r="AWU209" s="466"/>
      <c r="AWV209" s="466"/>
      <c r="AWW209" s="466"/>
      <c r="AWX209" s="466"/>
      <c r="AWY209" s="466"/>
      <c r="AWZ209" s="466"/>
      <c r="AXA209" s="466"/>
      <c r="AXB209" s="466"/>
      <c r="AXC209" s="466"/>
      <c r="AXD209" s="466"/>
      <c r="AXE209" s="466"/>
      <c r="AXF209" s="466"/>
      <c r="AXG209" s="466"/>
      <c r="AXH209" s="466"/>
      <c r="AXI209" s="466"/>
      <c r="AXJ209" s="466"/>
      <c r="AXK209" s="466"/>
      <c r="AXL209" s="466"/>
      <c r="AXM209" s="466"/>
      <c r="AXN209" s="466"/>
      <c r="AXO209" s="466"/>
      <c r="AXP209" s="466"/>
      <c r="AXQ209" s="466"/>
      <c r="AXR209" s="466"/>
      <c r="AXS209" s="466"/>
      <c r="AXT209" s="466"/>
      <c r="AXU209" s="466"/>
      <c r="AXV209" s="466"/>
      <c r="AXW209" s="466"/>
      <c r="AXX209" s="466"/>
      <c r="AXY209" s="466"/>
      <c r="AXZ209" s="466"/>
      <c r="AYA209" s="466"/>
      <c r="AYB209" s="466"/>
      <c r="AYC209" s="466"/>
      <c r="AYD209" s="466"/>
      <c r="AYE209" s="466"/>
      <c r="AYF209" s="466"/>
      <c r="AYG209" s="466"/>
      <c r="AYH209" s="466"/>
      <c r="AYI209" s="466"/>
      <c r="AYJ209" s="466"/>
      <c r="AYK209" s="466"/>
      <c r="AYL209" s="466"/>
      <c r="AYM209" s="466"/>
      <c r="AYN209" s="466"/>
      <c r="AYO209" s="466"/>
      <c r="AYP209" s="466"/>
      <c r="AYQ209" s="466"/>
      <c r="AYR209" s="466"/>
      <c r="AYS209" s="466"/>
      <c r="AYT209" s="466"/>
      <c r="AYU209" s="466"/>
      <c r="AYV209" s="466"/>
      <c r="AYW209" s="466"/>
      <c r="AYX209" s="466"/>
      <c r="AYY209" s="466"/>
      <c r="AYZ209" s="466"/>
      <c r="AZA209" s="466"/>
      <c r="AZB209" s="466"/>
      <c r="AZC209" s="466"/>
      <c r="AZD209" s="466"/>
      <c r="AZE209" s="466"/>
      <c r="AZF209" s="466"/>
      <c r="AZG209" s="466"/>
      <c r="AZH209" s="466"/>
      <c r="AZI209" s="466"/>
      <c r="AZJ209" s="466"/>
      <c r="AZK209" s="466"/>
      <c r="AZL209" s="466"/>
      <c r="AZM209" s="466"/>
      <c r="AZN209" s="466"/>
      <c r="AZO209" s="466"/>
      <c r="AZP209" s="466"/>
      <c r="AZQ209" s="466"/>
      <c r="AZR209" s="466"/>
      <c r="AZS209" s="466"/>
      <c r="AZT209" s="466"/>
      <c r="AZU209" s="466"/>
      <c r="AZV209" s="466"/>
      <c r="AZW209" s="466"/>
      <c r="AZX209" s="466"/>
      <c r="AZY209" s="466"/>
      <c r="AZZ209" s="466"/>
      <c r="BAA209" s="466"/>
      <c r="BAB209" s="466"/>
      <c r="BAC209" s="466"/>
      <c r="BAD209" s="466"/>
      <c r="BAE209" s="466"/>
      <c r="BAF209" s="466"/>
      <c r="BAG209" s="466"/>
      <c r="BAH209" s="466"/>
      <c r="BAI209" s="466"/>
      <c r="BAJ209" s="466"/>
      <c r="BAK209" s="466"/>
      <c r="BAL209" s="466"/>
      <c r="BAM209" s="466"/>
      <c r="BAN209" s="466"/>
      <c r="BAO209" s="466"/>
      <c r="BAP209" s="466"/>
      <c r="BAQ209" s="466"/>
      <c r="BAR209" s="466"/>
      <c r="BAS209" s="466"/>
      <c r="BAT209" s="466"/>
      <c r="BAU209" s="466"/>
      <c r="BAV209" s="466"/>
      <c r="BAW209" s="466"/>
      <c r="BAX209" s="466"/>
      <c r="BAY209" s="466"/>
      <c r="BAZ209" s="466"/>
      <c r="BBA209" s="466"/>
      <c r="BBB209" s="466"/>
      <c r="BBC209" s="466"/>
      <c r="BBD209" s="466"/>
      <c r="BBE209" s="466"/>
      <c r="BBF209" s="466"/>
      <c r="BBG209" s="466"/>
      <c r="BBH209" s="466"/>
      <c r="BBI209" s="466"/>
      <c r="BBJ209" s="466"/>
      <c r="BBK209" s="466"/>
      <c r="BBL209" s="466"/>
      <c r="BBM209" s="466"/>
      <c r="BBN209" s="466"/>
      <c r="BBO209" s="466"/>
      <c r="BBP209" s="466"/>
      <c r="BBQ209" s="466"/>
      <c r="BBR209" s="466"/>
      <c r="BBS209" s="466"/>
      <c r="BBT209" s="466"/>
      <c r="BBU209" s="466"/>
      <c r="BBV209" s="466"/>
      <c r="BBW209" s="466"/>
      <c r="BBX209" s="466"/>
      <c r="BBY209" s="466"/>
      <c r="BBZ209" s="466"/>
      <c r="BCA209" s="466"/>
      <c r="BCB209" s="466"/>
      <c r="BCC209" s="466"/>
      <c r="BCD209" s="466"/>
      <c r="BCE209" s="466"/>
      <c r="BCF209" s="466"/>
      <c r="BCG209" s="466"/>
      <c r="BCH209" s="466"/>
      <c r="BCI209" s="466"/>
      <c r="BCJ209" s="466"/>
      <c r="BCK209" s="466"/>
      <c r="BCL209" s="466"/>
      <c r="BCM209" s="466"/>
      <c r="BCN209" s="466"/>
      <c r="BCO209" s="466"/>
      <c r="BCP209" s="466"/>
      <c r="BCQ209" s="466"/>
      <c r="BCR209" s="466"/>
      <c r="BCS209" s="466"/>
      <c r="BCT209" s="466"/>
      <c r="BCU209" s="466"/>
      <c r="BCV209" s="466"/>
      <c r="BCW209" s="466"/>
      <c r="BCX209" s="466"/>
      <c r="BCY209" s="466"/>
      <c r="BCZ209" s="466"/>
      <c r="BDA209" s="466"/>
      <c r="BDB209" s="466"/>
      <c r="BDC209" s="466"/>
      <c r="BDD209" s="466"/>
      <c r="BDE209" s="466"/>
      <c r="BDF209" s="466"/>
      <c r="BDG209" s="466"/>
      <c r="BDH209" s="466"/>
      <c r="BDI209" s="466"/>
      <c r="BDJ209" s="466"/>
      <c r="BDK209" s="466"/>
      <c r="BDL209" s="466"/>
      <c r="BDM209" s="466"/>
      <c r="BDN209" s="466"/>
      <c r="BDO209" s="466"/>
      <c r="BDP209" s="466"/>
      <c r="BDQ209" s="466"/>
      <c r="BDR209" s="466"/>
      <c r="BDS209" s="466"/>
      <c r="BDT209" s="466"/>
      <c r="BDU209" s="466"/>
      <c r="BDV209" s="466"/>
      <c r="BDW209" s="466"/>
      <c r="BDX209" s="466"/>
      <c r="BDY209" s="466"/>
      <c r="BDZ209" s="466"/>
      <c r="BEA209" s="466"/>
      <c r="BEB209" s="466"/>
      <c r="BEC209" s="466"/>
      <c r="BED209" s="466"/>
      <c r="BEE209" s="466"/>
      <c r="BEF209" s="466"/>
      <c r="BEG209" s="466"/>
      <c r="BEH209" s="466"/>
      <c r="BEI209" s="466"/>
      <c r="BEJ209" s="466"/>
      <c r="BEK209" s="466"/>
      <c r="BEL209" s="466"/>
      <c r="BEM209" s="466"/>
      <c r="BEN209" s="466"/>
      <c r="BEO209" s="466"/>
      <c r="BEP209" s="466"/>
      <c r="BEQ209" s="466"/>
      <c r="BER209" s="466"/>
      <c r="BES209" s="466"/>
      <c r="BET209" s="466"/>
      <c r="BEU209" s="466"/>
      <c r="BEV209" s="466"/>
      <c r="BEW209" s="466"/>
      <c r="BEX209" s="466"/>
      <c r="BEY209" s="466"/>
      <c r="BEZ209" s="466"/>
      <c r="BFA209" s="466"/>
      <c r="BFB209" s="466"/>
      <c r="BFC209" s="466"/>
      <c r="BFD209" s="466"/>
      <c r="BFE209" s="466"/>
      <c r="BFF209" s="466"/>
      <c r="BFG209" s="466"/>
      <c r="BFH209" s="466"/>
      <c r="BFI209" s="466"/>
      <c r="BFJ209" s="466"/>
      <c r="BFK209" s="466"/>
      <c r="BFL209" s="466"/>
      <c r="BFM209" s="466"/>
      <c r="BFN209" s="466"/>
      <c r="BFO209" s="466"/>
      <c r="BFP209" s="466"/>
      <c r="BFQ209" s="466"/>
      <c r="BFR209" s="466"/>
      <c r="BFS209" s="466"/>
      <c r="BFT209" s="466"/>
      <c r="BFU209" s="466"/>
      <c r="BFV209" s="466"/>
      <c r="BFW209" s="466"/>
      <c r="BFX209" s="466"/>
      <c r="BFY209" s="466"/>
      <c r="BFZ209" s="466"/>
      <c r="BGA209" s="466"/>
      <c r="BGB209" s="466"/>
      <c r="BGC209" s="466"/>
      <c r="BGD209" s="466"/>
      <c r="BGE209" s="466"/>
      <c r="BGF209" s="466"/>
      <c r="BGG209" s="466"/>
      <c r="BGH209" s="466"/>
      <c r="BGI209" s="466"/>
      <c r="BGJ209" s="466"/>
      <c r="BGK209" s="466"/>
      <c r="BGL209" s="466"/>
      <c r="BGM209" s="466"/>
      <c r="BGN209" s="466"/>
      <c r="BGO209" s="466"/>
      <c r="BGP209" s="466"/>
      <c r="BGQ209" s="466"/>
      <c r="BGR209" s="466"/>
      <c r="BGS209" s="466"/>
      <c r="BGT209" s="466"/>
      <c r="BGU209" s="466"/>
      <c r="BGV209" s="466"/>
      <c r="BGW209" s="466"/>
      <c r="BGX209" s="466"/>
      <c r="BGY209" s="466"/>
      <c r="BGZ209" s="466"/>
      <c r="BHA209" s="466"/>
      <c r="BHB209" s="466"/>
      <c r="BHC209" s="466"/>
      <c r="BHD209" s="466"/>
      <c r="BHE209" s="466"/>
      <c r="BHF209" s="466"/>
      <c r="BHG209" s="466"/>
      <c r="BHH209" s="466"/>
      <c r="BHI209" s="466"/>
      <c r="BHJ209" s="466"/>
      <c r="BHK209" s="466"/>
      <c r="BHL209" s="466"/>
      <c r="BHM209" s="466"/>
      <c r="BHN209" s="466"/>
      <c r="BHO209" s="466"/>
      <c r="BHP209" s="466"/>
      <c r="BHQ209" s="466"/>
      <c r="BHR209" s="466"/>
      <c r="BHS209" s="466"/>
      <c r="BHT209" s="466"/>
      <c r="BHU209" s="466"/>
      <c r="BHV209" s="466"/>
      <c r="BHW209" s="466"/>
      <c r="BHX209" s="466"/>
      <c r="BHY209" s="466"/>
      <c r="BHZ209" s="466"/>
      <c r="BIA209" s="466"/>
      <c r="BIB209" s="466"/>
      <c r="BIC209" s="466"/>
      <c r="BID209" s="466"/>
      <c r="BIE209" s="466"/>
      <c r="BIF209" s="466"/>
      <c r="BIG209" s="466"/>
      <c r="BIH209" s="466"/>
      <c r="BII209" s="466"/>
      <c r="BIJ209" s="466"/>
      <c r="BIK209" s="466"/>
      <c r="BIL209" s="466"/>
      <c r="BIM209" s="466"/>
      <c r="BIN209" s="466"/>
      <c r="BIO209" s="466"/>
      <c r="BIP209" s="466"/>
      <c r="BIQ209" s="466"/>
      <c r="BIR209" s="466"/>
      <c r="BIS209" s="466"/>
      <c r="BIT209" s="466"/>
      <c r="BIU209" s="466"/>
      <c r="BIV209" s="466"/>
      <c r="BIW209" s="466"/>
      <c r="BIX209" s="466"/>
      <c r="BIY209" s="466"/>
      <c r="BIZ209" s="466"/>
      <c r="BJA209" s="466"/>
      <c r="BJB209" s="466"/>
      <c r="BJC209" s="466"/>
      <c r="BJD209" s="466"/>
      <c r="BJE209" s="466"/>
      <c r="BJF209" s="466"/>
      <c r="BJG209" s="466"/>
      <c r="BJH209" s="466"/>
      <c r="BJI209" s="466"/>
      <c r="BJJ209" s="466"/>
      <c r="BJK209" s="466"/>
      <c r="BJL209" s="466"/>
      <c r="BJM209" s="466"/>
      <c r="BJN209" s="466"/>
      <c r="BJO209" s="466"/>
      <c r="BJP209" s="466"/>
      <c r="BJQ209" s="466"/>
      <c r="BJR209" s="466"/>
      <c r="BJS209" s="466"/>
      <c r="BJT209" s="466"/>
      <c r="BJU209" s="466"/>
      <c r="BJV209" s="466"/>
      <c r="BJW209" s="466"/>
      <c r="BJX209" s="466"/>
      <c r="BJY209" s="466"/>
      <c r="BJZ209" s="466"/>
      <c r="BKA209" s="466"/>
      <c r="BKB209" s="466"/>
      <c r="BKC209" s="466"/>
      <c r="BKD209" s="466"/>
      <c r="BKE209" s="466"/>
      <c r="BKF209" s="466"/>
      <c r="BKG209" s="466"/>
      <c r="BKH209" s="466"/>
      <c r="BKI209" s="466"/>
      <c r="BKJ209" s="466"/>
      <c r="BKK209" s="466"/>
      <c r="BKL209" s="466"/>
      <c r="BKM209" s="466"/>
      <c r="BKN209" s="466"/>
      <c r="BKO209" s="466"/>
      <c r="BKP209" s="466"/>
      <c r="BKQ209" s="466"/>
      <c r="BKR209" s="466"/>
      <c r="BKS209" s="466"/>
      <c r="BKT209" s="466"/>
      <c r="BKU209" s="466"/>
      <c r="BKV209" s="466"/>
      <c r="BKW209" s="466"/>
      <c r="BKX209" s="466"/>
      <c r="BKY209" s="466"/>
      <c r="BKZ209" s="466"/>
      <c r="BLA209" s="466"/>
      <c r="BLB209" s="466"/>
      <c r="BLC209" s="466"/>
      <c r="BLD209" s="466"/>
      <c r="BLE209" s="466"/>
      <c r="BLF209" s="466"/>
      <c r="BLG209" s="466"/>
      <c r="BLH209" s="466"/>
      <c r="BLI209" s="466"/>
      <c r="BLJ209" s="466"/>
      <c r="BLK209" s="466"/>
      <c r="BLL209" s="466"/>
      <c r="BLM209" s="466"/>
      <c r="BLN209" s="466"/>
      <c r="BLO209" s="466"/>
      <c r="BLP209" s="466"/>
      <c r="BLQ209" s="466"/>
      <c r="BLR209" s="466"/>
      <c r="BLS209" s="466"/>
      <c r="BLT209" s="466"/>
      <c r="BLU209" s="466"/>
      <c r="BLV209" s="466"/>
      <c r="BLW209" s="466"/>
      <c r="BLX209" s="466"/>
      <c r="BLY209" s="466"/>
      <c r="BLZ209" s="466"/>
      <c r="BMA209" s="466"/>
      <c r="BMB209" s="466"/>
      <c r="BMC209" s="466"/>
      <c r="BMD209" s="466"/>
      <c r="BME209" s="466"/>
      <c r="BMF209" s="466"/>
      <c r="BMG209" s="466"/>
      <c r="BMH209" s="466"/>
      <c r="BMI209" s="466"/>
      <c r="BMJ209" s="466"/>
      <c r="BMK209" s="466"/>
      <c r="BML209" s="466"/>
      <c r="BMM209" s="466"/>
      <c r="BMN209" s="466"/>
      <c r="BMO209" s="466"/>
      <c r="BMP209" s="466"/>
      <c r="BMQ209" s="466"/>
      <c r="BMR209" s="466"/>
      <c r="BMS209" s="466"/>
      <c r="BMT209" s="466"/>
      <c r="BMU209" s="466"/>
      <c r="BMV209" s="466"/>
      <c r="BMW209" s="466"/>
      <c r="BMX209" s="466"/>
      <c r="BMY209" s="466"/>
      <c r="BMZ209" s="466"/>
      <c r="BNA209" s="466"/>
      <c r="BNB209" s="466"/>
      <c r="BNC209" s="466"/>
      <c r="BND209" s="466"/>
      <c r="BNE209" s="466"/>
      <c r="BNF209" s="466"/>
      <c r="BNG209" s="466"/>
      <c r="BNH209" s="466"/>
      <c r="BNI209" s="466"/>
      <c r="BNJ209" s="466"/>
      <c r="BNK209" s="466"/>
      <c r="BNL209" s="466"/>
      <c r="BNM209" s="466"/>
      <c r="BNN209" s="466"/>
      <c r="BNO209" s="466"/>
      <c r="BNP209" s="466"/>
      <c r="BNQ209" s="466"/>
      <c r="BNR209" s="466"/>
      <c r="BNS209" s="466"/>
      <c r="BNT209" s="466"/>
      <c r="BNU209" s="466"/>
      <c r="BNV209" s="466"/>
      <c r="BNW209" s="466"/>
      <c r="BNX209" s="466"/>
      <c r="BNY209" s="466"/>
      <c r="BNZ209" s="466"/>
      <c r="BOA209" s="466"/>
      <c r="BOB209" s="466"/>
      <c r="BOC209" s="466"/>
      <c r="BOD209" s="466"/>
      <c r="BOE209" s="466"/>
      <c r="BOF209" s="466"/>
      <c r="BOG209" s="466"/>
      <c r="BOH209" s="466"/>
      <c r="BOI209" s="466"/>
      <c r="BOJ209" s="466"/>
      <c r="BOK209" s="466"/>
      <c r="BOL209" s="466"/>
      <c r="BOM209" s="466"/>
      <c r="BON209" s="466"/>
      <c r="BOO209" s="466"/>
      <c r="BOP209" s="466"/>
      <c r="BOQ209" s="466"/>
      <c r="BOR209" s="466"/>
      <c r="BOS209" s="466"/>
      <c r="BOT209" s="466"/>
      <c r="BOU209" s="466"/>
      <c r="BOV209" s="466"/>
      <c r="BOW209" s="466"/>
      <c r="BOX209" s="466"/>
      <c r="BOY209" s="466"/>
      <c r="BOZ209" s="466"/>
      <c r="BPA209" s="466"/>
      <c r="BPB209" s="466"/>
      <c r="BPC209" s="466"/>
      <c r="BPD209" s="466"/>
      <c r="BPE209" s="466"/>
      <c r="BPF209" s="466"/>
      <c r="BPG209" s="466"/>
      <c r="BPH209" s="466"/>
      <c r="BPI209" s="466"/>
      <c r="BPJ209" s="466"/>
      <c r="BPK209" s="466"/>
      <c r="BPL209" s="466"/>
      <c r="BPM209" s="466"/>
      <c r="BPN209" s="466"/>
      <c r="BPO209" s="466"/>
      <c r="BPP209" s="466"/>
      <c r="BPQ209" s="466"/>
      <c r="BPR209" s="466"/>
      <c r="BPS209" s="466"/>
      <c r="BPT209" s="466"/>
      <c r="BPU209" s="466"/>
      <c r="BPV209" s="466"/>
      <c r="BPW209" s="466"/>
      <c r="BPX209" s="466"/>
      <c r="BPY209" s="466"/>
      <c r="BPZ209" s="466"/>
      <c r="BQA209" s="466"/>
      <c r="BQB209" s="466"/>
      <c r="BQC209" s="466"/>
      <c r="BQD209" s="466"/>
      <c r="BQE209" s="466"/>
      <c r="BQF209" s="466"/>
      <c r="BQG209" s="466"/>
      <c r="BQH209" s="466"/>
      <c r="BQI209" s="466"/>
      <c r="BQJ209" s="466"/>
      <c r="BQK209" s="466"/>
      <c r="BQL209" s="466"/>
      <c r="BQM209" s="466"/>
      <c r="BQN209" s="466"/>
      <c r="BQO209" s="466"/>
      <c r="BQP209" s="466"/>
      <c r="BQQ209" s="466"/>
      <c r="BQR209" s="466"/>
      <c r="BQS209" s="466"/>
      <c r="BQT209" s="466"/>
      <c r="BQU209" s="466"/>
      <c r="BQV209" s="466"/>
      <c r="BQW209" s="466"/>
      <c r="BQX209" s="466"/>
      <c r="BQY209" s="466"/>
      <c r="BQZ209" s="466"/>
      <c r="BRA209" s="466"/>
      <c r="BRB209" s="466"/>
      <c r="BRC209" s="466"/>
      <c r="BRD209" s="466"/>
      <c r="BRE209" s="466"/>
      <c r="BRF209" s="466"/>
      <c r="BRG209" s="466"/>
      <c r="BRH209" s="466"/>
      <c r="BRI209" s="466"/>
      <c r="BRJ209" s="466"/>
      <c r="BRK209" s="466"/>
      <c r="BRL209" s="466"/>
      <c r="BRM209" s="466"/>
      <c r="BRN209" s="466"/>
      <c r="BRO209" s="466"/>
      <c r="BRP209" s="466"/>
      <c r="BRQ209" s="466"/>
      <c r="BRR209" s="466"/>
      <c r="BRS209" s="466"/>
      <c r="BRT209" s="466"/>
      <c r="BRU209" s="466"/>
      <c r="BRV209" s="466"/>
      <c r="BRW209" s="466"/>
      <c r="BRX209" s="466"/>
      <c r="BRY209" s="466"/>
      <c r="BRZ209" s="466"/>
      <c r="BSA209" s="466"/>
      <c r="BSB209" s="466"/>
      <c r="BSC209" s="466"/>
      <c r="BSD209" s="466"/>
      <c r="BSE209" s="466"/>
      <c r="BSF209" s="466"/>
      <c r="BSG209" s="466"/>
      <c r="BSH209" s="466"/>
      <c r="BSI209" s="466"/>
      <c r="BSJ209" s="466"/>
      <c r="BSK209" s="466"/>
      <c r="BSL209" s="466"/>
      <c r="BSM209" s="466"/>
      <c r="BSN209" s="466"/>
      <c r="BSO209" s="466"/>
      <c r="BSP209" s="466"/>
      <c r="BSQ209" s="466"/>
      <c r="BSR209" s="466"/>
      <c r="BSS209" s="466"/>
      <c r="BST209" s="466"/>
      <c r="BSU209" s="466"/>
      <c r="BSV209" s="466"/>
      <c r="BSW209" s="466"/>
      <c r="BSX209" s="466"/>
      <c r="BSY209" s="466"/>
      <c r="BSZ209" s="466"/>
      <c r="BTA209" s="466"/>
      <c r="BTB209" s="466"/>
      <c r="BTC209" s="466"/>
      <c r="BTD209" s="466"/>
      <c r="BTE209" s="466"/>
      <c r="BTF209" s="466"/>
      <c r="BTG209" s="466"/>
      <c r="BTH209" s="466"/>
      <c r="BTI209" s="466"/>
    </row>
    <row r="210" spans="1:1881" s="465" customFormat="1" ht="21" thickBot="1" x14ac:dyDescent="0.3">
      <c r="A210" s="545"/>
      <c r="B210" s="548"/>
      <c r="C210" s="542"/>
      <c r="D210" s="547" t="s">
        <v>859</v>
      </c>
      <c r="E210" s="543"/>
      <c r="F210" s="766"/>
      <c r="G210" s="544"/>
      <c r="H210" s="546"/>
      <c r="I210"/>
      <c r="J210"/>
      <c r="K210"/>
      <c r="L210"/>
      <c r="M210"/>
      <c r="N210"/>
      <c r="O210"/>
      <c r="P210" s="466"/>
      <c r="Q210" s="466"/>
      <c r="R210" s="466"/>
      <c r="S210" s="466"/>
      <c r="T210" s="466"/>
      <c r="U210" s="466"/>
      <c r="V210" s="466"/>
      <c r="W210" s="466"/>
      <c r="X210" s="466"/>
      <c r="Y210" s="466"/>
      <c r="Z210" s="466"/>
      <c r="AA210" s="466"/>
      <c r="AB210" s="466"/>
      <c r="AC210" s="466"/>
      <c r="AD210" s="466"/>
      <c r="AE210" s="466"/>
      <c r="AF210" s="466"/>
      <c r="AG210" s="466"/>
      <c r="AH210" s="466"/>
      <c r="AI210" s="466"/>
      <c r="AJ210" s="466"/>
      <c r="AK210" s="466"/>
      <c r="AL210" s="466"/>
      <c r="AM210" s="466"/>
      <c r="AN210" s="466"/>
      <c r="AO210" s="466"/>
      <c r="AP210" s="466"/>
      <c r="AQ210" s="466"/>
      <c r="AR210" s="466"/>
      <c r="AS210" s="466"/>
      <c r="AT210" s="466"/>
      <c r="AU210" s="466"/>
      <c r="AV210" s="466"/>
      <c r="AW210" s="466"/>
      <c r="AX210" s="466"/>
      <c r="AY210" s="466"/>
      <c r="AZ210" s="466"/>
      <c r="BA210" s="466"/>
      <c r="BB210" s="466"/>
      <c r="BC210" s="466"/>
      <c r="BD210" s="466"/>
      <c r="BE210" s="466"/>
      <c r="BF210" s="466"/>
      <c r="BG210" s="466"/>
      <c r="BH210" s="466"/>
      <c r="BI210" s="466"/>
      <c r="BJ210" s="466"/>
      <c r="BK210" s="466"/>
      <c r="BL210" s="466"/>
      <c r="BM210" s="466"/>
      <c r="BN210" s="466"/>
      <c r="BO210" s="466"/>
      <c r="BP210" s="466"/>
      <c r="BQ210" s="466"/>
      <c r="BR210" s="466"/>
      <c r="BS210" s="466"/>
      <c r="BT210" s="466"/>
      <c r="BU210" s="466"/>
      <c r="BV210" s="466"/>
      <c r="BW210" s="466"/>
      <c r="BX210" s="466"/>
      <c r="BY210" s="466"/>
      <c r="BZ210" s="466"/>
      <c r="CA210" s="466"/>
      <c r="CB210" s="466"/>
      <c r="CC210" s="466"/>
      <c r="CD210" s="466"/>
      <c r="CE210" s="466"/>
      <c r="CF210" s="466"/>
      <c r="CG210" s="466"/>
      <c r="CH210" s="466"/>
      <c r="CI210" s="466"/>
      <c r="CJ210" s="466"/>
      <c r="CK210" s="466"/>
      <c r="CL210" s="466"/>
      <c r="CM210" s="466"/>
      <c r="CN210" s="466"/>
      <c r="CO210" s="466"/>
      <c r="CP210" s="466"/>
      <c r="CQ210" s="466"/>
      <c r="CR210" s="466"/>
      <c r="CS210" s="466"/>
      <c r="CT210" s="466"/>
      <c r="CU210" s="466"/>
      <c r="CV210" s="466"/>
      <c r="CW210" s="466"/>
      <c r="CX210" s="466"/>
      <c r="CY210" s="466"/>
      <c r="CZ210" s="466"/>
      <c r="DA210" s="466"/>
      <c r="DB210" s="466"/>
      <c r="DC210" s="466"/>
      <c r="DD210" s="466"/>
      <c r="DE210" s="466"/>
      <c r="DF210" s="466"/>
      <c r="DG210" s="466"/>
      <c r="DH210" s="466"/>
      <c r="DI210" s="466"/>
      <c r="DJ210" s="466"/>
      <c r="DK210" s="466"/>
      <c r="DL210" s="466"/>
      <c r="DM210" s="466"/>
      <c r="DN210" s="466"/>
      <c r="DO210" s="466"/>
      <c r="DP210" s="466"/>
      <c r="DQ210" s="466"/>
      <c r="DR210" s="466"/>
      <c r="DS210" s="466"/>
      <c r="DT210" s="466"/>
      <c r="DU210" s="466"/>
      <c r="DV210" s="466"/>
      <c r="DW210" s="466"/>
      <c r="DX210" s="466"/>
      <c r="DY210" s="466"/>
      <c r="DZ210" s="466"/>
      <c r="EA210" s="466"/>
      <c r="EB210" s="466"/>
      <c r="EC210" s="466"/>
      <c r="ED210" s="466"/>
      <c r="EE210" s="466"/>
      <c r="EF210" s="466"/>
      <c r="EG210" s="466"/>
      <c r="EH210" s="466"/>
      <c r="EI210" s="466"/>
      <c r="EJ210" s="466"/>
      <c r="EK210" s="466"/>
      <c r="EL210" s="466"/>
      <c r="EM210" s="466"/>
      <c r="EN210" s="466"/>
      <c r="EO210" s="466"/>
      <c r="EP210" s="466"/>
      <c r="EQ210" s="466"/>
      <c r="ER210" s="466"/>
      <c r="ES210" s="466"/>
      <c r="ET210" s="466"/>
      <c r="EU210" s="466"/>
      <c r="EV210" s="466"/>
      <c r="EW210" s="466"/>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6"/>
      <c r="GU210" s="466"/>
      <c r="GV210" s="466"/>
      <c r="GW210" s="466"/>
      <c r="GX210" s="466"/>
      <c r="GY210" s="466"/>
      <c r="GZ210" s="466"/>
      <c r="HA210" s="466"/>
      <c r="HB210" s="466"/>
      <c r="HC210" s="466"/>
      <c r="HD210" s="466"/>
      <c r="HE210" s="466"/>
      <c r="HF210" s="466"/>
      <c r="HG210" s="466"/>
      <c r="HH210" s="466"/>
      <c r="HI210" s="466"/>
      <c r="HJ210" s="466"/>
      <c r="HK210" s="466"/>
      <c r="HL210" s="466"/>
      <c r="HM210" s="466"/>
      <c r="HN210" s="466"/>
      <c r="HO210" s="466"/>
      <c r="HP210" s="466"/>
      <c r="HQ210" s="466"/>
      <c r="HR210" s="466"/>
      <c r="HS210" s="466"/>
      <c r="HT210" s="466"/>
      <c r="HU210" s="466"/>
      <c r="HV210" s="466"/>
      <c r="HW210" s="466"/>
      <c r="HX210" s="466"/>
      <c r="HY210" s="466"/>
      <c r="HZ210" s="466"/>
      <c r="IA210" s="466"/>
      <c r="IB210" s="466"/>
      <c r="IC210" s="466"/>
      <c r="ID210" s="466"/>
      <c r="IE210" s="466"/>
      <c r="IF210" s="466"/>
      <c r="IG210" s="466"/>
      <c r="IH210" s="466"/>
      <c r="II210" s="466"/>
      <c r="IJ210" s="466"/>
      <c r="IK210" s="466"/>
      <c r="IL210" s="466"/>
      <c r="IM210" s="466"/>
      <c r="IN210" s="466"/>
      <c r="IO210" s="466"/>
      <c r="IP210" s="466"/>
      <c r="IQ210" s="466"/>
      <c r="IR210" s="466"/>
      <c r="IS210" s="466"/>
      <c r="IT210" s="466"/>
      <c r="IU210" s="466"/>
      <c r="IV210" s="466"/>
      <c r="IW210" s="466"/>
      <c r="IX210" s="466"/>
      <c r="IY210" s="466"/>
      <c r="IZ210" s="466"/>
      <c r="JA210" s="466"/>
      <c r="JB210" s="466"/>
      <c r="JC210" s="466"/>
      <c r="JD210" s="466"/>
      <c r="JE210" s="466"/>
      <c r="JF210" s="466"/>
      <c r="JG210" s="466"/>
      <c r="JH210" s="466"/>
      <c r="JI210" s="466"/>
      <c r="JJ210" s="466"/>
      <c r="JK210" s="466"/>
      <c r="JL210" s="466"/>
      <c r="JM210" s="466"/>
      <c r="JN210" s="466"/>
      <c r="JO210" s="466"/>
      <c r="JP210" s="466"/>
      <c r="JQ210" s="466"/>
      <c r="JR210" s="466"/>
      <c r="JS210" s="466"/>
      <c r="JT210" s="466"/>
      <c r="JU210" s="466"/>
      <c r="JV210" s="466"/>
      <c r="JW210" s="466"/>
      <c r="JX210" s="466"/>
      <c r="JY210" s="466"/>
      <c r="JZ210" s="466"/>
      <c r="KA210" s="466"/>
      <c r="KB210" s="466"/>
      <c r="KC210" s="466"/>
      <c r="KD210" s="466"/>
      <c r="KE210" s="466"/>
      <c r="KF210" s="466"/>
      <c r="KG210" s="466"/>
      <c r="KH210" s="466"/>
      <c r="KI210" s="466"/>
      <c r="KJ210" s="466"/>
      <c r="KK210" s="466"/>
      <c r="KL210" s="466"/>
      <c r="KM210" s="466"/>
      <c r="KN210" s="466"/>
      <c r="KO210" s="466"/>
      <c r="KP210" s="466"/>
      <c r="KQ210" s="466"/>
      <c r="KR210" s="466"/>
      <c r="KS210" s="466"/>
      <c r="KT210" s="466"/>
      <c r="KU210" s="466"/>
      <c r="KV210" s="466"/>
      <c r="KW210" s="466"/>
      <c r="KX210" s="466"/>
      <c r="KY210" s="466"/>
      <c r="KZ210" s="466"/>
      <c r="LA210" s="466"/>
      <c r="LB210" s="466"/>
      <c r="LC210" s="466"/>
      <c r="LD210" s="466"/>
      <c r="LE210" s="466"/>
      <c r="LF210" s="466"/>
      <c r="LG210" s="466"/>
      <c r="LH210" s="466"/>
      <c r="LI210" s="466"/>
      <c r="LJ210" s="466"/>
      <c r="LK210" s="466"/>
      <c r="LL210" s="466"/>
      <c r="LM210" s="466"/>
      <c r="LN210" s="466"/>
      <c r="LO210" s="466"/>
      <c r="LP210" s="466"/>
      <c r="LQ210" s="466"/>
      <c r="LR210" s="466"/>
      <c r="LS210" s="466"/>
      <c r="LT210" s="466"/>
      <c r="LU210" s="466"/>
      <c r="LV210" s="466"/>
      <c r="LW210" s="466"/>
      <c r="LX210" s="466"/>
      <c r="LY210" s="466"/>
      <c r="LZ210" s="466"/>
      <c r="MA210" s="466"/>
      <c r="MB210" s="466"/>
      <c r="MC210" s="466"/>
      <c r="MD210" s="466"/>
      <c r="ME210" s="466"/>
      <c r="MF210" s="466"/>
      <c r="MG210" s="466"/>
      <c r="MH210" s="466"/>
      <c r="MI210" s="466"/>
      <c r="MJ210" s="466"/>
      <c r="MK210" s="466"/>
      <c r="ML210" s="466"/>
      <c r="MM210" s="466"/>
      <c r="MN210" s="466"/>
      <c r="MO210" s="466"/>
      <c r="MP210" s="466"/>
      <c r="MQ210" s="466"/>
      <c r="MR210" s="466"/>
      <c r="MS210" s="466"/>
      <c r="MT210" s="466"/>
      <c r="MU210" s="466"/>
      <c r="MV210" s="466"/>
      <c r="MW210" s="466"/>
      <c r="MX210" s="466"/>
      <c r="MY210" s="466"/>
      <c r="MZ210" s="466"/>
      <c r="NA210" s="466"/>
      <c r="NB210" s="466"/>
      <c r="NC210" s="466"/>
      <c r="ND210" s="466"/>
      <c r="NE210" s="466"/>
      <c r="NF210" s="466"/>
      <c r="NG210" s="466"/>
      <c r="NH210" s="466"/>
      <c r="NI210" s="466"/>
      <c r="NJ210" s="466"/>
      <c r="NK210" s="466"/>
      <c r="NL210" s="466"/>
      <c r="NM210" s="466"/>
      <c r="NN210" s="466"/>
      <c r="NO210" s="466"/>
      <c r="NP210" s="466"/>
      <c r="NQ210" s="466"/>
      <c r="NR210" s="466"/>
      <c r="NS210" s="466"/>
      <c r="NT210" s="466"/>
      <c r="NU210" s="466"/>
      <c r="NV210" s="466"/>
      <c r="NW210" s="466"/>
      <c r="NX210" s="466"/>
      <c r="NY210" s="466"/>
      <c r="NZ210" s="466"/>
      <c r="OA210" s="466"/>
      <c r="OB210" s="466"/>
      <c r="OC210" s="466"/>
      <c r="OD210" s="466"/>
      <c r="OE210" s="466"/>
      <c r="OF210" s="466"/>
      <c r="OG210" s="466"/>
      <c r="OH210" s="466"/>
      <c r="OI210" s="466"/>
      <c r="OJ210" s="466"/>
      <c r="OK210" s="466"/>
      <c r="OL210" s="466"/>
      <c r="OM210" s="466"/>
      <c r="ON210" s="466"/>
      <c r="OO210" s="466"/>
      <c r="OP210" s="466"/>
      <c r="OQ210" s="466"/>
      <c r="OR210" s="466"/>
      <c r="OS210" s="466"/>
      <c r="OT210" s="466"/>
      <c r="OU210" s="466"/>
      <c r="OV210" s="466"/>
      <c r="OW210" s="466"/>
      <c r="OX210" s="466"/>
      <c r="OY210" s="466"/>
      <c r="OZ210" s="466"/>
      <c r="PA210" s="466"/>
      <c r="PB210" s="466"/>
      <c r="PC210" s="466"/>
      <c r="PD210" s="466"/>
      <c r="PE210" s="466"/>
      <c r="PF210" s="466"/>
      <c r="PG210" s="466"/>
      <c r="PH210" s="466"/>
      <c r="PI210" s="466"/>
      <c r="PJ210" s="466"/>
      <c r="PK210" s="466"/>
      <c r="PL210" s="466"/>
      <c r="PM210" s="466"/>
      <c r="PN210" s="466"/>
      <c r="PO210" s="466"/>
      <c r="PP210" s="466"/>
      <c r="PQ210" s="466"/>
      <c r="PR210" s="466"/>
      <c r="PS210" s="466"/>
      <c r="PT210" s="466"/>
      <c r="PU210" s="466"/>
      <c r="PV210" s="466"/>
      <c r="PW210" s="466"/>
      <c r="PX210" s="466"/>
      <c r="PY210" s="466"/>
      <c r="PZ210" s="466"/>
      <c r="QA210" s="466"/>
      <c r="QB210" s="466"/>
      <c r="QC210" s="466"/>
      <c r="QD210" s="466"/>
      <c r="QE210" s="466"/>
      <c r="QF210" s="466"/>
      <c r="QG210" s="466"/>
      <c r="QH210" s="466"/>
      <c r="QI210" s="466"/>
      <c r="QJ210" s="466"/>
      <c r="QK210" s="466"/>
      <c r="QL210" s="466"/>
      <c r="QM210" s="466"/>
      <c r="QN210" s="466"/>
      <c r="QO210" s="466"/>
      <c r="QP210" s="466"/>
      <c r="QQ210" s="466"/>
      <c r="QR210" s="466"/>
      <c r="QS210" s="466"/>
      <c r="QT210" s="466"/>
      <c r="QU210" s="466"/>
      <c r="QV210" s="466"/>
      <c r="QW210" s="466"/>
      <c r="QX210" s="466"/>
      <c r="QY210" s="466"/>
      <c r="QZ210" s="466"/>
      <c r="RA210" s="466"/>
      <c r="RB210" s="466"/>
      <c r="RC210" s="466"/>
      <c r="RD210" s="466"/>
      <c r="RE210" s="466"/>
      <c r="RF210" s="466"/>
      <c r="RG210" s="466"/>
      <c r="RH210" s="466"/>
      <c r="RI210" s="466"/>
      <c r="RJ210" s="466"/>
      <c r="RK210" s="466"/>
      <c r="RL210" s="466"/>
      <c r="RM210" s="466"/>
      <c r="RN210" s="466"/>
      <c r="RO210" s="466"/>
      <c r="RP210" s="466"/>
      <c r="RQ210" s="466"/>
      <c r="RR210" s="466"/>
      <c r="RS210" s="466"/>
      <c r="RT210" s="466"/>
      <c r="RU210" s="466"/>
      <c r="RV210" s="466"/>
      <c r="RW210" s="466"/>
      <c r="RX210" s="466"/>
      <c r="RY210" s="466"/>
      <c r="RZ210" s="466"/>
      <c r="SA210" s="466"/>
      <c r="SB210" s="466"/>
      <c r="SC210" s="466"/>
      <c r="SD210" s="466"/>
      <c r="SE210" s="466"/>
      <c r="SF210" s="466"/>
      <c r="SG210" s="466"/>
      <c r="SH210" s="466"/>
      <c r="SI210" s="466"/>
      <c r="SJ210" s="466"/>
      <c r="SK210" s="466"/>
      <c r="SL210" s="466"/>
      <c r="SM210" s="466"/>
      <c r="SN210" s="466"/>
      <c r="SO210" s="466"/>
      <c r="SP210" s="466"/>
      <c r="SQ210" s="466"/>
      <c r="SR210" s="466"/>
      <c r="SS210" s="466"/>
      <c r="ST210" s="466"/>
      <c r="SU210" s="466"/>
      <c r="SV210" s="466"/>
      <c r="SW210" s="466"/>
      <c r="SX210" s="466"/>
      <c r="SY210" s="466"/>
      <c r="SZ210" s="466"/>
      <c r="TA210" s="466"/>
      <c r="TB210" s="466"/>
      <c r="TC210" s="466"/>
      <c r="TD210" s="466"/>
      <c r="TE210" s="466"/>
      <c r="TF210" s="466"/>
      <c r="TG210" s="466"/>
      <c r="TH210" s="466"/>
      <c r="TI210" s="466"/>
      <c r="TJ210" s="466"/>
      <c r="TK210" s="466"/>
      <c r="TL210" s="466"/>
      <c r="TM210" s="466"/>
      <c r="TN210" s="466"/>
      <c r="TO210" s="466"/>
      <c r="TP210" s="466"/>
      <c r="TQ210" s="466"/>
      <c r="TR210" s="466"/>
      <c r="TS210" s="466"/>
      <c r="TT210" s="466"/>
      <c r="TU210" s="466"/>
      <c r="TV210" s="466"/>
      <c r="TW210" s="466"/>
      <c r="TX210" s="466"/>
      <c r="TY210" s="466"/>
      <c r="TZ210" s="466"/>
      <c r="UA210" s="466"/>
      <c r="UB210" s="466"/>
      <c r="UC210" s="466"/>
      <c r="UD210" s="466"/>
      <c r="UE210" s="466"/>
      <c r="UF210" s="466"/>
      <c r="UG210" s="466"/>
      <c r="UH210" s="466"/>
      <c r="UI210" s="466"/>
      <c r="UJ210" s="466"/>
      <c r="UK210" s="466"/>
      <c r="UL210" s="466"/>
      <c r="UM210" s="466"/>
      <c r="UN210" s="466"/>
      <c r="UO210" s="466"/>
      <c r="UP210" s="466"/>
      <c r="UQ210" s="466"/>
      <c r="UR210" s="466"/>
      <c r="US210" s="466"/>
      <c r="UT210" s="466"/>
      <c r="UU210" s="466"/>
      <c r="UV210" s="466"/>
      <c r="UW210" s="466"/>
      <c r="UX210" s="466"/>
      <c r="UY210" s="466"/>
      <c r="UZ210" s="466"/>
      <c r="VA210" s="466"/>
      <c r="VB210" s="466"/>
      <c r="VC210" s="466"/>
      <c r="VD210" s="466"/>
      <c r="VE210" s="466"/>
      <c r="VF210" s="466"/>
      <c r="VG210" s="466"/>
      <c r="VH210" s="466"/>
      <c r="VI210" s="466"/>
      <c r="VJ210" s="466"/>
      <c r="VK210" s="466"/>
      <c r="VL210" s="466"/>
      <c r="VM210" s="466"/>
      <c r="VN210" s="466"/>
      <c r="VO210" s="466"/>
      <c r="VP210" s="466"/>
      <c r="VQ210" s="466"/>
      <c r="VR210" s="466"/>
      <c r="VS210" s="466"/>
      <c r="VT210" s="466"/>
      <c r="VU210" s="466"/>
      <c r="VV210" s="466"/>
      <c r="VW210" s="466"/>
      <c r="VX210" s="466"/>
      <c r="VY210" s="466"/>
      <c r="VZ210" s="466"/>
      <c r="WA210" s="466"/>
      <c r="WB210" s="466"/>
      <c r="WC210" s="466"/>
      <c r="WD210" s="466"/>
      <c r="WE210" s="466"/>
      <c r="WF210" s="466"/>
      <c r="WG210" s="466"/>
      <c r="WH210" s="466"/>
      <c r="WI210" s="466"/>
      <c r="WJ210" s="466"/>
      <c r="WK210" s="466"/>
      <c r="WL210" s="466"/>
      <c r="WM210" s="466"/>
      <c r="WN210" s="466"/>
      <c r="WO210" s="466"/>
      <c r="WP210" s="466"/>
      <c r="WQ210" s="466"/>
      <c r="WR210" s="466"/>
      <c r="WS210" s="466"/>
      <c r="WT210" s="466"/>
      <c r="WU210" s="466"/>
      <c r="WV210" s="466"/>
      <c r="WW210" s="466"/>
      <c r="WX210" s="466"/>
      <c r="WY210" s="466"/>
      <c r="WZ210" s="466"/>
      <c r="XA210" s="466"/>
      <c r="XB210" s="466"/>
      <c r="XC210" s="466"/>
      <c r="XD210" s="466"/>
      <c r="XE210" s="466"/>
      <c r="XF210" s="466"/>
      <c r="XG210" s="466"/>
      <c r="XH210" s="466"/>
      <c r="XI210" s="466"/>
      <c r="XJ210" s="466"/>
      <c r="XK210" s="466"/>
      <c r="XL210" s="466"/>
      <c r="XM210" s="466"/>
      <c r="XN210" s="466"/>
      <c r="XO210" s="466"/>
      <c r="XP210" s="466"/>
      <c r="XQ210" s="466"/>
      <c r="XR210" s="466"/>
      <c r="XS210" s="466"/>
      <c r="XT210" s="466"/>
      <c r="XU210" s="466"/>
      <c r="XV210" s="466"/>
      <c r="XW210" s="466"/>
      <c r="XX210" s="466"/>
      <c r="XY210" s="466"/>
      <c r="XZ210" s="466"/>
      <c r="YA210" s="466"/>
      <c r="YB210" s="466"/>
      <c r="YC210" s="466"/>
      <c r="YD210" s="466"/>
      <c r="YE210" s="466"/>
      <c r="YF210" s="466"/>
      <c r="YG210" s="466"/>
      <c r="YH210" s="466"/>
      <c r="YI210" s="466"/>
      <c r="YJ210" s="466"/>
      <c r="YK210" s="466"/>
      <c r="YL210" s="466"/>
      <c r="YM210" s="466"/>
      <c r="YN210" s="466"/>
      <c r="YO210" s="466"/>
      <c r="YP210" s="466"/>
      <c r="YQ210" s="466"/>
      <c r="YR210" s="466"/>
      <c r="YS210" s="466"/>
      <c r="YT210" s="466"/>
      <c r="YU210" s="466"/>
      <c r="YV210" s="466"/>
      <c r="YW210" s="466"/>
      <c r="YX210" s="466"/>
      <c r="YY210" s="466"/>
      <c r="YZ210" s="466"/>
      <c r="ZA210" s="466"/>
      <c r="ZB210" s="466"/>
      <c r="ZC210" s="466"/>
      <c r="ZD210" s="466"/>
      <c r="ZE210" s="466"/>
      <c r="ZF210" s="466"/>
      <c r="ZG210" s="466"/>
      <c r="ZH210" s="466"/>
      <c r="ZI210" s="466"/>
      <c r="ZJ210" s="466"/>
      <c r="ZK210" s="466"/>
      <c r="ZL210" s="466"/>
      <c r="ZM210" s="466"/>
      <c r="ZN210" s="466"/>
      <c r="ZO210" s="466"/>
      <c r="ZP210" s="466"/>
      <c r="ZQ210" s="466"/>
      <c r="ZR210" s="466"/>
      <c r="ZS210" s="466"/>
      <c r="ZT210" s="466"/>
      <c r="ZU210" s="466"/>
      <c r="ZV210" s="466"/>
      <c r="ZW210" s="466"/>
      <c r="ZX210" s="466"/>
      <c r="ZY210" s="466"/>
      <c r="ZZ210" s="466"/>
      <c r="AAA210" s="466"/>
      <c r="AAB210" s="466"/>
      <c r="AAC210" s="466"/>
      <c r="AAD210" s="466"/>
      <c r="AAE210" s="466"/>
      <c r="AAF210" s="466"/>
      <c r="AAG210" s="466"/>
      <c r="AAH210" s="466"/>
      <c r="AAI210" s="466"/>
      <c r="AAJ210" s="466"/>
      <c r="AAK210" s="466"/>
      <c r="AAL210" s="466"/>
      <c r="AAM210" s="466"/>
      <c r="AAN210" s="466"/>
      <c r="AAO210" s="466"/>
      <c r="AAP210" s="466"/>
      <c r="AAQ210" s="466"/>
      <c r="AAR210" s="466"/>
      <c r="AAS210" s="466"/>
      <c r="AAT210" s="466"/>
      <c r="AAU210" s="466"/>
      <c r="AAV210" s="466"/>
      <c r="AAW210" s="466"/>
      <c r="AAX210" s="466"/>
      <c r="AAY210" s="466"/>
      <c r="AAZ210" s="466"/>
      <c r="ABA210" s="466"/>
      <c r="ABB210" s="466"/>
      <c r="ABC210" s="466"/>
      <c r="ABD210" s="466"/>
      <c r="ABE210" s="466"/>
      <c r="ABF210" s="466"/>
      <c r="ABG210" s="466"/>
      <c r="ABH210" s="466"/>
      <c r="ABI210" s="466"/>
      <c r="ABJ210" s="466"/>
      <c r="ABK210" s="466"/>
      <c r="ABL210" s="466"/>
      <c r="ABM210" s="466"/>
      <c r="ABN210" s="466"/>
      <c r="ABO210" s="466"/>
      <c r="ABP210" s="466"/>
      <c r="ABQ210" s="466"/>
      <c r="ABR210" s="466"/>
      <c r="ABS210" s="466"/>
      <c r="ABT210" s="466"/>
      <c r="ABU210" s="466"/>
      <c r="ABV210" s="466"/>
      <c r="ABW210" s="466"/>
      <c r="ABX210" s="466"/>
      <c r="ABY210" s="466"/>
      <c r="ABZ210" s="466"/>
      <c r="ACA210" s="466"/>
      <c r="ACB210" s="466"/>
      <c r="ACC210" s="466"/>
      <c r="ACD210" s="466"/>
      <c r="ACE210" s="466"/>
      <c r="ACF210" s="466"/>
      <c r="ACG210" s="466"/>
      <c r="ACH210" s="466"/>
      <c r="ACI210" s="466"/>
      <c r="ACJ210" s="466"/>
      <c r="ACK210" s="466"/>
      <c r="ACL210" s="466"/>
      <c r="ACM210" s="466"/>
      <c r="ACN210" s="466"/>
      <c r="ACO210" s="466"/>
      <c r="ACP210" s="466"/>
      <c r="ACQ210" s="466"/>
      <c r="ACR210" s="466"/>
      <c r="ACS210" s="466"/>
      <c r="ACT210" s="466"/>
      <c r="ACU210" s="466"/>
      <c r="ACV210" s="466"/>
      <c r="ACW210" s="466"/>
      <c r="ACX210" s="466"/>
      <c r="ACY210" s="466"/>
      <c r="ACZ210" s="466"/>
      <c r="ADA210" s="466"/>
      <c r="ADB210" s="466"/>
      <c r="ADC210" s="466"/>
      <c r="ADD210" s="466"/>
      <c r="ADE210" s="466"/>
      <c r="ADF210" s="466"/>
      <c r="ADG210" s="466"/>
      <c r="ADH210" s="466"/>
      <c r="ADI210" s="466"/>
      <c r="ADJ210" s="466"/>
      <c r="ADK210" s="466"/>
      <c r="ADL210" s="466"/>
      <c r="ADM210" s="466"/>
      <c r="ADN210" s="466"/>
      <c r="ADO210" s="466"/>
      <c r="ADP210" s="466"/>
      <c r="ADQ210" s="466"/>
      <c r="ADR210" s="466"/>
      <c r="ADS210" s="466"/>
      <c r="ADT210" s="466"/>
      <c r="ADU210" s="466"/>
      <c r="ADV210" s="466"/>
      <c r="ADW210" s="466"/>
      <c r="ADX210" s="466"/>
      <c r="ADY210" s="466"/>
      <c r="ADZ210" s="466"/>
      <c r="AEA210" s="466"/>
      <c r="AEB210" s="466"/>
      <c r="AEC210" s="466"/>
      <c r="AED210" s="466"/>
      <c r="AEE210" s="466"/>
      <c r="AEF210" s="466"/>
      <c r="AEG210" s="466"/>
      <c r="AEH210" s="466"/>
      <c r="AEI210" s="466"/>
      <c r="AEJ210" s="466"/>
      <c r="AEK210" s="466"/>
      <c r="AEL210" s="466"/>
      <c r="AEM210" s="466"/>
      <c r="AEN210" s="466"/>
      <c r="AEO210" s="466"/>
      <c r="AEP210" s="466"/>
      <c r="AEQ210" s="466"/>
      <c r="AER210" s="466"/>
      <c r="AES210" s="466"/>
      <c r="AET210" s="466"/>
      <c r="AEU210" s="466"/>
      <c r="AEV210" s="466"/>
      <c r="AEW210" s="466"/>
      <c r="AEX210" s="466"/>
      <c r="AEY210" s="466"/>
      <c r="AEZ210" s="466"/>
      <c r="AFA210" s="466"/>
      <c r="AFB210" s="466"/>
      <c r="AFC210" s="466"/>
      <c r="AFD210" s="466"/>
      <c r="AFE210" s="466"/>
      <c r="AFF210" s="466"/>
      <c r="AFG210" s="466"/>
      <c r="AFH210" s="466"/>
      <c r="AFI210" s="466"/>
      <c r="AFJ210" s="466"/>
      <c r="AFK210" s="466"/>
      <c r="AFL210" s="466"/>
      <c r="AFM210" s="466"/>
      <c r="AFN210" s="466"/>
      <c r="AFO210" s="466"/>
      <c r="AFP210" s="466"/>
      <c r="AFQ210" s="466"/>
      <c r="AFR210" s="466"/>
      <c r="AFS210" s="466"/>
      <c r="AFT210" s="466"/>
      <c r="AFU210" s="466"/>
      <c r="AFV210" s="466"/>
      <c r="AFW210" s="466"/>
      <c r="AFX210" s="466"/>
      <c r="AFY210" s="466"/>
      <c r="AFZ210" s="466"/>
      <c r="AGA210" s="466"/>
      <c r="AGB210" s="466"/>
      <c r="AGC210" s="466"/>
      <c r="AGD210" s="466"/>
      <c r="AGE210" s="466"/>
      <c r="AGF210" s="466"/>
      <c r="AGG210" s="466"/>
      <c r="AGH210" s="466"/>
      <c r="AGI210" s="466"/>
      <c r="AGJ210" s="466"/>
      <c r="AGK210" s="466"/>
      <c r="AGL210" s="466"/>
      <c r="AGM210" s="466"/>
      <c r="AGN210" s="466"/>
      <c r="AGO210" s="466"/>
      <c r="AGP210" s="466"/>
      <c r="AGQ210" s="466"/>
      <c r="AGR210" s="466"/>
      <c r="AGS210" s="466"/>
      <c r="AGT210" s="466"/>
      <c r="AGU210" s="466"/>
      <c r="AGV210" s="466"/>
      <c r="AGW210" s="466"/>
      <c r="AGX210" s="466"/>
      <c r="AGY210" s="466"/>
      <c r="AGZ210" s="466"/>
      <c r="AHA210" s="466"/>
      <c r="AHB210" s="466"/>
      <c r="AHC210" s="466"/>
      <c r="AHD210" s="466"/>
      <c r="AHE210" s="466"/>
      <c r="AHF210" s="466"/>
      <c r="AHG210" s="466"/>
      <c r="AHH210" s="466"/>
      <c r="AHI210" s="466"/>
      <c r="AHJ210" s="466"/>
      <c r="AHK210" s="466"/>
      <c r="AHL210" s="466"/>
      <c r="AHM210" s="466"/>
      <c r="AHN210" s="466"/>
      <c r="AHO210" s="466"/>
      <c r="AHP210" s="466"/>
      <c r="AHQ210" s="466"/>
      <c r="AHR210" s="466"/>
      <c r="AHS210" s="466"/>
      <c r="AHT210" s="466"/>
      <c r="AHU210" s="466"/>
      <c r="AHV210" s="466"/>
      <c r="AHW210" s="466"/>
      <c r="AHX210" s="466"/>
      <c r="AHY210" s="466"/>
      <c r="AHZ210" s="466"/>
      <c r="AIA210" s="466"/>
      <c r="AIB210" s="466"/>
      <c r="AIC210" s="466"/>
      <c r="AID210" s="466"/>
      <c r="AIE210" s="466"/>
      <c r="AIF210" s="466"/>
      <c r="AIG210" s="466"/>
      <c r="AIH210" s="466"/>
      <c r="AII210" s="466"/>
      <c r="AIJ210" s="466"/>
      <c r="AIK210" s="466"/>
      <c r="AIL210" s="466"/>
      <c r="AIM210" s="466"/>
      <c r="AIN210" s="466"/>
      <c r="AIO210" s="466"/>
      <c r="AIP210" s="466"/>
      <c r="AIQ210" s="466"/>
      <c r="AIR210" s="466"/>
      <c r="AIS210" s="466"/>
      <c r="AIT210" s="466"/>
      <c r="AIU210" s="466"/>
      <c r="AIV210" s="466"/>
      <c r="AIW210" s="466"/>
      <c r="AIX210" s="466"/>
      <c r="AIY210" s="466"/>
      <c r="AIZ210" s="466"/>
      <c r="AJA210" s="466"/>
      <c r="AJB210" s="466"/>
      <c r="AJC210" s="466"/>
      <c r="AJD210" s="466"/>
      <c r="AJE210" s="466"/>
      <c r="AJF210" s="466"/>
      <c r="AJG210" s="466"/>
      <c r="AJH210" s="466"/>
      <c r="AJI210" s="466"/>
      <c r="AJJ210" s="466"/>
      <c r="AJK210" s="466"/>
      <c r="AJL210" s="466"/>
      <c r="AJM210" s="466"/>
      <c r="AJN210" s="466"/>
      <c r="AJO210" s="466"/>
      <c r="AJP210" s="466"/>
      <c r="AJQ210" s="466"/>
      <c r="AJR210" s="466"/>
      <c r="AJS210" s="466"/>
      <c r="AJT210" s="466"/>
      <c r="AJU210" s="466"/>
      <c r="AJV210" s="466"/>
      <c r="AJW210" s="466"/>
      <c r="AJX210" s="466"/>
      <c r="AJY210" s="466"/>
      <c r="AJZ210" s="466"/>
      <c r="AKA210" s="466"/>
      <c r="AKB210" s="466"/>
      <c r="AKC210" s="466"/>
      <c r="AKD210" s="466"/>
      <c r="AKE210" s="466"/>
      <c r="AKF210" s="466"/>
      <c r="AKG210" s="466"/>
      <c r="AKH210" s="466"/>
      <c r="AKI210" s="466"/>
      <c r="AKJ210" s="466"/>
      <c r="AKK210" s="466"/>
      <c r="AKL210" s="466"/>
      <c r="AKM210" s="466"/>
      <c r="AKN210" s="466"/>
      <c r="AKO210" s="466"/>
      <c r="AKP210" s="466"/>
      <c r="AKQ210" s="466"/>
      <c r="AKR210" s="466"/>
      <c r="AKS210" s="466"/>
      <c r="AKT210" s="466"/>
      <c r="AKU210" s="466"/>
      <c r="AKV210" s="466"/>
      <c r="AKW210" s="466"/>
      <c r="AKX210" s="466"/>
      <c r="AKY210" s="466"/>
      <c r="AKZ210" s="466"/>
      <c r="ALA210" s="466"/>
      <c r="ALB210" s="466"/>
      <c r="ALC210" s="466"/>
      <c r="ALD210" s="466"/>
      <c r="ALE210" s="466"/>
      <c r="ALF210" s="466"/>
      <c r="ALG210" s="466"/>
      <c r="ALH210" s="466"/>
      <c r="ALI210" s="466"/>
      <c r="ALJ210" s="466"/>
      <c r="ALK210" s="466"/>
      <c r="ALL210" s="466"/>
      <c r="ALM210" s="466"/>
      <c r="ALN210" s="466"/>
      <c r="ALO210" s="466"/>
      <c r="ALP210" s="466"/>
      <c r="ALQ210" s="466"/>
      <c r="ALR210" s="466"/>
      <c r="ALS210" s="466"/>
      <c r="ALT210" s="466"/>
      <c r="ALU210" s="466"/>
      <c r="ALV210" s="466"/>
      <c r="ALW210" s="466"/>
      <c r="ALX210" s="466"/>
      <c r="ALY210" s="466"/>
      <c r="ALZ210" s="466"/>
      <c r="AMA210" s="466"/>
      <c r="AMB210" s="466"/>
      <c r="AMC210" s="466"/>
      <c r="AMD210" s="466"/>
      <c r="AME210" s="466"/>
      <c r="AMF210" s="466"/>
      <c r="AMG210" s="466"/>
      <c r="AMH210" s="466"/>
      <c r="AMI210" s="466"/>
      <c r="AMJ210" s="466"/>
      <c r="AMK210" s="466"/>
      <c r="AML210" s="466"/>
      <c r="AMM210" s="466"/>
      <c r="AMN210" s="466"/>
      <c r="AMO210" s="466"/>
      <c r="AMP210" s="466"/>
      <c r="AMQ210" s="466"/>
      <c r="AMR210" s="466"/>
      <c r="AMS210" s="466"/>
      <c r="AMT210" s="466"/>
      <c r="AMU210" s="466"/>
      <c r="AMV210" s="466"/>
      <c r="AMW210" s="466"/>
      <c r="AMX210" s="466"/>
      <c r="AMY210" s="466"/>
      <c r="AMZ210" s="466"/>
      <c r="ANA210" s="466"/>
      <c r="ANB210" s="466"/>
      <c r="ANC210" s="466"/>
      <c r="AND210" s="466"/>
      <c r="ANE210" s="466"/>
      <c r="ANF210" s="466"/>
      <c r="ANG210" s="466"/>
      <c r="ANH210" s="466"/>
      <c r="ANI210" s="466"/>
      <c r="ANJ210" s="466"/>
      <c r="ANK210" s="466"/>
      <c r="ANL210" s="466"/>
      <c r="ANM210" s="466"/>
      <c r="ANN210" s="466"/>
      <c r="ANO210" s="466"/>
      <c r="ANP210" s="466"/>
      <c r="ANQ210" s="466"/>
      <c r="ANR210" s="466"/>
      <c r="ANS210" s="466"/>
      <c r="ANT210" s="466"/>
      <c r="ANU210" s="466"/>
      <c r="ANV210" s="466"/>
      <c r="ANW210" s="466"/>
      <c r="ANX210" s="466"/>
      <c r="ANY210" s="466"/>
      <c r="ANZ210" s="466"/>
      <c r="AOA210" s="466"/>
      <c r="AOB210" s="466"/>
      <c r="AOC210" s="466"/>
      <c r="AOD210" s="466"/>
      <c r="AOE210" s="466"/>
      <c r="AOF210" s="466"/>
      <c r="AOG210" s="466"/>
      <c r="AOH210" s="466"/>
      <c r="AOI210" s="466"/>
      <c r="AOJ210" s="466"/>
      <c r="AOK210" s="466"/>
      <c r="AOL210" s="466"/>
      <c r="AOM210" s="466"/>
      <c r="AON210" s="466"/>
      <c r="AOO210" s="466"/>
      <c r="AOP210" s="466"/>
      <c r="AOQ210" s="466"/>
      <c r="AOR210" s="466"/>
      <c r="AOS210" s="466"/>
      <c r="AOT210" s="466"/>
      <c r="AOU210" s="466"/>
      <c r="AOV210" s="466"/>
      <c r="AOW210" s="466"/>
      <c r="AOX210" s="466"/>
      <c r="AOY210" s="466"/>
      <c r="AOZ210" s="466"/>
      <c r="APA210" s="466"/>
      <c r="APB210" s="466"/>
      <c r="APC210" s="466"/>
      <c r="APD210" s="466"/>
      <c r="APE210" s="466"/>
      <c r="APF210" s="466"/>
      <c r="APG210" s="466"/>
      <c r="APH210" s="466"/>
      <c r="API210" s="466"/>
      <c r="APJ210" s="466"/>
      <c r="APK210" s="466"/>
      <c r="APL210" s="466"/>
      <c r="APM210" s="466"/>
      <c r="APN210" s="466"/>
      <c r="APO210" s="466"/>
      <c r="APP210" s="466"/>
      <c r="APQ210" s="466"/>
      <c r="APR210" s="466"/>
      <c r="APS210" s="466"/>
      <c r="APT210" s="466"/>
      <c r="APU210" s="466"/>
      <c r="APV210" s="466"/>
      <c r="APW210" s="466"/>
      <c r="APX210" s="466"/>
      <c r="APY210" s="466"/>
      <c r="APZ210" s="466"/>
      <c r="AQA210" s="466"/>
      <c r="AQB210" s="466"/>
      <c r="AQC210" s="466"/>
      <c r="AQD210" s="466"/>
      <c r="AQE210" s="466"/>
      <c r="AQF210" s="466"/>
      <c r="AQG210" s="466"/>
      <c r="AQH210" s="466"/>
      <c r="AQI210" s="466"/>
      <c r="AQJ210" s="466"/>
      <c r="AQK210" s="466"/>
      <c r="AQL210" s="466"/>
      <c r="AQM210" s="466"/>
      <c r="AQN210" s="466"/>
      <c r="AQO210" s="466"/>
      <c r="AQP210" s="466"/>
      <c r="AQQ210" s="466"/>
      <c r="AQR210" s="466"/>
      <c r="AQS210" s="466"/>
      <c r="AQT210" s="466"/>
      <c r="AQU210" s="466"/>
      <c r="AQV210" s="466"/>
      <c r="AQW210" s="466"/>
      <c r="AQX210" s="466"/>
      <c r="AQY210" s="466"/>
      <c r="AQZ210" s="466"/>
      <c r="ARA210" s="466"/>
      <c r="ARB210" s="466"/>
      <c r="ARC210" s="466"/>
      <c r="ARD210" s="466"/>
      <c r="ARE210" s="466"/>
      <c r="ARF210" s="466"/>
      <c r="ARG210" s="466"/>
      <c r="ARH210" s="466"/>
      <c r="ARI210" s="466"/>
      <c r="ARJ210" s="466"/>
      <c r="ARK210" s="466"/>
      <c r="ARL210" s="466"/>
      <c r="ARM210" s="466"/>
      <c r="ARN210" s="466"/>
      <c r="ARO210" s="466"/>
      <c r="ARP210" s="466"/>
      <c r="ARQ210" s="466"/>
      <c r="ARR210" s="466"/>
      <c r="ARS210" s="466"/>
      <c r="ART210" s="466"/>
      <c r="ARU210" s="466"/>
      <c r="ARV210" s="466"/>
      <c r="ARW210" s="466"/>
      <c r="ARX210" s="466"/>
      <c r="ARY210" s="466"/>
      <c r="ARZ210" s="466"/>
      <c r="ASA210" s="466"/>
      <c r="ASB210" s="466"/>
      <c r="ASC210" s="466"/>
      <c r="ASD210" s="466"/>
      <c r="ASE210" s="466"/>
      <c r="ASF210" s="466"/>
      <c r="ASG210" s="466"/>
      <c r="ASH210" s="466"/>
      <c r="ASI210" s="466"/>
      <c r="ASJ210" s="466"/>
      <c r="ASK210" s="466"/>
      <c r="ASL210" s="466"/>
      <c r="ASM210" s="466"/>
      <c r="ASN210" s="466"/>
      <c r="ASO210" s="466"/>
      <c r="ASP210" s="466"/>
      <c r="ASQ210" s="466"/>
      <c r="ASR210" s="466"/>
      <c r="ASS210" s="466"/>
      <c r="AST210" s="466"/>
      <c r="ASU210" s="466"/>
      <c r="ASV210" s="466"/>
      <c r="ASW210" s="466"/>
      <c r="ASX210" s="466"/>
      <c r="ASY210" s="466"/>
      <c r="ASZ210" s="466"/>
      <c r="ATA210" s="466"/>
      <c r="ATB210" s="466"/>
      <c r="ATC210" s="466"/>
      <c r="ATD210" s="466"/>
      <c r="ATE210" s="466"/>
      <c r="ATF210" s="466"/>
      <c r="ATG210" s="466"/>
      <c r="ATH210" s="466"/>
      <c r="ATI210" s="466"/>
      <c r="ATJ210" s="466"/>
      <c r="ATK210" s="466"/>
      <c r="ATL210" s="466"/>
      <c r="ATM210" s="466"/>
      <c r="ATN210" s="466"/>
      <c r="ATO210" s="466"/>
      <c r="ATP210" s="466"/>
      <c r="ATQ210" s="466"/>
      <c r="ATR210" s="466"/>
      <c r="ATS210" s="466"/>
      <c r="ATT210" s="466"/>
      <c r="ATU210" s="466"/>
      <c r="ATV210" s="466"/>
      <c r="ATW210" s="466"/>
      <c r="ATX210" s="466"/>
      <c r="ATY210" s="466"/>
      <c r="ATZ210" s="466"/>
      <c r="AUA210" s="466"/>
      <c r="AUB210" s="466"/>
      <c r="AUC210" s="466"/>
      <c r="AUD210" s="466"/>
      <c r="AUE210" s="466"/>
      <c r="AUF210" s="466"/>
      <c r="AUG210" s="466"/>
      <c r="AUH210" s="466"/>
      <c r="AUI210" s="466"/>
      <c r="AUJ210" s="466"/>
      <c r="AUK210" s="466"/>
      <c r="AUL210" s="466"/>
      <c r="AUM210" s="466"/>
      <c r="AUN210" s="466"/>
      <c r="AUO210" s="466"/>
      <c r="AUP210" s="466"/>
      <c r="AUQ210" s="466"/>
      <c r="AUR210" s="466"/>
      <c r="AUS210" s="466"/>
      <c r="AUT210" s="466"/>
      <c r="AUU210" s="466"/>
      <c r="AUV210" s="466"/>
      <c r="AUW210" s="466"/>
      <c r="AUX210" s="466"/>
      <c r="AUY210" s="466"/>
      <c r="AUZ210" s="466"/>
      <c r="AVA210" s="466"/>
      <c r="AVB210" s="466"/>
      <c r="AVC210" s="466"/>
      <c r="AVD210" s="466"/>
      <c r="AVE210" s="466"/>
      <c r="AVF210" s="466"/>
      <c r="AVG210" s="466"/>
      <c r="AVH210" s="466"/>
      <c r="AVI210" s="466"/>
      <c r="AVJ210" s="466"/>
      <c r="AVK210" s="466"/>
      <c r="AVL210" s="466"/>
      <c r="AVM210" s="466"/>
      <c r="AVN210" s="466"/>
      <c r="AVO210" s="466"/>
      <c r="AVP210" s="466"/>
      <c r="AVQ210" s="466"/>
      <c r="AVR210" s="466"/>
      <c r="AVS210" s="466"/>
      <c r="AVT210" s="466"/>
      <c r="AVU210" s="466"/>
      <c r="AVV210" s="466"/>
      <c r="AVW210" s="466"/>
      <c r="AVX210" s="466"/>
      <c r="AVY210" s="466"/>
      <c r="AVZ210" s="466"/>
      <c r="AWA210" s="466"/>
      <c r="AWB210" s="466"/>
      <c r="AWC210" s="466"/>
      <c r="AWD210" s="466"/>
      <c r="AWE210" s="466"/>
      <c r="AWF210" s="466"/>
      <c r="AWG210" s="466"/>
      <c r="AWH210" s="466"/>
      <c r="AWI210" s="466"/>
      <c r="AWJ210" s="466"/>
      <c r="AWK210" s="466"/>
      <c r="AWL210" s="466"/>
      <c r="AWM210" s="466"/>
      <c r="AWN210" s="466"/>
      <c r="AWO210" s="466"/>
      <c r="AWP210" s="466"/>
      <c r="AWQ210" s="466"/>
      <c r="AWR210" s="466"/>
      <c r="AWS210" s="466"/>
      <c r="AWT210" s="466"/>
      <c r="AWU210" s="466"/>
      <c r="AWV210" s="466"/>
      <c r="AWW210" s="466"/>
      <c r="AWX210" s="466"/>
      <c r="AWY210" s="466"/>
      <c r="AWZ210" s="466"/>
      <c r="AXA210" s="466"/>
      <c r="AXB210" s="466"/>
      <c r="AXC210" s="466"/>
      <c r="AXD210" s="466"/>
      <c r="AXE210" s="466"/>
      <c r="AXF210" s="466"/>
      <c r="AXG210" s="466"/>
      <c r="AXH210" s="466"/>
      <c r="AXI210" s="466"/>
      <c r="AXJ210" s="466"/>
      <c r="AXK210" s="466"/>
      <c r="AXL210" s="466"/>
      <c r="AXM210" s="466"/>
      <c r="AXN210" s="466"/>
      <c r="AXO210" s="466"/>
      <c r="AXP210" s="466"/>
      <c r="AXQ210" s="466"/>
      <c r="AXR210" s="466"/>
      <c r="AXS210" s="466"/>
      <c r="AXT210" s="466"/>
      <c r="AXU210" s="466"/>
      <c r="AXV210" s="466"/>
      <c r="AXW210" s="466"/>
      <c r="AXX210" s="466"/>
      <c r="AXY210" s="466"/>
      <c r="AXZ210" s="466"/>
      <c r="AYA210" s="466"/>
      <c r="AYB210" s="466"/>
      <c r="AYC210" s="466"/>
      <c r="AYD210" s="466"/>
      <c r="AYE210" s="466"/>
      <c r="AYF210" s="466"/>
      <c r="AYG210" s="466"/>
      <c r="AYH210" s="466"/>
      <c r="AYI210" s="466"/>
      <c r="AYJ210" s="466"/>
      <c r="AYK210" s="466"/>
      <c r="AYL210" s="466"/>
      <c r="AYM210" s="466"/>
      <c r="AYN210" s="466"/>
      <c r="AYO210" s="466"/>
      <c r="AYP210" s="466"/>
      <c r="AYQ210" s="466"/>
      <c r="AYR210" s="466"/>
      <c r="AYS210" s="466"/>
      <c r="AYT210" s="466"/>
      <c r="AYU210" s="466"/>
      <c r="AYV210" s="466"/>
      <c r="AYW210" s="466"/>
      <c r="AYX210" s="466"/>
      <c r="AYY210" s="466"/>
      <c r="AYZ210" s="466"/>
      <c r="AZA210" s="466"/>
      <c r="AZB210" s="466"/>
      <c r="AZC210" s="466"/>
      <c r="AZD210" s="466"/>
      <c r="AZE210" s="466"/>
      <c r="AZF210" s="466"/>
      <c r="AZG210" s="466"/>
      <c r="AZH210" s="466"/>
      <c r="AZI210" s="466"/>
      <c r="AZJ210" s="466"/>
      <c r="AZK210" s="466"/>
      <c r="AZL210" s="466"/>
      <c r="AZM210" s="466"/>
      <c r="AZN210" s="466"/>
      <c r="AZO210" s="466"/>
      <c r="AZP210" s="466"/>
      <c r="AZQ210" s="466"/>
      <c r="AZR210" s="466"/>
      <c r="AZS210" s="466"/>
      <c r="AZT210" s="466"/>
      <c r="AZU210" s="466"/>
      <c r="AZV210" s="466"/>
      <c r="AZW210" s="466"/>
      <c r="AZX210" s="466"/>
      <c r="AZY210" s="466"/>
      <c r="AZZ210" s="466"/>
      <c r="BAA210" s="466"/>
      <c r="BAB210" s="466"/>
      <c r="BAC210" s="466"/>
      <c r="BAD210" s="466"/>
      <c r="BAE210" s="466"/>
      <c r="BAF210" s="466"/>
      <c r="BAG210" s="466"/>
      <c r="BAH210" s="466"/>
      <c r="BAI210" s="466"/>
      <c r="BAJ210" s="466"/>
      <c r="BAK210" s="466"/>
      <c r="BAL210" s="466"/>
      <c r="BAM210" s="466"/>
      <c r="BAN210" s="466"/>
      <c r="BAO210" s="466"/>
      <c r="BAP210" s="466"/>
      <c r="BAQ210" s="466"/>
      <c r="BAR210" s="466"/>
      <c r="BAS210" s="466"/>
      <c r="BAT210" s="466"/>
      <c r="BAU210" s="466"/>
      <c r="BAV210" s="466"/>
      <c r="BAW210" s="466"/>
      <c r="BAX210" s="466"/>
      <c r="BAY210" s="466"/>
      <c r="BAZ210" s="466"/>
      <c r="BBA210" s="466"/>
      <c r="BBB210" s="466"/>
      <c r="BBC210" s="466"/>
      <c r="BBD210" s="466"/>
      <c r="BBE210" s="466"/>
      <c r="BBF210" s="466"/>
      <c r="BBG210" s="466"/>
      <c r="BBH210" s="466"/>
      <c r="BBI210" s="466"/>
      <c r="BBJ210" s="466"/>
      <c r="BBK210" s="466"/>
      <c r="BBL210" s="466"/>
      <c r="BBM210" s="466"/>
      <c r="BBN210" s="466"/>
      <c r="BBO210" s="466"/>
      <c r="BBP210" s="466"/>
      <c r="BBQ210" s="466"/>
      <c r="BBR210" s="466"/>
      <c r="BBS210" s="466"/>
      <c r="BBT210" s="466"/>
      <c r="BBU210" s="466"/>
      <c r="BBV210" s="466"/>
      <c r="BBW210" s="466"/>
      <c r="BBX210" s="466"/>
      <c r="BBY210" s="466"/>
      <c r="BBZ210" s="466"/>
      <c r="BCA210" s="466"/>
      <c r="BCB210" s="466"/>
      <c r="BCC210" s="466"/>
      <c r="BCD210" s="466"/>
      <c r="BCE210" s="466"/>
      <c r="BCF210" s="466"/>
      <c r="BCG210" s="466"/>
      <c r="BCH210" s="466"/>
      <c r="BCI210" s="466"/>
      <c r="BCJ210" s="466"/>
      <c r="BCK210" s="466"/>
      <c r="BCL210" s="466"/>
      <c r="BCM210" s="466"/>
      <c r="BCN210" s="466"/>
      <c r="BCO210" s="466"/>
      <c r="BCP210" s="466"/>
      <c r="BCQ210" s="466"/>
      <c r="BCR210" s="466"/>
      <c r="BCS210" s="466"/>
      <c r="BCT210" s="466"/>
      <c r="BCU210" s="466"/>
      <c r="BCV210" s="466"/>
      <c r="BCW210" s="466"/>
      <c r="BCX210" s="466"/>
      <c r="BCY210" s="466"/>
      <c r="BCZ210" s="466"/>
      <c r="BDA210" s="466"/>
      <c r="BDB210" s="466"/>
      <c r="BDC210" s="466"/>
      <c r="BDD210" s="466"/>
      <c r="BDE210" s="466"/>
      <c r="BDF210" s="466"/>
      <c r="BDG210" s="466"/>
      <c r="BDH210" s="466"/>
      <c r="BDI210" s="466"/>
      <c r="BDJ210" s="466"/>
      <c r="BDK210" s="466"/>
      <c r="BDL210" s="466"/>
      <c r="BDM210" s="466"/>
      <c r="BDN210" s="466"/>
      <c r="BDO210" s="466"/>
      <c r="BDP210" s="466"/>
      <c r="BDQ210" s="466"/>
      <c r="BDR210" s="466"/>
      <c r="BDS210" s="466"/>
      <c r="BDT210" s="466"/>
      <c r="BDU210" s="466"/>
      <c r="BDV210" s="466"/>
      <c r="BDW210" s="466"/>
      <c r="BDX210" s="466"/>
      <c r="BDY210" s="466"/>
      <c r="BDZ210" s="466"/>
      <c r="BEA210" s="466"/>
      <c r="BEB210" s="466"/>
      <c r="BEC210" s="466"/>
      <c r="BED210" s="466"/>
      <c r="BEE210" s="466"/>
      <c r="BEF210" s="466"/>
      <c r="BEG210" s="466"/>
      <c r="BEH210" s="466"/>
      <c r="BEI210" s="466"/>
      <c r="BEJ210" s="466"/>
      <c r="BEK210" s="466"/>
      <c r="BEL210" s="466"/>
      <c r="BEM210" s="466"/>
      <c r="BEN210" s="466"/>
      <c r="BEO210" s="466"/>
      <c r="BEP210" s="466"/>
      <c r="BEQ210" s="466"/>
      <c r="BER210" s="466"/>
      <c r="BES210" s="466"/>
      <c r="BET210" s="466"/>
      <c r="BEU210" s="466"/>
      <c r="BEV210" s="466"/>
      <c r="BEW210" s="466"/>
      <c r="BEX210" s="466"/>
      <c r="BEY210" s="466"/>
      <c r="BEZ210" s="466"/>
      <c r="BFA210" s="466"/>
      <c r="BFB210" s="466"/>
      <c r="BFC210" s="466"/>
      <c r="BFD210" s="466"/>
      <c r="BFE210" s="466"/>
      <c r="BFF210" s="466"/>
      <c r="BFG210" s="466"/>
      <c r="BFH210" s="466"/>
      <c r="BFI210" s="466"/>
      <c r="BFJ210" s="466"/>
      <c r="BFK210" s="466"/>
      <c r="BFL210" s="466"/>
      <c r="BFM210" s="466"/>
      <c r="BFN210" s="466"/>
      <c r="BFO210" s="466"/>
      <c r="BFP210" s="466"/>
      <c r="BFQ210" s="466"/>
      <c r="BFR210" s="466"/>
      <c r="BFS210" s="466"/>
      <c r="BFT210" s="466"/>
      <c r="BFU210" s="466"/>
      <c r="BFV210" s="466"/>
      <c r="BFW210" s="466"/>
      <c r="BFX210" s="466"/>
      <c r="BFY210" s="466"/>
      <c r="BFZ210" s="466"/>
      <c r="BGA210" s="466"/>
      <c r="BGB210" s="466"/>
      <c r="BGC210" s="466"/>
      <c r="BGD210" s="466"/>
      <c r="BGE210" s="466"/>
      <c r="BGF210" s="466"/>
      <c r="BGG210" s="466"/>
      <c r="BGH210" s="466"/>
      <c r="BGI210" s="466"/>
      <c r="BGJ210" s="466"/>
      <c r="BGK210" s="466"/>
      <c r="BGL210" s="466"/>
      <c r="BGM210" s="466"/>
      <c r="BGN210" s="466"/>
      <c r="BGO210" s="466"/>
      <c r="BGP210" s="466"/>
      <c r="BGQ210" s="466"/>
      <c r="BGR210" s="466"/>
      <c r="BGS210" s="466"/>
      <c r="BGT210" s="466"/>
      <c r="BGU210" s="466"/>
      <c r="BGV210" s="466"/>
      <c r="BGW210" s="466"/>
      <c r="BGX210" s="466"/>
      <c r="BGY210" s="466"/>
      <c r="BGZ210" s="466"/>
      <c r="BHA210" s="466"/>
      <c r="BHB210" s="466"/>
      <c r="BHC210" s="466"/>
      <c r="BHD210" s="466"/>
      <c r="BHE210" s="466"/>
      <c r="BHF210" s="466"/>
      <c r="BHG210" s="466"/>
      <c r="BHH210" s="466"/>
      <c r="BHI210" s="466"/>
      <c r="BHJ210" s="466"/>
      <c r="BHK210" s="466"/>
      <c r="BHL210" s="466"/>
      <c r="BHM210" s="466"/>
      <c r="BHN210" s="466"/>
      <c r="BHO210" s="466"/>
      <c r="BHP210" s="466"/>
      <c r="BHQ210" s="466"/>
      <c r="BHR210" s="466"/>
      <c r="BHS210" s="466"/>
      <c r="BHT210" s="466"/>
      <c r="BHU210" s="466"/>
      <c r="BHV210" s="466"/>
      <c r="BHW210" s="466"/>
      <c r="BHX210" s="466"/>
      <c r="BHY210" s="466"/>
      <c r="BHZ210" s="466"/>
      <c r="BIA210" s="466"/>
      <c r="BIB210" s="466"/>
      <c r="BIC210" s="466"/>
      <c r="BID210" s="466"/>
      <c r="BIE210" s="466"/>
      <c r="BIF210" s="466"/>
      <c r="BIG210" s="466"/>
      <c r="BIH210" s="466"/>
      <c r="BII210" s="466"/>
      <c r="BIJ210" s="466"/>
      <c r="BIK210" s="466"/>
      <c r="BIL210" s="466"/>
      <c r="BIM210" s="466"/>
      <c r="BIN210" s="466"/>
      <c r="BIO210" s="466"/>
      <c r="BIP210" s="466"/>
      <c r="BIQ210" s="466"/>
      <c r="BIR210" s="466"/>
      <c r="BIS210" s="466"/>
      <c r="BIT210" s="466"/>
      <c r="BIU210" s="466"/>
      <c r="BIV210" s="466"/>
      <c r="BIW210" s="466"/>
      <c r="BIX210" s="466"/>
      <c r="BIY210" s="466"/>
      <c r="BIZ210" s="466"/>
      <c r="BJA210" s="466"/>
      <c r="BJB210" s="466"/>
      <c r="BJC210" s="466"/>
      <c r="BJD210" s="466"/>
      <c r="BJE210" s="466"/>
      <c r="BJF210" s="466"/>
      <c r="BJG210" s="466"/>
      <c r="BJH210" s="466"/>
      <c r="BJI210" s="466"/>
      <c r="BJJ210" s="466"/>
      <c r="BJK210" s="466"/>
      <c r="BJL210" s="466"/>
      <c r="BJM210" s="466"/>
      <c r="BJN210" s="466"/>
      <c r="BJO210" s="466"/>
      <c r="BJP210" s="466"/>
      <c r="BJQ210" s="466"/>
      <c r="BJR210" s="466"/>
      <c r="BJS210" s="466"/>
      <c r="BJT210" s="466"/>
      <c r="BJU210" s="466"/>
      <c r="BJV210" s="466"/>
      <c r="BJW210" s="466"/>
      <c r="BJX210" s="466"/>
      <c r="BJY210" s="466"/>
      <c r="BJZ210" s="466"/>
      <c r="BKA210" s="466"/>
      <c r="BKB210" s="466"/>
      <c r="BKC210" s="466"/>
      <c r="BKD210" s="466"/>
      <c r="BKE210" s="466"/>
      <c r="BKF210" s="466"/>
      <c r="BKG210" s="466"/>
      <c r="BKH210" s="466"/>
      <c r="BKI210" s="466"/>
      <c r="BKJ210" s="466"/>
      <c r="BKK210" s="466"/>
      <c r="BKL210" s="466"/>
      <c r="BKM210" s="466"/>
      <c r="BKN210" s="466"/>
      <c r="BKO210" s="466"/>
      <c r="BKP210" s="466"/>
      <c r="BKQ210" s="466"/>
      <c r="BKR210" s="466"/>
      <c r="BKS210" s="466"/>
      <c r="BKT210" s="466"/>
      <c r="BKU210" s="466"/>
      <c r="BKV210" s="466"/>
      <c r="BKW210" s="466"/>
      <c r="BKX210" s="466"/>
      <c r="BKY210" s="466"/>
      <c r="BKZ210" s="466"/>
      <c r="BLA210" s="466"/>
      <c r="BLB210" s="466"/>
      <c r="BLC210" s="466"/>
      <c r="BLD210" s="466"/>
      <c r="BLE210" s="466"/>
      <c r="BLF210" s="466"/>
      <c r="BLG210" s="466"/>
      <c r="BLH210" s="466"/>
      <c r="BLI210" s="466"/>
      <c r="BLJ210" s="466"/>
      <c r="BLK210" s="466"/>
      <c r="BLL210" s="466"/>
      <c r="BLM210" s="466"/>
      <c r="BLN210" s="466"/>
      <c r="BLO210" s="466"/>
      <c r="BLP210" s="466"/>
      <c r="BLQ210" s="466"/>
      <c r="BLR210" s="466"/>
      <c r="BLS210" s="466"/>
      <c r="BLT210" s="466"/>
      <c r="BLU210" s="466"/>
      <c r="BLV210" s="466"/>
      <c r="BLW210" s="466"/>
      <c r="BLX210" s="466"/>
      <c r="BLY210" s="466"/>
      <c r="BLZ210" s="466"/>
      <c r="BMA210" s="466"/>
      <c r="BMB210" s="466"/>
      <c r="BMC210" s="466"/>
      <c r="BMD210" s="466"/>
      <c r="BME210" s="466"/>
      <c r="BMF210" s="466"/>
      <c r="BMG210" s="466"/>
      <c r="BMH210" s="466"/>
      <c r="BMI210" s="466"/>
      <c r="BMJ210" s="466"/>
      <c r="BMK210" s="466"/>
      <c r="BML210" s="466"/>
      <c r="BMM210" s="466"/>
      <c r="BMN210" s="466"/>
      <c r="BMO210" s="466"/>
      <c r="BMP210" s="466"/>
      <c r="BMQ210" s="466"/>
      <c r="BMR210" s="466"/>
      <c r="BMS210" s="466"/>
      <c r="BMT210" s="466"/>
      <c r="BMU210" s="466"/>
      <c r="BMV210" s="466"/>
      <c r="BMW210" s="466"/>
      <c r="BMX210" s="466"/>
      <c r="BMY210" s="466"/>
      <c r="BMZ210" s="466"/>
      <c r="BNA210" s="466"/>
      <c r="BNB210" s="466"/>
      <c r="BNC210" s="466"/>
      <c r="BND210" s="466"/>
      <c r="BNE210" s="466"/>
      <c r="BNF210" s="466"/>
      <c r="BNG210" s="466"/>
      <c r="BNH210" s="466"/>
      <c r="BNI210" s="466"/>
      <c r="BNJ210" s="466"/>
      <c r="BNK210" s="466"/>
      <c r="BNL210" s="466"/>
      <c r="BNM210" s="466"/>
      <c r="BNN210" s="466"/>
      <c r="BNO210" s="466"/>
      <c r="BNP210" s="466"/>
      <c r="BNQ210" s="466"/>
      <c r="BNR210" s="466"/>
      <c r="BNS210" s="466"/>
      <c r="BNT210" s="466"/>
      <c r="BNU210" s="466"/>
      <c r="BNV210" s="466"/>
      <c r="BNW210" s="466"/>
      <c r="BNX210" s="466"/>
      <c r="BNY210" s="466"/>
      <c r="BNZ210" s="466"/>
      <c r="BOA210" s="466"/>
      <c r="BOB210" s="466"/>
      <c r="BOC210" s="466"/>
      <c r="BOD210" s="466"/>
      <c r="BOE210" s="466"/>
      <c r="BOF210" s="466"/>
      <c r="BOG210" s="466"/>
      <c r="BOH210" s="466"/>
      <c r="BOI210" s="466"/>
      <c r="BOJ210" s="466"/>
      <c r="BOK210" s="466"/>
      <c r="BOL210" s="466"/>
      <c r="BOM210" s="466"/>
      <c r="BON210" s="466"/>
      <c r="BOO210" s="466"/>
      <c r="BOP210" s="466"/>
      <c r="BOQ210" s="466"/>
      <c r="BOR210" s="466"/>
      <c r="BOS210" s="466"/>
      <c r="BOT210" s="466"/>
      <c r="BOU210" s="466"/>
      <c r="BOV210" s="466"/>
      <c r="BOW210" s="466"/>
      <c r="BOX210" s="466"/>
      <c r="BOY210" s="466"/>
      <c r="BOZ210" s="466"/>
      <c r="BPA210" s="466"/>
      <c r="BPB210" s="466"/>
      <c r="BPC210" s="466"/>
      <c r="BPD210" s="466"/>
      <c r="BPE210" s="466"/>
      <c r="BPF210" s="466"/>
      <c r="BPG210" s="466"/>
      <c r="BPH210" s="466"/>
      <c r="BPI210" s="466"/>
      <c r="BPJ210" s="466"/>
      <c r="BPK210" s="466"/>
      <c r="BPL210" s="466"/>
      <c r="BPM210" s="466"/>
      <c r="BPN210" s="466"/>
      <c r="BPO210" s="466"/>
      <c r="BPP210" s="466"/>
      <c r="BPQ210" s="466"/>
      <c r="BPR210" s="466"/>
      <c r="BPS210" s="466"/>
      <c r="BPT210" s="466"/>
      <c r="BPU210" s="466"/>
      <c r="BPV210" s="466"/>
      <c r="BPW210" s="466"/>
      <c r="BPX210" s="466"/>
      <c r="BPY210" s="466"/>
      <c r="BPZ210" s="466"/>
      <c r="BQA210" s="466"/>
      <c r="BQB210" s="466"/>
      <c r="BQC210" s="466"/>
      <c r="BQD210" s="466"/>
      <c r="BQE210" s="466"/>
      <c r="BQF210" s="466"/>
      <c r="BQG210" s="466"/>
      <c r="BQH210" s="466"/>
      <c r="BQI210" s="466"/>
      <c r="BQJ210" s="466"/>
      <c r="BQK210" s="466"/>
      <c r="BQL210" s="466"/>
      <c r="BQM210" s="466"/>
      <c r="BQN210" s="466"/>
      <c r="BQO210" s="466"/>
      <c r="BQP210" s="466"/>
      <c r="BQQ210" s="466"/>
      <c r="BQR210" s="466"/>
      <c r="BQS210" s="466"/>
      <c r="BQT210" s="466"/>
      <c r="BQU210" s="466"/>
      <c r="BQV210" s="466"/>
      <c r="BQW210" s="466"/>
      <c r="BQX210" s="466"/>
      <c r="BQY210" s="466"/>
      <c r="BQZ210" s="466"/>
      <c r="BRA210" s="466"/>
      <c r="BRB210" s="466"/>
      <c r="BRC210" s="466"/>
      <c r="BRD210" s="466"/>
      <c r="BRE210" s="466"/>
      <c r="BRF210" s="466"/>
      <c r="BRG210" s="466"/>
      <c r="BRH210" s="466"/>
      <c r="BRI210" s="466"/>
      <c r="BRJ210" s="466"/>
      <c r="BRK210" s="466"/>
      <c r="BRL210" s="466"/>
      <c r="BRM210" s="466"/>
      <c r="BRN210" s="466"/>
      <c r="BRO210" s="466"/>
      <c r="BRP210" s="466"/>
      <c r="BRQ210" s="466"/>
      <c r="BRR210" s="466"/>
      <c r="BRS210" s="466"/>
      <c r="BRT210" s="466"/>
      <c r="BRU210" s="466"/>
      <c r="BRV210" s="466"/>
      <c r="BRW210" s="466"/>
      <c r="BRX210" s="466"/>
      <c r="BRY210" s="466"/>
      <c r="BRZ210" s="466"/>
      <c r="BSA210" s="466"/>
      <c r="BSB210" s="466"/>
      <c r="BSC210" s="466"/>
      <c r="BSD210" s="466"/>
      <c r="BSE210" s="466"/>
      <c r="BSF210" s="466"/>
      <c r="BSG210" s="466"/>
      <c r="BSH210" s="466"/>
      <c r="BSI210" s="466"/>
      <c r="BSJ210" s="466"/>
      <c r="BSK210" s="466"/>
      <c r="BSL210" s="466"/>
      <c r="BSM210" s="466"/>
      <c r="BSN210" s="466"/>
      <c r="BSO210" s="466"/>
      <c r="BSP210" s="466"/>
      <c r="BSQ210" s="466"/>
      <c r="BSR210" s="466"/>
      <c r="BSS210" s="466"/>
      <c r="BST210" s="466"/>
      <c r="BSU210" s="466"/>
      <c r="BSV210" s="466"/>
      <c r="BSW210" s="466"/>
      <c r="BSX210" s="466"/>
      <c r="BSY210" s="466"/>
      <c r="BSZ210" s="466"/>
      <c r="BTA210" s="466"/>
      <c r="BTB210" s="466"/>
      <c r="BTC210" s="466"/>
      <c r="BTD210" s="466"/>
      <c r="BTE210" s="466"/>
      <c r="BTF210" s="466"/>
      <c r="BTG210" s="466"/>
      <c r="BTH210" s="466"/>
      <c r="BTI210" s="466"/>
    </row>
    <row r="211" spans="1:1881" s="465" customFormat="1" ht="21.75" thickBot="1" x14ac:dyDescent="0.4">
      <c r="A211" s="461"/>
      <c r="B211" s="872" t="s">
        <v>1281</v>
      </c>
      <c r="C211" s="873"/>
      <c r="D211" s="873"/>
      <c r="E211" s="874"/>
      <c r="F211" s="697"/>
      <c r="G211" s="538"/>
      <c r="H211" s="463"/>
      <c r="I211" s="388"/>
      <c r="J211"/>
      <c r="K211"/>
      <c r="L211"/>
      <c r="M211"/>
      <c r="N211"/>
      <c r="O211"/>
      <c r="P211" s="466"/>
      <c r="Q211" s="466"/>
      <c r="R211" s="466"/>
      <c r="S211" s="466"/>
      <c r="T211" s="466"/>
      <c r="U211" s="466"/>
      <c r="V211" s="466"/>
      <c r="W211" s="466"/>
      <c r="X211" s="466"/>
      <c r="Y211" s="466"/>
      <c r="Z211" s="466"/>
      <c r="AA211" s="466"/>
      <c r="AB211" s="466"/>
      <c r="AC211" s="466"/>
      <c r="AD211" s="466"/>
      <c r="AE211" s="466"/>
      <c r="AF211" s="466"/>
      <c r="AG211" s="466"/>
      <c r="AH211" s="466"/>
      <c r="AI211" s="466"/>
      <c r="AJ211" s="466"/>
      <c r="AK211" s="466"/>
      <c r="AL211" s="466"/>
      <c r="AM211" s="466"/>
      <c r="AN211" s="466"/>
      <c r="AO211" s="466"/>
      <c r="AP211" s="466"/>
      <c r="AQ211" s="466"/>
      <c r="AR211" s="466"/>
      <c r="AS211" s="466"/>
      <c r="AT211" s="466"/>
      <c r="AU211" s="466"/>
      <c r="AV211" s="466"/>
      <c r="AW211" s="466"/>
      <c r="AX211" s="466"/>
      <c r="AY211" s="466"/>
      <c r="AZ211" s="466"/>
      <c r="BA211" s="466"/>
      <c r="BB211" s="466"/>
      <c r="BC211" s="466"/>
      <c r="BD211" s="466"/>
      <c r="BE211" s="466"/>
      <c r="BF211" s="466"/>
      <c r="BG211" s="466"/>
      <c r="BH211" s="466"/>
      <c r="BI211" s="466"/>
      <c r="BJ211" s="466"/>
      <c r="BK211" s="466"/>
      <c r="BL211" s="466"/>
      <c r="BM211" s="466"/>
      <c r="BN211" s="466"/>
      <c r="BO211" s="466"/>
      <c r="BP211" s="466"/>
      <c r="BQ211" s="466"/>
      <c r="BR211" s="466"/>
      <c r="BS211" s="466"/>
      <c r="BT211" s="466"/>
      <c r="BU211" s="466"/>
      <c r="BV211" s="466"/>
      <c r="BW211" s="466"/>
      <c r="BX211" s="466"/>
      <c r="BY211" s="466"/>
      <c r="BZ211" s="466"/>
      <c r="CA211" s="466"/>
      <c r="CB211" s="466"/>
      <c r="CC211" s="466"/>
      <c r="CD211" s="466"/>
      <c r="CE211" s="466"/>
      <c r="CF211" s="466"/>
      <c r="CG211" s="466"/>
      <c r="CH211" s="466"/>
      <c r="CI211" s="466"/>
      <c r="CJ211" s="466"/>
      <c r="CK211" s="466"/>
      <c r="CL211" s="466"/>
      <c r="CM211" s="466"/>
      <c r="CN211" s="466"/>
      <c r="CO211" s="466"/>
      <c r="CP211" s="466"/>
      <c r="CQ211" s="466"/>
      <c r="CR211" s="466"/>
      <c r="CS211" s="466"/>
      <c r="CT211" s="466"/>
      <c r="CU211" s="466"/>
      <c r="CV211" s="466"/>
      <c r="CW211" s="466"/>
      <c r="CX211" s="466"/>
      <c r="CY211" s="466"/>
      <c r="CZ211" s="466"/>
      <c r="DA211" s="466"/>
      <c r="DB211" s="466"/>
      <c r="DC211" s="466"/>
      <c r="DD211" s="466"/>
      <c r="DE211" s="466"/>
      <c r="DF211" s="466"/>
      <c r="DG211" s="466"/>
      <c r="DH211" s="466"/>
      <c r="DI211" s="466"/>
      <c r="DJ211" s="466"/>
      <c r="DK211" s="466"/>
      <c r="DL211" s="466"/>
      <c r="DM211" s="466"/>
      <c r="DN211" s="466"/>
      <c r="DO211" s="466"/>
      <c r="DP211" s="466"/>
      <c r="DQ211" s="466"/>
      <c r="DR211" s="466"/>
      <c r="DS211" s="466"/>
      <c r="DT211" s="466"/>
      <c r="DU211" s="466"/>
      <c r="DV211" s="466"/>
      <c r="DW211" s="466"/>
      <c r="DX211" s="466"/>
      <c r="DY211" s="466"/>
      <c r="DZ211" s="466"/>
      <c r="EA211" s="466"/>
      <c r="EB211" s="466"/>
      <c r="EC211" s="466"/>
      <c r="ED211" s="466"/>
      <c r="EE211" s="466"/>
      <c r="EF211" s="466"/>
      <c r="EG211" s="466"/>
      <c r="EH211" s="466"/>
      <c r="EI211" s="466"/>
      <c r="EJ211" s="466"/>
      <c r="EK211" s="466"/>
      <c r="EL211" s="466"/>
      <c r="EM211" s="466"/>
      <c r="EN211" s="466"/>
      <c r="EO211" s="466"/>
      <c r="EP211" s="466"/>
      <c r="EQ211" s="466"/>
      <c r="ER211" s="466"/>
      <c r="ES211" s="466"/>
      <c r="ET211" s="466"/>
      <c r="EU211" s="466"/>
      <c r="EV211" s="466"/>
      <c r="EW211" s="466"/>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6"/>
      <c r="GU211" s="466"/>
      <c r="GV211" s="466"/>
      <c r="GW211" s="466"/>
      <c r="GX211" s="466"/>
      <c r="GY211" s="466"/>
      <c r="GZ211" s="466"/>
      <c r="HA211" s="466"/>
      <c r="HB211" s="466"/>
      <c r="HC211" s="466"/>
      <c r="HD211" s="466"/>
      <c r="HE211" s="466"/>
      <c r="HF211" s="466"/>
      <c r="HG211" s="466"/>
      <c r="HH211" s="466"/>
      <c r="HI211" s="466"/>
      <c r="HJ211" s="466"/>
      <c r="HK211" s="466"/>
      <c r="HL211" s="466"/>
      <c r="HM211" s="466"/>
      <c r="HN211" s="466"/>
      <c r="HO211" s="466"/>
      <c r="HP211" s="466"/>
      <c r="HQ211" s="466"/>
      <c r="HR211" s="466"/>
      <c r="HS211" s="466"/>
      <c r="HT211" s="466"/>
      <c r="HU211" s="466"/>
      <c r="HV211" s="466"/>
      <c r="HW211" s="466"/>
      <c r="HX211" s="466"/>
      <c r="HY211" s="466"/>
      <c r="HZ211" s="466"/>
      <c r="IA211" s="466"/>
      <c r="IB211" s="466"/>
      <c r="IC211" s="466"/>
      <c r="ID211" s="466"/>
      <c r="IE211" s="466"/>
      <c r="IF211" s="466"/>
      <c r="IG211" s="466"/>
      <c r="IH211" s="466"/>
      <c r="II211" s="466"/>
      <c r="IJ211" s="466"/>
      <c r="IK211" s="466"/>
      <c r="IL211" s="466"/>
      <c r="IM211" s="466"/>
      <c r="IN211" s="466"/>
      <c r="IO211" s="466"/>
      <c r="IP211" s="466"/>
      <c r="IQ211" s="466"/>
      <c r="IR211" s="466"/>
      <c r="IS211" s="466"/>
      <c r="IT211" s="466"/>
      <c r="IU211" s="466"/>
      <c r="IV211" s="466"/>
      <c r="IW211" s="466"/>
      <c r="IX211" s="466"/>
      <c r="IY211" s="466"/>
      <c r="IZ211" s="466"/>
      <c r="JA211" s="466"/>
      <c r="JB211" s="466"/>
      <c r="JC211" s="466"/>
      <c r="JD211" s="466"/>
      <c r="JE211" s="466"/>
      <c r="JF211" s="466"/>
      <c r="JG211" s="466"/>
      <c r="JH211" s="466"/>
      <c r="JI211" s="466"/>
      <c r="JJ211" s="466"/>
      <c r="JK211" s="466"/>
      <c r="JL211" s="466"/>
      <c r="JM211" s="466"/>
      <c r="JN211" s="466"/>
      <c r="JO211" s="466"/>
      <c r="JP211" s="466"/>
      <c r="JQ211" s="466"/>
      <c r="JR211" s="466"/>
      <c r="JS211" s="466"/>
      <c r="JT211" s="466"/>
      <c r="JU211" s="466"/>
      <c r="JV211" s="466"/>
      <c r="JW211" s="466"/>
      <c r="JX211" s="466"/>
      <c r="JY211" s="466"/>
      <c r="JZ211" s="466"/>
      <c r="KA211" s="466"/>
      <c r="KB211" s="466"/>
      <c r="KC211" s="466"/>
      <c r="KD211" s="466"/>
      <c r="KE211" s="466"/>
      <c r="KF211" s="466"/>
      <c r="KG211" s="466"/>
      <c r="KH211" s="466"/>
      <c r="KI211" s="466"/>
      <c r="KJ211" s="466"/>
      <c r="KK211" s="466"/>
      <c r="KL211" s="466"/>
      <c r="KM211" s="466"/>
      <c r="KN211" s="466"/>
      <c r="KO211" s="466"/>
      <c r="KP211" s="466"/>
      <c r="KQ211" s="466"/>
      <c r="KR211" s="466"/>
      <c r="KS211" s="466"/>
      <c r="KT211" s="466"/>
      <c r="KU211" s="466"/>
      <c r="KV211" s="466"/>
      <c r="KW211" s="466"/>
      <c r="KX211" s="466"/>
      <c r="KY211" s="466"/>
      <c r="KZ211" s="466"/>
      <c r="LA211" s="466"/>
      <c r="LB211" s="466"/>
      <c r="LC211" s="466"/>
      <c r="LD211" s="466"/>
      <c r="LE211" s="466"/>
      <c r="LF211" s="466"/>
      <c r="LG211" s="466"/>
      <c r="LH211" s="466"/>
      <c r="LI211" s="466"/>
      <c r="LJ211" s="466"/>
      <c r="LK211" s="466"/>
      <c r="LL211" s="466"/>
      <c r="LM211" s="466"/>
      <c r="LN211" s="466"/>
      <c r="LO211" s="466"/>
      <c r="LP211" s="466"/>
      <c r="LQ211" s="466"/>
      <c r="LR211" s="466"/>
      <c r="LS211" s="466"/>
      <c r="LT211" s="466"/>
      <c r="LU211" s="466"/>
      <c r="LV211" s="466"/>
      <c r="LW211" s="466"/>
      <c r="LX211" s="466"/>
      <c r="LY211" s="466"/>
      <c r="LZ211" s="466"/>
      <c r="MA211" s="466"/>
      <c r="MB211" s="466"/>
      <c r="MC211" s="466"/>
      <c r="MD211" s="466"/>
      <c r="ME211" s="466"/>
      <c r="MF211" s="466"/>
      <c r="MG211" s="466"/>
      <c r="MH211" s="466"/>
      <c r="MI211" s="466"/>
      <c r="MJ211" s="466"/>
      <c r="MK211" s="466"/>
      <c r="ML211" s="466"/>
      <c r="MM211" s="466"/>
      <c r="MN211" s="466"/>
      <c r="MO211" s="466"/>
      <c r="MP211" s="466"/>
      <c r="MQ211" s="466"/>
      <c r="MR211" s="466"/>
      <c r="MS211" s="466"/>
      <c r="MT211" s="466"/>
      <c r="MU211" s="466"/>
      <c r="MV211" s="466"/>
      <c r="MW211" s="466"/>
      <c r="MX211" s="466"/>
      <c r="MY211" s="466"/>
      <c r="MZ211" s="466"/>
      <c r="NA211" s="466"/>
      <c r="NB211" s="466"/>
      <c r="NC211" s="466"/>
      <c r="ND211" s="466"/>
      <c r="NE211" s="466"/>
      <c r="NF211" s="466"/>
      <c r="NG211" s="466"/>
      <c r="NH211" s="466"/>
      <c r="NI211" s="466"/>
      <c r="NJ211" s="466"/>
      <c r="NK211" s="466"/>
      <c r="NL211" s="466"/>
      <c r="NM211" s="466"/>
      <c r="NN211" s="466"/>
      <c r="NO211" s="466"/>
      <c r="NP211" s="466"/>
      <c r="NQ211" s="466"/>
      <c r="NR211" s="466"/>
      <c r="NS211" s="466"/>
      <c r="NT211" s="466"/>
      <c r="NU211" s="466"/>
      <c r="NV211" s="466"/>
      <c r="NW211" s="466"/>
      <c r="NX211" s="466"/>
      <c r="NY211" s="466"/>
      <c r="NZ211" s="466"/>
      <c r="OA211" s="466"/>
      <c r="OB211" s="466"/>
      <c r="OC211" s="466"/>
      <c r="OD211" s="466"/>
      <c r="OE211" s="466"/>
      <c r="OF211" s="466"/>
      <c r="OG211" s="466"/>
      <c r="OH211" s="466"/>
      <c r="OI211" s="466"/>
      <c r="OJ211" s="466"/>
      <c r="OK211" s="466"/>
      <c r="OL211" s="466"/>
      <c r="OM211" s="466"/>
      <c r="ON211" s="466"/>
      <c r="OO211" s="466"/>
      <c r="OP211" s="466"/>
      <c r="OQ211" s="466"/>
      <c r="OR211" s="466"/>
      <c r="OS211" s="466"/>
      <c r="OT211" s="466"/>
      <c r="OU211" s="466"/>
      <c r="OV211" s="466"/>
      <c r="OW211" s="466"/>
      <c r="OX211" s="466"/>
      <c r="OY211" s="466"/>
      <c r="OZ211" s="466"/>
      <c r="PA211" s="466"/>
      <c r="PB211" s="466"/>
      <c r="PC211" s="466"/>
      <c r="PD211" s="466"/>
      <c r="PE211" s="466"/>
      <c r="PF211" s="466"/>
      <c r="PG211" s="466"/>
      <c r="PH211" s="466"/>
      <c r="PI211" s="466"/>
      <c r="PJ211" s="466"/>
      <c r="PK211" s="466"/>
      <c r="PL211" s="466"/>
      <c r="PM211" s="466"/>
      <c r="PN211" s="466"/>
      <c r="PO211" s="466"/>
      <c r="PP211" s="466"/>
      <c r="PQ211" s="466"/>
      <c r="PR211" s="466"/>
      <c r="PS211" s="466"/>
      <c r="PT211" s="466"/>
      <c r="PU211" s="466"/>
      <c r="PV211" s="466"/>
      <c r="PW211" s="466"/>
      <c r="PX211" s="466"/>
      <c r="PY211" s="466"/>
      <c r="PZ211" s="466"/>
      <c r="QA211" s="466"/>
      <c r="QB211" s="466"/>
      <c r="QC211" s="466"/>
      <c r="QD211" s="466"/>
      <c r="QE211" s="466"/>
      <c r="QF211" s="466"/>
      <c r="QG211" s="466"/>
      <c r="QH211" s="466"/>
      <c r="QI211" s="466"/>
      <c r="QJ211" s="466"/>
      <c r="QK211" s="466"/>
      <c r="QL211" s="466"/>
      <c r="QM211" s="466"/>
      <c r="QN211" s="466"/>
      <c r="QO211" s="466"/>
      <c r="QP211" s="466"/>
      <c r="QQ211" s="466"/>
      <c r="QR211" s="466"/>
      <c r="QS211" s="466"/>
      <c r="QT211" s="466"/>
      <c r="QU211" s="466"/>
      <c r="QV211" s="466"/>
      <c r="QW211" s="466"/>
      <c r="QX211" s="466"/>
      <c r="QY211" s="466"/>
      <c r="QZ211" s="466"/>
      <c r="RA211" s="466"/>
      <c r="RB211" s="466"/>
      <c r="RC211" s="466"/>
      <c r="RD211" s="466"/>
      <c r="RE211" s="466"/>
      <c r="RF211" s="466"/>
      <c r="RG211" s="466"/>
      <c r="RH211" s="466"/>
      <c r="RI211" s="466"/>
      <c r="RJ211" s="466"/>
      <c r="RK211" s="466"/>
      <c r="RL211" s="466"/>
      <c r="RM211" s="466"/>
      <c r="RN211" s="466"/>
      <c r="RO211" s="466"/>
      <c r="RP211" s="466"/>
      <c r="RQ211" s="466"/>
      <c r="RR211" s="466"/>
      <c r="RS211" s="466"/>
      <c r="RT211" s="466"/>
      <c r="RU211" s="466"/>
      <c r="RV211" s="466"/>
      <c r="RW211" s="466"/>
      <c r="RX211" s="466"/>
      <c r="RY211" s="466"/>
      <c r="RZ211" s="466"/>
      <c r="SA211" s="466"/>
      <c r="SB211" s="466"/>
      <c r="SC211" s="466"/>
      <c r="SD211" s="466"/>
      <c r="SE211" s="466"/>
      <c r="SF211" s="466"/>
      <c r="SG211" s="466"/>
      <c r="SH211" s="466"/>
      <c r="SI211" s="466"/>
      <c r="SJ211" s="466"/>
      <c r="SK211" s="466"/>
      <c r="SL211" s="466"/>
      <c r="SM211" s="466"/>
      <c r="SN211" s="466"/>
      <c r="SO211" s="466"/>
      <c r="SP211" s="466"/>
      <c r="SQ211" s="466"/>
      <c r="SR211" s="466"/>
      <c r="SS211" s="466"/>
      <c r="ST211" s="466"/>
      <c r="SU211" s="466"/>
      <c r="SV211" s="466"/>
      <c r="SW211" s="466"/>
      <c r="SX211" s="466"/>
      <c r="SY211" s="466"/>
      <c r="SZ211" s="466"/>
      <c r="TA211" s="466"/>
      <c r="TB211" s="466"/>
      <c r="TC211" s="466"/>
      <c r="TD211" s="466"/>
      <c r="TE211" s="466"/>
      <c r="TF211" s="466"/>
      <c r="TG211" s="466"/>
      <c r="TH211" s="466"/>
      <c r="TI211" s="466"/>
      <c r="TJ211" s="466"/>
      <c r="TK211" s="466"/>
      <c r="TL211" s="466"/>
      <c r="TM211" s="466"/>
      <c r="TN211" s="466"/>
      <c r="TO211" s="466"/>
      <c r="TP211" s="466"/>
      <c r="TQ211" s="466"/>
      <c r="TR211" s="466"/>
      <c r="TS211" s="466"/>
      <c r="TT211" s="466"/>
      <c r="TU211" s="466"/>
      <c r="TV211" s="466"/>
      <c r="TW211" s="466"/>
      <c r="TX211" s="466"/>
      <c r="TY211" s="466"/>
      <c r="TZ211" s="466"/>
      <c r="UA211" s="466"/>
      <c r="UB211" s="466"/>
      <c r="UC211" s="466"/>
      <c r="UD211" s="466"/>
      <c r="UE211" s="466"/>
      <c r="UF211" s="466"/>
      <c r="UG211" s="466"/>
      <c r="UH211" s="466"/>
      <c r="UI211" s="466"/>
      <c r="UJ211" s="466"/>
      <c r="UK211" s="466"/>
      <c r="UL211" s="466"/>
      <c r="UM211" s="466"/>
      <c r="UN211" s="466"/>
      <c r="UO211" s="466"/>
      <c r="UP211" s="466"/>
      <c r="UQ211" s="466"/>
      <c r="UR211" s="466"/>
      <c r="US211" s="466"/>
      <c r="UT211" s="466"/>
      <c r="UU211" s="466"/>
      <c r="UV211" s="466"/>
      <c r="UW211" s="466"/>
      <c r="UX211" s="466"/>
      <c r="UY211" s="466"/>
      <c r="UZ211" s="466"/>
      <c r="VA211" s="466"/>
      <c r="VB211" s="466"/>
      <c r="VC211" s="466"/>
      <c r="VD211" s="466"/>
      <c r="VE211" s="466"/>
      <c r="VF211" s="466"/>
      <c r="VG211" s="466"/>
      <c r="VH211" s="466"/>
      <c r="VI211" s="466"/>
      <c r="VJ211" s="466"/>
      <c r="VK211" s="466"/>
      <c r="VL211" s="466"/>
      <c r="VM211" s="466"/>
      <c r="VN211" s="466"/>
      <c r="VO211" s="466"/>
      <c r="VP211" s="466"/>
      <c r="VQ211" s="466"/>
      <c r="VR211" s="466"/>
      <c r="VS211" s="466"/>
      <c r="VT211" s="466"/>
      <c r="VU211" s="466"/>
      <c r="VV211" s="466"/>
      <c r="VW211" s="466"/>
      <c r="VX211" s="466"/>
      <c r="VY211" s="466"/>
      <c r="VZ211" s="466"/>
      <c r="WA211" s="466"/>
      <c r="WB211" s="466"/>
      <c r="WC211" s="466"/>
      <c r="WD211" s="466"/>
      <c r="WE211" s="466"/>
      <c r="WF211" s="466"/>
      <c r="WG211" s="466"/>
      <c r="WH211" s="466"/>
      <c r="WI211" s="466"/>
      <c r="WJ211" s="466"/>
      <c r="WK211" s="466"/>
      <c r="WL211" s="466"/>
      <c r="WM211" s="466"/>
      <c r="WN211" s="466"/>
      <c r="WO211" s="466"/>
      <c r="WP211" s="466"/>
      <c r="WQ211" s="466"/>
      <c r="WR211" s="466"/>
      <c r="WS211" s="466"/>
      <c r="WT211" s="466"/>
      <c r="WU211" s="466"/>
      <c r="WV211" s="466"/>
      <c r="WW211" s="466"/>
      <c r="WX211" s="466"/>
      <c r="WY211" s="466"/>
      <c r="WZ211" s="466"/>
      <c r="XA211" s="466"/>
      <c r="XB211" s="466"/>
      <c r="XC211" s="466"/>
      <c r="XD211" s="466"/>
      <c r="XE211" s="466"/>
      <c r="XF211" s="466"/>
      <c r="XG211" s="466"/>
      <c r="XH211" s="466"/>
      <c r="XI211" s="466"/>
      <c r="XJ211" s="466"/>
      <c r="XK211" s="466"/>
      <c r="XL211" s="466"/>
      <c r="XM211" s="466"/>
      <c r="XN211" s="466"/>
      <c r="XO211" s="466"/>
      <c r="XP211" s="466"/>
      <c r="XQ211" s="466"/>
      <c r="XR211" s="466"/>
      <c r="XS211" s="466"/>
      <c r="XT211" s="466"/>
      <c r="XU211" s="466"/>
      <c r="XV211" s="466"/>
      <c r="XW211" s="466"/>
      <c r="XX211" s="466"/>
      <c r="XY211" s="466"/>
      <c r="XZ211" s="466"/>
      <c r="YA211" s="466"/>
      <c r="YB211" s="466"/>
      <c r="YC211" s="466"/>
      <c r="YD211" s="466"/>
      <c r="YE211" s="466"/>
      <c r="YF211" s="466"/>
      <c r="YG211" s="466"/>
      <c r="YH211" s="466"/>
      <c r="YI211" s="466"/>
      <c r="YJ211" s="466"/>
      <c r="YK211" s="466"/>
      <c r="YL211" s="466"/>
      <c r="YM211" s="466"/>
      <c r="YN211" s="466"/>
      <c r="YO211" s="466"/>
      <c r="YP211" s="466"/>
      <c r="YQ211" s="466"/>
      <c r="YR211" s="466"/>
      <c r="YS211" s="466"/>
      <c r="YT211" s="466"/>
      <c r="YU211" s="466"/>
      <c r="YV211" s="466"/>
      <c r="YW211" s="466"/>
      <c r="YX211" s="466"/>
      <c r="YY211" s="466"/>
      <c r="YZ211" s="466"/>
      <c r="ZA211" s="466"/>
      <c r="ZB211" s="466"/>
      <c r="ZC211" s="466"/>
      <c r="ZD211" s="466"/>
      <c r="ZE211" s="466"/>
      <c r="ZF211" s="466"/>
      <c r="ZG211" s="466"/>
      <c r="ZH211" s="466"/>
      <c r="ZI211" s="466"/>
      <c r="ZJ211" s="466"/>
      <c r="ZK211" s="466"/>
      <c r="ZL211" s="466"/>
      <c r="ZM211" s="466"/>
      <c r="ZN211" s="466"/>
      <c r="ZO211" s="466"/>
      <c r="ZP211" s="466"/>
      <c r="ZQ211" s="466"/>
      <c r="ZR211" s="466"/>
      <c r="ZS211" s="466"/>
      <c r="ZT211" s="466"/>
      <c r="ZU211" s="466"/>
      <c r="ZV211" s="466"/>
      <c r="ZW211" s="466"/>
      <c r="ZX211" s="466"/>
      <c r="ZY211" s="466"/>
      <c r="ZZ211" s="466"/>
      <c r="AAA211" s="466"/>
      <c r="AAB211" s="466"/>
      <c r="AAC211" s="466"/>
      <c r="AAD211" s="466"/>
      <c r="AAE211" s="466"/>
      <c r="AAF211" s="466"/>
      <c r="AAG211" s="466"/>
      <c r="AAH211" s="466"/>
      <c r="AAI211" s="466"/>
      <c r="AAJ211" s="466"/>
      <c r="AAK211" s="466"/>
      <c r="AAL211" s="466"/>
      <c r="AAM211" s="466"/>
      <c r="AAN211" s="466"/>
      <c r="AAO211" s="466"/>
      <c r="AAP211" s="466"/>
      <c r="AAQ211" s="466"/>
      <c r="AAR211" s="466"/>
      <c r="AAS211" s="466"/>
      <c r="AAT211" s="466"/>
      <c r="AAU211" s="466"/>
      <c r="AAV211" s="466"/>
      <c r="AAW211" s="466"/>
      <c r="AAX211" s="466"/>
      <c r="AAY211" s="466"/>
      <c r="AAZ211" s="466"/>
      <c r="ABA211" s="466"/>
      <c r="ABB211" s="466"/>
      <c r="ABC211" s="466"/>
      <c r="ABD211" s="466"/>
      <c r="ABE211" s="466"/>
      <c r="ABF211" s="466"/>
      <c r="ABG211" s="466"/>
      <c r="ABH211" s="466"/>
      <c r="ABI211" s="466"/>
      <c r="ABJ211" s="466"/>
      <c r="ABK211" s="466"/>
      <c r="ABL211" s="466"/>
      <c r="ABM211" s="466"/>
      <c r="ABN211" s="466"/>
      <c r="ABO211" s="466"/>
      <c r="ABP211" s="466"/>
      <c r="ABQ211" s="466"/>
      <c r="ABR211" s="466"/>
      <c r="ABS211" s="466"/>
      <c r="ABT211" s="466"/>
      <c r="ABU211" s="466"/>
      <c r="ABV211" s="466"/>
      <c r="ABW211" s="466"/>
      <c r="ABX211" s="466"/>
      <c r="ABY211" s="466"/>
      <c r="ABZ211" s="466"/>
      <c r="ACA211" s="466"/>
      <c r="ACB211" s="466"/>
      <c r="ACC211" s="466"/>
      <c r="ACD211" s="466"/>
      <c r="ACE211" s="466"/>
      <c r="ACF211" s="466"/>
      <c r="ACG211" s="466"/>
      <c r="ACH211" s="466"/>
      <c r="ACI211" s="466"/>
      <c r="ACJ211" s="466"/>
      <c r="ACK211" s="466"/>
      <c r="ACL211" s="466"/>
      <c r="ACM211" s="466"/>
      <c r="ACN211" s="466"/>
      <c r="ACO211" s="466"/>
      <c r="ACP211" s="466"/>
      <c r="ACQ211" s="466"/>
      <c r="ACR211" s="466"/>
      <c r="ACS211" s="466"/>
      <c r="ACT211" s="466"/>
      <c r="ACU211" s="466"/>
      <c r="ACV211" s="466"/>
      <c r="ACW211" s="466"/>
      <c r="ACX211" s="466"/>
      <c r="ACY211" s="466"/>
      <c r="ACZ211" s="466"/>
      <c r="ADA211" s="466"/>
      <c r="ADB211" s="466"/>
      <c r="ADC211" s="466"/>
      <c r="ADD211" s="466"/>
      <c r="ADE211" s="466"/>
      <c r="ADF211" s="466"/>
      <c r="ADG211" s="466"/>
      <c r="ADH211" s="466"/>
      <c r="ADI211" s="466"/>
      <c r="ADJ211" s="466"/>
      <c r="ADK211" s="466"/>
      <c r="ADL211" s="466"/>
      <c r="ADM211" s="466"/>
      <c r="ADN211" s="466"/>
      <c r="ADO211" s="466"/>
      <c r="ADP211" s="466"/>
      <c r="ADQ211" s="466"/>
      <c r="ADR211" s="466"/>
      <c r="ADS211" s="466"/>
      <c r="ADT211" s="466"/>
      <c r="ADU211" s="466"/>
      <c r="ADV211" s="466"/>
      <c r="ADW211" s="466"/>
      <c r="ADX211" s="466"/>
      <c r="ADY211" s="466"/>
      <c r="ADZ211" s="466"/>
      <c r="AEA211" s="466"/>
      <c r="AEB211" s="466"/>
      <c r="AEC211" s="466"/>
      <c r="AED211" s="466"/>
      <c r="AEE211" s="466"/>
      <c r="AEF211" s="466"/>
      <c r="AEG211" s="466"/>
      <c r="AEH211" s="466"/>
      <c r="AEI211" s="466"/>
      <c r="AEJ211" s="466"/>
      <c r="AEK211" s="466"/>
      <c r="AEL211" s="466"/>
      <c r="AEM211" s="466"/>
      <c r="AEN211" s="466"/>
      <c r="AEO211" s="466"/>
      <c r="AEP211" s="466"/>
      <c r="AEQ211" s="466"/>
      <c r="AER211" s="466"/>
      <c r="AES211" s="466"/>
      <c r="AET211" s="466"/>
      <c r="AEU211" s="466"/>
      <c r="AEV211" s="466"/>
      <c r="AEW211" s="466"/>
      <c r="AEX211" s="466"/>
      <c r="AEY211" s="466"/>
      <c r="AEZ211" s="466"/>
      <c r="AFA211" s="466"/>
      <c r="AFB211" s="466"/>
      <c r="AFC211" s="466"/>
      <c r="AFD211" s="466"/>
      <c r="AFE211" s="466"/>
      <c r="AFF211" s="466"/>
      <c r="AFG211" s="466"/>
      <c r="AFH211" s="466"/>
      <c r="AFI211" s="466"/>
      <c r="AFJ211" s="466"/>
      <c r="AFK211" s="466"/>
      <c r="AFL211" s="466"/>
      <c r="AFM211" s="466"/>
      <c r="AFN211" s="466"/>
      <c r="AFO211" s="466"/>
      <c r="AFP211" s="466"/>
      <c r="AFQ211" s="466"/>
      <c r="AFR211" s="466"/>
      <c r="AFS211" s="466"/>
      <c r="AFT211" s="466"/>
      <c r="AFU211" s="466"/>
      <c r="AFV211" s="466"/>
      <c r="AFW211" s="466"/>
      <c r="AFX211" s="466"/>
      <c r="AFY211" s="466"/>
      <c r="AFZ211" s="466"/>
      <c r="AGA211" s="466"/>
      <c r="AGB211" s="466"/>
      <c r="AGC211" s="466"/>
      <c r="AGD211" s="466"/>
      <c r="AGE211" s="466"/>
      <c r="AGF211" s="466"/>
      <c r="AGG211" s="466"/>
      <c r="AGH211" s="466"/>
      <c r="AGI211" s="466"/>
      <c r="AGJ211" s="466"/>
      <c r="AGK211" s="466"/>
      <c r="AGL211" s="466"/>
      <c r="AGM211" s="466"/>
      <c r="AGN211" s="466"/>
      <c r="AGO211" s="466"/>
      <c r="AGP211" s="466"/>
      <c r="AGQ211" s="466"/>
      <c r="AGR211" s="466"/>
      <c r="AGS211" s="466"/>
      <c r="AGT211" s="466"/>
      <c r="AGU211" s="466"/>
      <c r="AGV211" s="466"/>
      <c r="AGW211" s="466"/>
      <c r="AGX211" s="466"/>
      <c r="AGY211" s="466"/>
      <c r="AGZ211" s="466"/>
      <c r="AHA211" s="466"/>
      <c r="AHB211" s="466"/>
      <c r="AHC211" s="466"/>
      <c r="AHD211" s="466"/>
      <c r="AHE211" s="466"/>
      <c r="AHF211" s="466"/>
      <c r="AHG211" s="466"/>
      <c r="AHH211" s="466"/>
      <c r="AHI211" s="466"/>
      <c r="AHJ211" s="466"/>
      <c r="AHK211" s="466"/>
      <c r="AHL211" s="466"/>
      <c r="AHM211" s="466"/>
      <c r="AHN211" s="466"/>
      <c r="AHO211" s="466"/>
      <c r="AHP211" s="466"/>
      <c r="AHQ211" s="466"/>
      <c r="AHR211" s="466"/>
      <c r="AHS211" s="466"/>
      <c r="AHT211" s="466"/>
      <c r="AHU211" s="466"/>
      <c r="AHV211" s="466"/>
      <c r="AHW211" s="466"/>
      <c r="AHX211" s="466"/>
      <c r="AHY211" s="466"/>
      <c r="AHZ211" s="466"/>
      <c r="AIA211" s="466"/>
      <c r="AIB211" s="466"/>
      <c r="AIC211" s="466"/>
      <c r="AID211" s="466"/>
      <c r="AIE211" s="466"/>
      <c r="AIF211" s="466"/>
      <c r="AIG211" s="466"/>
      <c r="AIH211" s="466"/>
      <c r="AII211" s="466"/>
      <c r="AIJ211" s="466"/>
      <c r="AIK211" s="466"/>
      <c r="AIL211" s="466"/>
      <c r="AIM211" s="466"/>
      <c r="AIN211" s="466"/>
      <c r="AIO211" s="466"/>
      <c r="AIP211" s="466"/>
      <c r="AIQ211" s="466"/>
      <c r="AIR211" s="466"/>
      <c r="AIS211" s="466"/>
      <c r="AIT211" s="466"/>
      <c r="AIU211" s="466"/>
      <c r="AIV211" s="466"/>
      <c r="AIW211" s="466"/>
      <c r="AIX211" s="466"/>
      <c r="AIY211" s="466"/>
      <c r="AIZ211" s="466"/>
      <c r="AJA211" s="466"/>
      <c r="AJB211" s="466"/>
      <c r="AJC211" s="466"/>
      <c r="AJD211" s="466"/>
      <c r="AJE211" s="466"/>
      <c r="AJF211" s="466"/>
      <c r="AJG211" s="466"/>
      <c r="AJH211" s="466"/>
      <c r="AJI211" s="466"/>
      <c r="AJJ211" s="466"/>
      <c r="AJK211" s="466"/>
      <c r="AJL211" s="466"/>
      <c r="AJM211" s="466"/>
      <c r="AJN211" s="466"/>
      <c r="AJO211" s="466"/>
      <c r="AJP211" s="466"/>
      <c r="AJQ211" s="466"/>
      <c r="AJR211" s="466"/>
      <c r="AJS211" s="466"/>
      <c r="AJT211" s="466"/>
      <c r="AJU211" s="466"/>
      <c r="AJV211" s="466"/>
      <c r="AJW211" s="466"/>
      <c r="AJX211" s="466"/>
      <c r="AJY211" s="466"/>
      <c r="AJZ211" s="466"/>
      <c r="AKA211" s="466"/>
      <c r="AKB211" s="466"/>
      <c r="AKC211" s="466"/>
      <c r="AKD211" s="466"/>
      <c r="AKE211" s="466"/>
      <c r="AKF211" s="466"/>
      <c r="AKG211" s="466"/>
      <c r="AKH211" s="466"/>
      <c r="AKI211" s="466"/>
      <c r="AKJ211" s="466"/>
      <c r="AKK211" s="466"/>
      <c r="AKL211" s="466"/>
      <c r="AKM211" s="466"/>
      <c r="AKN211" s="466"/>
      <c r="AKO211" s="466"/>
      <c r="AKP211" s="466"/>
      <c r="AKQ211" s="466"/>
      <c r="AKR211" s="466"/>
      <c r="AKS211" s="466"/>
      <c r="AKT211" s="466"/>
      <c r="AKU211" s="466"/>
      <c r="AKV211" s="466"/>
      <c r="AKW211" s="466"/>
      <c r="AKX211" s="466"/>
      <c r="AKY211" s="466"/>
      <c r="AKZ211" s="466"/>
      <c r="ALA211" s="466"/>
      <c r="ALB211" s="466"/>
      <c r="ALC211" s="466"/>
      <c r="ALD211" s="466"/>
      <c r="ALE211" s="466"/>
      <c r="ALF211" s="466"/>
      <c r="ALG211" s="466"/>
      <c r="ALH211" s="466"/>
      <c r="ALI211" s="466"/>
      <c r="ALJ211" s="466"/>
      <c r="ALK211" s="466"/>
      <c r="ALL211" s="466"/>
      <c r="ALM211" s="466"/>
      <c r="ALN211" s="466"/>
      <c r="ALO211" s="466"/>
      <c r="ALP211" s="466"/>
      <c r="ALQ211" s="466"/>
      <c r="ALR211" s="466"/>
      <c r="ALS211" s="466"/>
      <c r="ALT211" s="466"/>
      <c r="ALU211" s="466"/>
      <c r="ALV211" s="466"/>
      <c r="ALW211" s="466"/>
      <c r="ALX211" s="466"/>
      <c r="ALY211" s="466"/>
      <c r="ALZ211" s="466"/>
      <c r="AMA211" s="466"/>
      <c r="AMB211" s="466"/>
      <c r="AMC211" s="466"/>
      <c r="AMD211" s="466"/>
      <c r="AME211" s="466"/>
      <c r="AMF211" s="466"/>
      <c r="AMG211" s="466"/>
      <c r="AMH211" s="466"/>
      <c r="AMI211" s="466"/>
      <c r="AMJ211" s="466"/>
      <c r="AMK211" s="466"/>
      <c r="AML211" s="466"/>
      <c r="AMM211" s="466"/>
      <c r="AMN211" s="466"/>
      <c r="AMO211" s="466"/>
      <c r="AMP211" s="466"/>
      <c r="AMQ211" s="466"/>
      <c r="AMR211" s="466"/>
      <c r="AMS211" s="466"/>
      <c r="AMT211" s="466"/>
      <c r="AMU211" s="466"/>
      <c r="AMV211" s="466"/>
      <c r="AMW211" s="466"/>
      <c r="AMX211" s="466"/>
      <c r="AMY211" s="466"/>
      <c r="AMZ211" s="466"/>
      <c r="ANA211" s="466"/>
      <c r="ANB211" s="466"/>
      <c r="ANC211" s="466"/>
      <c r="AND211" s="466"/>
      <c r="ANE211" s="466"/>
      <c r="ANF211" s="466"/>
      <c r="ANG211" s="466"/>
      <c r="ANH211" s="466"/>
      <c r="ANI211" s="466"/>
      <c r="ANJ211" s="466"/>
      <c r="ANK211" s="466"/>
      <c r="ANL211" s="466"/>
      <c r="ANM211" s="466"/>
      <c r="ANN211" s="466"/>
      <c r="ANO211" s="466"/>
      <c r="ANP211" s="466"/>
      <c r="ANQ211" s="466"/>
      <c r="ANR211" s="466"/>
      <c r="ANS211" s="466"/>
      <c r="ANT211" s="466"/>
      <c r="ANU211" s="466"/>
      <c r="ANV211" s="466"/>
      <c r="ANW211" s="466"/>
      <c r="ANX211" s="466"/>
      <c r="ANY211" s="466"/>
      <c r="ANZ211" s="466"/>
      <c r="AOA211" s="466"/>
      <c r="AOB211" s="466"/>
      <c r="AOC211" s="466"/>
      <c r="AOD211" s="466"/>
      <c r="AOE211" s="466"/>
      <c r="AOF211" s="466"/>
      <c r="AOG211" s="466"/>
      <c r="AOH211" s="466"/>
      <c r="AOI211" s="466"/>
      <c r="AOJ211" s="466"/>
      <c r="AOK211" s="466"/>
      <c r="AOL211" s="466"/>
      <c r="AOM211" s="466"/>
      <c r="AON211" s="466"/>
      <c r="AOO211" s="466"/>
      <c r="AOP211" s="466"/>
      <c r="AOQ211" s="466"/>
      <c r="AOR211" s="466"/>
      <c r="AOS211" s="466"/>
      <c r="AOT211" s="466"/>
      <c r="AOU211" s="466"/>
      <c r="AOV211" s="466"/>
      <c r="AOW211" s="466"/>
      <c r="AOX211" s="466"/>
      <c r="AOY211" s="466"/>
      <c r="AOZ211" s="466"/>
      <c r="APA211" s="466"/>
      <c r="APB211" s="466"/>
      <c r="APC211" s="466"/>
      <c r="APD211" s="466"/>
      <c r="APE211" s="466"/>
      <c r="APF211" s="466"/>
      <c r="APG211" s="466"/>
      <c r="APH211" s="466"/>
      <c r="API211" s="466"/>
      <c r="APJ211" s="466"/>
      <c r="APK211" s="466"/>
      <c r="APL211" s="466"/>
      <c r="APM211" s="466"/>
      <c r="APN211" s="466"/>
      <c r="APO211" s="466"/>
      <c r="APP211" s="466"/>
      <c r="APQ211" s="466"/>
      <c r="APR211" s="466"/>
      <c r="APS211" s="466"/>
      <c r="APT211" s="466"/>
      <c r="APU211" s="466"/>
      <c r="APV211" s="466"/>
      <c r="APW211" s="466"/>
      <c r="APX211" s="466"/>
      <c r="APY211" s="466"/>
      <c r="APZ211" s="466"/>
      <c r="AQA211" s="466"/>
      <c r="AQB211" s="466"/>
      <c r="AQC211" s="466"/>
      <c r="AQD211" s="466"/>
      <c r="AQE211" s="466"/>
      <c r="AQF211" s="466"/>
      <c r="AQG211" s="466"/>
      <c r="AQH211" s="466"/>
      <c r="AQI211" s="466"/>
      <c r="AQJ211" s="466"/>
      <c r="AQK211" s="466"/>
      <c r="AQL211" s="466"/>
      <c r="AQM211" s="466"/>
      <c r="AQN211" s="466"/>
      <c r="AQO211" s="466"/>
      <c r="AQP211" s="466"/>
      <c r="AQQ211" s="466"/>
      <c r="AQR211" s="466"/>
      <c r="AQS211" s="466"/>
      <c r="AQT211" s="466"/>
      <c r="AQU211" s="466"/>
      <c r="AQV211" s="466"/>
      <c r="AQW211" s="466"/>
      <c r="AQX211" s="466"/>
      <c r="AQY211" s="466"/>
      <c r="AQZ211" s="466"/>
      <c r="ARA211" s="466"/>
      <c r="ARB211" s="466"/>
      <c r="ARC211" s="466"/>
      <c r="ARD211" s="466"/>
      <c r="ARE211" s="466"/>
      <c r="ARF211" s="466"/>
      <c r="ARG211" s="466"/>
      <c r="ARH211" s="466"/>
      <c r="ARI211" s="466"/>
      <c r="ARJ211" s="466"/>
      <c r="ARK211" s="466"/>
      <c r="ARL211" s="466"/>
      <c r="ARM211" s="466"/>
      <c r="ARN211" s="466"/>
      <c r="ARO211" s="466"/>
      <c r="ARP211" s="466"/>
      <c r="ARQ211" s="466"/>
      <c r="ARR211" s="466"/>
      <c r="ARS211" s="466"/>
      <c r="ART211" s="466"/>
      <c r="ARU211" s="466"/>
      <c r="ARV211" s="466"/>
      <c r="ARW211" s="466"/>
      <c r="ARX211" s="466"/>
      <c r="ARY211" s="466"/>
      <c r="ARZ211" s="466"/>
      <c r="ASA211" s="466"/>
      <c r="ASB211" s="466"/>
      <c r="ASC211" s="466"/>
      <c r="ASD211" s="466"/>
      <c r="ASE211" s="466"/>
      <c r="ASF211" s="466"/>
      <c r="ASG211" s="466"/>
      <c r="ASH211" s="466"/>
      <c r="ASI211" s="466"/>
      <c r="ASJ211" s="466"/>
      <c r="ASK211" s="466"/>
      <c r="ASL211" s="466"/>
      <c r="ASM211" s="466"/>
      <c r="ASN211" s="466"/>
      <c r="ASO211" s="466"/>
      <c r="ASP211" s="466"/>
      <c r="ASQ211" s="466"/>
      <c r="ASR211" s="466"/>
      <c r="ASS211" s="466"/>
      <c r="AST211" s="466"/>
      <c r="ASU211" s="466"/>
      <c r="ASV211" s="466"/>
      <c r="ASW211" s="466"/>
      <c r="ASX211" s="466"/>
      <c r="ASY211" s="466"/>
      <c r="ASZ211" s="466"/>
      <c r="ATA211" s="466"/>
      <c r="ATB211" s="466"/>
      <c r="ATC211" s="466"/>
      <c r="ATD211" s="466"/>
      <c r="ATE211" s="466"/>
      <c r="ATF211" s="466"/>
      <c r="ATG211" s="466"/>
      <c r="ATH211" s="466"/>
      <c r="ATI211" s="466"/>
      <c r="ATJ211" s="466"/>
      <c r="ATK211" s="466"/>
      <c r="ATL211" s="466"/>
      <c r="ATM211" s="466"/>
      <c r="ATN211" s="466"/>
      <c r="ATO211" s="466"/>
      <c r="ATP211" s="466"/>
      <c r="ATQ211" s="466"/>
      <c r="ATR211" s="466"/>
      <c r="ATS211" s="466"/>
      <c r="ATT211" s="466"/>
      <c r="ATU211" s="466"/>
      <c r="ATV211" s="466"/>
      <c r="ATW211" s="466"/>
      <c r="ATX211" s="466"/>
      <c r="ATY211" s="466"/>
      <c r="ATZ211" s="466"/>
      <c r="AUA211" s="466"/>
      <c r="AUB211" s="466"/>
      <c r="AUC211" s="466"/>
      <c r="AUD211" s="466"/>
      <c r="AUE211" s="466"/>
      <c r="AUF211" s="466"/>
      <c r="AUG211" s="466"/>
      <c r="AUH211" s="466"/>
      <c r="AUI211" s="466"/>
      <c r="AUJ211" s="466"/>
      <c r="AUK211" s="466"/>
      <c r="AUL211" s="466"/>
      <c r="AUM211" s="466"/>
      <c r="AUN211" s="466"/>
      <c r="AUO211" s="466"/>
      <c r="AUP211" s="466"/>
      <c r="AUQ211" s="466"/>
      <c r="AUR211" s="466"/>
      <c r="AUS211" s="466"/>
      <c r="AUT211" s="466"/>
      <c r="AUU211" s="466"/>
      <c r="AUV211" s="466"/>
      <c r="AUW211" s="466"/>
      <c r="AUX211" s="466"/>
      <c r="AUY211" s="466"/>
      <c r="AUZ211" s="466"/>
      <c r="AVA211" s="466"/>
      <c r="AVB211" s="466"/>
      <c r="AVC211" s="466"/>
      <c r="AVD211" s="466"/>
      <c r="AVE211" s="466"/>
      <c r="AVF211" s="466"/>
      <c r="AVG211" s="466"/>
      <c r="AVH211" s="466"/>
      <c r="AVI211" s="466"/>
      <c r="AVJ211" s="466"/>
      <c r="AVK211" s="466"/>
      <c r="AVL211" s="466"/>
      <c r="AVM211" s="466"/>
      <c r="AVN211" s="466"/>
      <c r="AVO211" s="466"/>
      <c r="AVP211" s="466"/>
      <c r="AVQ211" s="466"/>
      <c r="AVR211" s="466"/>
      <c r="AVS211" s="466"/>
      <c r="AVT211" s="466"/>
      <c r="AVU211" s="466"/>
      <c r="AVV211" s="466"/>
      <c r="AVW211" s="466"/>
      <c r="AVX211" s="466"/>
      <c r="AVY211" s="466"/>
      <c r="AVZ211" s="466"/>
      <c r="AWA211" s="466"/>
      <c r="AWB211" s="466"/>
      <c r="AWC211" s="466"/>
      <c r="AWD211" s="466"/>
      <c r="AWE211" s="466"/>
      <c r="AWF211" s="466"/>
      <c r="AWG211" s="466"/>
      <c r="AWH211" s="466"/>
      <c r="AWI211" s="466"/>
      <c r="AWJ211" s="466"/>
      <c r="AWK211" s="466"/>
      <c r="AWL211" s="466"/>
      <c r="AWM211" s="466"/>
      <c r="AWN211" s="466"/>
      <c r="AWO211" s="466"/>
      <c r="AWP211" s="466"/>
      <c r="AWQ211" s="466"/>
      <c r="AWR211" s="466"/>
      <c r="AWS211" s="466"/>
      <c r="AWT211" s="466"/>
      <c r="AWU211" s="466"/>
      <c r="AWV211" s="466"/>
      <c r="AWW211" s="466"/>
      <c r="AWX211" s="466"/>
      <c r="AWY211" s="466"/>
      <c r="AWZ211" s="466"/>
      <c r="AXA211" s="466"/>
      <c r="AXB211" s="466"/>
      <c r="AXC211" s="466"/>
      <c r="AXD211" s="466"/>
      <c r="AXE211" s="466"/>
      <c r="AXF211" s="466"/>
      <c r="AXG211" s="466"/>
      <c r="AXH211" s="466"/>
      <c r="AXI211" s="466"/>
      <c r="AXJ211" s="466"/>
      <c r="AXK211" s="466"/>
      <c r="AXL211" s="466"/>
      <c r="AXM211" s="466"/>
      <c r="AXN211" s="466"/>
      <c r="AXO211" s="466"/>
      <c r="AXP211" s="466"/>
      <c r="AXQ211" s="466"/>
      <c r="AXR211" s="466"/>
      <c r="AXS211" s="466"/>
      <c r="AXT211" s="466"/>
      <c r="AXU211" s="466"/>
      <c r="AXV211" s="466"/>
      <c r="AXW211" s="466"/>
      <c r="AXX211" s="466"/>
      <c r="AXY211" s="466"/>
      <c r="AXZ211" s="466"/>
      <c r="AYA211" s="466"/>
      <c r="AYB211" s="466"/>
      <c r="AYC211" s="466"/>
      <c r="AYD211" s="466"/>
      <c r="AYE211" s="466"/>
      <c r="AYF211" s="466"/>
      <c r="AYG211" s="466"/>
      <c r="AYH211" s="466"/>
      <c r="AYI211" s="466"/>
      <c r="AYJ211" s="466"/>
      <c r="AYK211" s="466"/>
      <c r="AYL211" s="466"/>
      <c r="AYM211" s="466"/>
      <c r="AYN211" s="466"/>
      <c r="AYO211" s="466"/>
      <c r="AYP211" s="466"/>
      <c r="AYQ211" s="466"/>
      <c r="AYR211" s="466"/>
      <c r="AYS211" s="466"/>
      <c r="AYT211" s="466"/>
      <c r="AYU211" s="466"/>
      <c r="AYV211" s="466"/>
      <c r="AYW211" s="466"/>
      <c r="AYX211" s="466"/>
      <c r="AYY211" s="466"/>
      <c r="AYZ211" s="466"/>
      <c r="AZA211" s="466"/>
      <c r="AZB211" s="466"/>
      <c r="AZC211" s="466"/>
      <c r="AZD211" s="466"/>
      <c r="AZE211" s="466"/>
      <c r="AZF211" s="466"/>
      <c r="AZG211" s="466"/>
      <c r="AZH211" s="466"/>
      <c r="AZI211" s="466"/>
      <c r="AZJ211" s="466"/>
      <c r="AZK211" s="466"/>
      <c r="AZL211" s="466"/>
      <c r="AZM211" s="466"/>
      <c r="AZN211" s="466"/>
      <c r="AZO211" s="466"/>
      <c r="AZP211" s="466"/>
      <c r="AZQ211" s="466"/>
      <c r="AZR211" s="466"/>
      <c r="AZS211" s="466"/>
      <c r="AZT211" s="466"/>
      <c r="AZU211" s="466"/>
      <c r="AZV211" s="466"/>
      <c r="AZW211" s="466"/>
      <c r="AZX211" s="466"/>
      <c r="AZY211" s="466"/>
      <c r="AZZ211" s="466"/>
      <c r="BAA211" s="466"/>
      <c r="BAB211" s="466"/>
      <c r="BAC211" s="466"/>
      <c r="BAD211" s="466"/>
      <c r="BAE211" s="466"/>
      <c r="BAF211" s="466"/>
      <c r="BAG211" s="466"/>
      <c r="BAH211" s="466"/>
      <c r="BAI211" s="466"/>
      <c r="BAJ211" s="466"/>
      <c r="BAK211" s="466"/>
      <c r="BAL211" s="466"/>
      <c r="BAM211" s="466"/>
      <c r="BAN211" s="466"/>
      <c r="BAO211" s="466"/>
      <c r="BAP211" s="466"/>
      <c r="BAQ211" s="466"/>
      <c r="BAR211" s="466"/>
      <c r="BAS211" s="466"/>
      <c r="BAT211" s="466"/>
      <c r="BAU211" s="466"/>
      <c r="BAV211" s="466"/>
      <c r="BAW211" s="466"/>
      <c r="BAX211" s="466"/>
      <c r="BAY211" s="466"/>
      <c r="BAZ211" s="466"/>
      <c r="BBA211" s="466"/>
      <c r="BBB211" s="466"/>
      <c r="BBC211" s="466"/>
      <c r="BBD211" s="466"/>
      <c r="BBE211" s="466"/>
      <c r="BBF211" s="466"/>
      <c r="BBG211" s="466"/>
      <c r="BBH211" s="466"/>
      <c r="BBI211" s="466"/>
      <c r="BBJ211" s="466"/>
      <c r="BBK211" s="466"/>
      <c r="BBL211" s="466"/>
      <c r="BBM211" s="466"/>
      <c r="BBN211" s="466"/>
      <c r="BBO211" s="466"/>
      <c r="BBP211" s="466"/>
      <c r="BBQ211" s="466"/>
      <c r="BBR211" s="466"/>
      <c r="BBS211" s="466"/>
      <c r="BBT211" s="466"/>
      <c r="BBU211" s="466"/>
      <c r="BBV211" s="466"/>
      <c r="BBW211" s="466"/>
      <c r="BBX211" s="466"/>
      <c r="BBY211" s="466"/>
      <c r="BBZ211" s="466"/>
      <c r="BCA211" s="466"/>
      <c r="BCB211" s="466"/>
      <c r="BCC211" s="466"/>
      <c r="BCD211" s="466"/>
      <c r="BCE211" s="466"/>
      <c r="BCF211" s="466"/>
      <c r="BCG211" s="466"/>
      <c r="BCH211" s="466"/>
      <c r="BCI211" s="466"/>
      <c r="BCJ211" s="466"/>
      <c r="BCK211" s="466"/>
      <c r="BCL211" s="466"/>
      <c r="BCM211" s="466"/>
      <c r="BCN211" s="466"/>
      <c r="BCO211" s="466"/>
      <c r="BCP211" s="466"/>
      <c r="BCQ211" s="466"/>
      <c r="BCR211" s="466"/>
      <c r="BCS211" s="466"/>
      <c r="BCT211" s="466"/>
      <c r="BCU211" s="466"/>
      <c r="BCV211" s="466"/>
      <c r="BCW211" s="466"/>
      <c r="BCX211" s="466"/>
      <c r="BCY211" s="466"/>
      <c r="BCZ211" s="466"/>
      <c r="BDA211" s="466"/>
      <c r="BDB211" s="466"/>
      <c r="BDC211" s="466"/>
      <c r="BDD211" s="466"/>
      <c r="BDE211" s="466"/>
      <c r="BDF211" s="466"/>
      <c r="BDG211" s="466"/>
      <c r="BDH211" s="466"/>
      <c r="BDI211" s="466"/>
      <c r="BDJ211" s="466"/>
      <c r="BDK211" s="466"/>
      <c r="BDL211" s="466"/>
      <c r="BDM211" s="466"/>
      <c r="BDN211" s="466"/>
      <c r="BDO211" s="466"/>
      <c r="BDP211" s="466"/>
      <c r="BDQ211" s="466"/>
      <c r="BDR211" s="466"/>
      <c r="BDS211" s="466"/>
      <c r="BDT211" s="466"/>
      <c r="BDU211" s="466"/>
      <c r="BDV211" s="466"/>
      <c r="BDW211" s="466"/>
      <c r="BDX211" s="466"/>
      <c r="BDY211" s="466"/>
      <c r="BDZ211" s="466"/>
      <c r="BEA211" s="466"/>
      <c r="BEB211" s="466"/>
      <c r="BEC211" s="466"/>
      <c r="BED211" s="466"/>
      <c r="BEE211" s="466"/>
      <c r="BEF211" s="466"/>
      <c r="BEG211" s="466"/>
      <c r="BEH211" s="466"/>
      <c r="BEI211" s="466"/>
      <c r="BEJ211" s="466"/>
      <c r="BEK211" s="466"/>
      <c r="BEL211" s="466"/>
      <c r="BEM211" s="466"/>
      <c r="BEN211" s="466"/>
      <c r="BEO211" s="466"/>
      <c r="BEP211" s="466"/>
      <c r="BEQ211" s="466"/>
      <c r="BER211" s="466"/>
      <c r="BES211" s="466"/>
      <c r="BET211" s="466"/>
      <c r="BEU211" s="466"/>
      <c r="BEV211" s="466"/>
      <c r="BEW211" s="466"/>
      <c r="BEX211" s="466"/>
      <c r="BEY211" s="466"/>
      <c r="BEZ211" s="466"/>
      <c r="BFA211" s="466"/>
      <c r="BFB211" s="466"/>
      <c r="BFC211" s="466"/>
      <c r="BFD211" s="466"/>
      <c r="BFE211" s="466"/>
      <c r="BFF211" s="466"/>
      <c r="BFG211" s="466"/>
      <c r="BFH211" s="466"/>
      <c r="BFI211" s="466"/>
      <c r="BFJ211" s="466"/>
      <c r="BFK211" s="466"/>
      <c r="BFL211" s="466"/>
      <c r="BFM211" s="466"/>
      <c r="BFN211" s="466"/>
      <c r="BFO211" s="466"/>
      <c r="BFP211" s="466"/>
      <c r="BFQ211" s="466"/>
      <c r="BFR211" s="466"/>
      <c r="BFS211" s="466"/>
      <c r="BFT211" s="466"/>
      <c r="BFU211" s="466"/>
      <c r="BFV211" s="466"/>
      <c r="BFW211" s="466"/>
      <c r="BFX211" s="466"/>
      <c r="BFY211" s="466"/>
      <c r="BFZ211" s="466"/>
      <c r="BGA211" s="466"/>
      <c r="BGB211" s="466"/>
      <c r="BGC211" s="466"/>
      <c r="BGD211" s="466"/>
      <c r="BGE211" s="466"/>
      <c r="BGF211" s="466"/>
      <c r="BGG211" s="466"/>
      <c r="BGH211" s="466"/>
      <c r="BGI211" s="466"/>
      <c r="BGJ211" s="466"/>
      <c r="BGK211" s="466"/>
      <c r="BGL211" s="466"/>
      <c r="BGM211" s="466"/>
      <c r="BGN211" s="466"/>
      <c r="BGO211" s="466"/>
      <c r="BGP211" s="466"/>
      <c r="BGQ211" s="466"/>
      <c r="BGR211" s="466"/>
      <c r="BGS211" s="466"/>
      <c r="BGT211" s="466"/>
      <c r="BGU211" s="466"/>
      <c r="BGV211" s="466"/>
      <c r="BGW211" s="466"/>
      <c r="BGX211" s="466"/>
      <c r="BGY211" s="466"/>
      <c r="BGZ211" s="466"/>
      <c r="BHA211" s="466"/>
      <c r="BHB211" s="466"/>
      <c r="BHC211" s="466"/>
      <c r="BHD211" s="466"/>
      <c r="BHE211" s="466"/>
      <c r="BHF211" s="466"/>
      <c r="BHG211" s="466"/>
      <c r="BHH211" s="466"/>
      <c r="BHI211" s="466"/>
      <c r="BHJ211" s="466"/>
      <c r="BHK211" s="466"/>
      <c r="BHL211" s="466"/>
      <c r="BHM211" s="466"/>
      <c r="BHN211" s="466"/>
      <c r="BHO211" s="466"/>
      <c r="BHP211" s="466"/>
      <c r="BHQ211" s="466"/>
      <c r="BHR211" s="466"/>
      <c r="BHS211" s="466"/>
      <c r="BHT211" s="466"/>
      <c r="BHU211" s="466"/>
      <c r="BHV211" s="466"/>
      <c r="BHW211" s="466"/>
      <c r="BHX211" s="466"/>
      <c r="BHY211" s="466"/>
      <c r="BHZ211" s="466"/>
      <c r="BIA211" s="466"/>
      <c r="BIB211" s="466"/>
      <c r="BIC211" s="466"/>
      <c r="BID211" s="466"/>
      <c r="BIE211" s="466"/>
      <c r="BIF211" s="466"/>
      <c r="BIG211" s="466"/>
      <c r="BIH211" s="466"/>
      <c r="BII211" s="466"/>
      <c r="BIJ211" s="466"/>
      <c r="BIK211" s="466"/>
      <c r="BIL211" s="466"/>
      <c r="BIM211" s="466"/>
      <c r="BIN211" s="466"/>
      <c r="BIO211" s="466"/>
      <c r="BIP211" s="466"/>
      <c r="BIQ211" s="466"/>
      <c r="BIR211" s="466"/>
      <c r="BIS211" s="466"/>
      <c r="BIT211" s="466"/>
      <c r="BIU211" s="466"/>
      <c r="BIV211" s="466"/>
      <c r="BIW211" s="466"/>
      <c r="BIX211" s="466"/>
      <c r="BIY211" s="466"/>
      <c r="BIZ211" s="466"/>
      <c r="BJA211" s="466"/>
      <c r="BJB211" s="466"/>
      <c r="BJC211" s="466"/>
      <c r="BJD211" s="466"/>
      <c r="BJE211" s="466"/>
      <c r="BJF211" s="466"/>
      <c r="BJG211" s="466"/>
      <c r="BJH211" s="466"/>
      <c r="BJI211" s="466"/>
      <c r="BJJ211" s="466"/>
      <c r="BJK211" s="466"/>
      <c r="BJL211" s="466"/>
      <c r="BJM211" s="466"/>
      <c r="BJN211" s="466"/>
      <c r="BJO211" s="466"/>
      <c r="BJP211" s="466"/>
      <c r="BJQ211" s="466"/>
      <c r="BJR211" s="466"/>
      <c r="BJS211" s="466"/>
      <c r="BJT211" s="466"/>
      <c r="BJU211" s="466"/>
      <c r="BJV211" s="466"/>
      <c r="BJW211" s="466"/>
      <c r="BJX211" s="466"/>
      <c r="BJY211" s="466"/>
      <c r="BJZ211" s="466"/>
      <c r="BKA211" s="466"/>
      <c r="BKB211" s="466"/>
      <c r="BKC211" s="466"/>
      <c r="BKD211" s="466"/>
      <c r="BKE211" s="466"/>
      <c r="BKF211" s="466"/>
      <c r="BKG211" s="466"/>
      <c r="BKH211" s="466"/>
      <c r="BKI211" s="466"/>
      <c r="BKJ211" s="466"/>
      <c r="BKK211" s="466"/>
      <c r="BKL211" s="466"/>
      <c r="BKM211" s="466"/>
      <c r="BKN211" s="466"/>
      <c r="BKO211" s="466"/>
      <c r="BKP211" s="466"/>
      <c r="BKQ211" s="466"/>
      <c r="BKR211" s="466"/>
      <c r="BKS211" s="466"/>
      <c r="BKT211" s="466"/>
      <c r="BKU211" s="466"/>
      <c r="BKV211" s="466"/>
      <c r="BKW211" s="466"/>
      <c r="BKX211" s="466"/>
      <c r="BKY211" s="466"/>
      <c r="BKZ211" s="466"/>
      <c r="BLA211" s="466"/>
      <c r="BLB211" s="466"/>
      <c r="BLC211" s="466"/>
      <c r="BLD211" s="466"/>
      <c r="BLE211" s="466"/>
      <c r="BLF211" s="466"/>
      <c r="BLG211" s="466"/>
      <c r="BLH211" s="466"/>
      <c r="BLI211" s="466"/>
      <c r="BLJ211" s="466"/>
      <c r="BLK211" s="466"/>
      <c r="BLL211" s="466"/>
      <c r="BLM211" s="466"/>
      <c r="BLN211" s="466"/>
      <c r="BLO211" s="466"/>
      <c r="BLP211" s="466"/>
      <c r="BLQ211" s="466"/>
      <c r="BLR211" s="466"/>
      <c r="BLS211" s="466"/>
      <c r="BLT211" s="466"/>
      <c r="BLU211" s="466"/>
      <c r="BLV211" s="466"/>
      <c r="BLW211" s="466"/>
      <c r="BLX211" s="466"/>
      <c r="BLY211" s="466"/>
      <c r="BLZ211" s="466"/>
      <c r="BMA211" s="466"/>
      <c r="BMB211" s="466"/>
      <c r="BMC211" s="466"/>
      <c r="BMD211" s="466"/>
      <c r="BME211" s="466"/>
      <c r="BMF211" s="466"/>
      <c r="BMG211" s="466"/>
      <c r="BMH211" s="466"/>
      <c r="BMI211" s="466"/>
      <c r="BMJ211" s="466"/>
      <c r="BMK211" s="466"/>
      <c r="BML211" s="466"/>
      <c r="BMM211" s="466"/>
      <c r="BMN211" s="466"/>
      <c r="BMO211" s="466"/>
      <c r="BMP211" s="466"/>
      <c r="BMQ211" s="466"/>
      <c r="BMR211" s="466"/>
      <c r="BMS211" s="466"/>
      <c r="BMT211" s="466"/>
      <c r="BMU211" s="466"/>
      <c r="BMV211" s="466"/>
      <c r="BMW211" s="466"/>
      <c r="BMX211" s="466"/>
      <c r="BMY211" s="466"/>
      <c r="BMZ211" s="466"/>
      <c r="BNA211" s="466"/>
      <c r="BNB211" s="466"/>
      <c r="BNC211" s="466"/>
      <c r="BND211" s="466"/>
      <c r="BNE211" s="466"/>
      <c r="BNF211" s="466"/>
      <c r="BNG211" s="466"/>
      <c r="BNH211" s="466"/>
      <c r="BNI211" s="466"/>
      <c r="BNJ211" s="466"/>
      <c r="BNK211" s="466"/>
      <c r="BNL211" s="466"/>
      <c r="BNM211" s="466"/>
      <c r="BNN211" s="466"/>
      <c r="BNO211" s="466"/>
      <c r="BNP211" s="466"/>
      <c r="BNQ211" s="466"/>
      <c r="BNR211" s="466"/>
      <c r="BNS211" s="466"/>
      <c r="BNT211" s="466"/>
      <c r="BNU211" s="466"/>
      <c r="BNV211" s="466"/>
      <c r="BNW211" s="466"/>
      <c r="BNX211" s="466"/>
      <c r="BNY211" s="466"/>
      <c r="BNZ211" s="466"/>
      <c r="BOA211" s="466"/>
      <c r="BOB211" s="466"/>
      <c r="BOC211" s="466"/>
      <c r="BOD211" s="466"/>
      <c r="BOE211" s="466"/>
      <c r="BOF211" s="466"/>
      <c r="BOG211" s="466"/>
      <c r="BOH211" s="466"/>
      <c r="BOI211" s="466"/>
      <c r="BOJ211" s="466"/>
      <c r="BOK211" s="466"/>
      <c r="BOL211" s="466"/>
      <c r="BOM211" s="466"/>
      <c r="BON211" s="466"/>
      <c r="BOO211" s="466"/>
      <c r="BOP211" s="466"/>
      <c r="BOQ211" s="466"/>
      <c r="BOR211" s="466"/>
      <c r="BOS211" s="466"/>
      <c r="BOT211" s="466"/>
      <c r="BOU211" s="466"/>
      <c r="BOV211" s="466"/>
      <c r="BOW211" s="466"/>
      <c r="BOX211" s="466"/>
      <c r="BOY211" s="466"/>
      <c r="BOZ211" s="466"/>
      <c r="BPA211" s="466"/>
      <c r="BPB211" s="466"/>
      <c r="BPC211" s="466"/>
      <c r="BPD211" s="466"/>
      <c r="BPE211" s="466"/>
      <c r="BPF211" s="466"/>
      <c r="BPG211" s="466"/>
      <c r="BPH211" s="466"/>
      <c r="BPI211" s="466"/>
      <c r="BPJ211" s="466"/>
      <c r="BPK211" s="466"/>
      <c r="BPL211" s="466"/>
      <c r="BPM211" s="466"/>
      <c r="BPN211" s="466"/>
      <c r="BPO211" s="466"/>
      <c r="BPP211" s="466"/>
      <c r="BPQ211" s="466"/>
      <c r="BPR211" s="466"/>
      <c r="BPS211" s="466"/>
      <c r="BPT211" s="466"/>
      <c r="BPU211" s="466"/>
      <c r="BPV211" s="466"/>
      <c r="BPW211" s="466"/>
      <c r="BPX211" s="466"/>
      <c r="BPY211" s="466"/>
      <c r="BPZ211" s="466"/>
      <c r="BQA211" s="466"/>
      <c r="BQB211" s="466"/>
      <c r="BQC211" s="466"/>
      <c r="BQD211" s="466"/>
      <c r="BQE211" s="466"/>
      <c r="BQF211" s="466"/>
      <c r="BQG211" s="466"/>
      <c r="BQH211" s="466"/>
      <c r="BQI211" s="466"/>
      <c r="BQJ211" s="466"/>
      <c r="BQK211" s="466"/>
      <c r="BQL211" s="466"/>
      <c r="BQM211" s="466"/>
      <c r="BQN211" s="466"/>
      <c r="BQO211" s="466"/>
      <c r="BQP211" s="466"/>
      <c r="BQQ211" s="466"/>
      <c r="BQR211" s="466"/>
      <c r="BQS211" s="466"/>
      <c r="BQT211" s="466"/>
      <c r="BQU211" s="466"/>
      <c r="BQV211" s="466"/>
      <c r="BQW211" s="466"/>
      <c r="BQX211" s="466"/>
      <c r="BQY211" s="466"/>
      <c r="BQZ211" s="466"/>
      <c r="BRA211" s="466"/>
      <c r="BRB211" s="466"/>
      <c r="BRC211" s="466"/>
      <c r="BRD211" s="466"/>
      <c r="BRE211" s="466"/>
      <c r="BRF211" s="466"/>
      <c r="BRG211" s="466"/>
      <c r="BRH211" s="466"/>
      <c r="BRI211" s="466"/>
      <c r="BRJ211" s="466"/>
      <c r="BRK211" s="466"/>
      <c r="BRL211" s="466"/>
      <c r="BRM211" s="466"/>
      <c r="BRN211" s="466"/>
      <c r="BRO211" s="466"/>
      <c r="BRP211" s="466"/>
      <c r="BRQ211" s="466"/>
      <c r="BRR211" s="466"/>
      <c r="BRS211" s="466"/>
      <c r="BRT211" s="466"/>
      <c r="BRU211" s="466"/>
      <c r="BRV211" s="466"/>
      <c r="BRW211" s="466"/>
      <c r="BRX211" s="466"/>
      <c r="BRY211" s="466"/>
      <c r="BRZ211" s="466"/>
      <c r="BSA211" s="466"/>
      <c r="BSB211" s="466"/>
      <c r="BSC211" s="466"/>
      <c r="BSD211" s="466"/>
      <c r="BSE211" s="466"/>
      <c r="BSF211" s="466"/>
      <c r="BSG211" s="466"/>
      <c r="BSH211" s="466"/>
      <c r="BSI211" s="466"/>
      <c r="BSJ211" s="466"/>
      <c r="BSK211" s="466"/>
      <c r="BSL211" s="466"/>
      <c r="BSM211" s="466"/>
      <c r="BSN211" s="466"/>
      <c r="BSO211" s="466"/>
      <c r="BSP211" s="466"/>
      <c r="BSQ211" s="466"/>
      <c r="BSR211" s="466"/>
      <c r="BSS211" s="466"/>
      <c r="BST211" s="466"/>
      <c r="BSU211" s="466"/>
      <c r="BSV211" s="466"/>
      <c r="BSW211" s="466"/>
      <c r="BSX211" s="466"/>
      <c r="BSY211" s="466"/>
      <c r="BSZ211" s="466"/>
      <c r="BTA211" s="466"/>
      <c r="BTB211" s="466"/>
      <c r="BTC211" s="466"/>
      <c r="BTD211" s="466"/>
      <c r="BTE211" s="466"/>
      <c r="BTF211" s="466"/>
      <c r="BTG211" s="466"/>
      <c r="BTH211" s="466"/>
      <c r="BTI211" s="466"/>
    </row>
    <row r="212" spans="1:1881" s="465" customFormat="1" ht="72.75" customHeight="1" x14ac:dyDescent="0.25">
      <c r="A212" s="461"/>
      <c r="B212" s="875" t="s">
        <v>1282</v>
      </c>
      <c r="C212" s="876"/>
      <c r="D212" s="876"/>
      <c r="E212" s="876"/>
      <c r="F212" s="697"/>
      <c r="G212" s="538"/>
      <c r="H212" s="463"/>
      <c r="I212" s="388"/>
      <c r="J212"/>
      <c r="K212"/>
      <c r="L212"/>
      <c r="M212"/>
      <c r="N212"/>
      <c r="O212"/>
      <c r="P212" s="466"/>
      <c r="Q212" s="466"/>
      <c r="R212" s="466"/>
      <c r="S212" s="466"/>
      <c r="T212" s="466"/>
      <c r="U212" s="466"/>
      <c r="V212" s="466"/>
      <c r="W212" s="466"/>
      <c r="X212" s="466"/>
      <c r="Y212" s="466"/>
      <c r="Z212" s="466"/>
      <c r="AA212" s="466"/>
      <c r="AB212" s="466"/>
      <c r="AC212" s="466"/>
      <c r="AD212" s="466"/>
      <c r="AE212" s="466"/>
      <c r="AF212" s="466"/>
      <c r="AG212" s="466"/>
      <c r="AH212" s="466"/>
      <c r="AI212" s="466"/>
      <c r="AJ212" s="466"/>
      <c r="AK212" s="466"/>
      <c r="AL212" s="466"/>
      <c r="AM212" s="466"/>
      <c r="AN212" s="466"/>
      <c r="AO212" s="466"/>
      <c r="AP212" s="466"/>
      <c r="AQ212" s="466"/>
      <c r="AR212" s="466"/>
      <c r="AS212" s="466"/>
      <c r="AT212" s="466"/>
      <c r="AU212" s="466"/>
      <c r="AV212" s="466"/>
      <c r="AW212" s="466"/>
      <c r="AX212" s="466"/>
      <c r="AY212" s="466"/>
      <c r="AZ212" s="466"/>
      <c r="BA212" s="466"/>
      <c r="BB212" s="466"/>
      <c r="BC212" s="466"/>
      <c r="BD212" s="466"/>
      <c r="BE212" s="466"/>
      <c r="BF212" s="466"/>
      <c r="BG212" s="466"/>
      <c r="BH212" s="466"/>
      <c r="BI212" s="466"/>
      <c r="BJ212" s="466"/>
      <c r="BK212" s="466"/>
      <c r="BL212" s="466"/>
      <c r="BM212" s="466"/>
      <c r="BN212" s="466"/>
      <c r="BO212" s="466"/>
      <c r="BP212" s="466"/>
      <c r="BQ212" s="466"/>
      <c r="BR212" s="466"/>
      <c r="BS212" s="466"/>
      <c r="BT212" s="466"/>
      <c r="BU212" s="466"/>
      <c r="BV212" s="466"/>
      <c r="BW212" s="466"/>
      <c r="BX212" s="466"/>
      <c r="BY212" s="466"/>
      <c r="BZ212" s="466"/>
      <c r="CA212" s="466"/>
      <c r="CB212" s="466"/>
      <c r="CC212" s="466"/>
      <c r="CD212" s="466"/>
      <c r="CE212" s="466"/>
      <c r="CF212" s="466"/>
      <c r="CG212" s="466"/>
      <c r="CH212" s="466"/>
      <c r="CI212" s="466"/>
      <c r="CJ212" s="466"/>
      <c r="CK212" s="466"/>
      <c r="CL212" s="466"/>
      <c r="CM212" s="466"/>
      <c r="CN212" s="466"/>
      <c r="CO212" s="466"/>
      <c r="CP212" s="466"/>
      <c r="CQ212" s="466"/>
      <c r="CR212" s="466"/>
      <c r="CS212" s="466"/>
      <c r="CT212" s="466"/>
      <c r="CU212" s="466"/>
      <c r="CV212" s="466"/>
      <c r="CW212" s="466"/>
      <c r="CX212" s="466"/>
      <c r="CY212" s="466"/>
      <c r="CZ212" s="466"/>
      <c r="DA212" s="466"/>
      <c r="DB212" s="466"/>
      <c r="DC212" s="466"/>
      <c r="DD212" s="466"/>
      <c r="DE212" s="466"/>
      <c r="DF212" s="466"/>
      <c r="DG212" s="466"/>
      <c r="DH212" s="466"/>
      <c r="DI212" s="466"/>
      <c r="DJ212" s="466"/>
      <c r="DK212" s="466"/>
      <c r="DL212" s="466"/>
      <c r="DM212" s="466"/>
      <c r="DN212" s="466"/>
      <c r="DO212" s="466"/>
      <c r="DP212" s="466"/>
      <c r="DQ212" s="466"/>
      <c r="DR212" s="466"/>
      <c r="DS212" s="466"/>
      <c r="DT212" s="466"/>
      <c r="DU212" s="466"/>
      <c r="DV212" s="466"/>
      <c r="DW212" s="466"/>
      <c r="DX212" s="466"/>
      <c r="DY212" s="466"/>
      <c r="DZ212" s="466"/>
      <c r="EA212" s="466"/>
      <c r="EB212" s="466"/>
      <c r="EC212" s="466"/>
      <c r="ED212" s="466"/>
      <c r="EE212" s="466"/>
      <c r="EF212" s="466"/>
      <c r="EG212" s="466"/>
      <c r="EH212" s="466"/>
      <c r="EI212" s="466"/>
      <c r="EJ212" s="466"/>
      <c r="EK212" s="466"/>
      <c r="EL212" s="466"/>
      <c r="EM212" s="466"/>
      <c r="EN212" s="466"/>
      <c r="EO212" s="466"/>
      <c r="EP212" s="466"/>
      <c r="EQ212" s="466"/>
      <c r="ER212" s="466"/>
      <c r="ES212" s="466"/>
      <c r="ET212" s="466"/>
      <c r="EU212" s="466"/>
      <c r="EV212" s="466"/>
      <c r="EW212" s="466"/>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6"/>
      <c r="GU212" s="466"/>
      <c r="GV212" s="466"/>
      <c r="GW212" s="466"/>
      <c r="GX212" s="466"/>
      <c r="GY212" s="466"/>
      <c r="GZ212" s="466"/>
      <c r="HA212" s="466"/>
      <c r="HB212" s="466"/>
      <c r="HC212" s="466"/>
      <c r="HD212" s="466"/>
      <c r="HE212" s="466"/>
      <c r="HF212" s="466"/>
      <c r="HG212" s="466"/>
      <c r="HH212" s="466"/>
      <c r="HI212" s="466"/>
      <c r="HJ212" s="466"/>
      <c r="HK212" s="466"/>
      <c r="HL212" s="466"/>
      <c r="HM212" s="466"/>
      <c r="HN212" s="466"/>
      <c r="HO212" s="466"/>
      <c r="HP212" s="466"/>
      <c r="HQ212" s="466"/>
      <c r="HR212" s="466"/>
      <c r="HS212" s="466"/>
      <c r="HT212" s="466"/>
      <c r="HU212" s="466"/>
      <c r="HV212" s="466"/>
      <c r="HW212" s="466"/>
      <c r="HX212" s="466"/>
      <c r="HY212" s="466"/>
      <c r="HZ212" s="466"/>
      <c r="IA212" s="466"/>
      <c r="IB212" s="466"/>
      <c r="IC212" s="466"/>
      <c r="ID212" s="466"/>
      <c r="IE212" s="466"/>
      <c r="IF212" s="466"/>
      <c r="IG212" s="466"/>
      <c r="IH212" s="466"/>
      <c r="II212" s="466"/>
      <c r="IJ212" s="466"/>
      <c r="IK212" s="466"/>
      <c r="IL212" s="466"/>
      <c r="IM212" s="466"/>
      <c r="IN212" s="466"/>
      <c r="IO212" s="466"/>
      <c r="IP212" s="466"/>
      <c r="IQ212" s="466"/>
      <c r="IR212" s="466"/>
      <c r="IS212" s="466"/>
      <c r="IT212" s="466"/>
      <c r="IU212" s="466"/>
      <c r="IV212" s="466"/>
      <c r="IW212" s="466"/>
      <c r="IX212" s="466"/>
      <c r="IY212" s="466"/>
      <c r="IZ212" s="466"/>
      <c r="JA212" s="466"/>
      <c r="JB212" s="466"/>
      <c r="JC212" s="466"/>
      <c r="JD212" s="466"/>
      <c r="JE212" s="466"/>
      <c r="JF212" s="466"/>
      <c r="JG212" s="466"/>
      <c r="JH212" s="466"/>
      <c r="JI212" s="466"/>
      <c r="JJ212" s="466"/>
      <c r="JK212" s="466"/>
      <c r="JL212" s="466"/>
      <c r="JM212" s="466"/>
      <c r="JN212" s="466"/>
      <c r="JO212" s="466"/>
      <c r="JP212" s="466"/>
      <c r="JQ212" s="466"/>
      <c r="JR212" s="466"/>
      <c r="JS212" s="466"/>
      <c r="JT212" s="466"/>
      <c r="JU212" s="466"/>
      <c r="JV212" s="466"/>
      <c r="JW212" s="466"/>
      <c r="JX212" s="466"/>
      <c r="JY212" s="466"/>
      <c r="JZ212" s="466"/>
      <c r="KA212" s="466"/>
      <c r="KB212" s="466"/>
      <c r="KC212" s="466"/>
      <c r="KD212" s="466"/>
      <c r="KE212" s="466"/>
      <c r="KF212" s="466"/>
      <c r="KG212" s="466"/>
      <c r="KH212" s="466"/>
      <c r="KI212" s="466"/>
      <c r="KJ212" s="466"/>
      <c r="KK212" s="466"/>
      <c r="KL212" s="466"/>
      <c r="KM212" s="466"/>
      <c r="KN212" s="466"/>
      <c r="KO212" s="466"/>
      <c r="KP212" s="466"/>
      <c r="KQ212" s="466"/>
      <c r="KR212" s="466"/>
      <c r="KS212" s="466"/>
      <c r="KT212" s="466"/>
      <c r="KU212" s="466"/>
      <c r="KV212" s="466"/>
      <c r="KW212" s="466"/>
      <c r="KX212" s="466"/>
      <c r="KY212" s="466"/>
      <c r="KZ212" s="466"/>
      <c r="LA212" s="466"/>
      <c r="LB212" s="466"/>
      <c r="LC212" s="466"/>
      <c r="LD212" s="466"/>
      <c r="LE212" s="466"/>
      <c r="LF212" s="466"/>
      <c r="LG212" s="466"/>
      <c r="LH212" s="466"/>
      <c r="LI212" s="466"/>
      <c r="LJ212" s="466"/>
      <c r="LK212" s="466"/>
      <c r="LL212" s="466"/>
      <c r="LM212" s="466"/>
      <c r="LN212" s="466"/>
      <c r="LO212" s="466"/>
      <c r="LP212" s="466"/>
      <c r="LQ212" s="466"/>
      <c r="LR212" s="466"/>
      <c r="LS212" s="466"/>
      <c r="LT212" s="466"/>
      <c r="LU212" s="466"/>
      <c r="LV212" s="466"/>
      <c r="LW212" s="466"/>
      <c r="LX212" s="466"/>
      <c r="LY212" s="466"/>
      <c r="LZ212" s="466"/>
      <c r="MA212" s="466"/>
      <c r="MB212" s="466"/>
      <c r="MC212" s="466"/>
      <c r="MD212" s="466"/>
      <c r="ME212" s="466"/>
      <c r="MF212" s="466"/>
      <c r="MG212" s="466"/>
      <c r="MH212" s="466"/>
      <c r="MI212" s="466"/>
      <c r="MJ212" s="466"/>
      <c r="MK212" s="466"/>
      <c r="ML212" s="466"/>
      <c r="MM212" s="466"/>
      <c r="MN212" s="466"/>
      <c r="MO212" s="466"/>
      <c r="MP212" s="466"/>
      <c r="MQ212" s="466"/>
      <c r="MR212" s="466"/>
      <c r="MS212" s="466"/>
      <c r="MT212" s="466"/>
      <c r="MU212" s="466"/>
      <c r="MV212" s="466"/>
      <c r="MW212" s="466"/>
      <c r="MX212" s="466"/>
      <c r="MY212" s="466"/>
      <c r="MZ212" s="466"/>
      <c r="NA212" s="466"/>
      <c r="NB212" s="466"/>
      <c r="NC212" s="466"/>
      <c r="ND212" s="466"/>
      <c r="NE212" s="466"/>
      <c r="NF212" s="466"/>
      <c r="NG212" s="466"/>
      <c r="NH212" s="466"/>
      <c r="NI212" s="466"/>
      <c r="NJ212" s="466"/>
      <c r="NK212" s="466"/>
      <c r="NL212" s="466"/>
      <c r="NM212" s="466"/>
      <c r="NN212" s="466"/>
      <c r="NO212" s="466"/>
      <c r="NP212" s="466"/>
      <c r="NQ212" s="466"/>
      <c r="NR212" s="466"/>
      <c r="NS212" s="466"/>
      <c r="NT212" s="466"/>
      <c r="NU212" s="466"/>
      <c r="NV212" s="466"/>
      <c r="NW212" s="466"/>
      <c r="NX212" s="466"/>
      <c r="NY212" s="466"/>
      <c r="NZ212" s="466"/>
      <c r="OA212" s="466"/>
      <c r="OB212" s="466"/>
      <c r="OC212" s="466"/>
      <c r="OD212" s="466"/>
      <c r="OE212" s="466"/>
      <c r="OF212" s="466"/>
      <c r="OG212" s="466"/>
      <c r="OH212" s="466"/>
      <c r="OI212" s="466"/>
      <c r="OJ212" s="466"/>
      <c r="OK212" s="466"/>
      <c r="OL212" s="466"/>
      <c r="OM212" s="466"/>
      <c r="ON212" s="466"/>
      <c r="OO212" s="466"/>
      <c r="OP212" s="466"/>
      <c r="OQ212" s="466"/>
      <c r="OR212" s="466"/>
      <c r="OS212" s="466"/>
      <c r="OT212" s="466"/>
      <c r="OU212" s="466"/>
      <c r="OV212" s="466"/>
      <c r="OW212" s="466"/>
      <c r="OX212" s="466"/>
      <c r="OY212" s="466"/>
      <c r="OZ212" s="466"/>
      <c r="PA212" s="466"/>
      <c r="PB212" s="466"/>
      <c r="PC212" s="466"/>
      <c r="PD212" s="466"/>
      <c r="PE212" s="466"/>
      <c r="PF212" s="466"/>
      <c r="PG212" s="466"/>
      <c r="PH212" s="466"/>
      <c r="PI212" s="466"/>
      <c r="PJ212" s="466"/>
      <c r="PK212" s="466"/>
      <c r="PL212" s="466"/>
      <c r="PM212" s="466"/>
      <c r="PN212" s="466"/>
      <c r="PO212" s="466"/>
      <c r="PP212" s="466"/>
      <c r="PQ212" s="466"/>
      <c r="PR212" s="466"/>
      <c r="PS212" s="466"/>
      <c r="PT212" s="466"/>
      <c r="PU212" s="466"/>
      <c r="PV212" s="466"/>
      <c r="PW212" s="466"/>
      <c r="PX212" s="466"/>
      <c r="PY212" s="466"/>
      <c r="PZ212" s="466"/>
      <c r="QA212" s="466"/>
      <c r="QB212" s="466"/>
      <c r="QC212" s="466"/>
      <c r="QD212" s="466"/>
      <c r="QE212" s="466"/>
      <c r="QF212" s="466"/>
      <c r="QG212" s="466"/>
      <c r="QH212" s="466"/>
      <c r="QI212" s="466"/>
      <c r="QJ212" s="466"/>
      <c r="QK212" s="466"/>
      <c r="QL212" s="466"/>
      <c r="QM212" s="466"/>
      <c r="QN212" s="466"/>
      <c r="QO212" s="466"/>
      <c r="QP212" s="466"/>
      <c r="QQ212" s="466"/>
      <c r="QR212" s="466"/>
      <c r="QS212" s="466"/>
      <c r="QT212" s="466"/>
      <c r="QU212" s="466"/>
      <c r="QV212" s="466"/>
      <c r="QW212" s="466"/>
      <c r="QX212" s="466"/>
      <c r="QY212" s="466"/>
      <c r="QZ212" s="466"/>
      <c r="RA212" s="466"/>
      <c r="RB212" s="466"/>
      <c r="RC212" s="466"/>
      <c r="RD212" s="466"/>
      <c r="RE212" s="466"/>
      <c r="RF212" s="466"/>
      <c r="RG212" s="466"/>
      <c r="RH212" s="466"/>
      <c r="RI212" s="466"/>
      <c r="RJ212" s="466"/>
      <c r="RK212" s="466"/>
      <c r="RL212" s="466"/>
      <c r="RM212" s="466"/>
      <c r="RN212" s="466"/>
      <c r="RO212" s="466"/>
      <c r="RP212" s="466"/>
      <c r="RQ212" s="466"/>
      <c r="RR212" s="466"/>
      <c r="RS212" s="466"/>
      <c r="RT212" s="466"/>
      <c r="RU212" s="466"/>
      <c r="RV212" s="466"/>
      <c r="RW212" s="466"/>
      <c r="RX212" s="466"/>
      <c r="RY212" s="466"/>
      <c r="RZ212" s="466"/>
      <c r="SA212" s="466"/>
      <c r="SB212" s="466"/>
      <c r="SC212" s="466"/>
      <c r="SD212" s="466"/>
      <c r="SE212" s="466"/>
      <c r="SF212" s="466"/>
      <c r="SG212" s="466"/>
      <c r="SH212" s="466"/>
      <c r="SI212" s="466"/>
      <c r="SJ212" s="466"/>
      <c r="SK212" s="466"/>
      <c r="SL212" s="466"/>
      <c r="SM212" s="466"/>
      <c r="SN212" s="466"/>
      <c r="SO212" s="466"/>
      <c r="SP212" s="466"/>
      <c r="SQ212" s="466"/>
      <c r="SR212" s="466"/>
      <c r="SS212" s="466"/>
      <c r="ST212" s="466"/>
      <c r="SU212" s="466"/>
      <c r="SV212" s="466"/>
      <c r="SW212" s="466"/>
      <c r="SX212" s="466"/>
      <c r="SY212" s="466"/>
      <c r="SZ212" s="466"/>
      <c r="TA212" s="466"/>
      <c r="TB212" s="466"/>
      <c r="TC212" s="466"/>
      <c r="TD212" s="466"/>
      <c r="TE212" s="466"/>
      <c r="TF212" s="466"/>
      <c r="TG212" s="466"/>
      <c r="TH212" s="466"/>
      <c r="TI212" s="466"/>
      <c r="TJ212" s="466"/>
      <c r="TK212" s="466"/>
      <c r="TL212" s="466"/>
      <c r="TM212" s="466"/>
      <c r="TN212" s="466"/>
      <c r="TO212" s="466"/>
      <c r="TP212" s="466"/>
      <c r="TQ212" s="466"/>
      <c r="TR212" s="466"/>
      <c r="TS212" s="466"/>
      <c r="TT212" s="466"/>
      <c r="TU212" s="466"/>
      <c r="TV212" s="466"/>
      <c r="TW212" s="466"/>
      <c r="TX212" s="466"/>
      <c r="TY212" s="466"/>
      <c r="TZ212" s="466"/>
      <c r="UA212" s="466"/>
      <c r="UB212" s="466"/>
      <c r="UC212" s="466"/>
      <c r="UD212" s="466"/>
      <c r="UE212" s="466"/>
      <c r="UF212" s="466"/>
      <c r="UG212" s="466"/>
      <c r="UH212" s="466"/>
      <c r="UI212" s="466"/>
      <c r="UJ212" s="466"/>
      <c r="UK212" s="466"/>
      <c r="UL212" s="466"/>
      <c r="UM212" s="466"/>
      <c r="UN212" s="466"/>
      <c r="UO212" s="466"/>
      <c r="UP212" s="466"/>
      <c r="UQ212" s="466"/>
      <c r="UR212" s="466"/>
      <c r="US212" s="466"/>
      <c r="UT212" s="466"/>
      <c r="UU212" s="466"/>
      <c r="UV212" s="466"/>
      <c r="UW212" s="466"/>
      <c r="UX212" s="466"/>
      <c r="UY212" s="466"/>
      <c r="UZ212" s="466"/>
      <c r="VA212" s="466"/>
      <c r="VB212" s="466"/>
      <c r="VC212" s="466"/>
      <c r="VD212" s="466"/>
      <c r="VE212" s="466"/>
      <c r="VF212" s="466"/>
      <c r="VG212" s="466"/>
      <c r="VH212" s="466"/>
      <c r="VI212" s="466"/>
      <c r="VJ212" s="466"/>
      <c r="VK212" s="466"/>
      <c r="VL212" s="466"/>
      <c r="VM212" s="466"/>
      <c r="VN212" s="466"/>
      <c r="VO212" s="466"/>
      <c r="VP212" s="466"/>
      <c r="VQ212" s="466"/>
      <c r="VR212" s="466"/>
      <c r="VS212" s="466"/>
      <c r="VT212" s="466"/>
      <c r="VU212" s="466"/>
      <c r="VV212" s="466"/>
      <c r="VW212" s="466"/>
      <c r="VX212" s="466"/>
      <c r="VY212" s="466"/>
      <c r="VZ212" s="466"/>
      <c r="WA212" s="466"/>
      <c r="WB212" s="466"/>
      <c r="WC212" s="466"/>
      <c r="WD212" s="466"/>
      <c r="WE212" s="466"/>
      <c r="WF212" s="466"/>
      <c r="WG212" s="466"/>
      <c r="WH212" s="466"/>
      <c r="WI212" s="466"/>
      <c r="WJ212" s="466"/>
      <c r="WK212" s="466"/>
      <c r="WL212" s="466"/>
      <c r="WM212" s="466"/>
      <c r="WN212" s="466"/>
      <c r="WO212" s="466"/>
      <c r="WP212" s="466"/>
      <c r="WQ212" s="466"/>
      <c r="WR212" s="466"/>
      <c r="WS212" s="466"/>
      <c r="WT212" s="466"/>
      <c r="WU212" s="466"/>
      <c r="WV212" s="466"/>
      <c r="WW212" s="466"/>
      <c r="WX212" s="466"/>
      <c r="WY212" s="466"/>
      <c r="WZ212" s="466"/>
      <c r="XA212" s="466"/>
      <c r="XB212" s="466"/>
      <c r="XC212" s="466"/>
      <c r="XD212" s="466"/>
      <c r="XE212" s="466"/>
      <c r="XF212" s="466"/>
      <c r="XG212" s="466"/>
      <c r="XH212" s="466"/>
      <c r="XI212" s="466"/>
      <c r="XJ212" s="466"/>
      <c r="XK212" s="466"/>
      <c r="XL212" s="466"/>
      <c r="XM212" s="466"/>
      <c r="XN212" s="466"/>
      <c r="XO212" s="466"/>
      <c r="XP212" s="466"/>
      <c r="XQ212" s="466"/>
      <c r="XR212" s="466"/>
      <c r="XS212" s="466"/>
      <c r="XT212" s="466"/>
      <c r="XU212" s="466"/>
      <c r="XV212" s="466"/>
      <c r="XW212" s="466"/>
      <c r="XX212" s="466"/>
      <c r="XY212" s="466"/>
      <c r="XZ212" s="466"/>
      <c r="YA212" s="466"/>
      <c r="YB212" s="466"/>
      <c r="YC212" s="466"/>
      <c r="YD212" s="466"/>
      <c r="YE212" s="466"/>
      <c r="YF212" s="466"/>
      <c r="YG212" s="466"/>
      <c r="YH212" s="466"/>
      <c r="YI212" s="466"/>
      <c r="YJ212" s="466"/>
      <c r="YK212" s="466"/>
      <c r="YL212" s="466"/>
      <c r="YM212" s="466"/>
      <c r="YN212" s="466"/>
      <c r="YO212" s="466"/>
      <c r="YP212" s="466"/>
      <c r="YQ212" s="466"/>
      <c r="YR212" s="466"/>
      <c r="YS212" s="466"/>
      <c r="YT212" s="466"/>
      <c r="YU212" s="466"/>
      <c r="YV212" s="466"/>
      <c r="YW212" s="466"/>
      <c r="YX212" s="466"/>
      <c r="YY212" s="466"/>
      <c r="YZ212" s="466"/>
      <c r="ZA212" s="466"/>
      <c r="ZB212" s="466"/>
      <c r="ZC212" s="466"/>
      <c r="ZD212" s="466"/>
      <c r="ZE212" s="466"/>
      <c r="ZF212" s="466"/>
      <c r="ZG212" s="466"/>
      <c r="ZH212" s="466"/>
      <c r="ZI212" s="466"/>
      <c r="ZJ212" s="466"/>
      <c r="ZK212" s="466"/>
      <c r="ZL212" s="466"/>
      <c r="ZM212" s="466"/>
      <c r="ZN212" s="466"/>
      <c r="ZO212" s="466"/>
      <c r="ZP212" s="466"/>
      <c r="ZQ212" s="466"/>
      <c r="ZR212" s="466"/>
      <c r="ZS212" s="466"/>
      <c r="ZT212" s="466"/>
      <c r="ZU212" s="466"/>
      <c r="ZV212" s="466"/>
      <c r="ZW212" s="466"/>
      <c r="ZX212" s="466"/>
      <c r="ZY212" s="466"/>
      <c r="ZZ212" s="466"/>
      <c r="AAA212" s="466"/>
      <c r="AAB212" s="466"/>
      <c r="AAC212" s="466"/>
      <c r="AAD212" s="466"/>
      <c r="AAE212" s="466"/>
      <c r="AAF212" s="466"/>
      <c r="AAG212" s="466"/>
      <c r="AAH212" s="466"/>
      <c r="AAI212" s="466"/>
      <c r="AAJ212" s="466"/>
      <c r="AAK212" s="466"/>
      <c r="AAL212" s="466"/>
      <c r="AAM212" s="466"/>
      <c r="AAN212" s="466"/>
      <c r="AAO212" s="466"/>
      <c r="AAP212" s="466"/>
      <c r="AAQ212" s="466"/>
      <c r="AAR212" s="466"/>
      <c r="AAS212" s="466"/>
      <c r="AAT212" s="466"/>
      <c r="AAU212" s="466"/>
      <c r="AAV212" s="466"/>
      <c r="AAW212" s="466"/>
      <c r="AAX212" s="466"/>
      <c r="AAY212" s="466"/>
      <c r="AAZ212" s="466"/>
      <c r="ABA212" s="466"/>
      <c r="ABB212" s="466"/>
      <c r="ABC212" s="466"/>
      <c r="ABD212" s="466"/>
      <c r="ABE212" s="466"/>
      <c r="ABF212" s="466"/>
      <c r="ABG212" s="466"/>
      <c r="ABH212" s="466"/>
      <c r="ABI212" s="466"/>
      <c r="ABJ212" s="466"/>
      <c r="ABK212" s="466"/>
      <c r="ABL212" s="466"/>
      <c r="ABM212" s="466"/>
      <c r="ABN212" s="466"/>
      <c r="ABO212" s="466"/>
      <c r="ABP212" s="466"/>
      <c r="ABQ212" s="466"/>
      <c r="ABR212" s="466"/>
      <c r="ABS212" s="466"/>
      <c r="ABT212" s="466"/>
      <c r="ABU212" s="466"/>
      <c r="ABV212" s="466"/>
      <c r="ABW212" s="466"/>
      <c r="ABX212" s="466"/>
      <c r="ABY212" s="466"/>
      <c r="ABZ212" s="466"/>
      <c r="ACA212" s="466"/>
      <c r="ACB212" s="466"/>
      <c r="ACC212" s="466"/>
      <c r="ACD212" s="466"/>
      <c r="ACE212" s="466"/>
      <c r="ACF212" s="466"/>
      <c r="ACG212" s="466"/>
      <c r="ACH212" s="466"/>
      <c r="ACI212" s="466"/>
      <c r="ACJ212" s="466"/>
      <c r="ACK212" s="466"/>
      <c r="ACL212" s="466"/>
      <c r="ACM212" s="466"/>
      <c r="ACN212" s="466"/>
      <c r="ACO212" s="466"/>
      <c r="ACP212" s="466"/>
      <c r="ACQ212" s="466"/>
      <c r="ACR212" s="466"/>
      <c r="ACS212" s="466"/>
      <c r="ACT212" s="466"/>
      <c r="ACU212" s="466"/>
      <c r="ACV212" s="466"/>
      <c r="ACW212" s="466"/>
      <c r="ACX212" s="466"/>
      <c r="ACY212" s="466"/>
      <c r="ACZ212" s="466"/>
      <c r="ADA212" s="466"/>
      <c r="ADB212" s="466"/>
      <c r="ADC212" s="466"/>
      <c r="ADD212" s="466"/>
      <c r="ADE212" s="466"/>
      <c r="ADF212" s="466"/>
      <c r="ADG212" s="466"/>
      <c r="ADH212" s="466"/>
      <c r="ADI212" s="466"/>
      <c r="ADJ212" s="466"/>
      <c r="ADK212" s="466"/>
      <c r="ADL212" s="466"/>
      <c r="ADM212" s="466"/>
      <c r="ADN212" s="466"/>
      <c r="ADO212" s="466"/>
      <c r="ADP212" s="466"/>
      <c r="ADQ212" s="466"/>
      <c r="ADR212" s="466"/>
      <c r="ADS212" s="466"/>
      <c r="ADT212" s="466"/>
      <c r="ADU212" s="466"/>
      <c r="ADV212" s="466"/>
      <c r="ADW212" s="466"/>
      <c r="ADX212" s="466"/>
      <c r="ADY212" s="466"/>
      <c r="ADZ212" s="466"/>
      <c r="AEA212" s="466"/>
      <c r="AEB212" s="466"/>
      <c r="AEC212" s="466"/>
      <c r="AED212" s="466"/>
      <c r="AEE212" s="466"/>
      <c r="AEF212" s="466"/>
      <c r="AEG212" s="466"/>
      <c r="AEH212" s="466"/>
      <c r="AEI212" s="466"/>
      <c r="AEJ212" s="466"/>
      <c r="AEK212" s="466"/>
      <c r="AEL212" s="466"/>
      <c r="AEM212" s="466"/>
      <c r="AEN212" s="466"/>
      <c r="AEO212" s="466"/>
      <c r="AEP212" s="466"/>
      <c r="AEQ212" s="466"/>
      <c r="AER212" s="466"/>
      <c r="AES212" s="466"/>
      <c r="AET212" s="466"/>
      <c r="AEU212" s="466"/>
      <c r="AEV212" s="466"/>
      <c r="AEW212" s="466"/>
      <c r="AEX212" s="466"/>
      <c r="AEY212" s="466"/>
      <c r="AEZ212" s="466"/>
      <c r="AFA212" s="466"/>
      <c r="AFB212" s="466"/>
      <c r="AFC212" s="466"/>
      <c r="AFD212" s="466"/>
      <c r="AFE212" s="466"/>
      <c r="AFF212" s="466"/>
      <c r="AFG212" s="466"/>
      <c r="AFH212" s="466"/>
      <c r="AFI212" s="466"/>
      <c r="AFJ212" s="466"/>
      <c r="AFK212" s="466"/>
      <c r="AFL212" s="466"/>
      <c r="AFM212" s="466"/>
      <c r="AFN212" s="466"/>
      <c r="AFO212" s="466"/>
      <c r="AFP212" s="466"/>
      <c r="AFQ212" s="466"/>
      <c r="AFR212" s="466"/>
      <c r="AFS212" s="466"/>
      <c r="AFT212" s="466"/>
      <c r="AFU212" s="466"/>
      <c r="AFV212" s="466"/>
      <c r="AFW212" s="466"/>
      <c r="AFX212" s="466"/>
      <c r="AFY212" s="466"/>
      <c r="AFZ212" s="466"/>
      <c r="AGA212" s="466"/>
      <c r="AGB212" s="466"/>
      <c r="AGC212" s="466"/>
      <c r="AGD212" s="466"/>
      <c r="AGE212" s="466"/>
      <c r="AGF212" s="466"/>
      <c r="AGG212" s="466"/>
      <c r="AGH212" s="466"/>
      <c r="AGI212" s="466"/>
      <c r="AGJ212" s="466"/>
      <c r="AGK212" s="466"/>
      <c r="AGL212" s="466"/>
      <c r="AGM212" s="466"/>
      <c r="AGN212" s="466"/>
      <c r="AGO212" s="466"/>
      <c r="AGP212" s="466"/>
      <c r="AGQ212" s="466"/>
      <c r="AGR212" s="466"/>
      <c r="AGS212" s="466"/>
      <c r="AGT212" s="466"/>
      <c r="AGU212" s="466"/>
      <c r="AGV212" s="466"/>
      <c r="AGW212" s="466"/>
      <c r="AGX212" s="466"/>
      <c r="AGY212" s="466"/>
      <c r="AGZ212" s="466"/>
      <c r="AHA212" s="466"/>
      <c r="AHB212" s="466"/>
      <c r="AHC212" s="466"/>
      <c r="AHD212" s="466"/>
      <c r="AHE212" s="466"/>
      <c r="AHF212" s="466"/>
      <c r="AHG212" s="466"/>
      <c r="AHH212" s="466"/>
      <c r="AHI212" s="466"/>
      <c r="AHJ212" s="466"/>
      <c r="AHK212" s="466"/>
      <c r="AHL212" s="466"/>
      <c r="AHM212" s="466"/>
      <c r="AHN212" s="466"/>
      <c r="AHO212" s="466"/>
      <c r="AHP212" s="466"/>
      <c r="AHQ212" s="466"/>
      <c r="AHR212" s="466"/>
      <c r="AHS212" s="466"/>
      <c r="AHT212" s="466"/>
      <c r="AHU212" s="466"/>
      <c r="AHV212" s="466"/>
      <c r="AHW212" s="466"/>
      <c r="AHX212" s="466"/>
      <c r="AHY212" s="466"/>
      <c r="AHZ212" s="466"/>
      <c r="AIA212" s="466"/>
      <c r="AIB212" s="466"/>
      <c r="AIC212" s="466"/>
      <c r="AID212" s="466"/>
      <c r="AIE212" s="466"/>
      <c r="AIF212" s="466"/>
      <c r="AIG212" s="466"/>
      <c r="AIH212" s="466"/>
      <c r="AII212" s="466"/>
      <c r="AIJ212" s="466"/>
      <c r="AIK212" s="466"/>
      <c r="AIL212" s="466"/>
      <c r="AIM212" s="466"/>
      <c r="AIN212" s="466"/>
      <c r="AIO212" s="466"/>
      <c r="AIP212" s="466"/>
      <c r="AIQ212" s="466"/>
      <c r="AIR212" s="466"/>
      <c r="AIS212" s="466"/>
      <c r="AIT212" s="466"/>
      <c r="AIU212" s="466"/>
      <c r="AIV212" s="466"/>
      <c r="AIW212" s="466"/>
      <c r="AIX212" s="466"/>
      <c r="AIY212" s="466"/>
      <c r="AIZ212" s="466"/>
      <c r="AJA212" s="466"/>
      <c r="AJB212" s="466"/>
      <c r="AJC212" s="466"/>
      <c r="AJD212" s="466"/>
      <c r="AJE212" s="466"/>
      <c r="AJF212" s="466"/>
      <c r="AJG212" s="466"/>
      <c r="AJH212" s="466"/>
      <c r="AJI212" s="466"/>
      <c r="AJJ212" s="466"/>
      <c r="AJK212" s="466"/>
      <c r="AJL212" s="466"/>
      <c r="AJM212" s="466"/>
      <c r="AJN212" s="466"/>
      <c r="AJO212" s="466"/>
      <c r="AJP212" s="466"/>
      <c r="AJQ212" s="466"/>
      <c r="AJR212" s="466"/>
      <c r="AJS212" s="466"/>
      <c r="AJT212" s="466"/>
      <c r="AJU212" s="466"/>
      <c r="AJV212" s="466"/>
      <c r="AJW212" s="466"/>
      <c r="AJX212" s="466"/>
      <c r="AJY212" s="466"/>
      <c r="AJZ212" s="466"/>
      <c r="AKA212" s="466"/>
      <c r="AKB212" s="466"/>
      <c r="AKC212" s="466"/>
      <c r="AKD212" s="466"/>
      <c r="AKE212" s="466"/>
      <c r="AKF212" s="466"/>
      <c r="AKG212" s="466"/>
      <c r="AKH212" s="466"/>
      <c r="AKI212" s="466"/>
      <c r="AKJ212" s="466"/>
      <c r="AKK212" s="466"/>
      <c r="AKL212" s="466"/>
      <c r="AKM212" s="466"/>
      <c r="AKN212" s="466"/>
      <c r="AKO212" s="466"/>
      <c r="AKP212" s="466"/>
      <c r="AKQ212" s="466"/>
      <c r="AKR212" s="466"/>
      <c r="AKS212" s="466"/>
      <c r="AKT212" s="466"/>
      <c r="AKU212" s="466"/>
      <c r="AKV212" s="466"/>
      <c r="AKW212" s="466"/>
      <c r="AKX212" s="466"/>
      <c r="AKY212" s="466"/>
      <c r="AKZ212" s="466"/>
      <c r="ALA212" s="466"/>
      <c r="ALB212" s="466"/>
      <c r="ALC212" s="466"/>
      <c r="ALD212" s="466"/>
      <c r="ALE212" s="466"/>
      <c r="ALF212" s="466"/>
      <c r="ALG212" s="466"/>
      <c r="ALH212" s="466"/>
      <c r="ALI212" s="466"/>
      <c r="ALJ212" s="466"/>
      <c r="ALK212" s="466"/>
      <c r="ALL212" s="466"/>
      <c r="ALM212" s="466"/>
      <c r="ALN212" s="466"/>
      <c r="ALO212" s="466"/>
      <c r="ALP212" s="466"/>
      <c r="ALQ212" s="466"/>
      <c r="ALR212" s="466"/>
      <c r="ALS212" s="466"/>
      <c r="ALT212" s="466"/>
      <c r="ALU212" s="466"/>
      <c r="ALV212" s="466"/>
      <c r="ALW212" s="466"/>
      <c r="ALX212" s="466"/>
      <c r="ALY212" s="466"/>
      <c r="ALZ212" s="466"/>
      <c r="AMA212" s="466"/>
      <c r="AMB212" s="466"/>
      <c r="AMC212" s="466"/>
      <c r="AMD212" s="466"/>
      <c r="AME212" s="466"/>
      <c r="AMF212" s="466"/>
      <c r="AMG212" s="466"/>
      <c r="AMH212" s="466"/>
      <c r="AMI212" s="466"/>
      <c r="AMJ212" s="466"/>
      <c r="AMK212" s="466"/>
      <c r="AML212" s="466"/>
      <c r="AMM212" s="466"/>
      <c r="AMN212" s="466"/>
      <c r="AMO212" s="466"/>
      <c r="AMP212" s="466"/>
      <c r="AMQ212" s="466"/>
      <c r="AMR212" s="466"/>
      <c r="AMS212" s="466"/>
      <c r="AMT212" s="466"/>
      <c r="AMU212" s="466"/>
      <c r="AMV212" s="466"/>
      <c r="AMW212" s="466"/>
      <c r="AMX212" s="466"/>
      <c r="AMY212" s="466"/>
      <c r="AMZ212" s="466"/>
      <c r="ANA212" s="466"/>
      <c r="ANB212" s="466"/>
      <c r="ANC212" s="466"/>
      <c r="AND212" s="466"/>
      <c r="ANE212" s="466"/>
      <c r="ANF212" s="466"/>
      <c r="ANG212" s="466"/>
      <c r="ANH212" s="466"/>
      <c r="ANI212" s="466"/>
      <c r="ANJ212" s="466"/>
      <c r="ANK212" s="466"/>
      <c r="ANL212" s="466"/>
      <c r="ANM212" s="466"/>
      <c r="ANN212" s="466"/>
      <c r="ANO212" s="466"/>
      <c r="ANP212" s="466"/>
      <c r="ANQ212" s="466"/>
      <c r="ANR212" s="466"/>
      <c r="ANS212" s="466"/>
      <c r="ANT212" s="466"/>
      <c r="ANU212" s="466"/>
      <c r="ANV212" s="466"/>
      <c r="ANW212" s="466"/>
      <c r="ANX212" s="466"/>
      <c r="ANY212" s="466"/>
      <c r="ANZ212" s="466"/>
      <c r="AOA212" s="466"/>
      <c r="AOB212" s="466"/>
      <c r="AOC212" s="466"/>
      <c r="AOD212" s="466"/>
      <c r="AOE212" s="466"/>
      <c r="AOF212" s="466"/>
      <c r="AOG212" s="466"/>
      <c r="AOH212" s="466"/>
      <c r="AOI212" s="466"/>
      <c r="AOJ212" s="466"/>
      <c r="AOK212" s="466"/>
      <c r="AOL212" s="466"/>
      <c r="AOM212" s="466"/>
      <c r="AON212" s="466"/>
      <c r="AOO212" s="466"/>
      <c r="AOP212" s="466"/>
      <c r="AOQ212" s="466"/>
      <c r="AOR212" s="466"/>
      <c r="AOS212" s="466"/>
      <c r="AOT212" s="466"/>
      <c r="AOU212" s="466"/>
      <c r="AOV212" s="466"/>
      <c r="AOW212" s="466"/>
      <c r="AOX212" s="466"/>
      <c r="AOY212" s="466"/>
      <c r="AOZ212" s="466"/>
      <c r="APA212" s="466"/>
      <c r="APB212" s="466"/>
      <c r="APC212" s="466"/>
      <c r="APD212" s="466"/>
      <c r="APE212" s="466"/>
      <c r="APF212" s="466"/>
      <c r="APG212" s="466"/>
      <c r="APH212" s="466"/>
      <c r="API212" s="466"/>
      <c r="APJ212" s="466"/>
      <c r="APK212" s="466"/>
      <c r="APL212" s="466"/>
      <c r="APM212" s="466"/>
      <c r="APN212" s="466"/>
      <c r="APO212" s="466"/>
      <c r="APP212" s="466"/>
      <c r="APQ212" s="466"/>
      <c r="APR212" s="466"/>
      <c r="APS212" s="466"/>
      <c r="APT212" s="466"/>
      <c r="APU212" s="466"/>
      <c r="APV212" s="466"/>
      <c r="APW212" s="466"/>
      <c r="APX212" s="466"/>
      <c r="APY212" s="466"/>
      <c r="APZ212" s="466"/>
      <c r="AQA212" s="466"/>
      <c r="AQB212" s="466"/>
      <c r="AQC212" s="466"/>
      <c r="AQD212" s="466"/>
      <c r="AQE212" s="466"/>
      <c r="AQF212" s="466"/>
      <c r="AQG212" s="466"/>
      <c r="AQH212" s="466"/>
      <c r="AQI212" s="466"/>
      <c r="AQJ212" s="466"/>
      <c r="AQK212" s="466"/>
      <c r="AQL212" s="466"/>
      <c r="AQM212" s="466"/>
      <c r="AQN212" s="466"/>
      <c r="AQO212" s="466"/>
      <c r="AQP212" s="466"/>
      <c r="AQQ212" s="466"/>
      <c r="AQR212" s="466"/>
      <c r="AQS212" s="466"/>
      <c r="AQT212" s="466"/>
      <c r="AQU212" s="466"/>
      <c r="AQV212" s="466"/>
      <c r="AQW212" s="466"/>
      <c r="AQX212" s="466"/>
      <c r="AQY212" s="466"/>
      <c r="AQZ212" s="466"/>
      <c r="ARA212" s="466"/>
      <c r="ARB212" s="466"/>
      <c r="ARC212" s="466"/>
      <c r="ARD212" s="466"/>
      <c r="ARE212" s="466"/>
      <c r="ARF212" s="466"/>
      <c r="ARG212" s="466"/>
      <c r="ARH212" s="466"/>
      <c r="ARI212" s="466"/>
      <c r="ARJ212" s="466"/>
      <c r="ARK212" s="466"/>
      <c r="ARL212" s="466"/>
      <c r="ARM212" s="466"/>
      <c r="ARN212" s="466"/>
      <c r="ARO212" s="466"/>
      <c r="ARP212" s="466"/>
      <c r="ARQ212" s="466"/>
      <c r="ARR212" s="466"/>
      <c r="ARS212" s="466"/>
      <c r="ART212" s="466"/>
      <c r="ARU212" s="466"/>
      <c r="ARV212" s="466"/>
      <c r="ARW212" s="466"/>
      <c r="ARX212" s="466"/>
      <c r="ARY212" s="466"/>
      <c r="ARZ212" s="466"/>
      <c r="ASA212" s="466"/>
      <c r="ASB212" s="466"/>
      <c r="ASC212" s="466"/>
      <c r="ASD212" s="466"/>
      <c r="ASE212" s="466"/>
      <c r="ASF212" s="466"/>
      <c r="ASG212" s="466"/>
      <c r="ASH212" s="466"/>
      <c r="ASI212" s="466"/>
      <c r="ASJ212" s="466"/>
      <c r="ASK212" s="466"/>
      <c r="ASL212" s="466"/>
      <c r="ASM212" s="466"/>
      <c r="ASN212" s="466"/>
      <c r="ASO212" s="466"/>
      <c r="ASP212" s="466"/>
      <c r="ASQ212" s="466"/>
      <c r="ASR212" s="466"/>
      <c r="ASS212" s="466"/>
      <c r="AST212" s="466"/>
      <c r="ASU212" s="466"/>
      <c r="ASV212" s="466"/>
      <c r="ASW212" s="466"/>
      <c r="ASX212" s="466"/>
      <c r="ASY212" s="466"/>
      <c r="ASZ212" s="466"/>
      <c r="ATA212" s="466"/>
      <c r="ATB212" s="466"/>
      <c r="ATC212" s="466"/>
      <c r="ATD212" s="466"/>
      <c r="ATE212" s="466"/>
      <c r="ATF212" s="466"/>
      <c r="ATG212" s="466"/>
      <c r="ATH212" s="466"/>
      <c r="ATI212" s="466"/>
      <c r="ATJ212" s="466"/>
      <c r="ATK212" s="466"/>
      <c r="ATL212" s="466"/>
      <c r="ATM212" s="466"/>
      <c r="ATN212" s="466"/>
      <c r="ATO212" s="466"/>
      <c r="ATP212" s="466"/>
      <c r="ATQ212" s="466"/>
      <c r="ATR212" s="466"/>
      <c r="ATS212" s="466"/>
      <c r="ATT212" s="466"/>
      <c r="ATU212" s="466"/>
      <c r="ATV212" s="466"/>
      <c r="ATW212" s="466"/>
      <c r="ATX212" s="466"/>
      <c r="ATY212" s="466"/>
      <c r="ATZ212" s="466"/>
      <c r="AUA212" s="466"/>
      <c r="AUB212" s="466"/>
      <c r="AUC212" s="466"/>
      <c r="AUD212" s="466"/>
      <c r="AUE212" s="466"/>
      <c r="AUF212" s="466"/>
      <c r="AUG212" s="466"/>
      <c r="AUH212" s="466"/>
      <c r="AUI212" s="466"/>
      <c r="AUJ212" s="466"/>
      <c r="AUK212" s="466"/>
      <c r="AUL212" s="466"/>
      <c r="AUM212" s="466"/>
      <c r="AUN212" s="466"/>
      <c r="AUO212" s="466"/>
      <c r="AUP212" s="466"/>
      <c r="AUQ212" s="466"/>
      <c r="AUR212" s="466"/>
      <c r="AUS212" s="466"/>
      <c r="AUT212" s="466"/>
      <c r="AUU212" s="466"/>
      <c r="AUV212" s="466"/>
      <c r="AUW212" s="466"/>
      <c r="AUX212" s="466"/>
      <c r="AUY212" s="466"/>
      <c r="AUZ212" s="466"/>
      <c r="AVA212" s="466"/>
      <c r="AVB212" s="466"/>
      <c r="AVC212" s="466"/>
      <c r="AVD212" s="466"/>
      <c r="AVE212" s="466"/>
      <c r="AVF212" s="466"/>
      <c r="AVG212" s="466"/>
      <c r="AVH212" s="466"/>
      <c r="AVI212" s="466"/>
      <c r="AVJ212" s="466"/>
      <c r="AVK212" s="466"/>
      <c r="AVL212" s="466"/>
      <c r="AVM212" s="466"/>
      <c r="AVN212" s="466"/>
      <c r="AVO212" s="466"/>
      <c r="AVP212" s="466"/>
      <c r="AVQ212" s="466"/>
      <c r="AVR212" s="466"/>
      <c r="AVS212" s="466"/>
      <c r="AVT212" s="466"/>
      <c r="AVU212" s="466"/>
      <c r="AVV212" s="466"/>
      <c r="AVW212" s="466"/>
      <c r="AVX212" s="466"/>
      <c r="AVY212" s="466"/>
      <c r="AVZ212" s="466"/>
      <c r="AWA212" s="466"/>
      <c r="AWB212" s="466"/>
      <c r="AWC212" s="466"/>
      <c r="AWD212" s="466"/>
      <c r="AWE212" s="466"/>
      <c r="AWF212" s="466"/>
      <c r="AWG212" s="466"/>
      <c r="AWH212" s="466"/>
      <c r="AWI212" s="466"/>
      <c r="AWJ212" s="466"/>
      <c r="AWK212" s="466"/>
      <c r="AWL212" s="466"/>
      <c r="AWM212" s="466"/>
      <c r="AWN212" s="466"/>
      <c r="AWO212" s="466"/>
      <c r="AWP212" s="466"/>
      <c r="AWQ212" s="466"/>
      <c r="AWR212" s="466"/>
      <c r="AWS212" s="466"/>
      <c r="AWT212" s="466"/>
      <c r="AWU212" s="466"/>
      <c r="AWV212" s="466"/>
      <c r="AWW212" s="466"/>
      <c r="AWX212" s="466"/>
      <c r="AWY212" s="466"/>
      <c r="AWZ212" s="466"/>
      <c r="AXA212" s="466"/>
      <c r="AXB212" s="466"/>
      <c r="AXC212" s="466"/>
      <c r="AXD212" s="466"/>
      <c r="AXE212" s="466"/>
      <c r="AXF212" s="466"/>
      <c r="AXG212" s="466"/>
      <c r="AXH212" s="466"/>
      <c r="AXI212" s="466"/>
      <c r="AXJ212" s="466"/>
      <c r="AXK212" s="466"/>
      <c r="AXL212" s="466"/>
      <c r="AXM212" s="466"/>
      <c r="AXN212" s="466"/>
      <c r="AXO212" s="466"/>
      <c r="AXP212" s="466"/>
      <c r="AXQ212" s="466"/>
      <c r="AXR212" s="466"/>
      <c r="AXS212" s="466"/>
      <c r="AXT212" s="466"/>
      <c r="AXU212" s="466"/>
      <c r="AXV212" s="466"/>
      <c r="AXW212" s="466"/>
      <c r="AXX212" s="466"/>
      <c r="AXY212" s="466"/>
      <c r="AXZ212" s="466"/>
      <c r="AYA212" s="466"/>
      <c r="AYB212" s="466"/>
      <c r="AYC212" s="466"/>
      <c r="AYD212" s="466"/>
      <c r="AYE212" s="466"/>
      <c r="AYF212" s="466"/>
      <c r="AYG212" s="466"/>
      <c r="AYH212" s="466"/>
      <c r="AYI212" s="466"/>
      <c r="AYJ212" s="466"/>
      <c r="AYK212" s="466"/>
      <c r="AYL212" s="466"/>
      <c r="AYM212" s="466"/>
      <c r="AYN212" s="466"/>
      <c r="AYO212" s="466"/>
      <c r="AYP212" s="466"/>
      <c r="AYQ212" s="466"/>
      <c r="AYR212" s="466"/>
      <c r="AYS212" s="466"/>
      <c r="AYT212" s="466"/>
      <c r="AYU212" s="466"/>
      <c r="AYV212" s="466"/>
      <c r="AYW212" s="466"/>
      <c r="AYX212" s="466"/>
      <c r="AYY212" s="466"/>
      <c r="AYZ212" s="466"/>
      <c r="AZA212" s="466"/>
      <c r="AZB212" s="466"/>
      <c r="AZC212" s="466"/>
      <c r="AZD212" s="466"/>
      <c r="AZE212" s="466"/>
      <c r="AZF212" s="466"/>
      <c r="AZG212" s="466"/>
      <c r="AZH212" s="466"/>
      <c r="AZI212" s="466"/>
      <c r="AZJ212" s="466"/>
      <c r="AZK212" s="466"/>
      <c r="AZL212" s="466"/>
      <c r="AZM212" s="466"/>
      <c r="AZN212" s="466"/>
      <c r="AZO212" s="466"/>
      <c r="AZP212" s="466"/>
      <c r="AZQ212" s="466"/>
      <c r="AZR212" s="466"/>
      <c r="AZS212" s="466"/>
      <c r="AZT212" s="466"/>
      <c r="AZU212" s="466"/>
      <c r="AZV212" s="466"/>
      <c r="AZW212" s="466"/>
      <c r="AZX212" s="466"/>
      <c r="AZY212" s="466"/>
      <c r="AZZ212" s="466"/>
      <c r="BAA212" s="466"/>
      <c r="BAB212" s="466"/>
      <c r="BAC212" s="466"/>
      <c r="BAD212" s="466"/>
      <c r="BAE212" s="466"/>
      <c r="BAF212" s="466"/>
      <c r="BAG212" s="466"/>
      <c r="BAH212" s="466"/>
      <c r="BAI212" s="466"/>
      <c r="BAJ212" s="466"/>
      <c r="BAK212" s="466"/>
      <c r="BAL212" s="466"/>
      <c r="BAM212" s="466"/>
      <c r="BAN212" s="466"/>
      <c r="BAO212" s="466"/>
      <c r="BAP212" s="466"/>
      <c r="BAQ212" s="466"/>
      <c r="BAR212" s="466"/>
      <c r="BAS212" s="466"/>
      <c r="BAT212" s="466"/>
      <c r="BAU212" s="466"/>
      <c r="BAV212" s="466"/>
      <c r="BAW212" s="466"/>
      <c r="BAX212" s="466"/>
      <c r="BAY212" s="466"/>
      <c r="BAZ212" s="466"/>
      <c r="BBA212" s="466"/>
      <c r="BBB212" s="466"/>
      <c r="BBC212" s="466"/>
      <c r="BBD212" s="466"/>
      <c r="BBE212" s="466"/>
      <c r="BBF212" s="466"/>
      <c r="BBG212" s="466"/>
      <c r="BBH212" s="466"/>
      <c r="BBI212" s="466"/>
      <c r="BBJ212" s="466"/>
      <c r="BBK212" s="466"/>
      <c r="BBL212" s="466"/>
      <c r="BBM212" s="466"/>
      <c r="BBN212" s="466"/>
      <c r="BBO212" s="466"/>
      <c r="BBP212" s="466"/>
      <c r="BBQ212" s="466"/>
      <c r="BBR212" s="466"/>
      <c r="BBS212" s="466"/>
      <c r="BBT212" s="466"/>
      <c r="BBU212" s="466"/>
      <c r="BBV212" s="466"/>
      <c r="BBW212" s="466"/>
      <c r="BBX212" s="466"/>
      <c r="BBY212" s="466"/>
      <c r="BBZ212" s="466"/>
      <c r="BCA212" s="466"/>
      <c r="BCB212" s="466"/>
      <c r="BCC212" s="466"/>
      <c r="BCD212" s="466"/>
      <c r="BCE212" s="466"/>
      <c r="BCF212" s="466"/>
      <c r="BCG212" s="466"/>
      <c r="BCH212" s="466"/>
      <c r="BCI212" s="466"/>
      <c r="BCJ212" s="466"/>
      <c r="BCK212" s="466"/>
      <c r="BCL212" s="466"/>
      <c r="BCM212" s="466"/>
      <c r="BCN212" s="466"/>
      <c r="BCO212" s="466"/>
      <c r="BCP212" s="466"/>
      <c r="BCQ212" s="466"/>
      <c r="BCR212" s="466"/>
      <c r="BCS212" s="466"/>
      <c r="BCT212" s="466"/>
      <c r="BCU212" s="466"/>
      <c r="BCV212" s="466"/>
      <c r="BCW212" s="466"/>
      <c r="BCX212" s="466"/>
      <c r="BCY212" s="466"/>
      <c r="BCZ212" s="466"/>
      <c r="BDA212" s="466"/>
      <c r="BDB212" s="466"/>
      <c r="BDC212" s="466"/>
      <c r="BDD212" s="466"/>
      <c r="BDE212" s="466"/>
      <c r="BDF212" s="466"/>
      <c r="BDG212" s="466"/>
      <c r="BDH212" s="466"/>
      <c r="BDI212" s="466"/>
      <c r="BDJ212" s="466"/>
      <c r="BDK212" s="466"/>
      <c r="BDL212" s="466"/>
      <c r="BDM212" s="466"/>
      <c r="BDN212" s="466"/>
      <c r="BDO212" s="466"/>
      <c r="BDP212" s="466"/>
      <c r="BDQ212" s="466"/>
      <c r="BDR212" s="466"/>
      <c r="BDS212" s="466"/>
      <c r="BDT212" s="466"/>
      <c r="BDU212" s="466"/>
      <c r="BDV212" s="466"/>
      <c r="BDW212" s="466"/>
      <c r="BDX212" s="466"/>
      <c r="BDY212" s="466"/>
      <c r="BDZ212" s="466"/>
      <c r="BEA212" s="466"/>
      <c r="BEB212" s="466"/>
      <c r="BEC212" s="466"/>
      <c r="BED212" s="466"/>
      <c r="BEE212" s="466"/>
      <c r="BEF212" s="466"/>
      <c r="BEG212" s="466"/>
      <c r="BEH212" s="466"/>
      <c r="BEI212" s="466"/>
      <c r="BEJ212" s="466"/>
      <c r="BEK212" s="466"/>
      <c r="BEL212" s="466"/>
      <c r="BEM212" s="466"/>
      <c r="BEN212" s="466"/>
      <c r="BEO212" s="466"/>
      <c r="BEP212" s="466"/>
      <c r="BEQ212" s="466"/>
      <c r="BER212" s="466"/>
      <c r="BES212" s="466"/>
      <c r="BET212" s="466"/>
      <c r="BEU212" s="466"/>
      <c r="BEV212" s="466"/>
      <c r="BEW212" s="466"/>
      <c r="BEX212" s="466"/>
      <c r="BEY212" s="466"/>
      <c r="BEZ212" s="466"/>
      <c r="BFA212" s="466"/>
      <c r="BFB212" s="466"/>
      <c r="BFC212" s="466"/>
      <c r="BFD212" s="466"/>
      <c r="BFE212" s="466"/>
      <c r="BFF212" s="466"/>
      <c r="BFG212" s="466"/>
      <c r="BFH212" s="466"/>
      <c r="BFI212" s="466"/>
      <c r="BFJ212" s="466"/>
      <c r="BFK212" s="466"/>
      <c r="BFL212" s="466"/>
      <c r="BFM212" s="466"/>
      <c r="BFN212" s="466"/>
      <c r="BFO212" s="466"/>
      <c r="BFP212" s="466"/>
      <c r="BFQ212" s="466"/>
      <c r="BFR212" s="466"/>
      <c r="BFS212" s="466"/>
      <c r="BFT212" s="466"/>
      <c r="BFU212" s="466"/>
      <c r="BFV212" s="466"/>
      <c r="BFW212" s="466"/>
      <c r="BFX212" s="466"/>
      <c r="BFY212" s="466"/>
      <c r="BFZ212" s="466"/>
      <c r="BGA212" s="466"/>
      <c r="BGB212" s="466"/>
      <c r="BGC212" s="466"/>
      <c r="BGD212" s="466"/>
      <c r="BGE212" s="466"/>
      <c r="BGF212" s="466"/>
      <c r="BGG212" s="466"/>
      <c r="BGH212" s="466"/>
      <c r="BGI212" s="466"/>
      <c r="BGJ212" s="466"/>
      <c r="BGK212" s="466"/>
      <c r="BGL212" s="466"/>
      <c r="BGM212" s="466"/>
      <c r="BGN212" s="466"/>
      <c r="BGO212" s="466"/>
      <c r="BGP212" s="466"/>
      <c r="BGQ212" s="466"/>
      <c r="BGR212" s="466"/>
      <c r="BGS212" s="466"/>
      <c r="BGT212" s="466"/>
      <c r="BGU212" s="466"/>
      <c r="BGV212" s="466"/>
      <c r="BGW212" s="466"/>
      <c r="BGX212" s="466"/>
      <c r="BGY212" s="466"/>
      <c r="BGZ212" s="466"/>
      <c r="BHA212" s="466"/>
      <c r="BHB212" s="466"/>
      <c r="BHC212" s="466"/>
      <c r="BHD212" s="466"/>
      <c r="BHE212" s="466"/>
      <c r="BHF212" s="466"/>
      <c r="BHG212" s="466"/>
      <c r="BHH212" s="466"/>
      <c r="BHI212" s="466"/>
      <c r="BHJ212" s="466"/>
      <c r="BHK212" s="466"/>
      <c r="BHL212" s="466"/>
      <c r="BHM212" s="466"/>
      <c r="BHN212" s="466"/>
      <c r="BHO212" s="466"/>
      <c r="BHP212" s="466"/>
      <c r="BHQ212" s="466"/>
      <c r="BHR212" s="466"/>
      <c r="BHS212" s="466"/>
      <c r="BHT212" s="466"/>
      <c r="BHU212" s="466"/>
      <c r="BHV212" s="466"/>
      <c r="BHW212" s="466"/>
      <c r="BHX212" s="466"/>
      <c r="BHY212" s="466"/>
      <c r="BHZ212" s="466"/>
      <c r="BIA212" s="466"/>
      <c r="BIB212" s="466"/>
      <c r="BIC212" s="466"/>
      <c r="BID212" s="466"/>
      <c r="BIE212" s="466"/>
      <c r="BIF212" s="466"/>
      <c r="BIG212" s="466"/>
      <c r="BIH212" s="466"/>
      <c r="BII212" s="466"/>
      <c r="BIJ212" s="466"/>
      <c r="BIK212" s="466"/>
      <c r="BIL212" s="466"/>
      <c r="BIM212" s="466"/>
      <c r="BIN212" s="466"/>
      <c r="BIO212" s="466"/>
      <c r="BIP212" s="466"/>
      <c r="BIQ212" s="466"/>
      <c r="BIR212" s="466"/>
      <c r="BIS212" s="466"/>
      <c r="BIT212" s="466"/>
      <c r="BIU212" s="466"/>
      <c r="BIV212" s="466"/>
      <c r="BIW212" s="466"/>
      <c r="BIX212" s="466"/>
      <c r="BIY212" s="466"/>
      <c r="BIZ212" s="466"/>
      <c r="BJA212" s="466"/>
      <c r="BJB212" s="466"/>
      <c r="BJC212" s="466"/>
      <c r="BJD212" s="466"/>
      <c r="BJE212" s="466"/>
      <c r="BJF212" s="466"/>
      <c r="BJG212" s="466"/>
      <c r="BJH212" s="466"/>
      <c r="BJI212" s="466"/>
      <c r="BJJ212" s="466"/>
      <c r="BJK212" s="466"/>
      <c r="BJL212" s="466"/>
      <c r="BJM212" s="466"/>
      <c r="BJN212" s="466"/>
      <c r="BJO212" s="466"/>
      <c r="BJP212" s="466"/>
      <c r="BJQ212" s="466"/>
      <c r="BJR212" s="466"/>
      <c r="BJS212" s="466"/>
      <c r="BJT212" s="466"/>
      <c r="BJU212" s="466"/>
      <c r="BJV212" s="466"/>
      <c r="BJW212" s="466"/>
      <c r="BJX212" s="466"/>
      <c r="BJY212" s="466"/>
      <c r="BJZ212" s="466"/>
      <c r="BKA212" s="466"/>
      <c r="BKB212" s="466"/>
      <c r="BKC212" s="466"/>
      <c r="BKD212" s="466"/>
      <c r="BKE212" s="466"/>
      <c r="BKF212" s="466"/>
      <c r="BKG212" s="466"/>
      <c r="BKH212" s="466"/>
      <c r="BKI212" s="466"/>
      <c r="BKJ212" s="466"/>
      <c r="BKK212" s="466"/>
      <c r="BKL212" s="466"/>
      <c r="BKM212" s="466"/>
      <c r="BKN212" s="466"/>
      <c r="BKO212" s="466"/>
      <c r="BKP212" s="466"/>
      <c r="BKQ212" s="466"/>
      <c r="BKR212" s="466"/>
      <c r="BKS212" s="466"/>
      <c r="BKT212" s="466"/>
      <c r="BKU212" s="466"/>
      <c r="BKV212" s="466"/>
      <c r="BKW212" s="466"/>
      <c r="BKX212" s="466"/>
      <c r="BKY212" s="466"/>
      <c r="BKZ212" s="466"/>
      <c r="BLA212" s="466"/>
      <c r="BLB212" s="466"/>
      <c r="BLC212" s="466"/>
      <c r="BLD212" s="466"/>
      <c r="BLE212" s="466"/>
      <c r="BLF212" s="466"/>
      <c r="BLG212" s="466"/>
      <c r="BLH212" s="466"/>
      <c r="BLI212" s="466"/>
      <c r="BLJ212" s="466"/>
      <c r="BLK212" s="466"/>
      <c r="BLL212" s="466"/>
      <c r="BLM212" s="466"/>
      <c r="BLN212" s="466"/>
      <c r="BLO212" s="466"/>
      <c r="BLP212" s="466"/>
      <c r="BLQ212" s="466"/>
      <c r="BLR212" s="466"/>
      <c r="BLS212" s="466"/>
      <c r="BLT212" s="466"/>
      <c r="BLU212" s="466"/>
      <c r="BLV212" s="466"/>
      <c r="BLW212" s="466"/>
      <c r="BLX212" s="466"/>
      <c r="BLY212" s="466"/>
      <c r="BLZ212" s="466"/>
      <c r="BMA212" s="466"/>
      <c r="BMB212" s="466"/>
      <c r="BMC212" s="466"/>
      <c r="BMD212" s="466"/>
      <c r="BME212" s="466"/>
      <c r="BMF212" s="466"/>
      <c r="BMG212" s="466"/>
      <c r="BMH212" s="466"/>
      <c r="BMI212" s="466"/>
      <c r="BMJ212" s="466"/>
      <c r="BMK212" s="466"/>
      <c r="BML212" s="466"/>
      <c r="BMM212" s="466"/>
      <c r="BMN212" s="466"/>
      <c r="BMO212" s="466"/>
      <c r="BMP212" s="466"/>
      <c r="BMQ212" s="466"/>
      <c r="BMR212" s="466"/>
      <c r="BMS212" s="466"/>
      <c r="BMT212" s="466"/>
      <c r="BMU212" s="466"/>
      <c r="BMV212" s="466"/>
      <c r="BMW212" s="466"/>
      <c r="BMX212" s="466"/>
      <c r="BMY212" s="466"/>
      <c r="BMZ212" s="466"/>
      <c r="BNA212" s="466"/>
      <c r="BNB212" s="466"/>
      <c r="BNC212" s="466"/>
      <c r="BND212" s="466"/>
      <c r="BNE212" s="466"/>
      <c r="BNF212" s="466"/>
      <c r="BNG212" s="466"/>
      <c r="BNH212" s="466"/>
      <c r="BNI212" s="466"/>
      <c r="BNJ212" s="466"/>
      <c r="BNK212" s="466"/>
      <c r="BNL212" s="466"/>
      <c r="BNM212" s="466"/>
      <c r="BNN212" s="466"/>
      <c r="BNO212" s="466"/>
      <c r="BNP212" s="466"/>
      <c r="BNQ212" s="466"/>
      <c r="BNR212" s="466"/>
      <c r="BNS212" s="466"/>
      <c r="BNT212" s="466"/>
      <c r="BNU212" s="466"/>
      <c r="BNV212" s="466"/>
      <c r="BNW212" s="466"/>
      <c r="BNX212" s="466"/>
      <c r="BNY212" s="466"/>
      <c r="BNZ212" s="466"/>
      <c r="BOA212" s="466"/>
      <c r="BOB212" s="466"/>
      <c r="BOC212" s="466"/>
      <c r="BOD212" s="466"/>
      <c r="BOE212" s="466"/>
      <c r="BOF212" s="466"/>
      <c r="BOG212" s="466"/>
      <c r="BOH212" s="466"/>
      <c r="BOI212" s="466"/>
      <c r="BOJ212" s="466"/>
      <c r="BOK212" s="466"/>
      <c r="BOL212" s="466"/>
      <c r="BOM212" s="466"/>
      <c r="BON212" s="466"/>
      <c r="BOO212" s="466"/>
      <c r="BOP212" s="466"/>
      <c r="BOQ212" s="466"/>
      <c r="BOR212" s="466"/>
      <c r="BOS212" s="466"/>
      <c r="BOT212" s="466"/>
      <c r="BOU212" s="466"/>
      <c r="BOV212" s="466"/>
      <c r="BOW212" s="466"/>
      <c r="BOX212" s="466"/>
      <c r="BOY212" s="466"/>
      <c r="BOZ212" s="466"/>
      <c r="BPA212" s="466"/>
      <c r="BPB212" s="466"/>
      <c r="BPC212" s="466"/>
      <c r="BPD212" s="466"/>
      <c r="BPE212" s="466"/>
      <c r="BPF212" s="466"/>
      <c r="BPG212" s="466"/>
      <c r="BPH212" s="466"/>
      <c r="BPI212" s="466"/>
      <c r="BPJ212" s="466"/>
      <c r="BPK212" s="466"/>
      <c r="BPL212" s="466"/>
      <c r="BPM212" s="466"/>
      <c r="BPN212" s="466"/>
      <c r="BPO212" s="466"/>
      <c r="BPP212" s="466"/>
      <c r="BPQ212" s="466"/>
      <c r="BPR212" s="466"/>
      <c r="BPS212" s="466"/>
      <c r="BPT212" s="466"/>
      <c r="BPU212" s="466"/>
      <c r="BPV212" s="466"/>
      <c r="BPW212" s="466"/>
      <c r="BPX212" s="466"/>
      <c r="BPY212" s="466"/>
      <c r="BPZ212" s="466"/>
      <c r="BQA212" s="466"/>
      <c r="BQB212" s="466"/>
      <c r="BQC212" s="466"/>
      <c r="BQD212" s="466"/>
      <c r="BQE212" s="466"/>
      <c r="BQF212" s="466"/>
      <c r="BQG212" s="466"/>
      <c r="BQH212" s="466"/>
      <c r="BQI212" s="466"/>
      <c r="BQJ212" s="466"/>
      <c r="BQK212" s="466"/>
      <c r="BQL212" s="466"/>
      <c r="BQM212" s="466"/>
      <c r="BQN212" s="466"/>
      <c r="BQO212" s="466"/>
      <c r="BQP212" s="466"/>
      <c r="BQQ212" s="466"/>
      <c r="BQR212" s="466"/>
      <c r="BQS212" s="466"/>
      <c r="BQT212" s="466"/>
      <c r="BQU212" s="466"/>
      <c r="BQV212" s="466"/>
      <c r="BQW212" s="466"/>
      <c r="BQX212" s="466"/>
      <c r="BQY212" s="466"/>
      <c r="BQZ212" s="466"/>
      <c r="BRA212" s="466"/>
      <c r="BRB212" s="466"/>
      <c r="BRC212" s="466"/>
      <c r="BRD212" s="466"/>
      <c r="BRE212" s="466"/>
      <c r="BRF212" s="466"/>
      <c r="BRG212" s="466"/>
      <c r="BRH212" s="466"/>
      <c r="BRI212" s="466"/>
      <c r="BRJ212" s="466"/>
      <c r="BRK212" s="466"/>
      <c r="BRL212" s="466"/>
      <c r="BRM212" s="466"/>
      <c r="BRN212" s="466"/>
      <c r="BRO212" s="466"/>
      <c r="BRP212" s="466"/>
      <c r="BRQ212" s="466"/>
      <c r="BRR212" s="466"/>
      <c r="BRS212" s="466"/>
      <c r="BRT212" s="466"/>
      <c r="BRU212" s="466"/>
      <c r="BRV212" s="466"/>
      <c r="BRW212" s="466"/>
      <c r="BRX212" s="466"/>
      <c r="BRY212" s="466"/>
      <c r="BRZ212" s="466"/>
      <c r="BSA212" s="466"/>
      <c r="BSB212" s="466"/>
      <c r="BSC212" s="466"/>
      <c r="BSD212" s="466"/>
      <c r="BSE212" s="466"/>
      <c r="BSF212" s="466"/>
      <c r="BSG212" s="466"/>
      <c r="BSH212" s="466"/>
      <c r="BSI212" s="466"/>
      <c r="BSJ212" s="466"/>
      <c r="BSK212" s="466"/>
      <c r="BSL212" s="466"/>
      <c r="BSM212" s="466"/>
      <c r="BSN212" s="466"/>
      <c r="BSO212" s="466"/>
      <c r="BSP212" s="466"/>
      <c r="BSQ212" s="466"/>
      <c r="BSR212" s="466"/>
      <c r="BSS212" s="466"/>
      <c r="BST212" s="466"/>
      <c r="BSU212" s="466"/>
      <c r="BSV212" s="466"/>
      <c r="BSW212" s="466"/>
      <c r="BSX212" s="466"/>
      <c r="BSY212" s="466"/>
      <c r="BSZ212" s="466"/>
      <c r="BTA212" s="466"/>
      <c r="BTB212" s="466"/>
      <c r="BTC212" s="466"/>
      <c r="BTD212" s="466"/>
      <c r="BTE212" s="466"/>
      <c r="BTF212" s="466"/>
      <c r="BTG212" s="466"/>
      <c r="BTH212" s="466"/>
      <c r="BTI212" s="466"/>
    </row>
    <row r="213" spans="1:1881" s="465" customFormat="1" ht="15.75" thickBot="1" x14ac:dyDescent="0.3">
      <c r="A213" s="468"/>
      <c r="B213" s="676"/>
      <c r="C213" s="676"/>
      <c r="D213" s="677"/>
      <c r="E213" s="670"/>
      <c r="F213" s="697"/>
      <c r="G213" s="538"/>
      <c r="H213" s="463"/>
      <c r="I213" s="388"/>
      <c r="J213"/>
      <c r="K213"/>
      <c r="L213"/>
      <c r="M213"/>
      <c r="N213"/>
      <c r="O213"/>
      <c r="P213" s="466"/>
      <c r="Q213" s="466"/>
      <c r="R213" s="466"/>
      <c r="S213" s="466"/>
      <c r="T213" s="466"/>
      <c r="U213" s="466"/>
      <c r="V213" s="466"/>
      <c r="W213" s="466"/>
      <c r="X213" s="466"/>
      <c r="Y213" s="466"/>
      <c r="Z213" s="466"/>
      <c r="AA213" s="466"/>
      <c r="AB213" s="466"/>
      <c r="AC213" s="466"/>
      <c r="AD213" s="466"/>
      <c r="AE213" s="466"/>
      <c r="AF213" s="466"/>
      <c r="AG213" s="466"/>
      <c r="AH213" s="466"/>
      <c r="AI213" s="466"/>
      <c r="AJ213" s="466"/>
      <c r="AK213" s="466"/>
      <c r="AL213" s="466"/>
      <c r="AM213" s="466"/>
      <c r="AN213" s="466"/>
      <c r="AO213" s="466"/>
      <c r="AP213" s="466"/>
      <c r="AQ213" s="466"/>
      <c r="AR213" s="466"/>
      <c r="AS213" s="466"/>
      <c r="AT213" s="466"/>
      <c r="AU213" s="466"/>
      <c r="AV213" s="466"/>
      <c r="AW213" s="466"/>
      <c r="AX213" s="466"/>
      <c r="AY213" s="466"/>
      <c r="AZ213" s="466"/>
      <c r="BA213" s="466"/>
      <c r="BB213" s="466"/>
      <c r="BC213" s="466"/>
      <c r="BD213" s="466"/>
      <c r="BE213" s="466"/>
      <c r="BF213" s="466"/>
      <c r="BG213" s="466"/>
      <c r="BH213" s="466"/>
      <c r="BI213" s="466"/>
      <c r="BJ213" s="466"/>
      <c r="BK213" s="466"/>
      <c r="BL213" s="466"/>
      <c r="BM213" s="466"/>
      <c r="BN213" s="466"/>
      <c r="BO213" s="466"/>
      <c r="BP213" s="466"/>
      <c r="BQ213" s="466"/>
      <c r="BR213" s="466"/>
      <c r="BS213" s="466"/>
      <c r="BT213" s="466"/>
      <c r="BU213" s="466"/>
      <c r="BV213" s="466"/>
      <c r="BW213" s="466"/>
      <c r="BX213" s="466"/>
      <c r="BY213" s="466"/>
      <c r="BZ213" s="466"/>
      <c r="CA213" s="466"/>
      <c r="CB213" s="466"/>
      <c r="CC213" s="466"/>
      <c r="CD213" s="466"/>
      <c r="CE213" s="466"/>
      <c r="CF213" s="466"/>
      <c r="CG213" s="466"/>
      <c r="CH213" s="466"/>
      <c r="CI213" s="466"/>
      <c r="CJ213" s="466"/>
      <c r="CK213" s="466"/>
      <c r="CL213" s="466"/>
      <c r="CM213" s="466"/>
      <c r="CN213" s="466"/>
      <c r="CO213" s="466"/>
      <c r="CP213" s="466"/>
      <c r="CQ213" s="466"/>
      <c r="CR213" s="466"/>
      <c r="CS213" s="466"/>
      <c r="CT213" s="466"/>
      <c r="CU213" s="466"/>
      <c r="CV213" s="466"/>
      <c r="CW213" s="466"/>
      <c r="CX213" s="466"/>
      <c r="CY213" s="466"/>
      <c r="CZ213" s="466"/>
      <c r="DA213" s="466"/>
      <c r="DB213" s="466"/>
      <c r="DC213" s="466"/>
      <c r="DD213" s="466"/>
      <c r="DE213" s="466"/>
      <c r="DF213" s="466"/>
      <c r="DG213" s="466"/>
      <c r="DH213" s="466"/>
      <c r="DI213" s="466"/>
      <c r="DJ213" s="466"/>
      <c r="DK213" s="466"/>
      <c r="DL213" s="466"/>
      <c r="DM213" s="466"/>
      <c r="DN213" s="466"/>
      <c r="DO213" s="466"/>
      <c r="DP213" s="466"/>
      <c r="DQ213" s="466"/>
      <c r="DR213" s="466"/>
      <c r="DS213" s="466"/>
      <c r="DT213" s="466"/>
      <c r="DU213" s="466"/>
      <c r="DV213" s="466"/>
      <c r="DW213" s="466"/>
      <c r="DX213" s="466"/>
      <c r="DY213" s="466"/>
      <c r="DZ213" s="466"/>
      <c r="EA213" s="466"/>
      <c r="EB213" s="466"/>
      <c r="EC213" s="466"/>
      <c r="ED213" s="466"/>
      <c r="EE213" s="466"/>
      <c r="EF213" s="466"/>
      <c r="EG213" s="466"/>
      <c r="EH213" s="466"/>
      <c r="EI213" s="466"/>
      <c r="EJ213" s="466"/>
      <c r="EK213" s="466"/>
      <c r="EL213" s="466"/>
      <c r="EM213" s="466"/>
      <c r="EN213" s="466"/>
      <c r="EO213" s="466"/>
      <c r="EP213" s="466"/>
      <c r="EQ213" s="466"/>
      <c r="ER213" s="466"/>
      <c r="ES213" s="466"/>
      <c r="ET213" s="466"/>
      <c r="EU213" s="466"/>
      <c r="EV213" s="466"/>
      <c r="EW213" s="466"/>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6"/>
      <c r="GU213" s="466"/>
      <c r="GV213" s="466"/>
      <c r="GW213" s="466"/>
      <c r="GX213" s="466"/>
      <c r="GY213" s="466"/>
      <c r="GZ213" s="466"/>
      <c r="HA213" s="466"/>
      <c r="HB213" s="466"/>
      <c r="HC213" s="466"/>
      <c r="HD213" s="466"/>
      <c r="HE213" s="466"/>
      <c r="HF213" s="466"/>
      <c r="HG213" s="466"/>
      <c r="HH213" s="466"/>
      <c r="HI213" s="466"/>
      <c r="HJ213" s="466"/>
      <c r="HK213" s="466"/>
      <c r="HL213" s="466"/>
      <c r="HM213" s="466"/>
      <c r="HN213" s="466"/>
      <c r="HO213" s="466"/>
      <c r="HP213" s="466"/>
      <c r="HQ213" s="466"/>
      <c r="HR213" s="466"/>
      <c r="HS213" s="466"/>
      <c r="HT213" s="466"/>
      <c r="HU213" s="466"/>
      <c r="HV213" s="466"/>
      <c r="HW213" s="466"/>
      <c r="HX213" s="466"/>
      <c r="HY213" s="466"/>
      <c r="HZ213" s="466"/>
      <c r="IA213" s="466"/>
      <c r="IB213" s="466"/>
      <c r="IC213" s="466"/>
      <c r="ID213" s="466"/>
      <c r="IE213" s="466"/>
      <c r="IF213" s="466"/>
      <c r="IG213" s="466"/>
      <c r="IH213" s="466"/>
      <c r="II213" s="466"/>
      <c r="IJ213" s="466"/>
      <c r="IK213" s="466"/>
      <c r="IL213" s="466"/>
      <c r="IM213" s="466"/>
      <c r="IN213" s="466"/>
      <c r="IO213" s="466"/>
      <c r="IP213" s="466"/>
      <c r="IQ213" s="466"/>
      <c r="IR213" s="466"/>
      <c r="IS213" s="466"/>
      <c r="IT213" s="466"/>
      <c r="IU213" s="466"/>
      <c r="IV213" s="466"/>
      <c r="IW213" s="466"/>
      <c r="IX213" s="466"/>
      <c r="IY213" s="466"/>
      <c r="IZ213" s="466"/>
      <c r="JA213" s="466"/>
      <c r="JB213" s="466"/>
      <c r="JC213" s="466"/>
      <c r="JD213" s="466"/>
      <c r="JE213" s="466"/>
      <c r="JF213" s="466"/>
      <c r="JG213" s="466"/>
      <c r="JH213" s="466"/>
      <c r="JI213" s="466"/>
      <c r="JJ213" s="466"/>
      <c r="JK213" s="466"/>
      <c r="JL213" s="466"/>
      <c r="JM213" s="466"/>
      <c r="JN213" s="466"/>
      <c r="JO213" s="466"/>
      <c r="JP213" s="466"/>
      <c r="JQ213" s="466"/>
      <c r="JR213" s="466"/>
      <c r="JS213" s="466"/>
      <c r="JT213" s="466"/>
      <c r="JU213" s="466"/>
      <c r="JV213" s="466"/>
      <c r="JW213" s="466"/>
      <c r="JX213" s="466"/>
      <c r="JY213" s="466"/>
      <c r="JZ213" s="466"/>
      <c r="KA213" s="466"/>
      <c r="KB213" s="466"/>
      <c r="KC213" s="466"/>
      <c r="KD213" s="466"/>
      <c r="KE213" s="466"/>
      <c r="KF213" s="466"/>
      <c r="KG213" s="466"/>
      <c r="KH213" s="466"/>
      <c r="KI213" s="466"/>
      <c r="KJ213" s="466"/>
      <c r="KK213" s="466"/>
      <c r="KL213" s="466"/>
      <c r="KM213" s="466"/>
      <c r="KN213" s="466"/>
      <c r="KO213" s="466"/>
      <c r="KP213" s="466"/>
      <c r="KQ213" s="466"/>
      <c r="KR213" s="466"/>
      <c r="KS213" s="466"/>
      <c r="KT213" s="466"/>
      <c r="KU213" s="466"/>
      <c r="KV213" s="466"/>
      <c r="KW213" s="466"/>
      <c r="KX213" s="466"/>
      <c r="KY213" s="466"/>
      <c r="KZ213" s="466"/>
      <c r="LA213" s="466"/>
      <c r="LB213" s="466"/>
      <c r="LC213" s="466"/>
      <c r="LD213" s="466"/>
      <c r="LE213" s="466"/>
      <c r="LF213" s="466"/>
      <c r="LG213" s="466"/>
      <c r="LH213" s="466"/>
      <c r="LI213" s="466"/>
      <c r="LJ213" s="466"/>
      <c r="LK213" s="466"/>
      <c r="LL213" s="466"/>
      <c r="LM213" s="466"/>
      <c r="LN213" s="466"/>
      <c r="LO213" s="466"/>
      <c r="LP213" s="466"/>
      <c r="LQ213" s="466"/>
      <c r="LR213" s="466"/>
      <c r="LS213" s="466"/>
      <c r="LT213" s="466"/>
      <c r="LU213" s="466"/>
      <c r="LV213" s="466"/>
      <c r="LW213" s="466"/>
      <c r="LX213" s="466"/>
      <c r="LY213" s="466"/>
      <c r="LZ213" s="466"/>
      <c r="MA213" s="466"/>
      <c r="MB213" s="466"/>
      <c r="MC213" s="466"/>
      <c r="MD213" s="466"/>
      <c r="ME213" s="466"/>
      <c r="MF213" s="466"/>
      <c r="MG213" s="466"/>
      <c r="MH213" s="466"/>
      <c r="MI213" s="466"/>
      <c r="MJ213" s="466"/>
      <c r="MK213" s="466"/>
      <c r="ML213" s="466"/>
      <c r="MM213" s="466"/>
      <c r="MN213" s="466"/>
      <c r="MO213" s="466"/>
      <c r="MP213" s="466"/>
      <c r="MQ213" s="466"/>
      <c r="MR213" s="466"/>
      <c r="MS213" s="466"/>
      <c r="MT213" s="466"/>
      <c r="MU213" s="466"/>
      <c r="MV213" s="466"/>
      <c r="MW213" s="466"/>
      <c r="MX213" s="466"/>
      <c r="MY213" s="466"/>
      <c r="MZ213" s="466"/>
      <c r="NA213" s="466"/>
      <c r="NB213" s="466"/>
      <c r="NC213" s="466"/>
      <c r="ND213" s="466"/>
      <c r="NE213" s="466"/>
      <c r="NF213" s="466"/>
      <c r="NG213" s="466"/>
      <c r="NH213" s="466"/>
      <c r="NI213" s="466"/>
      <c r="NJ213" s="466"/>
      <c r="NK213" s="466"/>
      <c r="NL213" s="466"/>
      <c r="NM213" s="466"/>
      <c r="NN213" s="466"/>
      <c r="NO213" s="466"/>
      <c r="NP213" s="466"/>
      <c r="NQ213" s="466"/>
      <c r="NR213" s="466"/>
      <c r="NS213" s="466"/>
      <c r="NT213" s="466"/>
      <c r="NU213" s="466"/>
      <c r="NV213" s="466"/>
      <c r="NW213" s="466"/>
      <c r="NX213" s="466"/>
      <c r="NY213" s="466"/>
      <c r="NZ213" s="466"/>
      <c r="OA213" s="466"/>
      <c r="OB213" s="466"/>
      <c r="OC213" s="466"/>
      <c r="OD213" s="466"/>
      <c r="OE213" s="466"/>
      <c r="OF213" s="466"/>
      <c r="OG213" s="466"/>
      <c r="OH213" s="466"/>
      <c r="OI213" s="466"/>
      <c r="OJ213" s="466"/>
      <c r="OK213" s="466"/>
      <c r="OL213" s="466"/>
      <c r="OM213" s="466"/>
      <c r="ON213" s="466"/>
      <c r="OO213" s="466"/>
      <c r="OP213" s="466"/>
      <c r="OQ213" s="466"/>
      <c r="OR213" s="466"/>
      <c r="OS213" s="466"/>
      <c r="OT213" s="466"/>
      <c r="OU213" s="466"/>
      <c r="OV213" s="466"/>
      <c r="OW213" s="466"/>
      <c r="OX213" s="466"/>
      <c r="OY213" s="466"/>
      <c r="OZ213" s="466"/>
      <c r="PA213" s="466"/>
      <c r="PB213" s="466"/>
      <c r="PC213" s="466"/>
      <c r="PD213" s="466"/>
      <c r="PE213" s="466"/>
      <c r="PF213" s="466"/>
      <c r="PG213" s="466"/>
      <c r="PH213" s="466"/>
      <c r="PI213" s="466"/>
      <c r="PJ213" s="466"/>
      <c r="PK213" s="466"/>
      <c r="PL213" s="466"/>
      <c r="PM213" s="466"/>
      <c r="PN213" s="466"/>
      <c r="PO213" s="466"/>
      <c r="PP213" s="466"/>
      <c r="PQ213" s="466"/>
      <c r="PR213" s="466"/>
      <c r="PS213" s="466"/>
      <c r="PT213" s="466"/>
      <c r="PU213" s="466"/>
      <c r="PV213" s="466"/>
      <c r="PW213" s="466"/>
      <c r="PX213" s="466"/>
      <c r="PY213" s="466"/>
      <c r="PZ213" s="466"/>
      <c r="QA213" s="466"/>
      <c r="QB213" s="466"/>
      <c r="QC213" s="466"/>
      <c r="QD213" s="466"/>
      <c r="QE213" s="466"/>
      <c r="QF213" s="466"/>
      <c r="QG213" s="466"/>
      <c r="QH213" s="466"/>
      <c r="QI213" s="466"/>
      <c r="QJ213" s="466"/>
      <c r="QK213" s="466"/>
      <c r="QL213" s="466"/>
      <c r="QM213" s="466"/>
      <c r="QN213" s="466"/>
      <c r="QO213" s="466"/>
      <c r="QP213" s="466"/>
      <c r="QQ213" s="466"/>
      <c r="QR213" s="466"/>
      <c r="QS213" s="466"/>
      <c r="QT213" s="466"/>
      <c r="QU213" s="466"/>
      <c r="QV213" s="466"/>
      <c r="QW213" s="466"/>
      <c r="QX213" s="466"/>
      <c r="QY213" s="466"/>
      <c r="QZ213" s="466"/>
      <c r="RA213" s="466"/>
      <c r="RB213" s="466"/>
      <c r="RC213" s="466"/>
      <c r="RD213" s="466"/>
      <c r="RE213" s="466"/>
      <c r="RF213" s="466"/>
      <c r="RG213" s="466"/>
      <c r="RH213" s="466"/>
      <c r="RI213" s="466"/>
      <c r="RJ213" s="466"/>
      <c r="RK213" s="466"/>
      <c r="RL213" s="466"/>
      <c r="RM213" s="466"/>
      <c r="RN213" s="466"/>
      <c r="RO213" s="466"/>
      <c r="RP213" s="466"/>
      <c r="RQ213" s="466"/>
      <c r="RR213" s="466"/>
      <c r="RS213" s="466"/>
      <c r="RT213" s="466"/>
      <c r="RU213" s="466"/>
      <c r="RV213" s="466"/>
      <c r="RW213" s="466"/>
      <c r="RX213" s="466"/>
      <c r="RY213" s="466"/>
      <c r="RZ213" s="466"/>
      <c r="SA213" s="466"/>
      <c r="SB213" s="466"/>
      <c r="SC213" s="466"/>
      <c r="SD213" s="466"/>
      <c r="SE213" s="466"/>
      <c r="SF213" s="466"/>
      <c r="SG213" s="466"/>
      <c r="SH213" s="466"/>
      <c r="SI213" s="466"/>
      <c r="SJ213" s="466"/>
      <c r="SK213" s="466"/>
      <c r="SL213" s="466"/>
      <c r="SM213" s="466"/>
      <c r="SN213" s="466"/>
      <c r="SO213" s="466"/>
      <c r="SP213" s="466"/>
      <c r="SQ213" s="466"/>
      <c r="SR213" s="466"/>
      <c r="SS213" s="466"/>
      <c r="ST213" s="466"/>
      <c r="SU213" s="466"/>
      <c r="SV213" s="466"/>
      <c r="SW213" s="466"/>
      <c r="SX213" s="466"/>
      <c r="SY213" s="466"/>
      <c r="SZ213" s="466"/>
      <c r="TA213" s="466"/>
      <c r="TB213" s="466"/>
      <c r="TC213" s="466"/>
      <c r="TD213" s="466"/>
      <c r="TE213" s="466"/>
      <c r="TF213" s="466"/>
      <c r="TG213" s="466"/>
      <c r="TH213" s="466"/>
      <c r="TI213" s="466"/>
      <c r="TJ213" s="466"/>
      <c r="TK213" s="466"/>
      <c r="TL213" s="466"/>
      <c r="TM213" s="466"/>
      <c r="TN213" s="466"/>
      <c r="TO213" s="466"/>
      <c r="TP213" s="466"/>
      <c r="TQ213" s="466"/>
      <c r="TR213" s="466"/>
      <c r="TS213" s="466"/>
      <c r="TT213" s="466"/>
      <c r="TU213" s="466"/>
      <c r="TV213" s="466"/>
      <c r="TW213" s="466"/>
      <c r="TX213" s="466"/>
      <c r="TY213" s="466"/>
      <c r="TZ213" s="466"/>
      <c r="UA213" s="466"/>
      <c r="UB213" s="466"/>
      <c r="UC213" s="466"/>
      <c r="UD213" s="466"/>
      <c r="UE213" s="466"/>
      <c r="UF213" s="466"/>
      <c r="UG213" s="466"/>
      <c r="UH213" s="466"/>
      <c r="UI213" s="466"/>
      <c r="UJ213" s="466"/>
      <c r="UK213" s="466"/>
      <c r="UL213" s="466"/>
      <c r="UM213" s="466"/>
      <c r="UN213" s="466"/>
      <c r="UO213" s="466"/>
      <c r="UP213" s="466"/>
      <c r="UQ213" s="466"/>
      <c r="UR213" s="466"/>
      <c r="US213" s="466"/>
      <c r="UT213" s="466"/>
      <c r="UU213" s="466"/>
      <c r="UV213" s="466"/>
      <c r="UW213" s="466"/>
      <c r="UX213" s="466"/>
      <c r="UY213" s="466"/>
      <c r="UZ213" s="466"/>
      <c r="VA213" s="466"/>
      <c r="VB213" s="466"/>
      <c r="VC213" s="466"/>
      <c r="VD213" s="466"/>
      <c r="VE213" s="466"/>
      <c r="VF213" s="466"/>
      <c r="VG213" s="466"/>
      <c r="VH213" s="466"/>
      <c r="VI213" s="466"/>
      <c r="VJ213" s="466"/>
      <c r="VK213" s="466"/>
      <c r="VL213" s="466"/>
      <c r="VM213" s="466"/>
      <c r="VN213" s="466"/>
      <c r="VO213" s="466"/>
      <c r="VP213" s="466"/>
      <c r="VQ213" s="466"/>
      <c r="VR213" s="466"/>
      <c r="VS213" s="466"/>
      <c r="VT213" s="466"/>
      <c r="VU213" s="466"/>
      <c r="VV213" s="466"/>
      <c r="VW213" s="466"/>
      <c r="VX213" s="466"/>
      <c r="VY213" s="466"/>
      <c r="VZ213" s="466"/>
      <c r="WA213" s="466"/>
      <c r="WB213" s="466"/>
      <c r="WC213" s="466"/>
      <c r="WD213" s="466"/>
      <c r="WE213" s="466"/>
      <c r="WF213" s="466"/>
      <c r="WG213" s="466"/>
      <c r="WH213" s="466"/>
      <c r="WI213" s="466"/>
      <c r="WJ213" s="466"/>
      <c r="WK213" s="466"/>
      <c r="WL213" s="466"/>
      <c r="WM213" s="466"/>
      <c r="WN213" s="466"/>
      <c r="WO213" s="466"/>
      <c r="WP213" s="466"/>
      <c r="WQ213" s="466"/>
      <c r="WR213" s="466"/>
      <c r="WS213" s="466"/>
      <c r="WT213" s="466"/>
      <c r="WU213" s="466"/>
      <c r="WV213" s="466"/>
      <c r="WW213" s="466"/>
      <c r="WX213" s="466"/>
      <c r="WY213" s="466"/>
      <c r="WZ213" s="466"/>
      <c r="XA213" s="466"/>
      <c r="XB213" s="466"/>
      <c r="XC213" s="466"/>
      <c r="XD213" s="466"/>
      <c r="XE213" s="466"/>
      <c r="XF213" s="466"/>
      <c r="XG213" s="466"/>
      <c r="XH213" s="466"/>
      <c r="XI213" s="466"/>
      <c r="XJ213" s="466"/>
      <c r="XK213" s="466"/>
      <c r="XL213" s="466"/>
      <c r="XM213" s="466"/>
      <c r="XN213" s="466"/>
      <c r="XO213" s="466"/>
      <c r="XP213" s="466"/>
      <c r="XQ213" s="466"/>
      <c r="XR213" s="466"/>
      <c r="XS213" s="466"/>
      <c r="XT213" s="466"/>
      <c r="XU213" s="466"/>
      <c r="XV213" s="466"/>
      <c r="XW213" s="466"/>
      <c r="XX213" s="466"/>
      <c r="XY213" s="466"/>
      <c r="XZ213" s="466"/>
      <c r="YA213" s="466"/>
      <c r="YB213" s="466"/>
      <c r="YC213" s="466"/>
      <c r="YD213" s="466"/>
      <c r="YE213" s="466"/>
      <c r="YF213" s="466"/>
      <c r="YG213" s="466"/>
      <c r="YH213" s="466"/>
      <c r="YI213" s="466"/>
      <c r="YJ213" s="466"/>
      <c r="YK213" s="466"/>
      <c r="YL213" s="466"/>
      <c r="YM213" s="466"/>
      <c r="YN213" s="466"/>
      <c r="YO213" s="466"/>
      <c r="YP213" s="466"/>
      <c r="YQ213" s="466"/>
      <c r="YR213" s="466"/>
      <c r="YS213" s="466"/>
      <c r="YT213" s="466"/>
      <c r="YU213" s="466"/>
      <c r="YV213" s="466"/>
      <c r="YW213" s="466"/>
      <c r="YX213" s="466"/>
      <c r="YY213" s="466"/>
      <c r="YZ213" s="466"/>
      <c r="ZA213" s="466"/>
      <c r="ZB213" s="466"/>
      <c r="ZC213" s="466"/>
      <c r="ZD213" s="466"/>
      <c r="ZE213" s="466"/>
      <c r="ZF213" s="466"/>
      <c r="ZG213" s="466"/>
      <c r="ZH213" s="466"/>
      <c r="ZI213" s="466"/>
      <c r="ZJ213" s="466"/>
      <c r="ZK213" s="466"/>
      <c r="ZL213" s="466"/>
      <c r="ZM213" s="466"/>
      <c r="ZN213" s="466"/>
      <c r="ZO213" s="466"/>
      <c r="ZP213" s="466"/>
      <c r="ZQ213" s="466"/>
      <c r="ZR213" s="466"/>
      <c r="ZS213" s="466"/>
      <c r="ZT213" s="466"/>
      <c r="ZU213" s="466"/>
      <c r="ZV213" s="466"/>
      <c r="ZW213" s="466"/>
      <c r="ZX213" s="466"/>
      <c r="ZY213" s="466"/>
      <c r="ZZ213" s="466"/>
      <c r="AAA213" s="466"/>
      <c r="AAB213" s="466"/>
      <c r="AAC213" s="466"/>
      <c r="AAD213" s="466"/>
      <c r="AAE213" s="466"/>
      <c r="AAF213" s="466"/>
      <c r="AAG213" s="466"/>
      <c r="AAH213" s="466"/>
      <c r="AAI213" s="466"/>
      <c r="AAJ213" s="466"/>
      <c r="AAK213" s="466"/>
      <c r="AAL213" s="466"/>
      <c r="AAM213" s="466"/>
      <c r="AAN213" s="466"/>
      <c r="AAO213" s="466"/>
      <c r="AAP213" s="466"/>
      <c r="AAQ213" s="466"/>
      <c r="AAR213" s="466"/>
      <c r="AAS213" s="466"/>
      <c r="AAT213" s="466"/>
      <c r="AAU213" s="466"/>
      <c r="AAV213" s="466"/>
      <c r="AAW213" s="466"/>
      <c r="AAX213" s="466"/>
      <c r="AAY213" s="466"/>
      <c r="AAZ213" s="466"/>
      <c r="ABA213" s="466"/>
      <c r="ABB213" s="466"/>
      <c r="ABC213" s="466"/>
      <c r="ABD213" s="466"/>
      <c r="ABE213" s="466"/>
      <c r="ABF213" s="466"/>
      <c r="ABG213" s="466"/>
      <c r="ABH213" s="466"/>
      <c r="ABI213" s="466"/>
      <c r="ABJ213" s="466"/>
      <c r="ABK213" s="466"/>
      <c r="ABL213" s="466"/>
      <c r="ABM213" s="466"/>
      <c r="ABN213" s="466"/>
      <c r="ABO213" s="466"/>
      <c r="ABP213" s="466"/>
      <c r="ABQ213" s="466"/>
      <c r="ABR213" s="466"/>
      <c r="ABS213" s="466"/>
      <c r="ABT213" s="466"/>
      <c r="ABU213" s="466"/>
      <c r="ABV213" s="466"/>
      <c r="ABW213" s="466"/>
      <c r="ABX213" s="466"/>
      <c r="ABY213" s="466"/>
      <c r="ABZ213" s="466"/>
      <c r="ACA213" s="466"/>
      <c r="ACB213" s="466"/>
      <c r="ACC213" s="466"/>
      <c r="ACD213" s="466"/>
      <c r="ACE213" s="466"/>
      <c r="ACF213" s="466"/>
      <c r="ACG213" s="466"/>
      <c r="ACH213" s="466"/>
      <c r="ACI213" s="466"/>
      <c r="ACJ213" s="466"/>
      <c r="ACK213" s="466"/>
      <c r="ACL213" s="466"/>
      <c r="ACM213" s="466"/>
      <c r="ACN213" s="466"/>
      <c r="ACO213" s="466"/>
      <c r="ACP213" s="466"/>
      <c r="ACQ213" s="466"/>
      <c r="ACR213" s="466"/>
      <c r="ACS213" s="466"/>
      <c r="ACT213" s="466"/>
      <c r="ACU213" s="466"/>
      <c r="ACV213" s="466"/>
      <c r="ACW213" s="466"/>
      <c r="ACX213" s="466"/>
      <c r="ACY213" s="466"/>
      <c r="ACZ213" s="466"/>
      <c r="ADA213" s="466"/>
      <c r="ADB213" s="466"/>
      <c r="ADC213" s="466"/>
      <c r="ADD213" s="466"/>
      <c r="ADE213" s="466"/>
      <c r="ADF213" s="466"/>
      <c r="ADG213" s="466"/>
      <c r="ADH213" s="466"/>
      <c r="ADI213" s="466"/>
      <c r="ADJ213" s="466"/>
      <c r="ADK213" s="466"/>
      <c r="ADL213" s="466"/>
      <c r="ADM213" s="466"/>
      <c r="ADN213" s="466"/>
      <c r="ADO213" s="466"/>
      <c r="ADP213" s="466"/>
      <c r="ADQ213" s="466"/>
      <c r="ADR213" s="466"/>
      <c r="ADS213" s="466"/>
      <c r="ADT213" s="466"/>
      <c r="ADU213" s="466"/>
      <c r="ADV213" s="466"/>
      <c r="ADW213" s="466"/>
      <c r="ADX213" s="466"/>
      <c r="ADY213" s="466"/>
      <c r="ADZ213" s="466"/>
      <c r="AEA213" s="466"/>
      <c r="AEB213" s="466"/>
      <c r="AEC213" s="466"/>
      <c r="AED213" s="466"/>
      <c r="AEE213" s="466"/>
      <c r="AEF213" s="466"/>
      <c r="AEG213" s="466"/>
      <c r="AEH213" s="466"/>
      <c r="AEI213" s="466"/>
      <c r="AEJ213" s="466"/>
      <c r="AEK213" s="466"/>
      <c r="AEL213" s="466"/>
      <c r="AEM213" s="466"/>
      <c r="AEN213" s="466"/>
      <c r="AEO213" s="466"/>
      <c r="AEP213" s="466"/>
      <c r="AEQ213" s="466"/>
      <c r="AER213" s="466"/>
      <c r="AES213" s="466"/>
      <c r="AET213" s="466"/>
      <c r="AEU213" s="466"/>
      <c r="AEV213" s="466"/>
      <c r="AEW213" s="466"/>
      <c r="AEX213" s="466"/>
      <c r="AEY213" s="466"/>
      <c r="AEZ213" s="466"/>
      <c r="AFA213" s="466"/>
      <c r="AFB213" s="466"/>
      <c r="AFC213" s="466"/>
      <c r="AFD213" s="466"/>
      <c r="AFE213" s="466"/>
      <c r="AFF213" s="466"/>
      <c r="AFG213" s="466"/>
      <c r="AFH213" s="466"/>
      <c r="AFI213" s="466"/>
      <c r="AFJ213" s="466"/>
      <c r="AFK213" s="466"/>
      <c r="AFL213" s="466"/>
      <c r="AFM213" s="466"/>
      <c r="AFN213" s="466"/>
      <c r="AFO213" s="466"/>
      <c r="AFP213" s="466"/>
      <c r="AFQ213" s="466"/>
      <c r="AFR213" s="466"/>
      <c r="AFS213" s="466"/>
      <c r="AFT213" s="466"/>
      <c r="AFU213" s="466"/>
      <c r="AFV213" s="466"/>
      <c r="AFW213" s="466"/>
      <c r="AFX213" s="466"/>
      <c r="AFY213" s="466"/>
      <c r="AFZ213" s="466"/>
      <c r="AGA213" s="466"/>
      <c r="AGB213" s="466"/>
      <c r="AGC213" s="466"/>
      <c r="AGD213" s="466"/>
      <c r="AGE213" s="466"/>
      <c r="AGF213" s="466"/>
      <c r="AGG213" s="466"/>
      <c r="AGH213" s="466"/>
      <c r="AGI213" s="466"/>
      <c r="AGJ213" s="466"/>
      <c r="AGK213" s="466"/>
      <c r="AGL213" s="466"/>
      <c r="AGM213" s="466"/>
      <c r="AGN213" s="466"/>
      <c r="AGO213" s="466"/>
      <c r="AGP213" s="466"/>
      <c r="AGQ213" s="466"/>
      <c r="AGR213" s="466"/>
      <c r="AGS213" s="466"/>
      <c r="AGT213" s="466"/>
      <c r="AGU213" s="466"/>
      <c r="AGV213" s="466"/>
      <c r="AGW213" s="466"/>
      <c r="AGX213" s="466"/>
      <c r="AGY213" s="466"/>
      <c r="AGZ213" s="466"/>
      <c r="AHA213" s="466"/>
      <c r="AHB213" s="466"/>
      <c r="AHC213" s="466"/>
      <c r="AHD213" s="466"/>
      <c r="AHE213" s="466"/>
      <c r="AHF213" s="466"/>
      <c r="AHG213" s="466"/>
      <c r="AHH213" s="466"/>
      <c r="AHI213" s="466"/>
      <c r="AHJ213" s="466"/>
      <c r="AHK213" s="466"/>
      <c r="AHL213" s="466"/>
      <c r="AHM213" s="466"/>
      <c r="AHN213" s="466"/>
      <c r="AHO213" s="466"/>
      <c r="AHP213" s="466"/>
      <c r="AHQ213" s="466"/>
      <c r="AHR213" s="466"/>
      <c r="AHS213" s="466"/>
      <c r="AHT213" s="466"/>
      <c r="AHU213" s="466"/>
      <c r="AHV213" s="466"/>
      <c r="AHW213" s="466"/>
      <c r="AHX213" s="466"/>
      <c r="AHY213" s="466"/>
      <c r="AHZ213" s="466"/>
      <c r="AIA213" s="466"/>
      <c r="AIB213" s="466"/>
      <c r="AIC213" s="466"/>
      <c r="AID213" s="466"/>
      <c r="AIE213" s="466"/>
      <c r="AIF213" s="466"/>
      <c r="AIG213" s="466"/>
      <c r="AIH213" s="466"/>
      <c r="AII213" s="466"/>
      <c r="AIJ213" s="466"/>
      <c r="AIK213" s="466"/>
      <c r="AIL213" s="466"/>
      <c r="AIM213" s="466"/>
      <c r="AIN213" s="466"/>
      <c r="AIO213" s="466"/>
      <c r="AIP213" s="466"/>
      <c r="AIQ213" s="466"/>
      <c r="AIR213" s="466"/>
      <c r="AIS213" s="466"/>
      <c r="AIT213" s="466"/>
      <c r="AIU213" s="466"/>
      <c r="AIV213" s="466"/>
      <c r="AIW213" s="466"/>
      <c r="AIX213" s="466"/>
      <c r="AIY213" s="466"/>
      <c r="AIZ213" s="466"/>
      <c r="AJA213" s="466"/>
      <c r="AJB213" s="466"/>
      <c r="AJC213" s="466"/>
      <c r="AJD213" s="466"/>
      <c r="AJE213" s="466"/>
      <c r="AJF213" s="466"/>
      <c r="AJG213" s="466"/>
      <c r="AJH213" s="466"/>
      <c r="AJI213" s="466"/>
      <c r="AJJ213" s="466"/>
      <c r="AJK213" s="466"/>
      <c r="AJL213" s="466"/>
      <c r="AJM213" s="466"/>
      <c r="AJN213" s="466"/>
      <c r="AJO213" s="466"/>
      <c r="AJP213" s="466"/>
      <c r="AJQ213" s="466"/>
      <c r="AJR213" s="466"/>
      <c r="AJS213" s="466"/>
      <c r="AJT213" s="466"/>
      <c r="AJU213" s="466"/>
      <c r="AJV213" s="466"/>
      <c r="AJW213" s="466"/>
      <c r="AJX213" s="466"/>
      <c r="AJY213" s="466"/>
      <c r="AJZ213" s="466"/>
      <c r="AKA213" s="466"/>
      <c r="AKB213" s="466"/>
      <c r="AKC213" s="466"/>
      <c r="AKD213" s="466"/>
      <c r="AKE213" s="466"/>
      <c r="AKF213" s="466"/>
      <c r="AKG213" s="466"/>
      <c r="AKH213" s="466"/>
      <c r="AKI213" s="466"/>
      <c r="AKJ213" s="466"/>
      <c r="AKK213" s="466"/>
      <c r="AKL213" s="466"/>
      <c r="AKM213" s="466"/>
      <c r="AKN213" s="466"/>
      <c r="AKO213" s="466"/>
      <c r="AKP213" s="466"/>
      <c r="AKQ213" s="466"/>
      <c r="AKR213" s="466"/>
      <c r="AKS213" s="466"/>
      <c r="AKT213" s="466"/>
      <c r="AKU213" s="466"/>
      <c r="AKV213" s="466"/>
      <c r="AKW213" s="466"/>
      <c r="AKX213" s="466"/>
      <c r="AKY213" s="466"/>
      <c r="AKZ213" s="466"/>
      <c r="ALA213" s="466"/>
      <c r="ALB213" s="466"/>
      <c r="ALC213" s="466"/>
      <c r="ALD213" s="466"/>
      <c r="ALE213" s="466"/>
      <c r="ALF213" s="466"/>
      <c r="ALG213" s="466"/>
      <c r="ALH213" s="466"/>
      <c r="ALI213" s="466"/>
      <c r="ALJ213" s="466"/>
      <c r="ALK213" s="466"/>
      <c r="ALL213" s="466"/>
      <c r="ALM213" s="466"/>
      <c r="ALN213" s="466"/>
      <c r="ALO213" s="466"/>
      <c r="ALP213" s="466"/>
      <c r="ALQ213" s="466"/>
      <c r="ALR213" s="466"/>
      <c r="ALS213" s="466"/>
      <c r="ALT213" s="466"/>
      <c r="ALU213" s="466"/>
      <c r="ALV213" s="466"/>
      <c r="ALW213" s="466"/>
      <c r="ALX213" s="466"/>
      <c r="ALY213" s="466"/>
      <c r="ALZ213" s="466"/>
      <c r="AMA213" s="466"/>
      <c r="AMB213" s="466"/>
      <c r="AMC213" s="466"/>
      <c r="AMD213" s="466"/>
      <c r="AME213" s="466"/>
      <c r="AMF213" s="466"/>
      <c r="AMG213" s="466"/>
      <c r="AMH213" s="466"/>
      <c r="AMI213" s="466"/>
      <c r="AMJ213" s="466"/>
      <c r="AMK213" s="466"/>
      <c r="AML213" s="466"/>
      <c r="AMM213" s="466"/>
      <c r="AMN213" s="466"/>
      <c r="AMO213" s="466"/>
      <c r="AMP213" s="466"/>
      <c r="AMQ213" s="466"/>
      <c r="AMR213" s="466"/>
      <c r="AMS213" s="466"/>
      <c r="AMT213" s="466"/>
      <c r="AMU213" s="466"/>
      <c r="AMV213" s="466"/>
      <c r="AMW213" s="466"/>
      <c r="AMX213" s="466"/>
      <c r="AMY213" s="466"/>
      <c r="AMZ213" s="466"/>
      <c r="ANA213" s="466"/>
      <c r="ANB213" s="466"/>
      <c r="ANC213" s="466"/>
      <c r="AND213" s="466"/>
      <c r="ANE213" s="466"/>
      <c r="ANF213" s="466"/>
      <c r="ANG213" s="466"/>
      <c r="ANH213" s="466"/>
      <c r="ANI213" s="466"/>
      <c r="ANJ213" s="466"/>
      <c r="ANK213" s="466"/>
      <c r="ANL213" s="466"/>
      <c r="ANM213" s="466"/>
      <c r="ANN213" s="466"/>
      <c r="ANO213" s="466"/>
      <c r="ANP213" s="466"/>
      <c r="ANQ213" s="466"/>
      <c r="ANR213" s="466"/>
      <c r="ANS213" s="466"/>
      <c r="ANT213" s="466"/>
      <c r="ANU213" s="466"/>
      <c r="ANV213" s="466"/>
      <c r="ANW213" s="466"/>
      <c r="ANX213" s="466"/>
      <c r="ANY213" s="466"/>
      <c r="ANZ213" s="466"/>
      <c r="AOA213" s="466"/>
      <c r="AOB213" s="466"/>
      <c r="AOC213" s="466"/>
      <c r="AOD213" s="466"/>
      <c r="AOE213" s="466"/>
      <c r="AOF213" s="466"/>
      <c r="AOG213" s="466"/>
      <c r="AOH213" s="466"/>
      <c r="AOI213" s="466"/>
      <c r="AOJ213" s="466"/>
      <c r="AOK213" s="466"/>
      <c r="AOL213" s="466"/>
      <c r="AOM213" s="466"/>
      <c r="AON213" s="466"/>
      <c r="AOO213" s="466"/>
      <c r="AOP213" s="466"/>
      <c r="AOQ213" s="466"/>
      <c r="AOR213" s="466"/>
      <c r="AOS213" s="466"/>
      <c r="AOT213" s="466"/>
      <c r="AOU213" s="466"/>
      <c r="AOV213" s="466"/>
      <c r="AOW213" s="466"/>
      <c r="AOX213" s="466"/>
      <c r="AOY213" s="466"/>
      <c r="AOZ213" s="466"/>
      <c r="APA213" s="466"/>
      <c r="APB213" s="466"/>
      <c r="APC213" s="466"/>
      <c r="APD213" s="466"/>
      <c r="APE213" s="466"/>
      <c r="APF213" s="466"/>
      <c r="APG213" s="466"/>
      <c r="APH213" s="466"/>
      <c r="API213" s="466"/>
      <c r="APJ213" s="466"/>
      <c r="APK213" s="466"/>
      <c r="APL213" s="466"/>
      <c r="APM213" s="466"/>
      <c r="APN213" s="466"/>
      <c r="APO213" s="466"/>
      <c r="APP213" s="466"/>
      <c r="APQ213" s="466"/>
      <c r="APR213" s="466"/>
      <c r="APS213" s="466"/>
      <c r="APT213" s="466"/>
      <c r="APU213" s="466"/>
      <c r="APV213" s="466"/>
      <c r="APW213" s="466"/>
      <c r="APX213" s="466"/>
      <c r="APY213" s="466"/>
      <c r="APZ213" s="466"/>
      <c r="AQA213" s="466"/>
      <c r="AQB213" s="466"/>
      <c r="AQC213" s="466"/>
      <c r="AQD213" s="466"/>
      <c r="AQE213" s="466"/>
      <c r="AQF213" s="466"/>
      <c r="AQG213" s="466"/>
      <c r="AQH213" s="466"/>
      <c r="AQI213" s="466"/>
      <c r="AQJ213" s="466"/>
      <c r="AQK213" s="466"/>
      <c r="AQL213" s="466"/>
      <c r="AQM213" s="466"/>
      <c r="AQN213" s="466"/>
      <c r="AQO213" s="466"/>
      <c r="AQP213" s="466"/>
      <c r="AQQ213" s="466"/>
      <c r="AQR213" s="466"/>
      <c r="AQS213" s="466"/>
      <c r="AQT213" s="466"/>
      <c r="AQU213" s="466"/>
      <c r="AQV213" s="466"/>
      <c r="AQW213" s="466"/>
      <c r="AQX213" s="466"/>
      <c r="AQY213" s="466"/>
      <c r="AQZ213" s="466"/>
      <c r="ARA213" s="466"/>
      <c r="ARB213" s="466"/>
      <c r="ARC213" s="466"/>
      <c r="ARD213" s="466"/>
      <c r="ARE213" s="466"/>
      <c r="ARF213" s="466"/>
      <c r="ARG213" s="466"/>
      <c r="ARH213" s="466"/>
      <c r="ARI213" s="466"/>
      <c r="ARJ213" s="466"/>
      <c r="ARK213" s="466"/>
      <c r="ARL213" s="466"/>
      <c r="ARM213" s="466"/>
      <c r="ARN213" s="466"/>
      <c r="ARO213" s="466"/>
      <c r="ARP213" s="466"/>
      <c r="ARQ213" s="466"/>
      <c r="ARR213" s="466"/>
      <c r="ARS213" s="466"/>
      <c r="ART213" s="466"/>
      <c r="ARU213" s="466"/>
      <c r="ARV213" s="466"/>
      <c r="ARW213" s="466"/>
      <c r="ARX213" s="466"/>
      <c r="ARY213" s="466"/>
      <c r="ARZ213" s="466"/>
      <c r="ASA213" s="466"/>
      <c r="ASB213" s="466"/>
      <c r="ASC213" s="466"/>
      <c r="ASD213" s="466"/>
      <c r="ASE213" s="466"/>
      <c r="ASF213" s="466"/>
      <c r="ASG213" s="466"/>
      <c r="ASH213" s="466"/>
      <c r="ASI213" s="466"/>
      <c r="ASJ213" s="466"/>
      <c r="ASK213" s="466"/>
      <c r="ASL213" s="466"/>
      <c r="ASM213" s="466"/>
      <c r="ASN213" s="466"/>
      <c r="ASO213" s="466"/>
      <c r="ASP213" s="466"/>
      <c r="ASQ213" s="466"/>
      <c r="ASR213" s="466"/>
      <c r="ASS213" s="466"/>
      <c r="AST213" s="466"/>
      <c r="ASU213" s="466"/>
      <c r="ASV213" s="466"/>
      <c r="ASW213" s="466"/>
      <c r="ASX213" s="466"/>
      <c r="ASY213" s="466"/>
      <c r="ASZ213" s="466"/>
      <c r="ATA213" s="466"/>
      <c r="ATB213" s="466"/>
      <c r="ATC213" s="466"/>
      <c r="ATD213" s="466"/>
      <c r="ATE213" s="466"/>
      <c r="ATF213" s="466"/>
      <c r="ATG213" s="466"/>
      <c r="ATH213" s="466"/>
      <c r="ATI213" s="466"/>
      <c r="ATJ213" s="466"/>
      <c r="ATK213" s="466"/>
      <c r="ATL213" s="466"/>
      <c r="ATM213" s="466"/>
      <c r="ATN213" s="466"/>
      <c r="ATO213" s="466"/>
      <c r="ATP213" s="466"/>
      <c r="ATQ213" s="466"/>
      <c r="ATR213" s="466"/>
      <c r="ATS213" s="466"/>
      <c r="ATT213" s="466"/>
      <c r="ATU213" s="466"/>
      <c r="ATV213" s="466"/>
      <c r="ATW213" s="466"/>
      <c r="ATX213" s="466"/>
      <c r="ATY213" s="466"/>
      <c r="ATZ213" s="466"/>
      <c r="AUA213" s="466"/>
      <c r="AUB213" s="466"/>
      <c r="AUC213" s="466"/>
      <c r="AUD213" s="466"/>
      <c r="AUE213" s="466"/>
      <c r="AUF213" s="466"/>
      <c r="AUG213" s="466"/>
      <c r="AUH213" s="466"/>
      <c r="AUI213" s="466"/>
      <c r="AUJ213" s="466"/>
      <c r="AUK213" s="466"/>
      <c r="AUL213" s="466"/>
      <c r="AUM213" s="466"/>
      <c r="AUN213" s="466"/>
      <c r="AUO213" s="466"/>
      <c r="AUP213" s="466"/>
      <c r="AUQ213" s="466"/>
      <c r="AUR213" s="466"/>
      <c r="AUS213" s="466"/>
      <c r="AUT213" s="466"/>
      <c r="AUU213" s="466"/>
      <c r="AUV213" s="466"/>
      <c r="AUW213" s="466"/>
      <c r="AUX213" s="466"/>
      <c r="AUY213" s="466"/>
      <c r="AUZ213" s="466"/>
      <c r="AVA213" s="466"/>
      <c r="AVB213" s="466"/>
      <c r="AVC213" s="466"/>
      <c r="AVD213" s="466"/>
      <c r="AVE213" s="466"/>
      <c r="AVF213" s="466"/>
      <c r="AVG213" s="466"/>
      <c r="AVH213" s="466"/>
      <c r="AVI213" s="466"/>
      <c r="AVJ213" s="466"/>
      <c r="AVK213" s="466"/>
      <c r="AVL213" s="466"/>
      <c r="AVM213" s="466"/>
      <c r="AVN213" s="466"/>
      <c r="AVO213" s="466"/>
      <c r="AVP213" s="466"/>
      <c r="AVQ213" s="466"/>
      <c r="AVR213" s="466"/>
      <c r="AVS213" s="466"/>
      <c r="AVT213" s="466"/>
      <c r="AVU213" s="466"/>
      <c r="AVV213" s="466"/>
      <c r="AVW213" s="466"/>
      <c r="AVX213" s="466"/>
      <c r="AVY213" s="466"/>
      <c r="AVZ213" s="466"/>
      <c r="AWA213" s="466"/>
      <c r="AWB213" s="466"/>
      <c r="AWC213" s="466"/>
      <c r="AWD213" s="466"/>
      <c r="AWE213" s="466"/>
      <c r="AWF213" s="466"/>
      <c r="AWG213" s="466"/>
      <c r="AWH213" s="466"/>
      <c r="AWI213" s="466"/>
      <c r="AWJ213" s="466"/>
      <c r="AWK213" s="466"/>
      <c r="AWL213" s="466"/>
      <c r="AWM213" s="466"/>
      <c r="AWN213" s="466"/>
      <c r="AWO213" s="466"/>
      <c r="AWP213" s="466"/>
      <c r="AWQ213" s="466"/>
      <c r="AWR213" s="466"/>
      <c r="AWS213" s="466"/>
      <c r="AWT213" s="466"/>
      <c r="AWU213" s="466"/>
      <c r="AWV213" s="466"/>
      <c r="AWW213" s="466"/>
      <c r="AWX213" s="466"/>
      <c r="AWY213" s="466"/>
      <c r="AWZ213" s="466"/>
      <c r="AXA213" s="466"/>
      <c r="AXB213" s="466"/>
      <c r="AXC213" s="466"/>
      <c r="AXD213" s="466"/>
      <c r="AXE213" s="466"/>
      <c r="AXF213" s="466"/>
      <c r="AXG213" s="466"/>
      <c r="AXH213" s="466"/>
      <c r="AXI213" s="466"/>
      <c r="AXJ213" s="466"/>
      <c r="AXK213" s="466"/>
      <c r="AXL213" s="466"/>
      <c r="AXM213" s="466"/>
      <c r="AXN213" s="466"/>
      <c r="AXO213" s="466"/>
      <c r="AXP213" s="466"/>
      <c r="AXQ213" s="466"/>
      <c r="AXR213" s="466"/>
      <c r="AXS213" s="466"/>
      <c r="AXT213" s="466"/>
      <c r="AXU213" s="466"/>
      <c r="AXV213" s="466"/>
      <c r="AXW213" s="466"/>
      <c r="AXX213" s="466"/>
      <c r="AXY213" s="466"/>
      <c r="AXZ213" s="466"/>
      <c r="AYA213" s="466"/>
      <c r="AYB213" s="466"/>
      <c r="AYC213" s="466"/>
      <c r="AYD213" s="466"/>
      <c r="AYE213" s="466"/>
      <c r="AYF213" s="466"/>
      <c r="AYG213" s="466"/>
      <c r="AYH213" s="466"/>
      <c r="AYI213" s="466"/>
      <c r="AYJ213" s="466"/>
      <c r="AYK213" s="466"/>
      <c r="AYL213" s="466"/>
      <c r="AYM213" s="466"/>
      <c r="AYN213" s="466"/>
      <c r="AYO213" s="466"/>
      <c r="AYP213" s="466"/>
      <c r="AYQ213" s="466"/>
      <c r="AYR213" s="466"/>
      <c r="AYS213" s="466"/>
      <c r="AYT213" s="466"/>
      <c r="AYU213" s="466"/>
      <c r="AYV213" s="466"/>
      <c r="AYW213" s="466"/>
      <c r="AYX213" s="466"/>
      <c r="AYY213" s="466"/>
      <c r="AYZ213" s="466"/>
      <c r="AZA213" s="466"/>
      <c r="AZB213" s="466"/>
      <c r="AZC213" s="466"/>
      <c r="AZD213" s="466"/>
      <c r="AZE213" s="466"/>
      <c r="AZF213" s="466"/>
      <c r="AZG213" s="466"/>
      <c r="AZH213" s="466"/>
      <c r="AZI213" s="466"/>
      <c r="AZJ213" s="466"/>
      <c r="AZK213" s="466"/>
      <c r="AZL213" s="466"/>
      <c r="AZM213" s="466"/>
      <c r="AZN213" s="466"/>
      <c r="AZO213" s="466"/>
      <c r="AZP213" s="466"/>
      <c r="AZQ213" s="466"/>
      <c r="AZR213" s="466"/>
      <c r="AZS213" s="466"/>
      <c r="AZT213" s="466"/>
      <c r="AZU213" s="466"/>
      <c r="AZV213" s="466"/>
      <c r="AZW213" s="466"/>
      <c r="AZX213" s="466"/>
      <c r="AZY213" s="466"/>
      <c r="AZZ213" s="466"/>
      <c r="BAA213" s="466"/>
      <c r="BAB213" s="466"/>
      <c r="BAC213" s="466"/>
      <c r="BAD213" s="466"/>
      <c r="BAE213" s="466"/>
      <c r="BAF213" s="466"/>
      <c r="BAG213" s="466"/>
      <c r="BAH213" s="466"/>
      <c r="BAI213" s="466"/>
      <c r="BAJ213" s="466"/>
      <c r="BAK213" s="466"/>
      <c r="BAL213" s="466"/>
      <c r="BAM213" s="466"/>
      <c r="BAN213" s="466"/>
      <c r="BAO213" s="466"/>
      <c r="BAP213" s="466"/>
      <c r="BAQ213" s="466"/>
      <c r="BAR213" s="466"/>
      <c r="BAS213" s="466"/>
      <c r="BAT213" s="466"/>
      <c r="BAU213" s="466"/>
      <c r="BAV213" s="466"/>
      <c r="BAW213" s="466"/>
      <c r="BAX213" s="466"/>
      <c r="BAY213" s="466"/>
      <c r="BAZ213" s="466"/>
      <c r="BBA213" s="466"/>
      <c r="BBB213" s="466"/>
      <c r="BBC213" s="466"/>
      <c r="BBD213" s="466"/>
      <c r="BBE213" s="466"/>
      <c r="BBF213" s="466"/>
      <c r="BBG213" s="466"/>
      <c r="BBH213" s="466"/>
      <c r="BBI213" s="466"/>
      <c r="BBJ213" s="466"/>
      <c r="BBK213" s="466"/>
      <c r="BBL213" s="466"/>
      <c r="BBM213" s="466"/>
      <c r="BBN213" s="466"/>
      <c r="BBO213" s="466"/>
      <c r="BBP213" s="466"/>
      <c r="BBQ213" s="466"/>
      <c r="BBR213" s="466"/>
      <c r="BBS213" s="466"/>
      <c r="BBT213" s="466"/>
      <c r="BBU213" s="466"/>
      <c r="BBV213" s="466"/>
      <c r="BBW213" s="466"/>
      <c r="BBX213" s="466"/>
      <c r="BBY213" s="466"/>
      <c r="BBZ213" s="466"/>
      <c r="BCA213" s="466"/>
      <c r="BCB213" s="466"/>
      <c r="BCC213" s="466"/>
      <c r="BCD213" s="466"/>
      <c r="BCE213" s="466"/>
      <c r="BCF213" s="466"/>
      <c r="BCG213" s="466"/>
      <c r="BCH213" s="466"/>
      <c r="BCI213" s="466"/>
      <c r="BCJ213" s="466"/>
      <c r="BCK213" s="466"/>
      <c r="BCL213" s="466"/>
      <c r="BCM213" s="466"/>
      <c r="BCN213" s="466"/>
      <c r="BCO213" s="466"/>
      <c r="BCP213" s="466"/>
      <c r="BCQ213" s="466"/>
      <c r="BCR213" s="466"/>
      <c r="BCS213" s="466"/>
      <c r="BCT213" s="466"/>
      <c r="BCU213" s="466"/>
      <c r="BCV213" s="466"/>
      <c r="BCW213" s="466"/>
      <c r="BCX213" s="466"/>
      <c r="BCY213" s="466"/>
      <c r="BCZ213" s="466"/>
      <c r="BDA213" s="466"/>
      <c r="BDB213" s="466"/>
      <c r="BDC213" s="466"/>
      <c r="BDD213" s="466"/>
      <c r="BDE213" s="466"/>
      <c r="BDF213" s="466"/>
      <c r="BDG213" s="466"/>
      <c r="BDH213" s="466"/>
      <c r="BDI213" s="466"/>
      <c r="BDJ213" s="466"/>
      <c r="BDK213" s="466"/>
      <c r="BDL213" s="466"/>
      <c r="BDM213" s="466"/>
      <c r="BDN213" s="466"/>
      <c r="BDO213" s="466"/>
      <c r="BDP213" s="466"/>
      <c r="BDQ213" s="466"/>
      <c r="BDR213" s="466"/>
      <c r="BDS213" s="466"/>
      <c r="BDT213" s="466"/>
      <c r="BDU213" s="466"/>
      <c r="BDV213" s="466"/>
      <c r="BDW213" s="466"/>
      <c r="BDX213" s="466"/>
      <c r="BDY213" s="466"/>
      <c r="BDZ213" s="466"/>
      <c r="BEA213" s="466"/>
      <c r="BEB213" s="466"/>
      <c r="BEC213" s="466"/>
      <c r="BED213" s="466"/>
      <c r="BEE213" s="466"/>
      <c r="BEF213" s="466"/>
      <c r="BEG213" s="466"/>
      <c r="BEH213" s="466"/>
      <c r="BEI213" s="466"/>
      <c r="BEJ213" s="466"/>
      <c r="BEK213" s="466"/>
      <c r="BEL213" s="466"/>
      <c r="BEM213" s="466"/>
      <c r="BEN213" s="466"/>
      <c r="BEO213" s="466"/>
      <c r="BEP213" s="466"/>
      <c r="BEQ213" s="466"/>
      <c r="BER213" s="466"/>
      <c r="BES213" s="466"/>
      <c r="BET213" s="466"/>
      <c r="BEU213" s="466"/>
      <c r="BEV213" s="466"/>
      <c r="BEW213" s="466"/>
      <c r="BEX213" s="466"/>
      <c r="BEY213" s="466"/>
      <c r="BEZ213" s="466"/>
      <c r="BFA213" s="466"/>
      <c r="BFB213" s="466"/>
      <c r="BFC213" s="466"/>
      <c r="BFD213" s="466"/>
      <c r="BFE213" s="466"/>
      <c r="BFF213" s="466"/>
      <c r="BFG213" s="466"/>
      <c r="BFH213" s="466"/>
      <c r="BFI213" s="466"/>
      <c r="BFJ213" s="466"/>
      <c r="BFK213" s="466"/>
      <c r="BFL213" s="466"/>
      <c r="BFM213" s="466"/>
      <c r="BFN213" s="466"/>
      <c r="BFO213" s="466"/>
      <c r="BFP213" s="466"/>
      <c r="BFQ213" s="466"/>
      <c r="BFR213" s="466"/>
      <c r="BFS213" s="466"/>
      <c r="BFT213" s="466"/>
      <c r="BFU213" s="466"/>
      <c r="BFV213" s="466"/>
      <c r="BFW213" s="466"/>
      <c r="BFX213" s="466"/>
      <c r="BFY213" s="466"/>
      <c r="BFZ213" s="466"/>
      <c r="BGA213" s="466"/>
      <c r="BGB213" s="466"/>
      <c r="BGC213" s="466"/>
      <c r="BGD213" s="466"/>
      <c r="BGE213" s="466"/>
      <c r="BGF213" s="466"/>
      <c r="BGG213" s="466"/>
      <c r="BGH213" s="466"/>
      <c r="BGI213" s="466"/>
      <c r="BGJ213" s="466"/>
      <c r="BGK213" s="466"/>
      <c r="BGL213" s="466"/>
      <c r="BGM213" s="466"/>
      <c r="BGN213" s="466"/>
      <c r="BGO213" s="466"/>
      <c r="BGP213" s="466"/>
      <c r="BGQ213" s="466"/>
      <c r="BGR213" s="466"/>
      <c r="BGS213" s="466"/>
      <c r="BGT213" s="466"/>
      <c r="BGU213" s="466"/>
      <c r="BGV213" s="466"/>
      <c r="BGW213" s="466"/>
      <c r="BGX213" s="466"/>
      <c r="BGY213" s="466"/>
      <c r="BGZ213" s="466"/>
      <c r="BHA213" s="466"/>
      <c r="BHB213" s="466"/>
      <c r="BHC213" s="466"/>
      <c r="BHD213" s="466"/>
      <c r="BHE213" s="466"/>
      <c r="BHF213" s="466"/>
      <c r="BHG213" s="466"/>
      <c r="BHH213" s="466"/>
      <c r="BHI213" s="466"/>
      <c r="BHJ213" s="466"/>
      <c r="BHK213" s="466"/>
      <c r="BHL213" s="466"/>
      <c r="BHM213" s="466"/>
      <c r="BHN213" s="466"/>
      <c r="BHO213" s="466"/>
      <c r="BHP213" s="466"/>
      <c r="BHQ213" s="466"/>
      <c r="BHR213" s="466"/>
      <c r="BHS213" s="466"/>
      <c r="BHT213" s="466"/>
      <c r="BHU213" s="466"/>
      <c r="BHV213" s="466"/>
      <c r="BHW213" s="466"/>
      <c r="BHX213" s="466"/>
      <c r="BHY213" s="466"/>
      <c r="BHZ213" s="466"/>
      <c r="BIA213" s="466"/>
      <c r="BIB213" s="466"/>
      <c r="BIC213" s="466"/>
      <c r="BID213" s="466"/>
      <c r="BIE213" s="466"/>
      <c r="BIF213" s="466"/>
      <c r="BIG213" s="466"/>
      <c r="BIH213" s="466"/>
      <c r="BII213" s="466"/>
      <c r="BIJ213" s="466"/>
      <c r="BIK213" s="466"/>
      <c r="BIL213" s="466"/>
      <c r="BIM213" s="466"/>
      <c r="BIN213" s="466"/>
      <c r="BIO213" s="466"/>
      <c r="BIP213" s="466"/>
      <c r="BIQ213" s="466"/>
      <c r="BIR213" s="466"/>
      <c r="BIS213" s="466"/>
      <c r="BIT213" s="466"/>
      <c r="BIU213" s="466"/>
      <c r="BIV213" s="466"/>
      <c r="BIW213" s="466"/>
      <c r="BIX213" s="466"/>
      <c r="BIY213" s="466"/>
      <c r="BIZ213" s="466"/>
      <c r="BJA213" s="466"/>
      <c r="BJB213" s="466"/>
      <c r="BJC213" s="466"/>
      <c r="BJD213" s="466"/>
      <c r="BJE213" s="466"/>
      <c r="BJF213" s="466"/>
      <c r="BJG213" s="466"/>
      <c r="BJH213" s="466"/>
      <c r="BJI213" s="466"/>
      <c r="BJJ213" s="466"/>
      <c r="BJK213" s="466"/>
      <c r="BJL213" s="466"/>
      <c r="BJM213" s="466"/>
      <c r="BJN213" s="466"/>
      <c r="BJO213" s="466"/>
      <c r="BJP213" s="466"/>
      <c r="BJQ213" s="466"/>
      <c r="BJR213" s="466"/>
      <c r="BJS213" s="466"/>
      <c r="BJT213" s="466"/>
      <c r="BJU213" s="466"/>
      <c r="BJV213" s="466"/>
      <c r="BJW213" s="466"/>
      <c r="BJX213" s="466"/>
      <c r="BJY213" s="466"/>
      <c r="BJZ213" s="466"/>
      <c r="BKA213" s="466"/>
      <c r="BKB213" s="466"/>
      <c r="BKC213" s="466"/>
      <c r="BKD213" s="466"/>
      <c r="BKE213" s="466"/>
      <c r="BKF213" s="466"/>
      <c r="BKG213" s="466"/>
      <c r="BKH213" s="466"/>
      <c r="BKI213" s="466"/>
      <c r="BKJ213" s="466"/>
      <c r="BKK213" s="466"/>
      <c r="BKL213" s="466"/>
      <c r="BKM213" s="466"/>
      <c r="BKN213" s="466"/>
      <c r="BKO213" s="466"/>
      <c r="BKP213" s="466"/>
      <c r="BKQ213" s="466"/>
      <c r="BKR213" s="466"/>
      <c r="BKS213" s="466"/>
      <c r="BKT213" s="466"/>
      <c r="BKU213" s="466"/>
      <c r="BKV213" s="466"/>
      <c r="BKW213" s="466"/>
      <c r="BKX213" s="466"/>
      <c r="BKY213" s="466"/>
      <c r="BKZ213" s="466"/>
      <c r="BLA213" s="466"/>
      <c r="BLB213" s="466"/>
      <c r="BLC213" s="466"/>
      <c r="BLD213" s="466"/>
      <c r="BLE213" s="466"/>
      <c r="BLF213" s="466"/>
      <c r="BLG213" s="466"/>
      <c r="BLH213" s="466"/>
      <c r="BLI213" s="466"/>
      <c r="BLJ213" s="466"/>
      <c r="BLK213" s="466"/>
      <c r="BLL213" s="466"/>
      <c r="BLM213" s="466"/>
      <c r="BLN213" s="466"/>
      <c r="BLO213" s="466"/>
      <c r="BLP213" s="466"/>
      <c r="BLQ213" s="466"/>
      <c r="BLR213" s="466"/>
      <c r="BLS213" s="466"/>
      <c r="BLT213" s="466"/>
      <c r="BLU213" s="466"/>
      <c r="BLV213" s="466"/>
      <c r="BLW213" s="466"/>
      <c r="BLX213" s="466"/>
      <c r="BLY213" s="466"/>
      <c r="BLZ213" s="466"/>
      <c r="BMA213" s="466"/>
      <c r="BMB213" s="466"/>
      <c r="BMC213" s="466"/>
      <c r="BMD213" s="466"/>
      <c r="BME213" s="466"/>
      <c r="BMF213" s="466"/>
      <c r="BMG213" s="466"/>
      <c r="BMH213" s="466"/>
      <c r="BMI213" s="466"/>
      <c r="BMJ213" s="466"/>
      <c r="BMK213" s="466"/>
      <c r="BML213" s="466"/>
      <c r="BMM213" s="466"/>
      <c r="BMN213" s="466"/>
      <c r="BMO213" s="466"/>
      <c r="BMP213" s="466"/>
      <c r="BMQ213" s="466"/>
      <c r="BMR213" s="466"/>
      <c r="BMS213" s="466"/>
      <c r="BMT213" s="466"/>
      <c r="BMU213" s="466"/>
      <c r="BMV213" s="466"/>
      <c r="BMW213" s="466"/>
      <c r="BMX213" s="466"/>
      <c r="BMY213" s="466"/>
      <c r="BMZ213" s="466"/>
      <c r="BNA213" s="466"/>
      <c r="BNB213" s="466"/>
      <c r="BNC213" s="466"/>
      <c r="BND213" s="466"/>
      <c r="BNE213" s="466"/>
      <c r="BNF213" s="466"/>
      <c r="BNG213" s="466"/>
      <c r="BNH213" s="466"/>
      <c r="BNI213" s="466"/>
      <c r="BNJ213" s="466"/>
      <c r="BNK213" s="466"/>
      <c r="BNL213" s="466"/>
      <c r="BNM213" s="466"/>
      <c r="BNN213" s="466"/>
      <c r="BNO213" s="466"/>
      <c r="BNP213" s="466"/>
      <c r="BNQ213" s="466"/>
      <c r="BNR213" s="466"/>
      <c r="BNS213" s="466"/>
      <c r="BNT213" s="466"/>
      <c r="BNU213" s="466"/>
      <c r="BNV213" s="466"/>
      <c r="BNW213" s="466"/>
      <c r="BNX213" s="466"/>
      <c r="BNY213" s="466"/>
      <c r="BNZ213" s="466"/>
      <c r="BOA213" s="466"/>
      <c r="BOB213" s="466"/>
      <c r="BOC213" s="466"/>
      <c r="BOD213" s="466"/>
      <c r="BOE213" s="466"/>
      <c r="BOF213" s="466"/>
      <c r="BOG213" s="466"/>
      <c r="BOH213" s="466"/>
      <c r="BOI213" s="466"/>
      <c r="BOJ213" s="466"/>
      <c r="BOK213" s="466"/>
      <c r="BOL213" s="466"/>
      <c r="BOM213" s="466"/>
      <c r="BON213" s="466"/>
      <c r="BOO213" s="466"/>
      <c r="BOP213" s="466"/>
      <c r="BOQ213" s="466"/>
      <c r="BOR213" s="466"/>
      <c r="BOS213" s="466"/>
      <c r="BOT213" s="466"/>
      <c r="BOU213" s="466"/>
      <c r="BOV213" s="466"/>
      <c r="BOW213" s="466"/>
      <c r="BOX213" s="466"/>
      <c r="BOY213" s="466"/>
      <c r="BOZ213" s="466"/>
      <c r="BPA213" s="466"/>
      <c r="BPB213" s="466"/>
      <c r="BPC213" s="466"/>
      <c r="BPD213" s="466"/>
      <c r="BPE213" s="466"/>
      <c r="BPF213" s="466"/>
      <c r="BPG213" s="466"/>
      <c r="BPH213" s="466"/>
      <c r="BPI213" s="466"/>
      <c r="BPJ213" s="466"/>
      <c r="BPK213" s="466"/>
      <c r="BPL213" s="466"/>
      <c r="BPM213" s="466"/>
      <c r="BPN213" s="466"/>
      <c r="BPO213" s="466"/>
      <c r="BPP213" s="466"/>
      <c r="BPQ213" s="466"/>
      <c r="BPR213" s="466"/>
      <c r="BPS213" s="466"/>
      <c r="BPT213" s="466"/>
      <c r="BPU213" s="466"/>
      <c r="BPV213" s="466"/>
      <c r="BPW213" s="466"/>
      <c r="BPX213" s="466"/>
      <c r="BPY213" s="466"/>
      <c r="BPZ213" s="466"/>
      <c r="BQA213" s="466"/>
      <c r="BQB213" s="466"/>
      <c r="BQC213" s="466"/>
      <c r="BQD213" s="466"/>
      <c r="BQE213" s="466"/>
      <c r="BQF213" s="466"/>
      <c r="BQG213" s="466"/>
      <c r="BQH213" s="466"/>
      <c r="BQI213" s="466"/>
      <c r="BQJ213" s="466"/>
      <c r="BQK213" s="466"/>
      <c r="BQL213" s="466"/>
      <c r="BQM213" s="466"/>
      <c r="BQN213" s="466"/>
      <c r="BQO213" s="466"/>
      <c r="BQP213" s="466"/>
      <c r="BQQ213" s="466"/>
      <c r="BQR213" s="466"/>
      <c r="BQS213" s="466"/>
      <c r="BQT213" s="466"/>
      <c r="BQU213" s="466"/>
      <c r="BQV213" s="466"/>
      <c r="BQW213" s="466"/>
      <c r="BQX213" s="466"/>
      <c r="BQY213" s="466"/>
      <c r="BQZ213" s="466"/>
      <c r="BRA213" s="466"/>
      <c r="BRB213" s="466"/>
      <c r="BRC213" s="466"/>
      <c r="BRD213" s="466"/>
      <c r="BRE213" s="466"/>
      <c r="BRF213" s="466"/>
      <c r="BRG213" s="466"/>
      <c r="BRH213" s="466"/>
      <c r="BRI213" s="466"/>
      <c r="BRJ213" s="466"/>
      <c r="BRK213" s="466"/>
      <c r="BRL213" s="466"/>
      <c r="BRM213" s="466"/>
      <c r="BRN213" s="466"/>
      <c r="BRO213" s="466"/>
      <c r="BRP213" s="466"/>
      <c r="BRQ213" s="466"/>
      <c r="BRR213" s="466"/>
      <c r="BRS213" s="466"/>
      <c r="BRT213" s="466"/>
      <c r="BRU213" s="466"/>
      <c r="BRV213" s="466"/>
      <c r="BRW213" s="466"/>
      <c r="BRX213" s="466"/>
      <c r="BRY213" s="466"/>
      <c r="BRZ213" s="466"/>
      <c r="BSA213" s="466"/>
      <c r="BSB213" s="466"/>
      <c r="BSC213" s="466"/>
      <c r="BSD213" s="466"/>
      <c r="BSE213" s="466"/>
      <c r="BSF213" s="466"/>
      <c r="BSG213" s="466"/>
      <c r="BSH213" s="466"/>
      <c r="BSI213" s="466"/>
      <c r="BSJ213" s="466"/>
      <c r="BSK213" s="466"/>
      <c r="BSL213" s="466"/>
      <c r="BSM213" s="466"/>
      <c r="BSN213" s="466"/>
      <c r="BSO213" s="466"/>
      <c r="BSP213" s="466"/>
      <c r="BSQ213" s="466"/>
      <c r="BSR213" s="466"/>
      <c r="BSS213" s="466"/>
      <c r="BST213" s="466"/>
      <c r="BSU213" s="466"/>
      <c r="BSV213" s="466"/>
      <c r="BSW213" s="466"/>
      <c r="BSX213" s="466"/>
      <c r="BSY213" s="466"/>
      <c r="BSZ213" s="466"/>
      <c r="BTA213" s="466"/>
      <c r="BTB213" s="466"/>
      <c r="BTC213" s="466"/>
      <c r="BTD213" s="466"/>
      <c r="BTE213" s="466"/>
      <c r="BTF213" s="466"/>
      <c r="BTG213" s="466"/>
      <c r="BTH213" s="466"/>
      <c r="BTI213" s="466"/>
    </row>
    <row r="214" spans="1:1881" s="465" customFormat="1" ht="13.5" customHeight="1" thickBot="1" x14ac:dyDescent="0.3">
      <c r="A214" s="461"/>
      <c r="B214" s="671" t="s">
        <v>827</v>
      </c>
      <c r="C214" s="790" t="s">
        <v>828</v>
      </c>
      <c r="D214" s="791"/>
      <c r="E214" s="792"/>
      <c r="F214" s="358"/>
      <c r="G214" s="538"/>
      <c r="H214" s="463"/>
      <c r="I214" s="388"/>
      <c r="J214"/>
      <c r="K214"/>
      <c r="L214"/>
      <c r="M214"/>
      <c r="N214"/>
      <c r="O214"/>
      <c r="P214" s="466"/>
      <c r="Q214" s="466"/>
      <c r="R214" s="466"/>
      <c r="S214" s="466"/>
      <c r="T214" s="466"/>
      <c r="U214" s="466"/>
      <c r="V214" s="466"/>
      <c r="W214" s="466"/>
      <c r="X214" s="466"/>
      <c r="Y214" s="466"/>
      <c r="Z214" s="466"/>
      <c r="AA214" s="466"/>
      <c r="AB214" s="466"/>
      <c r="AC214" s="466"/>
      <c r="AD214" s="466"/>
      <c r="AE214" s="466"/>
      <c r="AF214" s="466"/>
      <c r="AG214" s="466"/>
      <c r="AH214" s="466"/>
      <c r="AI214" s="466"/>
      <c r="AJ214" s="466"/>
      <c r="AK214" s="466"/>
      <c r="AL214" s="466"/>
      <c r="AM214" s="466"/>
      <c r="AN214" s="466"/>
      <c r="AO214" s="466"/>
      <c r="AP214" s="466"/>
      <c r="AQ214" s="466"/>
      <c r="AR214" s="466"/>
      <c r="AS214" s="466"/>
      <c r="AT214" s="466"/>
      <c r="AU214" s="466"/>
      <c r="AV214" s="466"/>
      <c r="AW214" s="466"/>
      <c r="AX214" s="466"/>
      <c r="AY214" s="466"/>
      <c r="AZ214" s="466"/>
      <c r="BA214" s="466"/>
      <c r="BB214" s="466"/>
      <c r="BC214" s="466"/>
      <c r="BD214" s="466"/>
      <c r="BE214" s="466"/>
      <c r="BF214" s="466"/>
      <c r="BG214" s="466"/>
      <c r="BH214" s="466"/>
      <c r="BI214" s="466"/>
      <c r="BJ214" s="466"/>
      <c r="BK214" s="466"/>
      <c r="BL214" s="466"/>
      <c r="BM214" s="466"/>
      <c r="BN214" s="466"/>
      <c r="BO214" s="466"/>
      <c r="BP214" s="466"/>
      <c r="BQ214" s="466"/>
      <c r="BR214" s="466"/>
      <c r="BS214" s="466"/>
      <c r="BT214" s="466"/>
      <c r="BU214" s="466"/>
      <c r="BV214" s="466"/>
      <c r="BW214" s="466"/>
      <c r="BX214" s="466"/>
      <c r="BY214" s="466"/>
      <c r="BZ214" s="466"/>
      <c r="CA214" s="466"/>
      <c r="CB214" s="466"/>
      <c r="CC214" s="466"/>
      <c r="CD214" s="466"/>
      <c r="CE214" s="466"/>
      <c r="CF214" s="466"/>
      <c r="CG214" s="466"/>
      <c r="CH214" s="466"/>
      <c r="CI214" s="466"/>
      <c r="CJ214" s="466"/>
      <c r="CK214" s="466"/>
      <c r="CL214" s="466"/>
      <c r="CM214" s="466"/>
      <c r="CN214" s="466"/>
      <c r="CO214" s="466"/>
      <c r="CP214" s="466"/>
      <c r="CQ214" s="466"/>
      <c r="CR214" s="466"/>
      <c r="CS214" s="466"/>
      <c r="CT214" s="466"/>
      <c r="CU214" s="466"/>
      <c r="CV214" s="466"/>
      <c r="CW214" s="466"/>
      <c r="CX214" s="466"/>
      <c r="CY214" s="466"/>
      <c r="CZ214" s="466"/>
      <c r="DA214" s="466"/>
      <c r="DB214" s="466"/>
      <c r="DC214" s="466"/>
      <c r="DD214" s="466"/>
      <c r="DE214" s="466"/>
      <c r="DF214" s="466"/>
      <c r="DG214" s="466"/>
      <c r="DH214" s="466"/>
      <c r="DI214" s="466"/>
      <c r="DJ214" s="466"/>
      <c r="DK214" s="466"/>
      <c r="DL214" s="466"/>
      <c r="DM214" s="466"/>
      <c r="DN214" s="466"/>
      <c r="DO214" s="466"/>
      <c r="DP214" s="466"/>
      <c r="DQ214" s="466"/>
      <c r="DR214" s="466"/>
      <c r="DS214" s="466"/>
      <c r="DT214" s="466"/>
      <c r="DU214" s="466"/>
      <c r="DV214" s="466"/>
      <c r="DW214" s="466"/>
      <c r="DX214" s="466"/>
      <c r="DY214" s="466"/>
      <c r="DZ214" s="466"/>
      <c r="EA214" s="466"/>
      <c r="EB214" s="466"/>
      <c r="EC214" s="466"/>
      <c r="ED214" s="466"/>
      <c r="EE214" s="466"/>
      <c r="EF214" s="466"/>
      <c r="EG214" s="466"/>
      <c r="EH214" s="466"/>
      <c r="EI214" s="466"/>
      <c r="EJ214" s="466"/>
      <c r="EK214" s="466"/>
      <c r="EL214" s="466"/>
      <c r="EM214" s="466"/>
      <c r="EN214" s="466"/>
      <c r="EO214" s="466"/>
      <c r="EP214" s="466"/>
      <c r="EQ214" s="466"/>
      <c r="ER214" s="466"/>
      <c r="ES214" s="466"/>
      <c r="ET214" s="466"/>
      <c r="EU214" s="466"/>
      <c r="EV214" s="466"/>
      <c r="EW214" s="466"/>
      <c r="EX214" s="466"/>
      <c r="EY214" s="466"/>
      <c r="EZ214" s="466"/>
      <c r="FA214" s="466"/>
      <c r="FB214" s="466"/>
      <c r="FC214" s="466"/>
      <c r="FD214" s="466"/>
      <c r="FE214" s="466"/>
      <c r="FF214" s="466"/>
      <c r="FG214" s="466"/>
      <c r="FH214" s="466"/>
      <c r="FI214" s="466"/>
      <c r="FJ214" s="466"/>
      <c r="FK214" s="466"/>
      <c r="FL214" s="466"/>
      <c r="FM214" s="466"/>
      <c r="FN214" s="466"/>
      <c r="FO214" s="466"/>
      <c r="FP214" s="466"/>
      <c r="FQ214" s="466"/>
      <c r="FR214" s="466"/>
      <c r="FS214" s="466"/>
      <c r="FT214" s="466"/>
      <c r="FU214" s="466"/>
      <c r="FV214" s="466"/>
      <c r="FW214" s="466"/>
      <c r="FX214" s="466"/>
      <c r="FY214" s="466"/>
      <c r="FZ214" s="466"/>
      <c r="GA214" s="466"/>
      <c r="GB214" s="466"/>
      <c r="GC214" s="466"/>
      <c r="GD214" s="466"/>
      <c r="GE214" s="466"/>
      <c r="GF214" s="466"/>
      <c r="GG214" s="466"/>
      <c r="GH214" s="466"/>
      <c r="GI214" s="466"/>
      <c r="GJ214" s="466"/>
      <c r="GK214" s="466"/>
      <c r="GL214" s="466"/>
      <c r="GM214" s="466"/>
      <c r="GN214" s="466"/>
      <c r="GO214" s="466"/>
      <c r="GP214" s="466"/>
      <c r="GQ214" s="466"/>
      <c r="GR214" s="466"/>
      <c r="GS214" s="466"/>
      <c r="GT214" s="466"/>
      <c r="GU214" s="466"/>
      <c r="GV214" s="466"/>
      <c r="GW214" s="466"/>
      <c r="GX214" s="466"/>
      <c r="GY214" s="466"/>
      <c r="GZ214" s="466"/>
      <c r="HA214" s="466"/>
      <c r="HB214" s="466"/>
      <c r="HC214" s="466"/>
      <c r="HD214" s="466"/>
      <c r="HE214" s="466"/>
      <c r="HF214" s="466"/>
      <c r="HG214" s="466"/>
      <c r="HH214" s="466"/>
      <c r="HI214" s="466"/>
      <c r="HJ214" s="466"/>
      <c r="HK214" s="466"/>
      <c r="HL214" s="466"/>
      <c r="HM214" s="466"/>
      <c r="HN214" s="466"/>
      <c r="HO214" s="466"/>
      <c r="HP214" s="466"/>
      <c r="HQ214" s="466"/>
      <c r="HR214" s="466"/>
      <c r="HS214" s="466"/>
      <c r="HT214" s="466"/>
      <c r="HU214" s="466"/>
      <c r="HV214" s="466"/>
      <c r="HW214" s="466"/>
      <c r="HX214" s="466"/>
      <c r="HY214" s="466"/>
      <c r="HZ214" s="466"/>
      <c r="IA214" s="466"/>
      <c r="IB214" s="466"/>
      <c r="IC214" s="466"/>
      <c r="ID214" s="466"/>
      <c r="IE214" s="466"/>
      <c r="IF214" s="466"/>
      <c r="IG214" s="466"/>
      <c r="IH214" s="466"/>
      <c r="II214" s="466"/>
      <c r="IJ214" s="466"/>
      <c r="IK214" s="466"/>
      <c r="IL214" s="466"/>
      <c r="IM214" s="466"/>
      <c r="IN214" s="466"/>
      <c r="IO214" s="466"/>
      <c r="IP214" s="466"/>
      <c r="IQ214" s="466"/>
      <c r="IR214" s="466"/>
      <c r="IS214" s="466"/>
      <c r="IT214" s="466"/>
      <c r="IU214" s="466"/>
      <c r="IV214" s="466"/>
      <c r="IW214" s="466"/>
      <c r="IX214" s="466"/>
      <c r="IY214" s="466"/>
      <c r="IZ214" s="466"/>
      <c r="JA214" s="466"/>
      <c r="JB214" s="466"/>
      <c r="JC214" s="466"/>
      <c r="JD214" s="466"/>
      <c r="JE214" s="466"/>
      <c r="JF214" s="466"/>
      <c r="JG214" s="466"/>
      <c r="JH214" s="466"/>
      <c r="JI214" s="466"/>
      <c r="JJ214" s="466"/>
      <c r="JK214" s="466"/>
      <c r="JL214" s="466"/>
      <c r="JM214" s="466"/>
      <c r="JN214" s="466"/>
      <c r="JO214" s="466"/>
      <c r="JP214" s="466"/>
      <c r="JQ214" s="466"/>
      <c r="JR214" s="466"/>
      <c r="JS214" s="466"/>
      <c r="JT214" s="466"/>
      <c r="JU214" s="466"/>
      <c r="JV214" s="466"/>
      <c r="JW214" s="466"/>
      <c r="JX214" s="466"/>
      <c r="JY214" s="466"/>
      <c r="JZ214" s="466"/>
      <c r="KA214" s="466"/>
      <c r="KB214" s="466"/>
      <c r="KC214" s="466"/>
      <c r="KD214" s="466"/>
      <c r="KE214" s="466"/>
      <c r="KF214" s="466"/>
      <c r="KG214" s="466"/>
      <c r="KH214" s="466"/>
      <c r="KI214" s="466"/>
      <c r="KJ214" s="466"/>
      <c r="KK214" s="466"/>
      <c r="KL214" s="466"/>
      <c r="KM214" s="466"/>
      <c r="KN214" s="466"/>
      <c r="KO214" s="466"/>
      <c r="KP214" s="466"/>
      <c r="KQ214" s="466"/>
      <c r="KR214" s="466"/>
      <c r="KS214" s="466"/>
      <c r="KT214" s="466"/>
      <c r="KU214" s="466"/>
      <c r="KV214" s="466"/>
      <c r="KW214" s="466"/>
      <c r="KX214" s="466"/>
      <c r="KY214" s="466"/>
      <c r="KZ214" s="466"/>
      <c r="LA214" s="466"/>
      <c r="LB214" s="466"/>
      <c r="LC214" s="466"/>
      <c r="LD214" s="466"/>
      <c r="LE214" s="466"/>
      <c r="LF214" s="466"/>
      <c r="LG214" s="466"/>
      <c r="LH214" s="466"/>
      <c r="LI214" s="466"/>
      <c r="LJ214" s="466"/>
      <c r="LK214" s="466"/>
      <c r="LL214" s="466"/>
      <c r="LM214" s="466"/>
      <c r="LN214" s="466"/>
      <c r="LO214" s="466"/>
      <c r="LP214" s="466"/>
      <c r="LQ214" s="466"/>
      <c r="LR214" s="466"/>
      <c r="LS214" s="466"/>
      <c r="LT214" s="466"/>
      <c r="LU214" s="466"/>
      <c r="LV214" s="466"/>
      <c r="LW214" s="466"/>
      <c r="LX214" s="466"/>
      <c r="LY214" s="466"/>
      <c r="LZ214" s="466"/>
      <c r="MA214" s="466"/>
      <c r="MB214" s="466"/>
      <c r="MC214" s="466"/>
      <c r="MD214" s="466"/>
      <c r="ME214" s="466"/>
      <c r="MF214" s="466"/>
      <c r="MG214" s="466"/>
      <c r="MH214" s="466"/>
      <c r="MI214" s="466"/>
      <c r="MJ214" s="466"/>
      <c r="MK214" s="466"/>
      <c r="ML214" s="466"/>
      <c r="MM214" s="466"/>
      <c r="MN214" s="466"/>
      <c r="MO214" s="466"/>
      <c r="MP214" s="466"/>
      <c r="MQ214" s="466"/>
      <c r="MR214" s="466"/>
      <c r="MS214" s="466"/>
      <c r="MT214" s="466"/>
      <c r="MU214" s="466"/>
      <c r="MV214" s="466"/>
      <c r="MW214" s="466"/>
      <c r="MX214" s="466"/>
      <c r="MY214" s="466"/>
      <c r="MZ214" s="466"/>
      <c r="NA214" s="466"/>
      <c r="NB214" s="466"/>
      <c r="NC214" s="466"/>
      <c r="ND214" s="466"/>
      <c r="NE214" s="466"/>
      <c r="NF214" s="466"/>
      <c r="NG214" s="466"/>
      <c r="NH214" s="466"/>
      <c r="NI214" s="466"/>
      <c r="NJ214" s="466"/>
      <c r="NK214" s="466"/>
      <c r="NL214" s="466"/>
      <c r="NM214" s="466"/>
      <c r="NN214" s="466"/>
      <c r="NO214" s="466"/>
      <c r="NP214" s="466"/>
      <c r="NQ214" s="466"/>
      <c r="NR214" s="466"/>
      <c r="NS214" s="466"/>
      <c r="NT214" s="466"/>
      <c r="NU214" s="466"/>
      <c r="NV214" s="466"/>
      <c r="NW214" s="466"/>
      <c r="NX214" s="466"/>
      <c r="NY214" s="466"/>
      <c r="NZ214" s="466"/>
      <c r="OA214" s="466"/>
      <c r="OB214" s="466"/>
      <c r="OC214" s="466"/>
      <c r="OD214" s="466"/>
      <c r="OE214" s="466"/>
      <c r="OF214" s="466"/>
      <c r="OG214" s="466"/>
      <c r="OH214" s="466"/>
      <c r="OI214" s="466"/>
      <c r="OJ214" s="466"/>
      <c r="OK214" s="466"/>
      <c r="OL214" s="466"/>
      <c r="OM214" s="466"/>
      <c r="ON214" s="466"/>
      <c r="OO214" s="466"/>
      <c r="OP214" s="466"/>
      <c r="OQ214" s="466"/>
      <c r="OR214" s="466"/>
      <c r="OS214" s="466"/>
      <c r="OT214" s="466"/>
      <c r="OU214" s="466"/>
      <c r="OV214" s="466"/>
      <c r="OW214" s="466"/>
      <c r="OX214" s="466"/>
      <c r="OY214" s="466"/>
      <c r="OZ214" s="466"/>
      <c r="PA214" s="466"/>
      <c r="PB214" s="466"/>
      <c r="PC214" s="466"/>
      <c r="PD214" s="466"/>
      <c r="PE214" s="466"/>
      <c r="PF214" s="466"/>
      <c r="PG214" s="466"/>
      <c r="PH214" s="466"/>
      <c r="PI214" s="466"/>
      <c r="PJ214" s="466"/>
      <c r="PK214" s="466"/>
      <c r="PL214" s="466"/>
      <c r="PM214" s="466"/>
      <c r="PN214" s="466"/>
      <c r="PO214" s="466"/>
      <c r="PP214" s="466"/>
      <c r="PQ214" s="466"/>
      <c r="PR214" s="466"/>
      <c r="PS214" s="466"/>
      <c r="PT214" s="466"/>
      <c r="PU214" s="466"/>
      <c r="PV214" s="466"/>
      <c r="PW214" s="466"/>
      <c r="PX214" s="466"/>
      <c r="PY214" s="466"/>
      <c r="PZ214" s="466"/>
      <c r="QA214" s="466"/>
      <c r="QB214" s="466"/>
      <c r="QC214" s="466"/>
      <c r="QD214" s="466"/>
      <c r="QE214" s="466"/>
      <c r="QF214" s="466"/>
      <c r="QG214" s="466"/>
      <c r="QH214" s="466"/>
      <c r="QI214" s="466"/>
      <c r="QJ214" s="466"/>
      <c r="QK214" s="466"/>
      <c r="QL214" s="466"/>
      <c r="QM214" s="466"/>
      <c r="QN214" s="466"/>
      <c r="QO214" s="466"/>
      <c r="QP214" s="466"/>
      <c r="QQ214" s="466"/>
      <c r="QR214" s="466"/>
      <c r="QS214" s="466"/>
      <c r="QT214" s="466"/>
      <c r="QU214" s="466"/>
      <c r="QV214" s="466"/>
      <c r="QW214" s="466"/>
      <c r="QX214" s="466"/>
      <c r="QY214" s="466"/>
      <c r="QZ214" s="466"/>
      <c r="RA214" s="466"/>
      <c r="RB214" s="466"/>
      <c r="RC214" s="466"/>
      <c r="RD214" s="466"/>
      <c r="RE214" s="466"/>
      <c r="RF214" s="466"/>
      <c r="RG214" s="466"/>
      <c r="RH214" s="466"/>
      <c r="RI214" s="466"/>
      <c r="RJ214" s="466"/>
      <c r="RK214" s="466"/>
      <c r="RL214" s="466"/>
      <c r="RM214" s="466"/>
      <c r="RN214" s="466"/>
      <c r="RO214" s="466"/>
      <c r="RP214" s="466"/>
      <c r="RQ214" s="466"/>
      <c r="RR214" s="466"/>
      <c r="RS214" s="466"/>
      <c r="RT214" s="466"/>
      <c r="RU214" s="466"/>
      <c r="RV214" s="466"/>
      <c r="RW214" s="466"/>
      <c r="RX214" s="466"/>
      <c r="RY214" s="466"/>
      <c r="RZ214" s="466"/>
      <c r="SA214" s="466"/>
      <c r="SB214" s="466"/>
      <c r="SC214" s="466"/>
      <c r="SD214" s="466"/>
      <c r="SE214" s="466"/>
      <c r="SF214" s="466"/>
      <c r="SG214" s="466"/>
      <c r="SH214" s="466"/>
      <c r="SI214" s="466"/>
      <c r="SJ214" s="466"/>
      <c r="SK214" s="466"/>
      <c r="SL214" s="466"/>
      <c r="SM214" s="466"/>
      <c r="SN214" s="466"/>
      <c r="SO214" s="466"/>
      <c r="SP214" s="466"/>
      <c r="SQ214" s="466"/>
      <c r="SR214" s="466"/>
      <c r="SS214" s="466"/>
      <c r="ST214" s="466"/>
      <c r="SU214" s="466"/>
      <c r="SV214" s="466"/>
      <c r="SW214" s="466"/>
      <c r="SX214" s="466"/>
      <c r="SY214" s="466"/>
      <c r="SZ214" s="466"/>
      <c r="TA214" s="466"/>
      <c r="TB214" s="466"/>
      <c r="TC214" s="466"/>
      <c r="TD214" s="466"/>
      <c r="TE214" s="466"/>
      <c r="TF214" s="466"/>
      <c r="TG214" s="466"/>
      <c r="TH214" s="466"/>
      <c r="TI214" s="466"/>
      <c r="TJ214" s="466"/>
      <c r="TK214" s="466"/>
      <c r="TL214" s="466"/>
      <c r="TM214" s="466"/>
      <c r="TN214" s="466"/>
      <c r="TO214" s="466"/>
      <c r="TP214" s="466"/>
      <c r="TQ214" s="466"/>
      <c r="TR214" s="466"/>
      <c r="TS214" s="466"/>
      <c r="TT214" s="466"/>
      <c r="TU214" s="466"/>
      <c r="TV214" s="466"/>
      <c r="TW214" s="466"/>
      <c r="TX214" s="466"/>
      <c r="TY214" s="466"/>
      <c r="TZ214" s="466"/>
      <c r="UA214" s="466"/>
      <c r="UB214" s="466"/>
      <c r="UC214" s="466"/>
      <c r="UD214" s="466"/>
      <c r="UE214" s="466"/>
      <c r="UF214" s="466"/>
      <c r="UG214" s="466"/>
      <c r="UH214" s="466"/>
      <c r="UI214" s="466"/>
      <c r="UJ214" s="466"/>
      <c r="UK214" s="466"/>
      <c r="UL214" s="466"/>
      <c r="UM214" s="466"/>
      <c r="UN214" s="466"/>
      <c r="UO214" s="466"/>
      <c r="UP214" s="466"/>
      <c r="UQ214" s="466"/>
      <c r="UR214" s="466"/>
      <c r="US214" s="466"/>
      <c r="UT214" s="466"/>
      <c r="UU214" s="466"/>
      <c r="UV214" s="466"/>
      <c r="UW214" s="466"/>
      <c r="UX214" s="466"/>
      <c r="UY214" s="466"/>
      <c r="UZ214" s="466"/>
      <c r="VA214" s="466"/>
      <c r="VB214" s="466"/>
      <c r="VC214" s="466"/>
      <c r="VD214" s="466"/>
      <c r="VE214" s="466"/>
      <c r="VF214" s="466"/>
      <c r="VG214" s="466"/>
      <c r="VH214" s="466"/>
      <c r="VI214" s="466"/>
      <c r="VJ214" s="466"/>
      <c r="VK214" s="466"/>
      <c r="VL214" s="466"/>
      <c r="VM214" s="466"/>
      <c r="VN214" s="466"/>
      <c r="VO214" s="466"/>
      <c r="VP214" s="466"/>
      <c r="VQ214" s="466"/>
      <c r="VR214" s="466"/>
      <c r="VS214" s="466"/>
      <c r="VT214" s="466"/>
      <c r="VU214" s="466"/>
      <c r="VV214" s="466"/>
      <c r="VW214" s="466"/>
      <c r="VX214" s="466"/>
      <c r="VY214" s="466"/>
      <c r="VZ214" s="466"/>
      <c r="WA214" s="466"/>
      <c r="WB214" s="466"/>
      <c r="WC214" s="466"/>
      <c r="WD214" s="466"/>
      <c r="WE214" s="466"/>
      <c r="WF214" s="466"/>
      <c r="WG214" s="466"/>
      <c r="WH214" s="466"/>
      <c r="WI214" s="466"/>
      <c r="WJ214" s="466"/>
      <c r="WK214" s="466"/>
      <c r="WL214" s="466"/>
      <c r="WM214" s="466"/>
      <c r="WN214" s="466"/>
      <c r="WO214" s="466"/>
      <c r="WP214" s="466"/>
      <c r="WQ214" s="466"/>
      <c r="WR214" s="466"/>
      <c r="WS214" s="466"/>
      <c r="WT214" s="466"/>
      <c r="WU214" s="466"/>
      <c r="WV214" s="466"/>
      <c r="WW214" s="466"/>
      <c r="WX214" s="466"/>
      <c r="WY214" s="466"/>
      <c r="WZ214" s="466"/>
      <c r="XA214" s="466"/>
      <c r="XB214" s="466"/>
      <c r="XC214" s="466"/>
      <c r="XD214" s="466"/>
      <c r="XE214" s="466"/>
      <c r="XF214" s="466"/>
      <c r="XG214" s="466"/>
      <c r="XH214" s="466"/>
      <c r="XI214" s="466"/>
      <c r="XJ214" s="466"/>
      <c r="XK214" s="466"/>
      <c r="XL214" s="466"/>
      <c r="XM214" s="466"/>
      <c r="XN214" s="466"/>
      <c r="XO214" s="466"/>
      <c r="XP214" s="466"/>
      <c r="XQ214" s="466"/>
      <c r="XR214" s="466"/>
      <c r="XS214" s="466"/>
      <c r="XT214" s="466"/>
      <c r="XU214" s="466"/>
      <c r="XV214" s="466"/>
      <c r="XW214" s="466"/>
      <c r="XX214" s="466"/>
      <c r="XY214" s="466"/>
      <c r="XZ214" s="466"/>
      <c r="YA214" s="466"/>
      <c r="YB214" s="466"/>
      <c r="YC214" s="466"/>
      <c r="YD214" s="466"/>
      <c r="YE214" s="466"/>
      <c r="YF214" s="466"/>
      <c r="YG214" s="466"/>
      <c r="YH214" s="466"/>
      <c r="YI214" s="466"/>
      <c r="YJ214" s="466"/>
      <c r="YK214" s="466"/>
      <c r="YL214" s="466"/>
      <c r="YM214" s="466"/>
      <c r="YN214" s="466"/>
      <c r="YO214" s="466"/>
      <c r="YP214" s="466"/>
      <c r="YQ214" s="466"/>
      <c r="YR214" s="466"/>
      <c r="YS214" s="466"/>
      <c r="YT214" s="466"/>
      <c r="YU214" s="466"/>
      <c r="YV214" s="466"/>
      <c r="YW214" s="466"/>
      <c r="YX214" s="466"/>
      <c r="YY214" s="466"/>
      <c r="YZ214" s="466"/>
      <c r="ZA214" s="466"/>
      <c r="ZB214" s="466"/>
      <c r="ZC214" s="466"/>
      <c r="ZD214" s="466"/>
      <c r="ZE214" s="466"/>
      <c r="ZF214" s="466"/>
      <c r="ZG214" s="466"/>
      <c r="ZH214" s="466"/>
      <c r="ZI214" s="466"/>
      <c r="ZJ214" s="466"/>
      <c r="ZK214" s="466"/>
      <c r="ZL214" s="466"/>
      <c r="ZM214" s="466"/>
      <c r="ZN214" s="466"/>
      <c r="ZO214" s="466"/>
      <c r="ZP214" s="466"/>
      <c r="ZQ214" s="466"/>
      <c r="ZR214" s="466"/>
      <c r="ZS214" s="466"/>
      <c r="ZT214" s="466"/>
      <c r="ZU214" s="466"/>
      <c r="ZV214" s="466"/>
      <c r="ZW214" s="466"/>
      <c r="ZX214" s="466"/>
      <c r="ZY214" s="466"/>
      <c r="ZZ214" s="466"/>
      <c r="AAA214" s="466"/>
      <c r="AAB214" s="466"/>
      <c r="AAC214" s="466"/>
      <c r="AAD214" s="466"/>
      <c r="AAE214" s="466"/>
      <c r="AAF214" s="466"/>
      <c r="AAG214" s="466"/>
      <c r="AAH214" s="466"/>
      <c r="AAI214" s="466"/>
      <c r="AAJ214" s="466"/>
      <c r="AAK214" s="466"/>
      <c r="AAL214" s="466"/>
      <c r="AAM214" s="466"/>
      <c r="AAN214" s="466"/>
      <c r="AAO214" s="466"/>
      <c r="AAP214" s="466"/>
      <c r="AAQ214" s="466"/>
      <c r="AAR214" s="466"/>
      <c r="AAS214" s="466"/>
      <c r="AAT214" s="466"/>
      <c r="AAU214" s="466"/>
      <c r="AAV214" s="466"/>
      <c r="AAW214" s="466"/>
      <c r="AAX214" s="466"/>
      <c r="AAY214" s="466"/>
      <c r="AAZ214" s="466"/>
      <c r="ABA214" s="466"/>
      <c r="ABB214" s="466"/>
      <c r="ABC214" s="466"/>
      <c r="ABD214" s="466"/>
      <c r="ABE214" s="466"/>
      <c r="ABF214" s="466"/>
      <c r="ABG214" s="466"/>
      <c r="ABH214" s="466"/>
      <c r="ABI214" s="466"/>
      <c r="ABJ214" s="466"/>
      <c r="ABK214" s="466"/>
      <c r="ABL214" s="466"/>
      <c r="ABM214" s="466"/>
      <c r="ABN214" s="466"/>
      <c r="ABO214" s="466"/>
      <c r="ABP214" s="466"/>
      <c r="ABQ214" s="466"/>
      <c r="ABR214" s="466"/>
      <c r="ABS214" s="466"/>
      <c r="ABT214" s="466"/>
      <c r="ABU214" s="466"/>
      <c r="ABV214" s="466"/>
      <c r="ABW214" s="466"/>
      <c r="ABX214" s="466"/>
      <c r="ABY214" s="466"/>
      <c r="ABZ214" s="466"/>
      <c r="ACA214" s="466"/>
      <c r="ACB214" s="466"/>
      <c r="ACC214" s="466"/>
      <c r="ACD214" s="466"/>
      <c r="ACE214" s="466"/>
      <c r="ACF214" s="466"/>
      <c r="ACG214" s="466"/>
      <c r="ACH214" s="466"/>
      <c r="ACI214" s="466"/>
      <c r="ACJ214" s="466"/>
      <c r="ACK214" s="466"/>
      <c r="ACL214" s="466"/>
      <c r="ACM214" s="466"/>
      <c r="ACN214" s="466"/>
      <c r="ACO214" s="466"/>
      <c r="ACP214" s="466"/>
      <c r="ACQ214" s="466"/>
      <c r="ACR214" s="466"/>
      <c r="ACS214" s="466"/>
      <c r="ACT214" s="466"/>
      <c r="ACU214" s="466"/>
      <c r="ACV214" s="466"/>
      <c r="ACW214" s="466"/>
      <c r="ACX214" s="466"/>
      <c r="ACY214" s="466"/>
      <c r="ACZ214" s="466"/>
      <c r="ADA214" s="466"/>
      <c r="ADB214" s="466"/>
      <c r="ADC214" s="466"/>
      <c r="ADD214" s="466"/>
      <c r="ADE214" s="466"/>
      <c r="ADF214" s="466"/>
      <c r="ADG214" s="466"/>
      <c r="ADH214" s="466"/>
      <c r="ADI214" s="466"/>
      <c r="ADJ214" s="466"/>
      <c r="ADK214" s="466"/>
      <c r="ADL214" s="466"/>
      <c r="ADM214" s="466"/>
      <c r="ADN214" s="466"/>
      <c r="ADO214" s="466"/>
      <c r="ADP214" s="466"/>
      <c r="ADQ214" s="466"/>
      <c r="ADR214" s="466"/>
      <c r="ADS214" s="466"/>
      <c r="ADT214" s="466"/>
      <c r="ADU214" s="466"/>
      <c r="ADV214" s="466"/>
      <c r="ADW214" s="466"/>
      <c r="ADX214" s="466"/>
      <c r="ADY214" s="466"/>
      <c r="ADZ214" s="466"/>
      <c r="AEA214" s="466"/>
      <c r="AEB214" s="466"/>
      <c r="AEC214" s="466"/>
      <c r="AED214" s="466"/>
      <c r="AEE214" s="466"/>
      <c r="AEF214" s="466"/>
      <c r="AEG214" s="466"/>
      <c r="AEH214" s="466"/>
      <c r="AEI214" s="466"/>
      <c r="AEJ214" s="466"/>
      <c r="AEK214" s="466"/>
      <c r="AEL214" s="466"/>
      <c r="AEM214" s="466"/>
      <c r="AEN214" s="466"/>
      <c r="AEO214" s="466"/>
      <c r="AEP214" s="466"/>
      <c r="AEQ214" s="466"/>
      <c r="AER214" s="466"/>
      <c r="AES214" s="466"/>
      <c r="AET214" s="466"/>
      <c r="AEU214" s="466"/>
      <c r="AEV214" s="466"/>
      <c r="AEW214" s="466"/>
      <c r="AEX214" s="466"/>
      <c r="AEY214" s="466"/>
      <c r="AEZ214" s="466"/>
      <c r="AFA214" s="466"/>
      <c r="AFB214" s="466"/>
      <c r="AFC214" s="466"/>
      <c r="AFD214" s="466"/>
      <c r="AFE214" s="466"/>
      <c r="AFF214" s="466"/>
      <c r="AFG214" s="466"/>
      <c r="AFH214" s="466"/>
      <c r="AFI214" s="466"/>
      <c r="AFJ214" s="466"/>
      <c r="AFK214" s="466"/>
      <c r="AFL214" s="466"/>
      <c r="AFM214" s="466"/>
      <c r="AFN214" s="466"/>
      <c r="AFO214" s="466"/>
      <c r="AFP214" s="466"/>
      <c r="AFQ214" s="466"/>
      <c r="AFR214" s="466"/>
      <c r="AFS214" s="466"/>
      <c r="AFT214" s="466"/>
      <c r="AFU214" s="466"/>
      <c r="AFV214" s="466"/>
      <c r="AFW214" s="466"/>
      <c r="AFX214" s="466"/>
      <c r="AFY214" s="466"/>
      <c r="AFZ214" s="466"/>
      <c r="AGA214" s="466"/>
      <c r="AGB214" s="466"/>
      <c r="AGC214" s="466"/>
      <c r="AGD214" s="466"/>
      <c r="AGE214" s="466"/>
      <c r="AGF214" s="466"/>
      <c r="AGG214" s="466"/>
      <c r="AGH214" s="466"/>
      <c r="AGI214" s="466"/>
      <c r="AGJ214" s="466"/>
      <c r="AGK214" s="466"/>
      <c r="AGL214" s="466"/>
      <c r="AGM214" s="466"/>
      <c r="AGN214" s="466"/>
      <c r="AGO214" s="466"/>
      <c r="AGP214" s="466"/>
      <c r="AGQ214" s="466"/>
      <c r="AGR214" s="466"/>
      <c r="AGS214" s="466"/>
      <c r="AGT214" s="466"/>
      <c r="AGU214" s="466"/>
      <c r="AGV214" s="466"/>
      <c r="AGW214" s="466"/>
      <c r="AGX214" s="466"/>
      <c r="AGY214" s="466"/>
      <c r="AGZ214" s="466"/>
      <c r="AHA214" s="466"/>
      <c r="AHB214" s="466"/>
      <c r="AHC214" s="466"/>
      <c r="AHD214" s="466"/>
      <c r="AHE214" s="466"/>
      <c r="AHF214" s="466"/>
      <c r="AHG214" s="466"/>
      <c r="AHH214" s="466"/>
      <c r="AHI214" s="466"/>
      <c r="AHJ214" s="466"/>
      <c r="AHK214" s="466"/>
      <c r="AHL214" s="466"/>
      <c r="AHM214" s="466"/>
      <c r="AHN214" s="466"/>
      <c r="AHO214" s="466"/>
      <c r="AHP214" s="466"/>
      <c r="AHQ214" s="466"/>
      <c r="AHR214" s="466"/>
      <c r="AHS214" s="466"/>
      <c r="AHT214" s="466"/>
      <c r="AHU214" s="466"/>
      <c r="AHV214" s="466"/>
      <c r="AHW214" s="466"/>
      <c r="AHX214" s="466"/>
      <c r="AHY214" s="466"/>
      <c r="AHZ214" s="466"/>
      <c r="AIA214" s="466"/>
      <c r="AIB214" s="466"/>
      <c r="AIC214" s="466"/>
      <c r="AID214" s="466"/>
      <c r="AIE214" s="466"/>
      <c r="AIF214" s="466"/>
      <c r="AIG214" s="466"/>
      <c r="AIH214" s="466"/>
      <c r="AII214" s="466"/>
      <c r="AIJ214" s="466"/>
      <c r="AIK214" s="466"/>
      <c r="AIL214" s="466"/>
      <c r="AIM214" s="466"/>
      <c r="AIN214" s="466"/>
      <c r="AIO214" s="466"/>
      <c r="AIP214" s="466"/>
      <c r="AIQ214" s="466"/>
      <c r="AIR214" s="466"/>
      <c r="AIS214" s="466"/>
      <c r="AIT214" s="466"/>
      <c r="AIU214" s="466"/>
      <c r="AIV214" s="466"/>
      <c r="AIW214" s="466"/>
      <c r="AIX214" s="466"/>
      <c r="AIY214" s="466"/>
      <c r="AIZ214" s="466"/>
      <c r="AJA214" s="466"/>
      <c r="AJB214" s="466"/>
      <c r="AJC214" s="466"/>
      <c r="AJD214" s="466"/>
      <c r="AJE214" s="466"/>
      <c r="AJF214" s="466"/>
      <c r="AJG214" s="466"/>
      <c r="AJH214" s="466"/>
      <c r="AJI214" s="466"/>
      <c r="AJJ214" s="466"/>
      <c r="AJK214" s="466"/>
      <c r="AJL214" s="466"/>
      <c r="AJM214" s="466"/>
      <c r="AJN214" s="466"/>
      <c r="AJO214" s="466"/>
      <c r="AJP214" s="466"/>
      <c r="AJQ214" s="466"/>
      <c r="AJR214" s="466"/>
      <c r="AJS214" s="466"/>
      <c r="AJT214" s="466"/>
      <c r="AJU214" s="466"/>
      <c r="AJV214" s="466"/>
      <c r="AJW214" s="466"/>
      <c r="AJX214" s="466"/>
      <c r="AJY214" s="466"/>
      <c r="AJZ214" s="466"/>
      <c r="AKA214" s="466"/>
      <c r="AKB214" s="466"/>
      <c r="AKC214" s="466"/>
      <c r="AKD214" s="466"/>
      <c r="AKE214" s="466"/>
      <c r="AKF214" s="466"/>
      <c r="AKG214" s="466"/>
      <c r="AKH214" s="466"/>
      <c r="AKI214" s="466"/>
      <c r="AKJ214" s="466"/>
      <c r="AKK214" s="466"/>
      <c r="AKL214" s="466"/>
      <c r="AKM214" s="466"/>
      <c r="AKN214" s="466"/>
      <c r="AKO214" s="466"/>
      <c r="AKP214" s="466"/>
      <c r="AKQ214" s="466"/>
      <c r="AKR214" s="466"/>
      <c r="AKS214" s="466"/>
      <c r="AKT214" s="466"/>
      <c r="AKU214" s="466"/>
      <c r="AKV214" s="466"/>
      <c r="AKW214" s="466"/>
      <c r="AKX214" s="466"/>
      <c r="AKY214" s="466"/>
      <c r="AKZ214" s="466"/>
      <c r="ALA214" s="466"/>
      <c r="ALB214" s="466"/>
      <c r="ALC214" s="466"/>
      <c r="ALD214" s="466"/>
      <c r="ALE214" s="466"/>
      <c r="ALF214" s="466"/>
      <c r="ALG214" s="466"/>
      <c r="ALH214" s="466"/>
      <c r="ALI214" s="466"/>
      <c r="ALJ214" s="466"/>
      <c r="ALK214" s="466"/>
      <c r="ALL214" s="466"/>
      <c r="ALM214" s="466"/>
      <c r="ALN214" s="466"/>
      <c r="ALO214" s="466"/>
      <c r="ALP214" s="466"/>
      <c r="ALQ214" s="466"/>
      <c r="ALR214" s="466"/>
      <c r="ALS214" s="466"/>
      <c r="ALT214" s="466"/>
      <c r="ALU214" s="466"/>
      <c r="ALV214" s="466"/>
      <c r="ALW214" s="466"/>
      <c r="ALX214" s="466"/>
      <c r="ALY214" s="466"/>
      <c r="ALZ214" s="466"/>
      <c r="AMA214" s="466"/>
      <c r="AMB214" s="466"/>
      <c r="AMC214" s="466"/>
      <c r="AMD214" s="466"/>
      <c r="AME214" s="466"/>
      <c r="AMF214" s="466"/>
      <c r="AMG214" s="466"/>
      <c r="AMH214" s="466"/>
      <c r="AMI214" s="466"/>
      <c r="AMJ214" s="466"/>
      <c r="AMK214" s="466"/>
      <c r="AML214" s="466"/>
      <c r="AMM214" s="466"/>
      <c r="AMN214" s="466"/>
      <c r="AMO214" s="466"/>
      <c r="AMP214" s="466"/>
      <c r="AMQ214" s="466"/>
      <c r="AMR214" s="466"/>
      <c r="AMS214" s="466"/>
      <c r="AMT214" s="466"/>
      <c r="AMU214" s="466"/>
      <c r="AMV214" s="466"/>
      <c r="AMW214" s="466"/>
      <c r="AMX214" s="466"/>
      <c r="AMY214" s="466"/>
      <c r="AMZ214" s="466"/>
      <c r="ANA214" s="466"/>
      <c r="ANB214" s="466"/>
      <c r="ANC214" s="466"/>
      <c r="AND214" s="466"/>
      <c r="ANE214" s="466"/>
      <c r="ANF214" s="466"/>
      <c r="ANG214" s="466"/>
      <c r="ANH214" s="466"/>
      <c r="ANI214" s="466"/>
      <c r="ANJ214" s="466"/>
      <c r="ANK214" s="466"/>
      <c r="ANL214" s="466"/>
      <c r="ANM214" s="466"/>
      <c r="ANN214" s="466"/>
      <c r="ANO214" s="466"/>
      <c r="ANP214" s="466"/>
      <c r="ANQ214" s="466"/>
      <c r="ANR214" s="466"/>
      <c r="ANS214" s="466"/>
      <c r="ANT214" s="466"/>
      <c r="ANU214" s="466"/>
      <c r="ANV214" s="466"/>
      <c r="ANW214" s="466"/>
      <c r="ANX214" s="466"/>
      <c r="ANY214" s="466"/>
      <c r="ANZ214" s="466"/>
      <c r="AOA214" s="466"/>
      <c r="AOB214" s="466"/>
      <c r="AOC214" s="466"/>
      <c r="AOD214" s="466"/>
      <c r="AOE214" s="466"/>
      <c r="AOF214" s="466"/>
      <c r="AOG214" s="466"/>
      <c r="AOH214" s="466"/>
      <c r="AOI214" s="466"/>
      <c r="AOJ214" s="466"/>
      <c r="AOK214" s="466"/>
      <c r="AOL214" s="466"/>
      <c r="AOM214" s="466"/>
      <c r="AON214" s="466"/>
      <c r="AOO214" s="466"/>
      <c r="AOP214" s="466"/>
      <c r="AOQ214" s="466"/>
      <c r="AOR214" s="466"/>
      <c r="AOS214" s="466"/>
      <c r="AOT214" s="466"/>
      <c r="AOU214" s="466"/>
      <c r="AOV214" s="466"/>
      <c r="AOW214" s="466"/>
      <c r="AOX214" s="466"/>
      <c r="AOY214" s="466"/>
      <c r="AOZ214" s="466"/>
      <c r="APA214" s="466"/>
      <c r="APB214" s="466"/>
      <c r="APC214" s="466"/>
      <c r="APD214" s="466"/>
      <c r="APE214" s="466"/>
      <c r="APF214" s="466"/>
      <c r="APG214" s="466"/>
      <c r="APH214" s="466"/>
      <c r="API214" s="466"/>
      <c r="APJ214" s="466"/>
      <c r="APK214" s="466"/>
      <c r="APL214" s="466"/>
      <c r="APM214" s="466"/>
      <c r="APN214" s="466"/>
      <c r="APO214" s="466"/>
      <c r="APP214" s="466"/>
      <c r="APQ214" s="466"/>
      <c r="APR214" s="466"/>
      <c r="APS214" s="466"/>
      <c r="APT214" s="466"/>
      <c r="APU214" s="466"/>
      <c r="APV214" s="466"/>
      <c r="APW214" s="466"/>
      <c r="APX214" s="466"/>
      <c r="APY214" s="466"/>
      <c r="APZ214" s="466"/>
      <c r="AQA214" s="466"/>
      <c r="AQB214" s="466"/>
      <c r="AQC214" s="466"/>
      <c r="AQD214" s="466"/>
      <c r="AQE214" s="466"/>
      <c r="AQF214" s="466"/>
      <c r="AQG214" s="466"/>
      <c r="AQH214" s="466"/>
      <c r="AQI214" s="466"/>
      <c r="AQJ214" s="466"/>
      <c r="AQK214" s="466"/>
      <c r="AQL214" s="466"/>
      <c r="AQM214" s="466"/>
      <c r="AQN214" s="466"/>
      <c r="AQO214" s="466"/>
      <c r="AQP214" s="466"/>
      <c r="AQQ214" s="466"/>
      <c r="AQR214" s="466"/>
      <c r="AQS214" s="466"/>
      <c r="AQT214" s="466"/>
      <c r="AQU214" s="466"/>
      <c r="AQV214" s="466"/>
      <c r="AQW214" s="466"/>
      <c r="AQX214" s="466"/>
      <c r="AQY214" s="466"/>
      <c r="AQZ214" s="466"/>
      <c r="ARA214" s="466"/>
      <c r="ARB214" s="466"/>
      <c r="ARC214" s="466"/>
      <c r="ARD214" s="466"/>
      <c r="ARE214" s="466"/>
      <c r="ARF214" s="466"/>
      <c r="ARG214" s="466"/>
      <c r="ARH214" s="466"/>
      <c r="ARI214" s="466"/>
      <c r="ARJ214" s="466"/>
      <c r="ARK214" s="466"/>
      <c r="ARL214" s="466"/>
      <c r="ARM214" s="466"/>
      <c r="ARN214" s="466"/>
      <c r="ARO214" s="466"/>
      <c r="ARP214" s="466"/>
      <c r="ARQ214" s="466"/>
      <c r="ARR214" s="466"/>
      <c r="ARS214" s="466"/>
      <c r="ART214" s="466"/>
      <c r="ARU214" s="466"/>
      <c r="ARV214" s="466"/>
      <c r="ARW214" s="466"/>
      <c r="ARX214" s="466"/>
      <c r="ARY214" s="466"/>
      <c r="ARZ214" s="466"/>
      <c r="ASA214" s="466"/>
      <c r="ASB214" s="466"/>
      <c r="ASC214" s="466"/>
      <c r="ASD214" s="466"/>
      <c r="ASE214" s="466"/>
      <c r="ASF214" s="466"/>
      <c r="ASG214" s="466"/>
      <c r="ASH214" s="466"/>
      <c r="ASI214" s="466"/>
      <c r="ASJ214" s="466"/>
      <c r="ASK214" s="466"/>
      <c r="ASL214" s="466"/>
      <c r="ASM214" s="466"/>
      <c r="ASN214" s="466"/>
      <c r="ASO214" s="466"/>
      <c r="ASP214" s="466"/>
      <c r="ASQ214" s="466"/>
      <c r="ASR214" s="466"/>
      <c r="ASS214" s="466"/>
      <c r="AST214" s="466"/>
      <c r="ASU214" s="466"/>
      <c r="ASV214" s="466"/>
      <c r="ASW214" s="466"/>
      <c r="ASX214" s="466"/>
      <c r="ASY214" s="466"/>
      <c r="ASZ214" s="466"/>
      <c r="ATA214" s="466"/>
      <c r="ATB214" s="466"/>
      <c r="ATC214" s="466"/>
      <c r="ATD214" s="466"/>
      <c r="ATE214" s="466"/>
      <c r="ATF214" s="466"/>
      <c r="ATG214" s="466"/>
      <c r="ATH214" s="466"/>
      <c r="ATI214" s="466"/>
      <c r="ATJ214" s="466"/>
      <c r="ATK214" s="466"/>
      <c r="ATL214" s="466"/>
      <c r="ATM214" s="466"/>
      <c r="ATN214" s="466"/>
      <c r="ATO214" s="466"/>
      <c r="ATP214" s="466"/>
      <c r="ATQ214" s="466"/>
      <c r="ATR214" s="466"/>
      <c r="ATS214" s="466"/>
      <c r="ATT214" s="466"/>
      <c r="ATU214" s="466"/>
      <c r="ATV214" s="466"/>
      <c r="ATW214" s="466"/>
      <c r="ATX214" s="466"/>
      <c r="ATY214" s="466"/>
      <c r="ATZ214" s="466"/>
      <c r="AUA214" s="466"/>
      <c r="AUB214" s="466"/>
      <c r="AUC214" s="466"/>
      <c r="AUD214" s="466"/>
      <c r="AUE214" s="466"/>
      <c r="AUF214" s="466"/>
      <c r="AUG214" s="466"/>
      <c r="AUH214" s="466"/>
      <c r="AUI214" s="466"/>
      <c r="AUJ214" s="466"/>
      <c r="AUK214" s="466"/>
      <c r="AUL214" s="466"/>
      <c r="AUM214" s="466"/>
      <c r="AUN214" s="466"/>
      <c r="AUO214" s="466"/>
      <c r="AUP214" s="466"/>
      <c r="AUQ214" s="466"/>
      <c r="AUR214" s="466"/>
      <c r="AUS214" s="466"/>
      <c r="AUT214" s="466"/>
      <c r="AUU214" s="466"/>
      <c r="AUV214" s="466"/>
      <c r="AUW214" s="466"/>
      <c r="AUX214" s="466"/>
      <c r="AUY214" s="466"/>
      <c r="AUZ214" s="466"/>
      <c r="AVA214" s="466"/>
      <c r="AVB214" s="466"/>
      <c r="AVC214" s="466"/>
      <c r="AVD214" s="466"/>
      <c r="AVE214" s="466"/>
      <c r="AVF214" s="466"/>
      <c r="AVG214" s="466"/>
      <c r="AVH214" s="466"/>
      <c r="AVI214" s="466"/>
      <c r="AVJ214" s="466"/>
      <c r="AVK214" s="466"/>
      <c r="AVL214" s="466"/>
      <c r="AVM214" s="466"/>
      <c r="AVN214" s="466"/>
      <c r="AVO214" s="466"/>
      <c r="AVP214" s="466"/>
      <c r="AVQ214" s="466"/>
      <c r="AVR214" s="466"/>
      <c r="AVS214" s="466"/>
      <c r="AVT214" s="466"/>
      <c r="AVU214" s="466"/>
      <c r="AVV214" s="466"/>
      <c r="AVW214" s="466"/>
      <c r="AVX214" s="466"/>
      <c r="AVY214" s="466"/>
      <c r="AVZ214" s="466"/>
      <c r="AWA214" s="466"/>
      <c r="AWB214" s="466"/>
      <c r="AWC214" s="466"/>
      <c r="AWD214" s="466"/>
      <c r="AWE214" s="466"/>
      <c r="AWF214" s="466"/>
      <c r="AWG214" s="466"/>
      <c r="AWH214" s="466"/>
      <c r="AWI214" s="466"/>
      <c r="AWJ214" s="466"/>
      <c r="AWK214" s="466"/>
      <c r="AWL214" s="466"/>
      <c r="AWM214" s="466"/>
      <c r="AWN214" s="466"/>
      <c r="AWO214" s="466"/>
      <c r="AWP214" s="466"/>
      <c r="AWQ214" s="466"/>
      <c r="AWR214" s="466"/>
      <c r="AWS214" s="466"/>
      <c r="AWT214" s="466"/>
      <c r="AWU214" s="466"/>
      <c r="AWV214" s="466"/>
      <c r="AWW214" s="466"/>
      <c r="AWX214" s="466"/>
      <c r="AWY214" s="466"/>
      <c r="AWZ214" s="466"/>
      <c r="AXA214" s="466"/>
      <c r="AXB214" s="466"/>
      <c r="AXC214" s="466"/>
      <c r="AXD214" s="466"/>
      <c r="AXE214" s="466"/>
      <c r="AXF214" s="466"/>
      <c r="AXG214" s="466"/>
      <c r="AXH214" s="466"/>
      <c r="AXI214" s="466"/>
      <c r="AXJ214" s="466"/>
      <c r="AXK214" s="466"/>
      <c r="AXL214" s="466"/>
      <c r="AXM214" s="466"/>
      <c r="AXN214" s="466"/>
      <c r="AXO214" s="466"/>
      <c r="AXP214" s="466"/>
      <c r="AXQ214" s="466"/>
      <c r="AXR214" s="466"/>
      <c r="AXS214" s="466"/>
      <c r="AXT214" s="466"/>
      <c r="AXU214" s="466"/>
      <c r="AXV214" s="466"/>
      <c r="AXW214" s="466"/>
      <c r="AXX214" s="466"/>
      <c r="AXY214" s="466"/>
      <c r="AXZ214" s="466"/>
      <c r="AYA214" s="466"/>
      <c r="AYB214" s="466"/>
      <c r="AYC214" s="466"/>
      <c r="AYD214" s="466"/>
      <c r="AYE214" s="466"/>
      <c r="AYF214" s="466"/>
      <c r="AYG214" s="466"/>
      <c r="AYH214" s="466"/>
      <c r="AYI214" s="466"/>
      <c r="AYJ214" s="466"/>
      <c r="AYK214" s="466"/>
      <c r="AYL214" s="466"/>
      <c r="AYM214" s="466"/>
      <c r="AYN214" s="466"/>
      <c r="AYO214" s="466"/>
      <c r="AYP214" s="466"/>
      <c r="AYQ214" s="466"/>
      <c r="AYR214" s="466"/>
      <c r="AYS214" s="466"/>
      <c r="AYT214" s="466"/>
      <c r="AYU214" s="466"/>
      <c r="AYV214" s="466"/>
      <c r="AYW214" s="466"/>
      <c r="AYX214" s="466"/>
      <c r="AYY214" s="466"/>
      <c r="AYZ214" s="466"/>
      <c r="AZA214" s="466"/>
      <c r="AZB214" s="466"/>
      <c r="AZC214" s="466"/>
      <c r="AZD214" s="466"/>
      <c r="AZE214" s="466"/>
      <c r="AZF214" s="466"/>
      <c r="AZG214" s="466"/>
      <c r="AZH214" s="466"/>
      <c r="AZI214" s="466"/>
      <c r="AZJ214" s="466"/>
      <c r="AZK214" s="466"/>
      <c r="AZL214" s="466"/>
      <c r="AZM214" s="466"/>
      <c r="AZN214" s="466"/>
      <c r="AZO214" s="466"/>
      <c r="AZP214" s="466"/>
      <c r="AZQ214" s="466"/>
      <c r="AZR214" s="466"/>
      <c r="AZS214" s="466"/>
      <c r="AZT214" s="466"/>
      <c r="AZU214" s="466"/>
      <c r="AZV214" s="466"/>
      <c r="AZW214" s="466"/>
      <c r="AZX214" s="466"/>
      <c r="AZY214" s="466"/>
      <c r="AZZ214" s="466"/>
      <c r="BAA214" s="466"/>
      <c r="BAB214" s="466"/>
      <c r="BAC214" s="466"/>
      <c r="BAD214" s="466"/>
      <c r="BAE214" s="466"/>
      <c r="BAF214" s="466"/>
      <c r="BAG214" s="466"/>
      <c r="BAH214" s="466"/>
      <c r="BAI214" s="466"/>
      <c r="BAJ214" s="466"/>
      <c r="BAK214" s="466"/>
      <c r="BAL214" s="466"/>
      <c r="BAM214" s="466"/>
      <c r="BAN214" s="466"/>
      <c r="BAO214" s="466"/>
      <c r="BAP214" s="466"/>
      <c r="BAQ214" s="466"/>
      <c r="BAR214" s="466"/>
      <c r="BAS214" s="466"/>
      <c r="BAT214" s="466"/>
      <c r="BAU214" s="466"/>
      <c r="BAV214" s="466"/>
      <c r="BAW214" s="466"/>
      <c r="BAX214" s="466"/>
      <c r="BAY214" s="466"/>
      <c r="BAZ214" s="466"/>
      <c r="BBA214" s="466"/>
      <c r="BBB214" s="466"/>
      <c r="BBC214" s="466"/>
      <c r="BBD214" s="466"/>
      <c r="BBE214" s="466"/>
      <c r="BBF214" s="466"/>
      <c r="BBG214" s="466"/>
      <c r="BBH214" s="466"/>
      <c r="BBI214" s="466"/>
      <c r="BBJ214" s="466"/>
      <c r="BBK214" s="466"/>
      <c r="BBL214" s="466"/>
      <c r="BBM214" s="466"/>
      <c r="BBN214" s="466"/>
      <c r="BBO214" s="466"/>
      <c r="BBP214" s="466"/>
      <c r="BBQ214" s="466"/>
      <c r="BBR214" s="466"/>
      <c r="BBS214" s="466"/>
      <c r="BBT214" s="466"/>
      <c r="BBU214" s="466"/>
      <c r="BBV214" s="466"/>
      <c r="BBW214" s="466"/>
      <c r="BBX214" s="466"/>
      <c r="BBY214" s="466"/>
      <c r="BBZ214" s="466"/>
      <c r="BCA214" s="466"/>
      <c r="BCB214" s="466"/>
      <c r="BCC214" s="466"/>
      <c r="BCD214" s="466"/>
      <c r="BCE214" s="466"/>
      <c r="BCF214" s="466"/>
      <c r="BCG214" s="466"/>
      <c r="BCH214" s="466"/>
      <c r="BCI214" s="466"/>
      <c r="BCJ214" s="466"/>
      <c r="BCK214" s="466"/>
      <c r="BCL214" s="466"/>
      <c r="BCM214" s="466"/>
      <c r="BCN214" s="466"/>
      <c r="BCO214" s="466"/>
      <c r="BCP214" s="466"/>
      <c r="BCQ214" s="466"/>
      <c r="BCR214" s="466"/>
      <c r="BCS214" s="466"/>
      <c r="BCT214" s="466"/>
      <c r="BCU214" s="466"/>
      <c r="BCV214" s="466"/>
      <c r="BCW214" s="466"/>
      <c r="BCX214" s="466"/>
      <c r="BCY214" s="466"/>
      <c r="BCZ214" s="466"/>
      <c r="BDA214" s="466"/>
      <c r="BDB214" s="466"/>
      <c r="BDC214" s="466"/>
      <c r="BDD214" s="466"/>
      <c r="BDE214" s="466"/>
      <c r="BDF214" s="466"/>
      <c r="BDG214" s="466"/>
      <c r="BDH214" s="466"/>
      <c r="BDI214" s="466"/>
      <c r="BDJ214" s="466"/>
      <c r="BDK214" s="466"/>
      <c r="BDL214" s="466"/>
      <c r="BDM214" s="466"/>
      <c r="BDN214" s="466"/>
      <c r="BDO214" s="466"/>
      <c r="BDP214" s="466"/>
      <c r="BDQ214" s="466"/>
      <c r="BDR214" s="466"/>
      <c r="BDS214" s="466"/>
      <c r="BDT214" s="466"/>
      <c r="BDU214" s="466"/>
      <c r="BDV214" s="466"/>
      <c r="BDW214" s="466"/>
      <c r="BDX214" s="466"/>
      <c r="BDY214" s="466"/>
      <c r="BDZ214" s="466"/>
      <c r="BEA214" s="466"/>
      <c r="BEB214" s="466"/>
      <c r="BEC214" s="466"/>
      <c r="BED214" s="466"/>
      <c r="BEE214" s="466"/>
      <c r="BEF214" s="466"/>
      <c r="BEG214" s="466"/>
      <c r="BEH214" s="466"/>
      <c r="BEI214" s="466"/>
      <c r="BEJ214" s="466"/>
      <c r="BEK214" s="466"/>
      <c r="BEL214" s="466"/>
      <c r="BEM214" s="466"/>
      <c r="BEN214" s="466"/>
      <c r="BEO214" s="466"/>
      <c r="BEP214" s="466"/>
      <c r="BEQ214" s="466"/>
      <c r="BER214" s="466"/>
      <c r="BES214" s="466"/>
      <c r="BET214" s="466"/>
      <c r="BEU214" s="466"/>
      <c r="BEV214" s="466"/>
      <c r="BEW214" s="466"/>
      <c r="BEX214" s="466"/>
      <c r="BEY214" s="466"/>
      <c r="BEZ214" s="466"/>
      <c r="BFA214" s="466"/>
      <c r="BFB214" s="466"/>
      <c r="BFC214" s="466"/>
      <c r="BFD214" s="466"/>
      <c r="BFE214" s="466"/>
      <c r="BFF214" s="466"/>
      <c r="BFG214" s="466"/>
      <c r="BFH214" s="466"/>
      <c r="BFI214" s="466"/>
      <c r="BFJ214" s="466"/>
      <c r="BFK214" s="466"/>
      <c r="BFL214" s="466"/>
      <c r="BFM214" s="466"/>
      <c r="BFN214" s="466"/>
      <c r="BFO214" s="466"/>
      <c r="BFP214" s="466"/>
      <c r="BFQ214" s="466"/>
      <c r="BFR214" s="466"/>
      <c r="BFS214" s="466"/>
      <c r="BFT214" s="466"/>
      <c r="BFU214" s="466"/>
      <c r="BFV214" s="466"/>
      <c r="BFW214" s="466"/>
      <c r="BFX214" s="466"/>
      <c r="BFY214" s="466"/>
      <c r="BFZ214" s="466"/>
      <c r="BGA214" s="466"/>
      <c r="BGB214" s="466"/>
      <c r="BGC214" s="466"/>
      <c r="BGD214" s="466"/>
      <c r="BGE214" s="466"/>
      <c r="BGF214" s="466"/>
      <c r="BGG214" s="466"/>
      <c r="BGH214" s="466"/>
      <c r="BGI214" s="466"/>
      <c r="BGJ214" s="466"/>
      <c r="BGK214" s="466"/>
      <c r="BGL214" s="466"/>
      <c r="BGM214" s="466"/>
      <c r="BGN214" s="466"/>
      <c r="BGO214" s="466"/>
      <c r="BGP214" s="466"/>
      <c r="BGQ214" s="466"/>
      <c r="BGR214" s="466"/>
      <c r="BGS214" s="466"/>
      <c r="BGT214" s="466"/>
      <c r="BGU214" s="466"/>
      <c r="BGV214" s="466"/>
      <c r="BGW214" s="466"/>
      <c r="BGX214" s="466"/>
      <c r="BGY214" s="466"/>
      <c r="BGZ214" s="466"/>
      <c r="BHA214" s="466"/>
      <c r="BHB214" s="466"/>
      <c r="BHC214" s="466"/>
      <c r="BHD214" s="466"/>
      <c r="BHE214" s="466"/>
      <c r="BHF214" s="466"/>
      <c r="BHG214" s="466"/>
      <c r="BHH214" s="466"/>
      <c r="BHI214" s="466"/>
      <c r="BHJ214" s="466"/>
      <c r="BHK214" s="466"/>
      <c r="BHL214" s="466"/>
      <c r="BHM214" s="466"/>
      <c r="BHN214" s="466"/>
      <c r="BHO214" s="466"/>
      <c r="BHP214" s="466"/>
      <c r="BHQ214" s="466"/>
      <c r="BHR214" s="466"/>
      <c r="BHS214" s="466"/>
      <c r="BHT214" s="466"/>
      <c r="BHU214" s="466"/>
      <c r="BHV214" s="466"/>
      <c r="BHW214" s="466"/>
      <c r="BHX214" s="466"/>
      <c r="BHY214" s="466"/>
      <c r="BHZ214" s="466"/>
      <c r="BIA214" s="466"/>
      <c r="BIB214" s="466"/>
      <c r="BIC214" s="466"/>
      <c r="BID214" s="466"/>
      <c r="BIE214" s="466"/>
      <c r="BIF214" s="466"/>
      <c r="BIG214" s="466"/>
      <c r="BIH214" s="466"/>
      <c r="BII214" s="466"/>
      <c r="BIJ214" s="466"/>
      <c r="BIK214" s="466"/>
      <c r="BIL214" s="466"/>
      <c r="BIM214" s="466"/>
      <c r="BIN214" s="466"/>
      <c r="BIO214" s="466"/>
      <c r="BIP214" s="466"/>
      <c r="BIQ214" s="466"/>
      <c r="BIR214" s="466"/>
      <c r="BIS214" s="466"/>
      <c r="BIT214" s="466"/>
      <c r="BIU214" s="466"/>
      <c r="BIV214" s="466"/>
      <c r="BIW214" s="466"/>
      <c r="BIX214" s="466"/>
      <c r="BIY214" s="466"/>
      <c r="BIZ214" s="466"/>
      <c r="BJA214" s="466"/>
      <c r="BJB214" s="466"/>
      <c r="BJC214" s="466"/>
      <c r="BJD214" s="466"/>
      <c r="BJE214" s="466"/>
      <c r="BJF214" s="466"/>
      <c r="BJG214" s="466"/>
      <c r="BJH214" s="466"/>
      <c r="BJI214" s="466"/>
      <c r="BJJ214" s="466"/>
      <c r="BJK214" s="466"/>
      <c r="BJL214" s="466"/>
      <c r="BJM214" s="466"/>
      <c r="BJN214" s="466"/>
      <c r="BJO214" s="466"/>
      <c r="BJP214" s="466"/>
      <c r="BJQ214" s="466"/>
      <c r="BJR214" s="466"/>
      <c r="BJS214" s="466"/>
      <c r="BJT214" s="466"/>
      <c r="BJU214" s="466"/>
      <c r="BJV214" s="466"/>
      <c r="BJW214" s="466"/>
      <c r="BJX214" s="466"/>
      <c r="BJY214" s="466"/>
      <c r="BJZ214" s="466"/>
      <c r="BKA214" s="466"/>
      <c r="BKB214" s="466"/>
      <c r="BKC214" s="466"/>
      <c r="BKD214" s="466"/>
      <c r="BKE214" s="466"/>
      <c r="BKF214" s="466"/>
      <c r="BKG214" s="466"/>
      <c r="BKH214" s="466"/>
      <c r="BKI214" s="466"/>
      <c r="BKJ214" s="466"/>
      <c r="BKK214" s="466"/>
      <c r="BKL214" s="466"/>
      <c r="BKM214" s="466"/>
      <c r="BKN214" s="466"/>
      <c r="BKO214" s="466"/>
      <c r="BKP214" s="466"/>
      <c r="BKQ214" s="466"/>
      <c r="BKR214" s="466"/>
      <c r="BKS214" s="466"/>
      <c r="BKT214" s="466"/>
      <c r="BKU214" s="466"/>
      <c r="BKV214" s="466"/>
      <c r="BKW214" s="466"/>
      <c r="BKX214" s="466"/>
      <c r="BKY214" s="466"/>
      <c r="BKZ214" s="466"/>
      <c r="BLA214" s="466"/>
      <c r="BLB214" s="466"/>
      <c r="BLC214" s="466"/>
      <c r="BLD214" s="466"/>
      <c r="BLE214" s="466"/>
      <c r="BLF214" s="466"/>
      <c r="BLG214" s="466"/>
      <c r="BLH214" s="466"/>
      <c r="BLI214" s="466"/>
      <c r="BLJ214" s="466"/>
      <c r="BLK214" s="466"/>
      <c r="BLL214" s="466"/>
      <c r="BLM214" s="466"/>
      <c r="BLN214" s="466"/>
      <c r="BLO214" s="466"/>
      <c r="BLP214" s="466"/>
      <c r="BLQ214" s="466"/>
      <c r="BLR214" s="466"/>
      <c r="BLS214" s="466"/>
      <c r="BLT214" s="466"/>
      <c r="BLU214" s="466"/>
      <c r="BLV214" s="466"/>
      <c r="BLW214" s="466"/>
      <c r="BLX214" s="466"/>
      <c r="BLY214" s="466"/>
      <c r="BLZ214" s="466"/>
      <c r="BMA214" s="466"/>
      <c r="BMB214" s="466"/>
      <c r="BMC214" s="466"/>
      <c r="BMD214" s="466"/>
      <c r="BME214" s="466"/>
      <c r="BMF214" s="466"/>
      <c r="BMG214" s="466"/>
      <c r="BMH214" s="466"/>
      <c r="BMI214" s="466"/>
      <c r="BMJ214" s="466"/>
      <c r="BMK214" s="466"/>
      <c r="BML214" s="466"/>
      <c r="BMM214" s="466"/>
      <c r="BMN214" s="466"/>
      <c r="BMO214" s="466"/>
      <c r="BMP214" s="466"/>
      <c r="BMQ214" s="466"/>
      <c r="BMR214" s="466"/>
      <c r="BMS214" s="466"/>
      <c r="BMT214" s="466"/>
      <c r="BMU214" s="466"/>
      <c r="BMV214" s="466"/>
      <c r="BMW214" s="466"/>
      <c r="BMX214" s="466"/>
      <c r="BMY214" s="466"/>
      <c r="BMZ214" s="466"/>
      <c r="BNA214" s="466"/>
      <c r="BNB214" s="466"/>
      <c r="BNC214" s="466"/>
      <c r="BND214" s="466"/>
      <c r="BNE214" s="466"/>
      <c r="BNF214" s="466"/>
      <c r="BNG214" s="466"/>
      <c r="BNH214" s="466"/>
      <c r="BNI214" s="466"/>
      <c r="BNJ214" s="466"/>
      <c r="BNK214" s="466"/>
      <c r="BNL214" s="466"/>
      <c r="BNM214" s="466"/>
      <c r="BNN214" s="466"/>
      <c r="BNO214" s="466"/>
      <c r="BNP214" s="466"/>
      <c r="BNQ214" s="466"/>
      <c r="BNR214" s="466"/>
      <c r="BNS214" s="466"/>
      <c r="BNT214" s="466"/>
      <c r="BNU214" s="466"/>
      <c r="BNV214" s="466"/>
      <c r="BNW214" s="466"/>
      <c r="BNX214" s="466"/>
      <c r="BNY214" s="466"/>
      <c r="BNZ214" s="466"/>
      <c r="BOA214" s="466"/>
      <c r="BOB214" s="466"/>
      <c r="BOC214" s="466"/>
      <c r="BOD214" s="466"/>
      <c r="BOE214" s="466"/>
      <c r="BOF214" s="466"/>
      <c r="BOG214" s="466"/>
      <c r="BOH214" s="466"/>
      <c r="BOI214" s="466"/>
      <c r="BOJ214" s="466"/>
      <c r="BOK214" s="466"/>
      <c r="BOL214" s="466"/>
      <c r="BOM214" s="466"/>
      <c r="BON214" s="466"/>
      <c r="BOO214" s="466"/>
      <c r="BOP214" s="466"/>
      <c r="BOQ214" s="466"/>
      <c r="BOR214" s="466"/>
      <c r="BOS214" s="466"/>
      <c r="BOT214" s="466"/>
      <c r="BOU214" s="466"/>
      <c r="BOV214" s="466"/>
      <c r="BOW214" s="466"/>
      <c r="BOX214" s="466"/>
      <c r="BOY214" s="466"/>
      <c r="BOZ214" s="466"/>
      <c r="BPA214" s="466"/>
      <c r="BPB214" s="466"/>
      <c r="BPC214" s="466"/>
      <c r="BPD214" s="466"/>
      <c r="BPE214" s="466"/>
      <c r="BPF214" s="466"/>
      <c r="BPG214" s="466"/>
      <c r="BPH214" s="466"/>
      <c r="BPI214" s="466"/>
      <c r="BPJ214" s="466"/>
      <c r="BPK214" s="466"/>
      <c r="BPL214" s="466"/>
      <c r="BPM214" s="466"/>
      <c r="BPN214" s="466"/>
      <c r="BPO214" s="466"/>
      <c r="BPP214" s="466"/>
      <c r="BPQ214" s="466"/>
      <c r="BPR214" s="466"/>
      <c r="BPS214" s="466"/>
      <c r="BPT214" s="466"/>
      <c r="BPU214" s="466"/>
      <c r="BPV214" s="466"/>
      <c r="BPW214" s="466"/>
      <c r="BPX214" s="466"/>
      <c r="BPY214" s="466"/>
      <c r="BPZ214" s="466"/>
      <c r="BQA214" s="466"/>
      <c r="BQB214" s="466"/>
      <c r="BQC214" s="466"/>
      <c r="BQD214" s="466"/>
      <c r="BQE214" s="466"/>
      <c r="BQF214" s="466"/>
      <c r="BQG214" s="466"/>
      <c r="BQH214" s="466"/>
      <c r="BQI214" s="466"/>
      <c r="BQJ214" s="466"/>
      <c r="BQK214" s="466"/>
      <c r="BQL214" s="466"/>
      <c r="BQM214" s="466"/>
      <c r="BQN214" s="466"/>
      <c r="BQO214" s="466"/>
      <c r="BQP214" s="466"/>
      <c r="BQQ214" s="466"/>
      <c r="BQR214" s="466"/>
      <c r="BQS214" s="466"/>
      <c r="BQT214" s="466"/>
      <c r="BQU214" s="466"/>
      <c r="BQV214" s="466"/>
      <c r="BQW214" s="466"/>
      <c r="BQX214" s="466"/>
      <c r="BQY214" s="466"/>
      <c r="BQZ214" s="466"/>
      <c r="BRA214" s="466"/>
      <c r="BRB214" s="466"/>
      <c r="BRC214" s="466"/>
      <c r="BRD214" s="466"/>
      <c r="BRE214" s="466"/>
      <c r="BRF214" s="466"/>
      <c r="BRG214" s="466"/>
      <c r="BRH214" s="466"/>
      <c r="BRI214" s="466"/>
      <c r="BRJ214" s="466"/>
      <c r="BRK214" s="466"/>
      <c r="BRL214" s="466"/>
      <c r="BRM214" s="466"/>
      <c r="BRN214" s="466"/>
      <c r="BRO214" s="466"/>
      <c r="BRP214" s="466"/>
      <c r="BRQ214" s="466"/>
      <c r="BRR214" s="466"/>
      <c r="BRS214" s="466"/>
      <c r="BRT214" s="466"/>
      <c r="BRU214" s="466"/>
      <c r="BRV214" s="466"/>
      <c r="BRW214" s="466"/>
      <c r="BRX214" s="466"/>
      <c r="BRY214" s="466"/>
      <c r="BRZ214" s="466"/>
      <c r="BSA214" s="466"/>
      <c r="BSB214" s="466"/>
      <c r="BSC214" s="466"/>
      <c r="BSD214" s="466"/>
      <c r="BSE214" s="466"/>
      <c r="BSF214" s="466"/>
      <c r="BSG214" s="466"/>
      <c r="BSH214" s="466"/>
      <c r="BSI214" s="466"/>
      <c r="BSJ214" s="466"/>
      <c r="BSK214" s="466"/>
      <c r="BSL214" s="466"/>
      <c r="BSM214" s="466"/>
      <c r="BSN214" s="466"/>
      <c r="BSO214" s="466"/>
      <c r="BSP214" s="466"/>
      <c r="BSQ214" s="466"/>
      <c r="BSR214" s="466"/>
      <c r="BSS214" s="466"/>
      <c r="BST214" s="466"/>
      <c r="BSU214" s="466"/>
      <c r="BSV214" s="466"/>
      <c r="BSW214" s="466"/>
      <c r="BSX214" s="466"/>
      <c r="BSY214" s="466"/>
      <c r="BSZ214" s="466"/>
      <c r="BTA214" s="466"/>
      <c r="BTB214" s="466"/>
      <c r="BTC214" s="466"/>
      <c r="BTD214" s="466"/>
      <c r="BTE214" s="466"/>
      <c r="BTF214" s="466"/>
      <c r="BTG214" s="466"/>
      <c r="BTH214" s="466"/>
      <c r="BTI214" s="466"/>
    </row>
    <row r="215" spans="1:1881" s="465" customFormat="1" ht="43.5" customHeight="1" thickBot="1" x14ac:dyDescent="0.3">
      <c r="A215" s="461"/>
      <c r="B215" s="675" t="s">
        <v>983</v>
      </c>
      <c r="C215" s="674"/>
      <c r="D215" s="673"/>
      <c r="E215" s="672"/>
      <c r="F215" s="767"/>
      <c r="G215" s="538"/>
      <c r="H215" s="463"/>
      <c r="I215" s="388"/>
      <c r="J215"/>
      <c r="K215"/>
      <c r="L215"/>
      <c r="M215"/>
      <c r="N215"/>
      <c r="O215"/>
      <c r="P215" s="466"/>
      <c r="Q215" s="466"/>
      <c r="R215" s="466"/>
      <c r="S215" s="466"/>
      <c r="T215" s="466"/>
      <c r="U215" s="466"/>
      <c r="V215" s="466"/>
      <c r="W215" s="466"/>
      <c r="X215" s="466"/>
      <c r="Y215" s="466"/>
      <c r="Z215" s="466"/>
      <c r="AA215" s="466"/>
      <c r="AB215" s="466"/>
      <c r="AC215" s="466"/>
      <c r="AD215" s="466"/>
      <c r="AE215" s="466"/>
      <c r="AF215" s="466"/>
      <c r="AG215" s="466"/>
      <c r="AH215" s="466"/>
      <c r="AI215" s="466"/>
      <c r="AJ215" s="466"/>
      <c r="AK215" s="466"/>
      <c r="AL215" s="466"/>
      <c r="AM215" s="466"/>
      <c r="AN215" s="466"/>
      <c r="AO215" s="466"/>
      <c r="AP215" s="466"/>
      <c r="AQ215" s="466"/>
      <c r="AR215" s="466"/>
      <c r="AS215" s="466"/>
      <c r="AT215" s="466"/>
      <c r="AU215" s="466"/>
      <c r="AV215" s="466"/>
      <c r="AW215" s="466"/>
      <c r="AX215" s="466"/>
      <c r="AY215" s="466"/>
      <c r="AZ215" s="466"/>
      <c r="BA215" s="466"/>
      <c r="BB215" s="466"/>
      <c r="BC215" s="466"/>
      <c r="BD215" s="466"/>
      <c r="BE215" s="466"/>
      <c r="BF215" s="466"/>
      <c r="BG215" s="466"/>
      <c r="BH215" s="466"/>
      <c r="BI215" s="466"/>
      <c r="BJ215" s="466"/>
      <c r="BK215" s="466"/>
      <c r="BL215" s="466"/>
      <c r="BM215" s="466"/>
      <c r="BN215" s="466"/>
      <c r="BO215" s="466"/>
      <c r="BP215" s="466"/>
      <c r="BQ215" s="466"/>
      <c r="BR215" s="466"/>
      <c r="BS215" s="466"/>
      <c r="BT215" s="466"/>
      <c r="BU215" s="466"/>
      <c r="BV215" s="466"/>
      <c r="BW215" s="466"/>
      <c r="BX215" s="466"/>
      <c r="BY215" s="466"/>
      <c r="BZ215" s="466"/>
      <c r="CA215" s="466"/>
      <c r="CB215" s="466"/>
      <c r="CC215" s="466"/>
      <c r="CD215" s="466"/>
      <c r="CE215" s="466"/>
      <c r="CF215" s="466"/>
      <c r="CG215" s="466"/>
      <c r="CH215" s="466"/>
      <c r="CI215" s="466"/>
      <c r="CJ215" s="466"/>
      <c r="CK215" s="466"/>
      <c r="CL215" s="466"/>
      <c r="CM215" s="466"/>
      <c r="CN215" s="466"/>
      <c r="CO215" s="466"/>
      <c r="CP215" s="466"/>
      <c r="CQ215" s="466"/>
      <c r="CR215" s="466"/>
      <c r="CS215" s="466"/>
      <c r="CT215" s="466"/>
      <c r="CU215" s="466"/>
      <c r="CV215" s="466"/>
      <c r="CW215" s="466"/>
      <c r="CX215" s="466"/>
      <c r="CY215" s="466"/>
      <c r="CZ215" s="466"/>
      <c r="DA215" s="466"/>
      <c r="DB215" s="466"/>
      <c r="DC215" s="466"/>
      <c r="DD215" s="466"/>
      <c r="DE215" s="466"/>
      <c r="DF215" s="466"/>
      <c r="DG215" s="466"/>
      <c r="DH215" s="466"/>
      <c r="DI215" s="466"/>
      <c r="DJ215" s="466"/>
      <c r="DK215" s="466"/>
      <c r="DL215" s="466"/>
      <c r="DM215" s="466"/>
      <c r="DN215" s="466"/>
      <c r="DO215" s="466"/>
      <c r="DP215" s="466"/>
      <c r="DQ215" s="466"/>
      <c r="DR215" s="466"/>
      <c r="DS215" s="466"/>
      <c r="DT215" s="466"/>
      <c r="DU215" s="466"/>
      <c r="DV215" s="466"/>
      <c r="DW215" s="466"/>
      <c r="DX215" s="466"/>
      <c r="DY215" s="466"/>
      <c r="DZ215" s="466"/>
      <c r="EA215" s="466"/>
      <c r="EB215" s="466"/>
      <c r="EC215" s="466"/>
      <c r="ED215" s="466"/>
      <c r="EE215" s="466"/>
      <c r="EF215" s="466"/>
      <c r="EG215" s="466"/>
      <c r="EH215" s="466"/>
      <c r="EI215" s="466"/>
      <c r="EJ215" s="466"/>
      <c r="EK215" s="466"/>
      <c r="EL215" s="466"/>
      <c r="EM215" s="466"/>
      <c r="EN215" s="466"/>
      <c r="EO215" s="466"/>
      <c r="EP215" s="466"/>
      <c r="EQ215" s="466"/>
      <c r="ER215" s="466"/>
      <c r="ES215" s="466"/>
      <c r="ET215" s="466"/>
      <c r="EU215" s="466"/>
      <c r="EV215" s="466"/>
      <c r="EW215" s="466"/>
      <c r="EX215" s="466"/>
      <c r="EY215" s="466"/>
      <c r="EZ215" s="466"/>
      <c r="FA215" s="466"/>
      <c r="FB215" s="466"/>
      <c r="FC215" s="466"/>
      <c r="FD215" s="466"/>
      <c r="FE215" s="466"/>
      <c r="FF215" s="466"/>
      <c r="FG215" s="466"/>
      <c r="FH215" s="466"/>
      <c r="FI215" s="466"/>
      <c r="FJ215" s="466"/>
      <c r="FK215" s="466"/>
      <c r="FL215" s="466"/>
      <c r="FM215" s="466"/>
      <c r="FN215" s="466"/>
      <c r="FO215" s="466"/>
      <c r="FP215" s="466"/>
      <c r="FQ215" s="466"/>
      <c r="FR215" s="466"/>
      <c r="FS215" s="466"/>
      <c r="FT215" s="466"/>
      <c r="FU215" s="466"/>
      <c r="FV215" s="466"/>
      <c r="FW215" s="466"/>
      <c r="FX215" s="466"/>
      <c r="FY215" s="466"/>
      <c r="FZ215" s="466"/>
      <c r="GA215" s="466"/>
      <c r="GB215" s="466"/>
      <c r="GC215" s="466"/>
      <c r="GD215" s="466"/>
      <c r="GE215" s="466"/>
      <c r="GF215" s="466"/>
      <c r="GG215" s="466"/>
      <c r="GH215" s="466"/>
      <c r="GI215" s="466"/>
      <c r="GJ215" s="466"/>
      <c r="GK215" s="466"/>
      <c r="GL215" s="466"/>
      <c r="GM215" s="466"/>
      <c r="GN215" s="466"/>
      <c r="GO215" s="466"/>
      <c r="GP215" s="466"/>
      <c r="GQ215" s="466"/>
      <c r="GR215" s="466"/>
      <c r="GS215" s="466"/>
      <c r="GT215" s="466"/>
      <c r="GU215" s="466"/>
      <c r="GV215" s="466"/>
      <c r="GW215" s="466"/>
      <c r="GX215" s="466"/>
      <c r="GY215" s="466"/>
      <c r="GZ215" s="466"/>
      <c r="HA215" s="466"/>
      <c r="HB215" s="466"/>
      <c r="HC215" s="466"/>
      <c r="HD215" s="466"/>
      <c r="HE215" s="466"/>
      <c r="HF215" s="466"/>
      <c r="HG215" s="466"/>
      <c r="HH215" s="466"/>
      <c r="HI215" s="466"/>
      <c r="HJ215" s="466"/>
      <c r="HK215" s="466"/>
      <c r="HL215" s="466"/>
      <c r="HM215" s="466"/>
      <c r="HN215" s="466"/>
      <c r="HO215" s="466"/>
      <c r="HP215" s="466"/>
      <c r="HQ215" s="466"/>
      <c r="HR215" s="466"/>
      <c r="HS215" s="466"/>
      <c r="HT215" s="466"/>
      <c r="HU215" s="466"/>
      <c r="HV215" s="466"/>
      <c r="HW215" s="466"/>
      <c r="HX215" s="466"/>
      <c r="HY215" s="466"/>
      <c r="HZ215" s="466"/>
      <c r="IA215" s="466"/>
      <c r="IB215" s="466"/>
      <c r="IC215" s="466"/>
      <c r="ID215" s="466"/>
      <c r="IE215" s="466"/>
      <c r="IF215" s="466"/>
      <c r="IG215" s="466"/>
      <c r="IH215" s="466"/>
      <c r="II215" s="466"/>
      <c r="IJ215" s="466"/>
      <c r="IK215" s="466"/>
      <c r="IL215" s="466"/>
      <c r="IM215" s="466"/>
      <c r="IN215" s="466"/>
      <c r="IO215" s="466"/>
      <c r="IP215" s="466"/>
      <c r="IQ215" s="466"/>
      <c r="IR215" s="466"/>
      <c r="IS215" s="466"/>
      <c r="IT215" s="466"/>
      <c r="IU215" s="466"/>
      <c r="IV215" s="466"/>
      <c r="IW215" s="466"/>
      <c r="IX215" s="466"/>
      <c r="IY215" s="466"/>
      <c r="IZ215" s="466"/>
      <c r="JA215" s="466"/>
      <c r="JB215" s="466"/>
      <c r="JC215" s="466"/>
      <c r="JD215" s="466"/>
      <c r="JE215" s="466"/>
      <c r="JF215" s="466"/>
      <c r="JG215" s="466"/>
      <c r="JH215" s="466"/>
      <c r="JI215" s="466"/>
      <c r="JJ215" s="466"/>
      <c r="JK215" s="466"/>
      <c r="JL215" s="466"/>
      <c r="JM215" s="466"/>
      <c r="JN215" s="466"/>
      <c r="JO215" s="466"/>
      <c r="JP215" s="466"/>
      <c r="JQ215" s="466"/>
      <c r="JR215" s="466"/>
      <c r="JS215" s="466"/>
      <c r="JT215" s="466"/>
      <c r="JU215" s="466"/>
      <c r="JV215" s="466"/>
      <c r="JW215" s="466"/>
      <c r="JX215" s="466"/>
      <c r="JY215" s="466"/>
      <c r="JZ215" s="466"/>
      <c r="KA215" s="466"/>
      <c r="KB215" s="466"/>
      <c r="KC215" s="466"/>
      <c r="KD215" s="466"/>
      <c r="KE215" s="466"/>
      <c r="KF215" s="466"/>
      <c r="KG215" s="466"/>
      <c r="KH215" s="466"/>
      <c r="KI215" s="466"/>
      <c r="KJ215" s="466"/>
      <c r="KK215" s="466"/>
      <c r="KL215" s="466"/>
      <c r="KM215" s="466"/>
      <c r="KN215" s="466"/>
      <c r="KO215" s="466"/>
      <c r="KP215" s="466"/>
      <c r="KQ215" s="466"/>
      <c r="KR215" s="466"/>
      <c r="KS215" s="466"/>
      <c r="KT215" s="466"/>
      <c r="KU215" s="466"/>
      <c r="KV215" s="466"/>
      <c r="KW215" s="466"/>
      <c r="KX215" s="466"/>
      <c r="KY215" s="466"/>
      <c r="KZ215" s="466"/>
      <c r="LA215" s="466"/>
      <c r="LB215" s="466"/>
      <c r="LC215" s="466"/>
      <c r="LD215" s="466"/>
      <c r="LE215" s="466"/>
      <c r="LF215" s="466"/>
      <c r="LG215" s="466"/>
      <c r="LH215" s="466"/>
      <c r="LI215" s="466"/>
      <c r="LJ215" s="466"/>
      <c r="LK215" s="466"/>
      <c r="LL215" s="466"/>
      <c r="LM215" s="466"/>
      <c r="LN215" s="466"/>
      <c r="LO215" s="466"/>
      <c r="LP215" s="466"/>
      <c r="LQ215" s="466"/>
      <c r="LR215" s="466"/>
      <c r="LS215" s="466"/>
      <c r="LT215" s="466"/>
      <c r="LU215" s="466"/>
      <c r="LV215" s="466"/>
      <c r="LW215" s="466"/>
      <c r="LX215" s="466"/>
      <c r="LY215" s="466"/>
      <c r="LZ215" s="466"/>
      <c r="MA215" s="466"/>
      <c r="MB215" s="466"/>
      <c r="MC215" s="466"/>
      <c r="MD215" s="466"/>
      <c r="ME215" s="466"/>
      <c r="MF215" s="466"/>
      <c r="MG215" s="466"/>
      <c r="MH215" s="466"/>
      <c r="MI215" s="466"/>
      <c r="MJ215" s="466"/>
      <c r="MK215" s="466"/>
      <c r="ML215" s="466"/>
      <c r="MM215" s="466"/>
      <c r="MN215" s="466"/>
      <c r="MO215" s="466"/>
      <c r="MP215" s="466"/>
      <c r="MQ215" s="466"/>
      <c r="MR215" s="466"/>
      <c r="MS215" s="466"/>
      <c r="MT215" s="466"/>
      <c r="MU215" s="466"/>
      <c r="MV215" s="466"/>
      <c r="MW215" s="466"/>
      <c r="MX215" s="466"/>
      <c r="MY215" s="466"/>
      <c r="MZ215" s="466"/>
      <c r="NA215" s="466"/>
      <c r="NB215" s="466"/>
      <c r="NC215" s="466"/>
      <c r="ND215" s="466"/>
      <c r="NE215" s="466"/>
      <c r="NF215" s="466"/>
      <c r="NG215" s="466"/>
      <c r="NH215" s="466"/>
      <c r="NI215" s="466"/>
      <c r="NJ215" s="466"/>
      <c r="NK215" s="466"/>
      <c r="NL215" s="466"/>
      <c r="NM215" s="466"/>
      <c r="NN215" s="466"/>
      <c r="NO215" s="466"/>
      <c r="NP215" s="466"/>
      <c r="NQ215" s="466"/>
      <c r="NR215" s="466"/>
      <c r="NS215" s="466"/>
      <c r="NT215" s="466"/>
      <c r="NU215" s="466"/>
      <c r="NV215" s="466"/>
      <c r="NW215" s="466"/>
      <c r="NX215" s="466"/>
      <c r="NY215" s="466"/>
      <c r="NZ215" s="466"/>
      <c r="OA215" s="466"/>
      <c r="OB215" s="466"/>
      <c r="OC215" s="466"/>
      <c r="OD215" s="466"/>
      <c r="OE215" s="466"/>
      <c r="OF215" s="466"/>
      <c r="OG215" s="466"/>
      <c r="OH215" s="466"/>
      <c r="OI215" s="466"/>
      <c r="OJ215" s="466"/>
      <c r="OK215" s="466"/>
      <c r="OL215" s="466"/>
      <c r="OM215" s="466"/>
      <c r="ON215" s="466"/>
      <c r="OO215" s="466"/>
      <c r="OP215" s="466"/>
      <c r="OQ215" s="466"/>
      <c r="OR215" s="466"/>
      <c r="OS215" s="466"/>
      <c r="OT215" s="466"/>
      <c r="OU215" s="466"/>
      <c r="OV215" s="466"/>
      <c r="OW215" s="466"/>
      <c r="OX215" s="466"/>
      <c r="OY215" s="466"/>
      <c r="OZ215" s="466"/>
      <c r="PA215" s="466"/>
      <c r="PB215" s="466"/>
      <c r="PC215" s="466"/>
      <c r="PD215" s="466"/>
      <c r="PE215" s="466"/>
      <c r="PF215" s="466"/>
      <c r="PG215" s="466"/>
      <c r="PH215" s="466"/>
      <c r="PI215" s="466"/>
      <c r="PJ215" s="466"/>
      <c r="PK215" s="466"/>
      <c r="PL215" s="466"/>
      <c r="PM215" s="466"/>
      <c r="PN215" s="466"/>
      <c r="PO215" s="466"/>
      <c r="PP215" s="466"/>
      <c r="PQ215" s="466"/>
      <c r="PR215" s="466"/>
      <c r="PS215" s="466"/>
      <c r="PT215" s="466"/>
      <c r="PU215" s="466"/>
      <c r="PV215" s="466"/>
      <c r="PW215" s="466"/>
      <c r="PX215" s="466"/>
      <c r="PY215" s="466"/>
      <c r="PZ215" s="466"/>
      <c r="QA215" s="466"/>
      <c r="QB215" s="466"/>
      <c r="QC215" s="466"/>
      <c r="QD215" s="466"/>
      <c r="QE215" s="466"/>
      <c r="QF215" s="466"/>
      <c r="QG215" s="466"/>
      <c r="QH215" s="466"/>
      <c r="QI215" s="466"/>
      <c r="QJ215" s="466"/>
      <c r="QK215" s="466"/>
      <c r="QL215" s="466"/>
      <c r="QM215" s="466"/>
      <c r="QN215" s="466"/>
      <c r="QO215" s="466"/>
      <c r="QP215" s="466"/>
      <c r="QQ215" s="466"/>
      <c r="QR215" s="466"/>
      <c r="QS215" s="466"/>
      <c r="QT215" s="466"/>
      <c r="QU215" s="466"/>
      <c r="QV215" s="466"/>
      <c r="QW215" s="466"/>
      <c r="QX215" s="466"/>
      <c r="QY215" s="466"/>
      <c r="QZ215" s="466"/>
      <c r="RA215" s="466"/>
      <c r="RB215" s="466"/>
      <c r="RC215" s="466"/>
      <c r="RD215" s="466"/>
      <c r="RE215" s="466"/>
      <c r="RF215" s="466"/>
      <c r="RG215" s="466"/>
      <c r="RH215" s="466"/>
      <c r="RI215" s="466"/>
      <c r="RJ215" s="466"/>
      <c r="RK215" s="466"/>
      <c r="RL215" s="466"/>
      <c r="RM215" s="466"/>
      <c r="RN215" s="466"/>
      <c r="RO215" s="466"/>
      <c r="RP215" s="466"/>
      <c r="RQ215" s="466"/>
      <c r="RR215" s="466"/>
      <c r="RS215" s="466"/>
      <c r="RT215" s="466"/>
      <c r="RU215" s="466"/>
      <c r="RV215" s="466"/>
      <c r="RW215" s="466"/>
      <c r="RX215" s="466"/>
      <c r="RY215" s="466"/>
      <c r="RZ215" s="466"/>
      <c r="SA215" s="466"/>
      <c r="SB215" s="466"/>
      <c r="SC215" s="466"/>
      <c r="SD215" s="466"/>
      <c r="SE215" s="466"/>
      <c r="SF215" s="466"/>
      <c r="SG215" s="466"/>
      <c r="SH215" s="466"/>
      <c r="SI215" s="466"/>
      <c r="SJ215" s="466"/>
      <c r="SK215" s="466"/>
      <c r="SL215" s="466"/>
      <c r="SM215" s="466"/>
      <c r="SN215" s="466"/>
      <c r="SO215" s="466"/>
      <c r="SP215" s="466"/>
      <c r="SQ215" s="466"/>
      <c r="SR215" s="466"/>
      <c r="SS215" s="466"/>
      <c r="ST215" s="466"/>
      <c r="SU215" s="466"/>
      <c r="SV215" s="466"/>
      <c r="SW215" s="466"/>
      <c r="SX215" s="466"/>
      <c r="SY215" s="466"/>
      <c r="SZ215" s="466"/>
      <c r="TA215" s="466"/>
      <c r="TB215" s="466"/>
      <c r="TC215" s="466"/>
      <c r="TD215" s="466"/>
      <c r="TE215" s="466"/>
      <c r="TF215" s="466"/>
      <c r="TG215" s="466"/>
      <c r="TH215" s="466"/>
      <c r="TI215" s="466"/>
      <c r="TJ215" s="466"/>
      <c r="TK215" s="466"/>
      <c r="TL215" s="466"/>
      <c r="TM215" s="466"/>
      <c r="TN215" s="466"/>
      <c r="TO215" s="466"/>
      <c r="TP215" s="466"/>
      <c r="TQ215" s="466"/>
      <c r="TR215" s="466"/>
      <c r="TS215" s="466"/>
      <c r="TT215" s="466"/>
      <c r="TU215" s="466"/>
      <c r="TV215" s="466"/>
      <c r="TW215" s="466"/>
      <c r="TX215" s="466"/>
      <c r="TY215" s="466"/>
      <c r="TZ215" s="466"/>
      <c r="UA215" s="466"/>
      <c r="UB215" s="466"/>
      <c r="UC215" s="466"/>
      <c r="UD215" s="466"/>
      <c r="UE215" s="466"/>
      <c r="UF215" s="466"/>
      <c r="UG215" s="466"/>
      <c r="UH215" s="466"/>
      <c r="UI215" s="466"/>
      <c r="UJ215" s="466"/>
      <c r="UK215" s="466"/>
      <c r="UL215" s="466"/>
      <c r="UM215" s="466"/>
      <c r="UN215" s="466"/>
      <c r="UO215" s="466"/>
      <c r="UP215" s="466"/>
      <c r="UQ215" s="466"/>
      <c r="UR215" s="466"/>
      <c r="US215" s="466"/>
      <c r="UT215" s="466"/>
      <c r="UU215" s="466"/>
      <c r="UV215" s="466"/>
      <c r="UW215" s="466"/>
      <c r="UX215" s="466"/>
      <c r="UY215" s="466"/>
      <c r="UZ215" s="466"/>
      <c r="VA215" s="466"/>
      <c r="VB215" s="466"/>
      <c r="VC215" s="466"/>
      <c r="VD215" s="466"/>
      <c r="VE215" s="466"/>
      <c r="VF215" s="466"/>
      <c r="VG215" s="466"/>
      <c r="VH215" s="466"/>
      <c r="VI215" s="466"/>
      <c r="VJ215" s="466"/>
      <c r="VK215" s="466"/>
      <c r="VL215" s="466"/>
      <c r="VM215" s="466"/>
      <c r="VN215" s="466"/>
      <c r="VO215" s="466"/>
      <c r="VP215" s="466"/>
      <c r="VQ215" s="466"/>
      <c r="VR215" s="466"/>
      <c r="VS215" s="466"/>
      <c r="VT215" s="466"/>
      <c r="VU215" s="466"/>
      <c r="VV215" s="466"/>
      <c r="VW215" s="466"/>
      <c r="VX215" s="466"/>
      <c r="VY215" s="466"/>
      <c r="VZ215" s="466"/>
      <c r="WA215" s="466"/>
      <c r="WB215" s="466"/>
      <c r="WC215" s="466"/>
      <c r="WD215" s="466"/>
      <c r="WE215" s="466"/>
      <c r="WF215" s="466"/>
      <c r="WG215" s="466"/>
      <c r="WH215" s="466"/>
      <c r="WI215" s="466"/>
      <c r="WJ215" s="466"/>
      <c r="WK215" s="466"/>
      <c r="WL215" s="466"/>
      <c r="WM215" s="466"/>
      <c r="WN215" s="466"/>
      <c r="WO215" s="466"/>
      <c r="WP215" s="466"/>
      <c r="WQ215" s="466"/>
      <c r="WR215" s="466"/>
      <c r="WS215" s="466"/>
      <c r="WT215" s="466"/>
      <c r="WU215" s="466"/>
      <c r="WV215" s="466"/>
      <c r="WW215" s="466"/>
      <c r="WX215" s="466"/>
      <c r="WY215" s="466"/>
      <c r="WZ215" s="466"/>
      <c r="XA215" s="466"/>
      <c r="XB215" s="466"/>
      <c r="XC215" s="466"/>
      <c r="XD215" s="466"/>
      <c r="XE215" s="466"/>
      <c r="XF215" s="466"/>
      <c r="XG215" s="466"/>
      <c r="XH215" s="466"/>
      <c r="XI215" s="466"/>
      <c r="XJ215" s="466"/>
      <c r="XK215" s="466"/>
      <c r="XL215" s="466"/>
      <c r="XM215" s="466"/>
      <c r="XN215" s="466"/>
      <c r="XO215" s="466"/>
      <c r="XP215" s="466"/>
      <c r="XQ215" s="466"/>
      <c r="XR215" s="466"/>
      <c r="XS215" s="466"/>
      <c r="XT215" s="466"/>
      <c r="XU215" s="466"/>
      <c r="XV215" s="466"/>
      <c r="XW215" s="466"/>
      <c r="XX215" s="466"/>
      <c r="XY215" s="466"/>
      <c r="XZ215" s="466"/>
      <c r="YA215" s="466"/>
      <c r="YB215" s="466"/>
      <c r="YC215" s="466"/>
      <c r="YD215" s="466"/>
      <c r="YE215" s="466"/>
      <c r="YF215" s="466"/>
      <c r="YG215" s="466"/>
      <c r="YH215" s="466"/>
      <c r="YI215" s="466"/>
      <c r="YJ215" s="466"/>
      <c r="YK215" s="466"/>
      <c r="YL215" s="466"/>
      <c r="YM215" s="466"/>
      <c r="YN215" s="466"/>
      <c r="YO215" s="466"/>
      <c r="YP215" s="466"/>
      <c r="YQ215" s="466"/>
      <c r="YR215" s="466"/>
      <c r="YS215" s="466"/>
      <c r="YT215" s="466"/>
      <c r="YU215" s="466"/>
      <c r="YV215" s="466"/>
      <c r="YW215" s="466"/>
      <c r="YX215" s="466"/>
      <c r="YY215" s="466"/>
      <c r="YZ215" s="466"/>
      <c r="ZA215" s="466"/>
      <c r="ZB215" s="466"/>
      <c r="ZC215" s="466"/>
      <c r="ZD215" s="466"/>
      <c r="ZE215" s="466"/>
      <c r="ZF215" s="466"/>
      <c r="ZG215" s="466"/>
      <c r="ZH215" s="466"/>
      <c r="ZI215" s="466"/>
      <c r="ZJ215" s="466"/>
      <c r="ZK215" s="466"/>
      <c r="ZL215" s="466"/>
      <c r="ZM215" s="466"/>
      <c r="ZN215" s="466"/>
      <c r="ZO215" s="466"/>
      <c r="ZP215" s="466"/>
      <c r="ZQ215" s="466"/>
      <c r="ZR215" s="466"/>
      <c r="ZS215" s="466"/>
      <c r="ZT215" s="466"/>
      <c r="ZU215" s="466"/>
      <c r="ZV215" s="466"/>
      <c r="ZW215" s="466"/>
      <c r="ZX215" s="466"/>
      <c r="ZY215" s="466"/>
      <c r="ZZ215" s="466"/>
      <c r="AAA215" s="466"/>
      <c r="AAB215" s="466"/>
      <c r="AAC215" s="466"/>
      <c r="AAD215" s="466"/>
      <c r="AAE215" s="466"/>
      <c r="AAF215" s="466"/>
      <c r="AAG215" s="466"/>
      <c r="AAH215" s="466"/>
      <c r="AAI215" s="466"/>
      <c r="AAJ215" s="466"/>
      <c r="AAK215" s="466"/>
      <c r="AAL215" s="466"/>
      <c r="AAM215" s="466"/>
      <c r="AAN215" s="466"/>
      <c r="AAO215" s="466"/>
      <c r="AAP215" s="466"/>
      <c r="AAQ215" s="466"/>
      <c r="AAR215" s="466"/>
      <c r="AAS215" s="466"/>
      <c r="AAT215" s="466"/>
      <c r="AAU215" s="466"/>
      <c r="AAV215" s="466"/>
      <c r="AAW215" s="466"/>
      <c r="AAX215" s="466"/>
      <c r="AAY215" s="466"/>
      <c r="AAZ215" s="466"/>
      <c r="ABA215" s="466"/>
      <c r="ABB215" s="466"/>
      <c r="ABC215" s="466"/>
      <c r="ABD215" s="466"/>
      <c r="ABE215" s="466"/>
      <c r="ABF215" s="466"/>
      <c r="ABG215" s="466"/>
      <c r="ABH215" s="466"/>
      <c r="ABI215" s="466"/>
      <c r="ABJ215" s="466"/>
      <c r="ABK215" s="466"/>
      <c r="ABL215" s="466"/>
      <c r="ABM215" s="466"/>
      <c r="ABN215" s="466"/>
      <c r="ABO215" s="466"/>
      <c r="ABP215" s="466"/>
      <c r="ABQ215" s="466"/>
      <c r="ABR215" s="466"/>
      <c r="ABS215" s="466"/>
      <c r="ABT215" s="466"/>
      <c r="ABU215" s="466"/>
      <c r="ABV215" s="466"/>
      <c r="ABW215" s="466"/>
      <c r="ABX215" s="466"/>
      <c r="ABY215" s="466"/>
      <c r="ABZ215" s="466"/>
      <c r="ACA215" s="466"/>
      <c r="ACB215" s="466"/>
      <c r="ACC215" s="466"/>
      <c r="ACD215" s="466"/>
      <c r="ACE215" s="466"/>
      <c r="ACF215" s="466"/>
      <c r="ACG215" s="466"/>
      <c r="ACH215" s="466"/>
      <c r="ACI215" s="466"/>
      <c r="ACJ215" s="466"/>
      <c r="ACK215" s="466"/>
      <c r="ACL215" s="466"/>
      <c r="ACM215" s="466"/>
      <c r="ACN215" s="466"/>
      <c r="ACO215" s="466"/>
      <c r="ACP215" s="466"/>
      <c r="ACQ215" s="466"/>
      <c r="ACR215" s="466"/>
      <c r="ACS215" s="466"/>
      <c r="ACT215" s="466"/>
      <c r="ACU215" s="466"/>
      <c r="ACV215" s="466"/>
      <c r="ACW215" s="466"/>
      <c r="ACX215" s="466"/>
      <c r="ACY215" s="466"/>
      <c r="ACZ215" s="466"/>
      <c r="ADA215" s="466"/>
      <c r="ADB215" s="466"/>
      <c r="ADC215" s="466"/>
      <c r="ADD215" s="466"/>
      <c r="ADE215" s="466"/>
      <c r="ADF215" s="466"/>
      <c r="ADG215" s="466"/>
      <c r="ADH215" s="466"/>
      <c r="ADI215" s="466"/>
      <c r="ADJ215" s="466"/>
      <c r="ADK215" s="466"/>
      <c r="ADL215" s="466"/>
      <c r="ADM215" s="466"/>
      <c r="ADN215" s="466"/>
      <c r="ADO215" s="466"/>
      <c r="ADP215" s="466"/>
      <c r="ADQ215" s="466"/>
      <c r="ADR215" s="466"/>
      <c r="ADS215" s="466"/>
      <c r="ADT215" s="466"/>
      <c r="ADU215" s="466"/>
      <c r="ADV215" s="466"/>
      <c r="ADW215" s="466"/>
      <c r="ADX215" s="466"/>
      <c r="ADY215" s="466"/>
      <c r="ADZ215" s="466"/>
      <c r="AEA215" s="466"/>
      <c r="AEB215" s="466"/>
      <c r="AEC215" s="466"/>
      <c r="AED215" s="466"/>
      <c r="AEE215" s="466"/>
      <c r="AEF215" s="466"/>
      <c r="AEG215" s="466"/>
      <c r="AEH215" s="466"/>
      <c r="AEI215" s="466"/>
      <c r="AEJ215" s="466"/>
      <c r="AEK215" s="466"/>
      <c r="AEL215" s="466"/>
      <c r="AEM215" s="466"/>
      <c r="AEN215" s="466"/>
      <c r="AEO215" s="466"/>
      <c r="AEP215" s="466"/>
      <c r="AEQ215" s="466"/>
      <c r="AER215" s="466"/>
      <c r="AES215" s="466"/>
      <c r="AET215" s="466"/>
      <c r="AEU215" s="466"/>
      <c r="AEV215" s="466"/>
      <c r="AEW215" s="466"/>
      <c r="AEX215" s="466"/>
      <c r="AEY215" s="466"/>
      <c r="AEZ215" s="466"/>
      <c r="AFA215" s="466"/>
      <c r="AFB215" s="466"/>
      <c r="AFC215" s="466"/>
      <c r="AFD215" s="466"/>
      <c r="AFE215" s="466"/>
      <c r="AFF215" s="466"/>
      <c r="AFG215" s="466"/>
      <c r="AFH215" s="466"/>
      <c r="AFI215" s="466"/>
      <c r="AFJ215" s="466"/>
      <c r="AFK215" s="466"/>
      <c r="AFL215" s="466"/>
      <c r="AFM215" s="466"/>
      <c r="AFN215" s="466"/>
      <c r="AFO215" s="466"/>
      <c r="AFP215" s="466"/>
      <c r="AFQ215" s="466"/>
      <c r="AFR215" s="466"/>
      <c r="AFS215" s="466"/>
      <c r="AFT215" s="466"/>
      <c r="AFU215" s="466"/>
      <c r="AFV215" s="466"/>
      <c r="AFW215" s="466"/>
      <c r="AFX215" s="466"/>
      <c r="AFY215" s="466"/>
      <c r="AFZ215" s="466"/>
      <c r="AGA215" s="466"/>
      <c r="AGB215" s="466"/>
      <c r="AGC215" s="466"/>
      <c r="AGD215" s="466"/>
      <c r="AGE215" s="466"/>
      <c r="AGF215" s="466"/>
      <c r="AGG215" s="466"/>
      <c r="AGH215" s="466"/>
      <c r="AGI215" s="466"/>
      <c r="AGJ215" s="466"/>
      <c r="AGK215" s="466"/>
      <c r="AGL215" s="466"/>
      <c r="AGM215" s="466"/>
      <c r="AGN215" s="466"/>
      <c r="AGO215" s="466"/>
      <c r="AGP215" s="466"/>
      <c r="AGQ215" s="466"/>
      <c r="AGR215" s="466"/>
      <c r="AGS215" s="466"/>
      <c r="AGT215" s="466"/>
      <c r="AGU215" s="466"/>
      <c r="AGV215" s="466"/>
      <c r="AGW215" s="466"/>
      <c r="AGX215" s="466"/>
      <c r="AGY215" s="466"/>
      <c r="AGZ215" s="466"/>
      <c r="AHA215" s="466"/>
      <c r="AHB215" s="466"/>
      <c r="AHC215" s="466"/>
      <c r="AHD215" s="466"/>
      <c r="AHE215" s="466"/>
      <c r="AHF215" s="466"/>
      <c r="AHG215" s="466"/>
      <c r="AHH215" s="466"/>
      <c r="AHI215" s="466"/>
      <c r="AHJ215" s="466"/>
      <c r="AHK215" s="466"/>
      <c r="AHL215" s="466"/>
      <c r="AHM215" s="466"/>
      <c r="AHN215" s="466"/>
      <c r="AHO215" s="466"/>
      <c r="AHP215" s="466"/>
      <c r="AHQ215" s="466"/>
      <c r="AHR215" s="466"/>
      <c r="AHS215" s="466"/>
      <c r="AHT215" s="466"/>
      <c r="AHU215" s="466"/>
      <c r="AHV215" s="466"/>
      <c r="AHW215" s="466"/>
      <c r="AHX215" s="466"/>
      <c r="AHY215" s="466"/>
      <c r="AHZ215" s="466"/>
      <c r="AIA215" s="466"/>
      <c r="AIB215" s="466"/>
      <c r="AIC215" s="466"/>
      <c r="AID215" s="466"/>
      <c r="AIE215" s="466"/>
      <c r="AIF215" s="466"/>
      <c r="AIG215" s="466"/>
      <c r="AIH215" s="466"/>
      <c r="AII215" s="466"/>
      <c r="AIJ215" s="466"/>
      <c r="AIK215" s="466"/>
      <c r="AIL215" s="466"/>
      <c r="AIM215" s="466"/>
      <c r="AIN215" s="466"/>
      <c r="AIO215" s="466"/>
      <c r="AIP215" s="466"/>
      <c r="AIQ215" s="466"/>
      <c r="AIR215" s="466"/>
      <c r="AIS215" s="466"/>
      <c r="AIT215" s="466"/>
      <c r="AIU215" s="466"/>
      <c r="AIV215" s="466"/>
      <c r="AIW215" s="466"/>
      <c r="AIX215" s="466"/>
      <c r="AIY215" s="466"/>
      <c r="AIZ215" s="466"/>
      <c r="AJA215" s="466"/>
      <c r="AJB215" s="466"/>
      <c r="AJC215" s="466"/>
      <c r="AJD215" s="466"/>
      <c r="AJE215" s="466"/>
      <c r="AJF215" s="466"/>
      <c r="AJG215" s="466"/>
      <c r="AJH215" s="466"/>
      <c r="AJI215" s="466"/>
      <c r="AJJ215" s="466"/>
      <c r="AJK215" s="466"/>
      <c r="AJL215" s="466"/>
      <c r="AJM215" s="466"/>
      <c r="AJN215" s="466"/>
      <c r="AJO215" s="466"/>
      <c r="AJP215" s="466"/>
      <c r="AJQ215" s="466"/>
      <c r="AJR215" s="466"/>
      <c r="AJS215" s="466"/>
      <c r="AJT215" s="466"/>
      <c r="AJU215" s="466"/>
      <c r="AJV215" s="466"/>
      <c r="AJW215" s="466"/>
      <c r="AJX215" s="466"/>
      <c r="AJY215" s="466"/>
      <c r="AJZ215" s="466"/>
      <c r="AKA215" s="466"/>
      <c r="AKB215" s="466"/>
      <c r="AKC215" s="466"/>
      <c r="AKD215" s="466"/>
      <c r="AKE215" s="466"/>
      <c r="AKF215" s="466"/>
      <c r="AKG215" s="466"/>
      <c r="AKH215" s="466"/>
      <c r="AKI215" s="466"/>
      <c r="AKJ215" s="466"/>
      <c r="AKK215" s="466"/>
      <c r="AKL215" s="466"/>
      <c r="AKM215" s="466"/>
      <c r="AKN215" s="466"/>
      <c r="AKO215" s="466"/>
      <c r="AKP215" s="466"/>
      <c r="AKQ215" s="466"/>
      <c r="AKR215" s="466"/>
      <c r="AKS215" s="466"/>
      <c r="AKT215" s="466"/>
      <c r="AKU215" s="466"/>
      <c r="AKV215" s="466"/>
      <c r="AKW215" s="466"/>
      <c r="AKX215" s="466"/>
      <c r="AKY215" s="466"/>
      <c r="AKZ215" s="466"/>
      <c r="ALA215" s="466"/>
      <c r="ALB215" s="466"/>
      <c r="ALC215" s="466"/>
      <c r="ALD215" s="466"/>
      <c r="ALE215" s="466"/>
      <c r="ALF215" s="466"/>
      <c r="ALG215" s="466"/>
      <c r="ALH215" s="466"/>
      <c r="ALI215" s="466"/>
      <c r="ALJ215" s="466"/>
      <c r="ALK215" s="466"/>
      <c r="ALL215" s="466"/>
      <c r="ALM215" s="466"/>
      <c r="ALN215" s="466"/>
      <c r="ALO215" s="466"/>
      <c r="ALP215" s="466"/>
      <c r="ALQ215" s="466"/>
      <c r="ALR215" s="466"/>
      <c r="ALS215" s="466"/>
      <c r="ALT215" s="466"/>
      <c r="ALU215" s="466"/>
      <c r="ALV215" s="466"/>
      <c r="ALW215" s="466"/>
      <c r="ALX215" s="466"/>
      <c r="ALY215" s="466"/>
      <c r="ALZ215" s="466"/>
      <c r="AMA215" s="466"/>
      <c r="AMB215" s="466"/>
      <c r="AMC215" s="466"/>
      <c r="AMD215" s="466"/>
      <c r="AME215" s="466"/>
      <c r="AMF215" s="466"/>
      <c r="AMG215" s="466"/>
      <c r="AMH215" s="466"/>
      <c r="AMI215" s="466"/>
      <c r="AMJ215" s="466"/>
      <c r="AMK215" s="466"/>
      <c r="AML215" s="466"/>
      <c r="AMM215" s="466"/>
      <c r="AMN215" s="466"/>
      <c r="AMO215" s="466"/>
      <c r="AMP215" s="466"/>
      <c r="AMQ215" s="466"/>
      <c r="AMR215" s="466"/>
      <c r="AMS215" s="466"/>
      <c r="AMT215" s="466"/>
      <c r="AMU215" s="466"/>
      <c r="AMV215" s="466"/>
      <c r="AMW215" s="466"/>
      <c r="AMX215" s="466"/>
      <c r="AMY215" s="466"/>
      <c r="AMZ215" s="466"/>
      <c r="ANA215" s="466"/>
      <c r="ANB215" s="466"/>
      <c r="ANC215" s="466"/>
      <c r="AND215" s="466"/>
      <c r="ANE215" s="466"/>
      <c r="ANF215" s="466"/>
      <c r="ANG215" s="466"/>
      <c r="ANH215" s="466"/>
      <c r="ANI215" s="466"/>
      <c r="ANJ215" s="466"/>
      <c r="ANK215" s="466"/>
      <c r="ANL215" s="466"/>
      <c r="ANM215" s="466"/>
      <c r="ANN215" s="466"/>
      <c r="ANO215" s="466"/>
      <c r="ANP215" s="466"/>
      <c r="ANQ215" s="466"/>
      <c r="ANR215" s="466"/>
      <c r="ANS215" s="466"/>
      <c r="ANT215" s="466"/>
      <c r="ANU215" s="466"/>
      <c r="ANV215" s="466"/>
      <c r="ANW215" s="466"/>
      <c r="ANX215" s="466"/>
      <c r="ANY215" s="466"/>
      <c r="ANZ215" s="466"/>
      <c r="AOA215" s="466"/>
      <c r="AOB215" s="466"/>
      <c r="AOC215" s="466"/>
      <c r="AOD215" s="466"/>
      <c r="AOE215" s="466"/>
      <c r="AOF215" s="466"/>
      <c r="AOG215" s="466"/>
      <c r="AOH215" s="466"/>
      <c r="AOI215" s="466"/>
      <c r="AOJ215" s="466"/>
      <c r="AOK215" s="466"/>
      <c r="AOL215" s="466"/>
      <c r="AOM215" s="466"/>
      <c r="AON215" s="466"/>
      <c r="AOO215" s="466"/>
      <c r="AOP215" s="466"/>
      <c r="AOQ215" s="466"/>
      <c r="AOR215" s="466"/>
      <c r="AOS215" s="466"/>
      <c r="AOT215" s="466"/>
      <c r="AOU215" s="466"/>
      <c r="AOV215" s="466"/>
      <c r="AOW215" s="466"/>
      <c r="AOX215" s="466"/>
      <c r="AOY215" s="466"/>
      <c r="AOZ215" s="466"/>
      <c r="APA215" s="466"/>
      <c r="APB215" s="466"/>
      <c r="APC215" s="466"/>
      <c r="APD215" s="466"/>
      <c r="APE215" s="466"/>
      <c r="APF215" s="466"/>
      <c r="APG215" s="466"/>
      <c r="APH215" s="466"/>
      <c r="API215" s="466"/>
      <c r="APJ215" s="466"/>
      <c r="APK215" s="466"/>
      <c r="APL215" s="466"/>
      <c r="APM215" s="466"/>
      <c r="APN215" s="466"/>
      <c r="APO215" s="466"/>
      <c r="APP215" s="466"/>
      <c r="APQ215" s="466"/>
      <c r="APR215" s="466"/>
      <c r="APS215" s="466"/>
      <c r="APT215" s="466"/>
      <c r="APU215" s="466"/>
      <c r="APV215" s="466"/>
      <c r="APW215" s="466"/>
      <c r="APX215" s="466"/>
      <c r="APY215" s="466"/>
      <c r="APZ215" s="466"/>
      <c r="AQA215" s="466"/>
      <c r="AQB215" s="466"/>
      <c r="AQC215" s="466"/>
      <c r="AQD215" s="466"/>
      <c r="AQE215" s="466"/>
      <c r="AQF215" s="466"/>
      <c r="AQG215" s="466"/>
      <c r="AQH215" s="466"/>
      <c r="AQI215" s="466"/>
      <c r="AQJ215" s="466"/>
      <c r="AQK215" s="466"/>
      <c r="AQL215" s="466"/>
      <c r="AQM215" s="466"/>
      <c r="AQN215" s="466"/>
      <c r="AQO215" s="466"/>
      <c r="AQP215" s="466"/>
      <c r="AQQ215" s="466"/>
      <c r="AQR215" s="466"/>
      <c r="AQS215" s="466"/>
      <c r="AQT215" s="466"/>
      <c r="AQU215" s="466"/>
      <c r="AQV215" s="466"/>
      <c r="AQW215" s="466"/>
      <c r="AQX215" s="466"/>
      <c r="AQY215" s="466"/>
      <c r="AQZ215" s="466"/>
      <c r="ARA215" s="466"/>
      <c r="ARB215" s="466"/>
      <c r="ARC215" s="466"/>
      <c r="ARD215" s="466"/>
      <c r="ARE215" s="466"/>
      <c r="ARF215" s="466"/>
      <c r="ARG215" s="466"/>
      <c r="ARH215" s="466"/>
      <c r="ARI215" s="466"/>
      <c r="ARJ215" s="466"/>
      <c r="ARK215" s="466"/>
      <c r="ARL215" s="466"/>
      <c r="ARM215" s="466"/>
      <c r="ARN215" s="466"/>
      <c r="ARO215" s="466"/>
      <c r="ARP215" s="466"/>
      <c r="ARQ215" s="466"/>
      <c r="ARR215" s="466"/>
      <c r="ARS215" s="466"/>
      <c r="ART215" s="466"/>
      <c r="ARU215" s="466"/>
      <c r="ARV215" s="466"/>
      <c r="ARW215" s="466"/>
      <c r="ARX215" s="466"/>
      <c r="ARY215" s="466"/>
      <c r="ARZ215" s="466"/>
      <c r="ASA215" s="466"/>
      <c r="ASB215" s="466"/>
      <c r="ASC215" s="466"/>
      <c r="ASD215" s="466"/>
      <c r="ASE215" s="466"/>
      <c r="ASF215" s="466"/>
      <c r="ASG215" s="466"/>
      <c r="ASH215" s="466"/>
      <c r="ASI215" s="466"/>
      <c r="ASJ215" s="466"/>
      <c r="ASK215" s="466"/>
      <c r="ASL215" s="466"/>
      <c r="ASM215" s="466"/>
      <c r="ASN215" s="466"/>
      <c r="ASO215" s="466"/>
      <c r="ASP215" s="466"/>
      <c r="ASQ215" s="466"/>
      <c r="ASR215" s="466"/>
      <c r="ASS215" s="466"/>
      <c r="AST215" s="466"/>
      <c r="ASU215" s="466"/>
      <c r="ASV215" s="466"/>
      <c r="ASW215" s="466"/>
      <c r="ASX215" s="466"/>
      <c r="ASY215" s="466"/>
      <c r="ASZ215" s="466"/>
      <c r="ATA215" s="466"/>
      <c r="ATB215" s="466"/>
      <c r="ATC215" s="466"/>
      <c r="ATD215" s="466"/>
      <c r="ATE215" s="466"/>
      <c r="ATF215" s="466"/>
      <c r="ATG215" s="466"/>
      <c r="ATH215" s="466"/>
      <c r="ATI215" s="466"/>
      <c r="ATJ215" s="466"/>
      <c r="ATK215" s="466"/>
      <c r="ATL215" s="466"/>
      <c r="ATM215" s="466"/>
      <c r="ATN215" s="466"/>
      <c r="ATO215" s="466"/>
      <c r="ATP215" s="466"/>
      <c r="ATQ215" s="466"/>
      <c r="ATR215" s="466"/>
      <c r="ATS215" s="466"/>
      <c r="ATT215" s="466"/>
      <c r="ATU215" s="466"/>
      <c r="ATV215" s="466"/>
      <c r="ATW215" s="466"/>
      <c r="ATX215" s="466"/>
      <c r="ATY215" s="466"/>
      <c r="ATZ215" s="466"/>
      <c r="AUA215" s="466"/>
      <c r="AUB215" s="466"/>
      <c r="AUC215" s="466"/>
      <c r="AUD215" s="466"/>
      <c r="AUE215" s="466"/>
      <c r="AUF215" s="466"/>
      <c r="AUG215" s="466"/>
      <c r="AUH215" s="466"/>
      <c r="AUI215" s="466"/>
      <c r="AUJ215" s="466"/>
      <c r="AUK215" s="466"/>
      <c r="AUL215" s="466"/>
      <c r="AUM215" s="466"/>
      <c r="AUN215" s="466"/>
      <c r="AUO215" s="466"/>
      <c r="AUP215" s="466"/>
      <c r="AUQ215" s="466"/>
      <c r="AUR215" s="466"/>
      <c r="AUS215" s="466"/>
      <c r="AUT215" s="466"/>
      <c r="AUU215" s="466"/>
      <c r="AUV215" s="466"/>
      <c r="AUW215" s="466"/>
      <c r="AUX215" s="466"/>
      <c r="AUY215" s="466"/>
      <c r="AUZ215" s="466"/>
      <c r="AVA215" s="466"/>
      <c r="AVB215" s="466"/>
      <c r="AVC215" s="466"/>
      <c r="AVD215" s="466"/>
      <c r="AVE215" s="466"/>
      <c r="AVF215" s="466"/>
      <c r="AVG215" s="466"/>
      <c r="AVH215" s="466"/>
      <c r="AVI215" s="466"/>
      <c r="AVJ215" s="466"/>
      <c r="AVK215" s="466"/>
      <c r="AVL215" s="466"/>
      <c r="AVM215" s="466"/>
      <c r="AVN215" s="466"/>
      <c r="AVO215" s="466"/>
      <c r="AVP215" s="466"/>
      <c r="AVQ215" s="466"/>
      <c r="AVR215" s="466"/>
      <c r="AVS215" s="466"/>
      <c r="AVT215" s="466"/>
      <c r="AVU215" s="466"/>
      <c r="AVV215" s="466"/>
      <c r="AVW215" s="466"/>
      <c r="AVX215" s="466"/>
      <c r="AVY215" s="466"/>
      <c r="AVZ215" s="466"/>
      <c r="AWA215" s="466"/>
      <c r="AWB215" s="466"/>
      <c r="AWC215" s="466"/>
      <c r="AWD215" s="466"/>
      <c r="AWE215" s="466"/>
      <c r="AWF215" s="466"/>
      <c r="AWG215" s="466"/>
      <c r="AWH215" s="466"/>
      <c r="AWI215" s="466"/>
      <c r="AWJ215" s="466"/>
      <c r="AWK215" s="466"/>
      <c r="AWL215" s="466"/>
      <c r="AWM215" s="466"/>
      <c r="AWN215" s="466"/>
      <c r="AWO215" s="466"/>
      <c r="AWP215" s="466"/>
      <c r="AWQ215" s="466"/>
      <c r="AWR215" s="466"/>
      <c r="AWS215" s="466"/>
      <c r="AWT215" s="466"/>
      <c r="AWU215" s="466"/>
      <c r="AWV215" s="466"/>
      <c r="AWW215" s="466"/>
      <c r="AWX215" s="466"/>
      <c r="AWY215" s="466"/>
      <c r="AWZ215" s="466"/>
      <c r="AXA215" s="466"/>
      <c r="AXB215" s="466"/>
      <c r="AXC215" s="466"/>
      <c r="AXD215" s="466"/>
      <c r="AXE215" s="466"/>
      <c r="AXF215" s="466"/>
      <c r="AXG215" s="466"/>
      <c r="AXH215" s="466"/>
      <c r="AXI215" s="466"/>
      <c r="AXJ215" s="466"/>
      <c r="AXK215" s="466"/>
      <c r="AXL215" s="466"/>
      <c r="AXM215" s="466"/>
      <c r="AXN215" s="466"/>
      <c r="AXO215" s="466"/>
      <c r="AXP215" s="466"/>
      <c r="AXQ215" s="466"/>
      <c r="AXR215" s="466"/>
      <c r="AXS215" s="466"/>
      <c r="AXT215" s="466"/>
      <c r="AXU215" s="466"/>
      <c r="AXV215" s="466"/>
      <c r="AXW215" s="466"/>
      <c r="AXX215" s="466"/>
      <c r="AXY215" s="466"/>
      <c r="AXZ215" s="466"/>
      <c r="AYA215" s="466"/>
      <c r="AYB215" s="466"/>
      <c r="AYC215" s="466"/>
      <c r="AYD215" s="466"/>
      <c r="AYE215" s="466"/>
      <c r="AYF215" s="466"/>
      <c r="AYG215" s="466"/>
      <c r="AYH215" s="466"/>
      <c r="AYI215" s="466"/>
      <c r="AYJ215" s="466"/>
      <c r="AYK215" s="466"/>
      <c r="AYL215" s="466"/>
      <c r="AYM215" s="466"/>
      <c r="AYN215" s="466"/>
      <c r="AYO215" s="466"/>
      <c r="AYP215" s="466"/>
      <c r="AYQ215" s="466"/>
      <c r="AYR215" s="466"/>
      <c r="AYS215" s="466"/>
      <c r="AYT215" s="466"/>
      <c r="AYU215" s="466"/>
      <c r="AYV215" s="466"/>
      <c r="AYW215" s="466"/>
      <c r="AYX215" s="466"/>
      <c r="AYY215" s="466"/>
      <c r="AYZ215" s="466"/>
      <c r="AZA215" s="466"/>
      <c r="AZB215" s="466"/>
      <c r="AZC215" s="466"/>
      <c r="AZD215" s="466"/>
      <c r="AZE215" s="466"/>
      <c r="AZF215" s="466"/>
      <c r="AZG215" s="466"/>
      <c r="AZH215" s="466"/>
      <c r="AZI215" s="466"/>
      <c r="AZJ215" s="466"/>
      <c r="AZK215" s="466"/>
      <c r="AZL215" s="466"/>
      <c r="AZM215" s="466"/>
      <c r="AZN215" s="466"/>
      <c r="AZO215" s="466"/>
      <c r="AZP215" s="466"/>
      <c r="AZQ215" s="466"/>
      <c r="AZR215" s="466"/>
      <c r="AZS215" s="466"/>
      <c r="AZT215" s="466"/>
      <c r="AZU215" s="466"/>
      <c r="AZV215" s="466"/>
      <c r="AZW215" s="466"/>
      <c r="AZX215" s="466"/>
      <c r="AZY215" s="466"/>
      <c r="AZZ215" s="466"/>
      <c r="BAA215" s="466"/>
      <c r="BAB215" s="466"/>
      <c r="BAC215" s="466"/>
      <c r="BAD215" s="466"/>
      <c r="BAE215" s="466"/>
      <c r="BAF215" s="466"/>
      <c r="BAG215" s="466"/>
      <c r="BAH215" s="466"/>
      <c r="BAI215" s="466"/>
      <c r="BAJ215" s="466"/>
      <c r="BAK215" s="466"/>
      <c r="BAL215" s="466"/>
      <c r="BAM215" s="466"/>
      <c r="BAN215" s="466"/>
      <c r="BAO215" s="466"/>
      <c r="BAP215" s="466"/>
      <c r="BAQ215" s="466"/>
      <c r="BAR215" s="466"/>
      <c r="BAS215" s="466"/>
      <c r="BAT215" s="466"/>
      <c r="BAU215" s="466"/>
      <c r="BAV215" s="466"/>
      <c r="BAW215" s="466"/>
      <c r="BAX215" s="466"/>
      <c r="BAY215" s="466"/>
      <c r="BAZ215" s="466"/>
      <c r="BBA215" s="466"/>
      <c r="BBB215" s="466"/>
      <c r="BBC215" s="466"/>
      <c r="BBD215" s="466"/>
      <c r="BBE215" s="466"/>
      <c r="BBF215" s="466"/>
      <c r="BBG215" s="466"/>
      <c r="BBH215" s="466"/>
      <c r="BBI215" s="466"/>
      <c r="BBJ215" s="466"/>
      <c r="BBK215" s="466"/>
      <c r="BBL215" s="466"/>
      <c r="BBM215" s="466"/>
      <c r="BBN215" s="466"/>
      <c r="BBO215" s="466"/>
      <c r="BBP215" s="466"/>
      <c r="BBQ215" s="466"/>
      <c r="BBR215" s="466"/>
      <c r="BBS215" s="466"/>
      <c r="BBT215" s="466"/>
      <c r="BBU215" s="466"/>
      <c r="BBV215" s="466"/>
      <c r="BBW215" s="466"/>
      <c r="BBX215" s="466"/>
      <c r="BBY215" s="466"/>
      <c r="BBZ215" s="466"/>
      <c r="BCA215" s="466"/>
      <c r="BCB215" s="466"/>
      <c r="BCC215" s="466"/>
      <c r="BCD215" s="466"/>
      <c r="BCE215" s="466"/>
      <c r="BCF215" s="466"/>
      <c r="BCG215" s="466"/>
      <c r="BCH215" s="466"/>
      <c r="BCI215" s="466"/>
      <c r="BCJ215" s="466"/>
      <c r="BCK215" s="466"/>
      <c r="BCL215" s="466"/>
      <c r="BCM215" s="466"/>
      <c r="BCN215" s="466"/>
      <c r="BCO215" s="466"/>
      <c r="BCP215" s="466"/>
      <c r="BCQ215" s="466"/>
      <c r="BCR215" s="466"/>
      <c r="BCS215" s="466"/>
      <c r="BCT215" s="466"/>
      <c r="BCU215" s="466"/>
      <c r="BCV215" s="466"/>
      <c r="BCW215" s="466"/>
      <c r="BCX215" s="466"/>
      <c r="BCY215" s="466"/>
      <c r="BCZ215" s="466"/>
      <c r="BDA215" s="466"/>
      <c r="BDB215" s="466"/>
      <c r="BDC215" s="466"/>
      <c r="BDD215" s="466"/>
      <c r="BDE215" s="466"/>
      <c r="BDF215" s="466"/>
      <c r="BDG215" s="466"/>
      <c r="BDH215" s="466"/>
      <c r="BDI215" s="466"/>
      <c r="BDJ215" s="466"/>
      <c r="BDK215" s="466"/>
      <c r="BDL215" s="466"/>
      <c r="BDM215" s="466"/>
      <c r="BDN215" s="466"/>
      <c r="BDO215" s="466"/>
      <c r="BDP215" s="466"/>
      <c r="BDQ215" s="466"/>
      <c r="BDR215" s="466"/>
      <c r="BDS215" s="466"/>
      <c r="BDT215" s="466"/>
      <c r="BDU215" s="466"/>
      <c r="BDV215" s="466"/>
      <c r="BDW215" s="466"/>
      <c r="BDX215" s="466"/>
      <c r="BDY215" s="466"/>
      <c r="BDZ215" s="466"/>
      <c r="BEA215" s="466"/>
      <c r="BEB215" s="466"/>
      <c r="BEC215" s="466"/>
      <c r="BED215" s="466"/>
      <c r="BEE215" s="466"/>
      <c r="BEF215" s="466"/>
      <c r="BEG215" s="466"/>
      <c r="BEH215" s="466"/>
      <c r="BEI215" s="466"/>
      <c r="BEJ215" s="466"/>
      <c r="BEK215" s="466"/>
      <c r="BEL215" s="466"/>
      <c r="BEM215" s="466"/>
      <c r="BEN215" s="466"/>
      <c r="BEO215" s="466"/>
      <c r="BEP215" s="466"/>
      <c r="BEQ215" s="466"/>
      <c r="BER215" s="466"/>
      <c r="BES215" s="466"/>
      <c r="BET215" s="466"/>
      <c r="BEU215" s="466"/>
      <c r="BEV215" s="466"/>
      <c r="BEW215" s="466"/>
      <c r="BEX215" s="466"/>
      <c r="BEY215" s="466"/>
      <c r="BEZ215" s="466"/>
      <c r="BFA215" s="466"/>
      <c r="BFB215" s="466"/>
      <c r="BFC215" s="466"/>
      <c r="BFD215" s="466"/>
      <c r="BFE215" s="466"/>
      <c r="BFF215" s="466"/>
      <c r="BFG215" s="466"/>
      <c r="BFH215" s="466"/>
      <c r="BFI215" s="466"/>
      <c r="BFJ215" s="466"/>
      <c r="BFK215" s="466"/>
      <c r="BFL215" s="466"/>
      <c r="BFM215" s="466"/>
      <c r="BFN215" s="466"/>
      <c r="BFO215" s="466"/>
      <c r="BFP215" s="466"/>
      <c r="BFQ215" s="466"/>
      <c r="BFR215" s="466"/>
      <c r="BFS215" s="466"/>
      <c r="BFT215" s="466"/>
      <c r="BFU215" s="466"/>
      <c r="BFV215" s="466"/>
      <c r="BFW215" s="466"/>
      <c r="BFX215" s="466"/>
      <c r="BFY215" s="466"/>
      <c r="BFZ215" s="466"/>
      <c r="BGA215" s="466"/>
      <c r="BGB215" s="466"/>
      <c r="BGC215" s="466"/>
      <c r="BGD215" s="466"/>
      <c r="BGE215" s="466"/>
      <c r="BGF215" s="466"/>
      <c r="BGG215" s="466"/>
      <c r="BGH215" s="466"/>
      <c r="BGI215" s="466"/>
      <c r="BGJ215" s="466"/>
      <c r="BGK215" s="466"/>
      <c r="BGL215" s="466"/>
      <c r="BGM215" s="466"/>
      <c r="BGN215" s="466"/>
      <c r="BGO215" s="466"/>
      <c r="BGP215" s="466"/>
      <c r="BGQ215" s="466"/>
      <c r="BGR215" s="466"/>
      <c r="BGS215" s="466"/>
      <c r="BGT215" s="466"/>
      <c r="BGU215" s="466"/>
      <c r="BGV215" s="466"/>
      <c r="BGW215" s="466"/>
      <c r="BGX215" s="466"/>
      <c r="BGY215" s="466"/>
      <c r="BGZ215" s="466"/>
      <c r="BHA215" s="466"/>
      <c r="BHB215" s="466"/>
      <c r="BHC215" s="466"/>
      <c r="BHD215" s="466"/>
      <c r="BHE215" s="466"/>
      <c r="BHF215" s="466"/>
      <c r="BHG215" s="466"/>
      <c r="BHH215" s="466"/>
      <c r="BHI215" s="466"/>
      <c r="BHJ215" s="466"/>
      <c r="BHK215" s="466"/>
      <c r="BHL215" s="466"/>
      <c r="BHM215" s="466"/>
      <c r="BHN215" s="466"/>
      <c r="BHO215" s="466"/>
      <c r="BHP215" s="466"/>
      <c r="BHQ215" s="466"/>
      <c r="BHR215" s="466"/>
      <c r="BHS215" s="466"/>
      <c r="BHT215" s="466"/>
      <c r="BHU215" s="466"/>
      <c r="BHV215" s="466"/>
      <c r="BHW215" s="466"/>
      <c r="BHX215" s="466"/>
      <c r="BHY215" s="466"/>
      <c r="BHZ215" s="466"/>
      <c r="BIA215" s="466"/>
      <c r="BIB215" s="466"/>
      <c r="BIC215" s="466"/>
      <c r="BID215" s="466"/>
      <c r="BIE215" s="466"/>
      <c r="BIF215" s="466"/>
      <c r="BIG215" s="466"/>
      <c r="BIH215" s="466"/>
      <c r="BII215" s="466"/>
      <c r="BIJ215" s="466"/>
      <c r="BIK215" s="466"/>
      <c r="BIL215" s="466"/>
      <c r="BIM215" s="466"/>
      <c r="BIN215" s="466"/>
      <c r="BIO215" s="466"/>
      <c r="BIP215" s="466"/>
      <c r="BIQ215" s="466"/>
      <c r="BIR215" s="466"/>
      <c r="BIS215" s="466"/>
      <c r="BIT215" s="466"/>
      <c r="BIU215" s="466"/>
      <c r="BIV215" s="466"/>
      <c r="BIW215" s="466"/>
      <c r="BIX215" s="466"/>
      <c r="BIY215" s="466"/>
      <c r="BIZ215" s="466"/>
      <c r="BJA215" s="466"/>
      <c r="BJB215" s="466"/>
      <c r="BJC215" s="466"/>
      <c r="BJD215" s="466"/>
      <c r="BJE215" s="466"/>
      <c r="BJF215" s="466"/>
      <c r="BJG215" s="466"/>
      <c r="BJH215" s="466"/>
      <c r="BJI215" s="466"/>
      <c r="BJJ215" s="466"/>
      <c r="BJK215" s="466"/>
      <c r="BJL215" s="466"/>
      <c r="BJM215" s="466"/>
      <c r="BJN215" s="466"/>
      <c r="BJO215" s="466"/>
      <c r="BJP215" s="466"/>
      <c r="BJQ215" s="466"/>
      <c r="BJR215" s="466"/>
      <c r="BJS215" s="466"/>
      <c r="BJT215" s="466"/>
      <c r="BJU215" s="466"/>
      <c r="BJV215" s="466"/>
      <c r="BJW215" s="466"/>
      <c r="BJX215" s="466"/>
      <c r="BJY215" s="466"/>
      <c r="BJZ215" s="466"/>
      <c r="BKA215" s="466"/>
      <c r="BKB215" s="466"/>
      <c r="BKC215" s="466"/>
      <c r="BKD215" s="466"/>
      <c r="BKE215" s="466"/>
      <c r="BKF215" s="466"/>
      <c r="BKG215" s="466"/>
      <c r="BKH215" s="466"/>
      <c r="BKI215" s="466"/>
      <c r="BKJ215" s="466"/>
      <c r="BKK215" s="466"/>
      <c r="BKL215" s="466"/>
      <c r="BKM215" s="466"/>
      <c r="BKN215" s="466"/>
      <c r="BKO215" s="466"/>
      <c r="BKP215" s="466"/>
      <c r="BKQ215" s="466"/>
      <c r="BKR215" s="466"/>
      <c r="BKS215" s="466"/>
      <c r="BKT215" s="466"/>
      <c r="BKU215" s="466"/>
      <c r="BKV215" s="466"/>
      <c r="BKW215" s="466"/>
      <c r="BKX215" s="466"/>
      <c r="BKY215" s="466"/>
      <c r="BKZ215" s="466"/>
      <c r="BLA215" s="466"/>
      <c r="BLB215" s="466"/>
      <c r="BLC215" s="466"/>
      <c r="BLD215" s="466"/>
      <c r="BLE215" s="466"/>
      <c r="BLF215" s="466"/>
      <c r="BLG215" s="466"/>
      <c r="BLH215" s="466"/>
      <c r="BLI215" s="466"/>
      <c r="BLJ215" s="466"/>
      <c r="BLK215" s="466"/>
      <c r="BLL215" s="466"/>
      <c r="BLM215" s="466"/>
      <c r="BLN215" s="466"/>
      <c r="BLO215" s="466"/>
      <c r="BLP215" s="466"/>
      <c r="BLQ215" s="466"/>
      <c r="BLR215" s="466"/>
      <c r="BLS215" s="466"/>
      <c r="BLT215" s="466"/>
      <c r="BLU215" s="466"/>
      <c r="BLV215" s="466"/>
      <c r="BLW215" s="466"/>
      <c r="BLX215" s="466"/>
      <c r="BLY215" s="466"/>
      <c r="BLZ215" s="466"/>
      <c r="BMA215" s="466"/>
      <c r="BMB215" s="466"/>
      <c r="BMC215" s="466"/>
      <c r="BMD215" s="466"/>
      <c r="BME215" s="466"/>
      <c r="BMF215" s="466"/>
      <c r="BMG215" s="466"/>
      <c r="BMH215" s="466"/>
      <c r="BMI215" s="466"/>
      <c r="BMJ215" s="466"/>
      <c r="BMK215" s="466"/>
      <c r="BML215" s="466"/>
      <c r="BMM215" s="466"/>
      <c r="BMN215" s="466"/>
      <c r="BMO215" s="466"/>
      <c r="BMP215" s="466"/>
      <c r="BMQ215" s="466"/>
      <c r="BMR215" s="466"/>
      <c r="BMS215" s="466"/>
      <c r="BMT215" s="466"/>
      <c r="BMU215" s="466"/>
      <c r="BMV215" s="466"/>
      <c r="BMW215" s="466"/>
      <c r="BMX215" s="466"/>
      <c r="BMY215" s="466"/>
      <c r="BMZ215" s="466"/>
      <c r="BNA215" s="466"/>
      <c r="BNB215" s="466"/>
      <c r="BNC215" s="466"/>
      <c r="BND215" s="466"/>
      <c r="BNE215" s="466"/>
      <c r="BNF215" s="466"/>
      <c r="BNG215" s="466"/>
      <c r="BNH215" s="466"/>
      <c r="BNI215" s="466"/>
      <c r="BNJ215" s="466"/>
      <c r="BNK215" s="466"/>
      <c r="BNL215" s="466"/>
      <c r="BNM215" s="466"/>
      <c r="BNN215" s="466"/>
      <c r="BNO215" s="466"/>
      <c r="BNP215" s="466"/>
      <c r="BNQ215" s="466"/>
      <c r="BNR215" s="466"/>
      <c r="BNS215" s="466"/>
      <c r="BNT215" s="466"/>
      <c r="BNU215" s="466"/>
      <c r="BNV215" s="466"/>
      <c r="BNW215" s="466"/>
      <c r="BNX215" s="466"/>
      <c r="BNY215" s="466"/>
      <c r="BNZ215" s="466"/>
      <c r="BOA215" s="466"/>
      <c r="BOB215" s="466"/>
      <c r="BOC215" s="466"/>
      <c r="BOD215" s="466"/>
      <c r="BOE215" s="466"/>
      <c r="BOF215" s="466"/>
      <c r="BOG215" s="466"/>
      <c r="BOH215" s="466"/>
      <c r="BOI215" s="466"/>
      <c r="BOJ215" s="466"/>
      <c r="BOK215" s="466"/>
      <c r="BOL215" s="466"/>
      <c r="BOM215" s="466"/>
      <c r="BON215" s="466"/>
      <c r="BOO215" s="466"/>
      <c r="BOP215" s="466"/>
      <c r="BOQ215" s="466"/>
      <c r="BOR215" s="466"/>
      <c r="BOS215" s="466"/>
      <c r="BOT215" s="466"/>
      <c r="BOU215" s="466"/>
      <c r="BOV215" s="466"/>
      <c r="BOW215" s="466"/>
      <c r="BOX215" s="466"/>
      <c r="BOY215" s="466"/>
      <c r="BOZ215" s="466"/>
      <c r="BPA215" s="466"/>
      <c r="BPB215" s="466"/>
      <c r="BPC215" s="466"/>
      <c r="BPD215" s="466"/>
      <c r="BPE215" s="466"/>
      <c r="BPF215" s="466"/>
      <c r="BPG215" s="466"/>
      <c r="BPH215" s="466"/>
      <c r="BPI215" s="466"/>
      <c r="BPJ215" s="466"/>
      <c r="BPK215" s="466"/>
      <c r="BPL215" s="466"/>
      <c r="BPM215" s="466"/>
      <c r="BPN215" s="466"/>
      <c r="BPO215" s="466"/>
      <c r="BPP215" s="466"/>
      <c r="BPQ215" s="466"/>
      <c r="BPR215" s="466"/>
      <c r="BPS215" s="466"/>
      <c r="BPT215" s="466"/>
      <c r="BPU215" s="466"/>
      <c r="BPV215" s="466"/>
      <c r="BPW215" s="466"/>
      <c r="BPX215" s="466"/>
      <c r="BPY215" s="466"/>
      <c r="BPZ215" s="466"/>
      <c r="BQA215" s="466"/>
      <c r="BQB215" s="466"/>
      <c r="BQC215" s="466"/>
      <c r="BQD215" s="466"/>
      <c r="BQE215" s="466"/>
      <c r="BQF215" s="466"/>
      <c r="BQG215" s="466"/>
      <c r="BQH215" s="466"/>
      <c r="BQI215" s="466"/>
      <c r="BQJ215" s="466"/>
      <c r="BQK215" s="466"/>
      <c r="BQL215" s="466"/>
      <c r="BQM215" s="466"/>
      <c r="BQN215" s="466"/>
      <c r="BQO215" s="466"/>
      <c r="BQP215" s="466"/>
      <c r="BQQ215" s="466"/>
      <c r="BQR215" s="466"/>
      <c r="BQS215" s="466"/>
      <c r="BQT215" s="466"/>
      <c r="BQU215" s="466"/>
      <c r="BQV215" s="466"/>
      <c r="BQW215" s="466"/>
      <c r="BQX215" s="466"/>
      <c r="BQY215" s="466"/>
      <c r="BQZ215" s="466"/>
      <c r="BRA215" s="466"/>
      <c r="BRB215" s="466"/>
      <c r="BRC215" s="466"/>
      <c r="BRD215" s="466"/>
      <c r="BRE215" s="466"/>
      <c r="BRF215" s="466"/>
      <c r="BRG215" s="466"/>
      <c r="BRH215" s="466"/>
      <c r="BRI215" s="466"/>
      <c r="BRJ215" s="466"/>
      <c r="BRK215" s="466"/>
      <c r="BRL215" s="466"/>
      <c r="BRM215" s="466"/>
      <c r="BRN215" s="466"/>
      <c r="BRO215" s="466"/>
      <c r="BRP215" s="466"/>
      <c r="BRQ215" s="466"/>
      <c r="BRR215" s="466"/>
      <c r="BRS215" s="466"/>
      <c r="BRT215" s="466"/>
      <c r="BRU215" s="466"/>
      <c r="BRV215" s="466"/>
      <c r="BRW215" s="466"/>
      <c r="BRX215" s="466"/>
      <c r="BRY215" s="466"/>
      <c r="BRZ215" s="466"/>
      <c r="BSA215" s="466"/>
      <c r="BSB215" s="466"/>
      <c r="BSC215" s="466"/>
      <c r="BSD215" s="466"/>
      <c r="BSE215" s="466"/>
      <c r="BSF215" s="466"/>
      <c r="BSG215" s="466"/>
      <c r="BSH215" s="466"/>
      <c r="BSI215" s="466"/>
      <c r="BSJ215" s="466"/>
      <c r="BSK215" s="466"/>
      <c r="BSL215" s="466"/>
      <c r="BSM215" s="466"/>
      <c r="BSN215" s="466"/>
      <c r="BSO215" s="466"/>
      <c r="BSP215" s="466"/>
      <c r="BSQ215" s="466"/>
      <c r="BSR215" s="466"/>
      <c r="BSS215" s="466"/>
      <c r="BST215" s="466"/>
      <c r="BSU215" s="466"/>
      <c r="BSV215" s="466"/>
      <c r="BSW215" s="466"/>
      <c r="BSX215" s="466"/>
      <c r="BSY215" s="466"/>
      <c r="BSZ215" s="466"/>
      <c r="BTA215" s="466"/>
      <c r="BTB215" s="466"/>
      <c r="BTC215" s="466"/>
      <c r="BTD215" s="466"/>
      <c r="BTE215" s="466"/>
      <c r="BTF215" s="466"/>
      <c r="BTG215" s="466"/>
      <c r="BTH215" s="466"/>
      <c r="BTI215" s="466"/>
    </row>
    <row r="216" spans="1:1881" s="694" customFormat="1" ht="55.5" customHeight="1" thickBot="1" x14ac:dyDescent="0.3">
      <c r="A216" s="761"/>
      <c r="B216" s="675"/>
      <c r="C216" s="786"/>
      <c r="D216" s="878" t="s">
        <v>1253</v>
      </c>
      <c r="E216" s="879"/>
      <c r="F216" s="787"/>
      <c r="G216" s="787"/>
      <c r="H216" s="696"/>
      <c r="I216" s="701"/>
      <c r="J216" s="761"/>
      <c r="K216" s="761"/>
      <c r="L216" s="761"/>
      <c r="M216" s="761"/>
      <c r="N216" s="761"/>
      <c r="O216" s="761"/>
      <c r="P216" s="695"/>
      <c r="Q216" s="695"/>
      <c r="R216" s="695"/>
      <c r="S216" s="695"/>
      <c r="T216" s="695"/>
      <c r="U216" s="695"/>
      <c r="V216" s="695"/>
      <c r="W216" s="695"/>
      <c r="X216" s="695"/>
      <c r="Y216" s="695"/>
      <c r="Z216" s="695"/>
      <c r="AA216" s="695"/>
      <c r="AB216" s="695"/>
      <c r="AC216" s="695"/>
      <c r="AD216" s="695"/>
      <c r="AE216" s="695"/>
      <c r="AF216" s="695"/>
      <c r="AG216" s="695"/>
      <c r="AH216" s="695"/>
      <c r="AI216" s="695"/>
      <c r="AJ216" s="695"/>
      <c r="AK216" s="695"/>
      <c r="AL216" s="695"/>
      <c r="AM216" s="695"/>
      <c r="AN216" s="695"/>
      <c r="AO216" s="695"/>
      <c r="AP216" s="695"/>
      <c r="AQ216" s="695"/>
      <c r="AR216" s="695"/>
      <c r="AS216" s="695"/>
      <c r="AT216" s="695"/>
      <c r="AU216" s="695"/>
      <c r="AV216" s="695"/>
      <c r="AW216" s="695"/>
      <c r="AX216" s="695"/>
      <c r="AY216" s="695"/>
      <c r="AZ216" s="695"/>
      <c r="BA216" s="695"/>
      <c r="BB216" s="695"/>
      <c r="BC216" s="695"/>
      <c r="BD216" s="695"/>
      <c r="BE216" s="695"/>
      <c r="BF216" s="695"/>
      <c r="BG216" s="695"/>
      <c r="BH216" s="695"/>
      <c r="BI216" s="695"/>
      <c r="BJ216" s="695"/>
      <c r="BK216" s="695"/>
      <c r="BL216" s="695"/>
      <c r="BM216" s="695"/>
      <c r="BN216" s="695"/>
      <c r="BO216" s="695"/>
      <c r="BP216" s="695"/>
      <c r="BQ216" s="695"/>
      <c r="BR216" s="695"/>
      <c r="BS216" s="695"/>
      <c r="BT216" s="695"/>
      <c r="BU216" s="695"/>
      <c r="BV216" s="695"/>
      <c r="BW216" s="695"/>
      <c r="BX216" s="695"/>
      <c r="BY216" s="695"/>
      <c r="BZ216" s="695"/>
      <c r="CA216" s="695"/>
      <c r="CB216" s="695"/>
      <c r="CC216" s="695"/>
      <c r="CD216" s="695"/>
      <c r="CE216" s="695"/>
      <c r="CF216" s="695"/>
      <c r="CG216" s="695"/>
      <c r="CH216" s="695"/>
      <c r="CI216" s="695"/>
      <c r="CJ216" s="695"/>
      <c r="CK216" s="695"/>
      <c r="CL216" s="695"/>
      <c r="CM216" s="695"/>
      <c r="CN216" s="695"/>
      <c r="CO216" s="695"/>
      <c r="CP216" s="695"/>
      <c r="CQ216" s="695"/>
      <c r="CR216" s="695"/>
      <c r="CS216" s="695"/>
      <c r="CT216" s="695"/>
      <c r="CU216" s="695"/>
      <c r="CV216" s="695"/>
      <c r="CW216" s="695"/>
      <c r="CX216" s="695"/>
      <c r="CY216" s="695"/>
      <c r="CZ216" s="695"/>
      <c r="DA216" s="695"/>
      <c r="DB216" s="695"/>
      <c r="DC216" s="695"/>
      <c r="DD216" s="695"/>
      <c r="DE216" s="695"/>
      <c r="DF216" s="695"/>
      <c r="DG216" s="695"/>
      <c r="DH216" s="695"/>
      <c r="DI216" s="695"/>
      <c r="DJ216" s="695"/>
      <c r="DK216" s="695"/>
      <c r="DL216" s="695"/>
      <c r="DM216" s="695"/>
      <c r="DN216" s="695"/>
      <c r="DO216" s="695"/>
      <c r="DP216" s="695"/>
      <c r="DQ216" s="695"/>
      <c r="DR216" s="695"/>
      <c r="DS216" s="695"/>
      <c r="DT216" s="695"/>
      <c r="DU216" s="695"/>
      <c r="DV216" s="695"/>
      <c r="DW216" s="695"/>
      <c r="DX216" s="695"/>
      <c r="DY216" s="695"/>
      <c r="DZ216" s="695"/>
      <c r="EA216" s="695"/>
      <c r="EB216" s="695"/>
      <c r="EC216" s="695"/>
      <c r="ED216" s="695"/>
      <c r="EE216" s="695"/>
      <c r="EF216" s="695"/>
      <c r="EG216" s="695"/>
      <c r="EH216" s="695"/>
      <c r="EI216" s="695"/>
      <c r="EJ216" s="695"/>
      <c r="EK216" s="695"/>
      <c r="EL216" s="695"/>
      <c r="EM216" s="695"/>
      <c r="EN216" s="695"/>
      <c r="EO216" s="695"/>
      <c r="EP216" s="695"/>
      <c r="EQ216" s="695"/>
      <c r="ER216" s="695"/>
      <c r="ES216" s="695"/>
      <c r="ET216" s="695"/>
      <c r="EU216" s="695"/>
      <c r="EV216" s="695"/>
      <c r="EW216" s="695"/>
      <c r="EX216" s="695"/>
      <c r="EY216" s="695"/>
      <c r="EZ216" s="695"/>
      <c r="FA216" s="695"/>
      <c r="FB216" s="695"/>
      <c r="FC216" s="695"/>
      <c r="FD216" s="695"/>
      <c r="FE216" s="695"/>
      <c r="FF216" s="695"/>
      <c r="FG216" s="695"/>
      <c r="FH216" s="695"/>
      <c r="FI216" s="695"/>
      <c r="FJ216" s="695"/>
      <c r="FK216" s="695"/>
      <c r="FL216" s="695"/>
      <c r="FM216" s="695"/>
      <c r="FN216" s="695"/>
      <c r="FO216" s="695"/>
      <c r="FP216" s="695"/>
      <c r="FQ216" s="695"/>
      <c r="FR216" s="695"/>
      <c r="FS216" s="695"/>
      <c r="FT216" s="695"/>
      <c r="FU216" s="695"/>
      <c r="FV216" s="695"/>
      <c r="FW216" s="695"/>
      <c r="FX216" s="695"/>
      <c r="FY216" s="695"/>
      <c r="FZ216" s="695"/>
      <c r="GA216" s="695"/>
      <c r="GB216" s="695"/>
      <c r="GC216" s="695"/>
      <c r="GD216" s="695"/>
      <c r="GE216" s="695"/>
      <c r="GF216" s="695"/>
      <c r="GG216" s="695"/>
      <c r="GH216" s="695"/>
      <c r="GI216" s="695"/>
      <c r="GJ216" s="695"/>
      <c r="GK216" s="695"/>
      <c r="GL216" s="695"/>
      <c r="GM216" s="695"/>
      <c r="GN216" s="695"/>
      <c r="GO216" s="695"/>
      <c r="GP216" s="695"/>
      <c r="GQ216" s="695"/>
      <c r="GR216" s="695"/>
      <c r="GS216" s="695"/>
      <c r="GT216" s="695"/>
      <c r="GU216" s="695"/>
      <c r="GV216" s="695"/>
      <c r="GW216" s="695"/>
      <c r="GX216" s="695"/>
      <c r="GY216" s="695"/>
      <c r="GZ216" s="695"/>
      <c r="HA216" s="695"/>
      <c r="HB216" s="695"/>
      <c r="HC216" s="695"/>
      <c r="HD216" s="695"/>
      <c r="HE216" s="695"/>
      <c r="HF216" s="695"/>
      <c r="HG216" s="695"/>
      <c r="HH216" s="695"/>
      <c r="HI216" s="695"/>
      <c r="HJ216" s="695"/>
      <c r="HK216" s="695"/>
      <c r="HL216" s="695"/>
      <c r="HM216" s="695"/>
      <c r="HN216" s="695"/>
      <c r="HO216" s="695"/>
      <c r="HP216" s="695"/>
      <c r="HQ216" s="695"/>
      <c r="HR216" s="695"/>
      <c r="HS216" s="695"/>
      <c r="HT216" s="695"/>
      <c r="HU216" s="695"/>
      <c r="HV216" s="695"/>
      <c r="HW216" s="695"/>
      <c r="HX216" s="695"/>
      <c r="HY216" s="695"/>
      <c r="HZ216" s="695"/>
      <c r="IA216" s="695"/>
      <c r="IB216" s="695"/>
      <c r="IC216" s="695"/>
      <c r="ID216" s="695"/>
      <c r="IE216" s="695"/>
      <c r="IF216" s="695"/>
      <c r="IG216" s="695"/>
      <c r="IH216" s="695"/>
      <c r="II216" s="695"/>
      <c r="IJ216" s="695"/>
      <c r="IK216" s="695"/>
      <c r="IL216" s="695"/>
      <c r="IM216" s="695"/>
      <c r="IN216" s="695"/>
      <c r="IO216" s="695"/>
      <c r="IP216" s="695"/>
      <c r="IQ216" s="695"/>
      <c r="IR216" s="695"/>
      <c r="IS216" s="695"/>
      <c r="IT216" s="695"/>
      <c r="IU216" s="695"/>
      <c r="IV216" s="695"/>
      <c r="IW216" s="695"/>
      <c r="IX216" s="695"/>
      <c r="IY216" s="695"/>
      <c r="IZ216" s="695"/>
      <c r="JA216" s="695"/>
      <c r="JB216" s="695"/>
      <c r="JC216" s="695"/>
      <c r="JD216" s="695"/>
      <c r="JE216" s="695"/>
      <c r="JF216" s="695"/>
      <c r="JG216" s="695"/>
      <c r="JH216" s="695"/>
      <c r="JI216" s="695"/>
      <c r="JJ216" s="695"/>
      <c r="JK216" s="695"/>
      <c r="JL216" s="695"/>
      <c r="JM216" s="695"/>
      <c r="JN216" s="695"/>
      <c r="JO216" s="695"/>
      <c r="JP216" s="695"/>
      <c r="JQ216" s="695"/>
      <c r="JR216" s="695"/>
      <c r="JS216" s="695"/>
      <c r="JT216" s="695"/>
      <c r="JU216" s="695"/>
      <c r="JV216" s="695"/>
      <c r="JW216" s="695"/>
      <c r="JX216" s="695"/>
      <c r="JY216" s="695"/>
      <c r="JZ216" s="695"/>
      <c r="KA216" s="695"/>
      <c r="KB216" s="695"/>
      <c r="KC216" s="695"/>
      <c r="KD216" s="695"/>
      <c r="KE216" s="695"/>
      <c r="KF216" s="695"/>
      <c r="KG216" s="695"/>
      <c r="KH216" s="695"/>
      <c r="KI216" s="695"/>
      <c r="KJ216" s="695"/>
      <c r="KK216" s="695"/>
      <c r="KL216" s="695"/>
      <c r="KM216" s="695"/>
      <c r="KN216" s="695"/>
      <c r="KO216" s="695"/>
      <c r="KP216" s="695"/>
      <c r="KQ216" s="695"/>
      <c r="KR216" s="695"/>
      <c r="KS216" s="695"/>
      <c r="KT216" s="695"/>
      <c r="KU216" s="695"/>
      <c r="KV216" s="695"/>
      <c r="KW216" s="695"/>
      <c r="KX216" s="695"/>
      <c r="KY216" s="695"/>
      <c r="KZ216" s="695"/>
      <c r="LA216" s="695"/>
      <c r="LB216" s="695"/>
      <c r="LC216" s="695"/>
      <c r="LD216" s="695"/>
      <c r="LE216" s="695"/>
      <c r="LF216" s="695"/>
      <c r="LG216" s="695"/>
      <c r="LH216" s="695"/>
      <c r="LI216" s="695"/>
      <c r="LJ216" s="695"/>
      <c r="LK216" s="695"/>
      <c r="LL216" s="695"/>
      <c r="LM216" s="695"/>
      <c r="LN216" s="695"/>
      <c r="LO216" s="695"/>
      <c r="LP216" s="695"/>
      <c r="LQ216" s="695"/>
      <c r="LR216" s="695"/>
      <c r="LS216" s="695"/>
      <c r="LT216" s="695"/>
      <c r="LU216" s="695"/>
      <c r="LV216" s="695"/>
      <c r="LW216" s="695"/>
      <c r="LX216" s="695"/>
      <c r="LY216" s="695"/>
      <c r="LZ216" s="695"/>
      <c r="MA216" s="695"/>
      <c r="MB216" s="695"/>
      <c r="MC216" s="695"/>
      <c r="MD216" s="695"/>
      <c r="ME216" s="695"/>
      <c r="MF216" s="695"/>
      <c r="MG216" s="695"/>
      <c r="MH216" s="695"/>
      <c r="MI216" s="695"/>
      <c r="MJ216" s="695"/>
      <c r="MK216" s="695"/>
      <c r="ML216" s="695"/>
      <c r="MM216" s="695"/>
      <c r="MN216" s="695"/>
      <c r="MO216" s="695"/>
      <c r="MP216" s="695"/>
      <c r="MQ216" s="695"/>
      <c r="MR216" s="695"/>
      <c r="MS216" s="695"/>
      <c r="MT216" s="695"/>
      <c r="MU216" s="695"/>
      <c r="MV216" s="695"/>
      <c r="MW216" s="695"/>
      <c r="MX216" s="695"/>
      <c r="MY216" s="695"/>
      <c r="MZ216" s="695"/>
      <c r="NA216" s="695"/>
      <c r="NB216" s="695"/>
      <c r="NC216" s="695"/>
      <c r="ND216" s="695"/>
      <c r="NE216" s="695"/>
      <c r="NF216" s="695"/>
      <c r="NG216" s="695"/>
      <c r="NH216" s="695"/>
      <c r="NI216" s="695"/>
      <c r="NJ216" s="695"/>
      <c r="NK216" s="695"/>
      <c r="NL216" s="695"/>
      <c r="NM216" s="695"/>
      <c r="NN216" s="695"/>
      <c r="NO216" s="695"/>
      <c r="NP216" s="695"/>
      <c r="NQ216" s="695"/>
      <c r="NR216" s="695"/>
      <c r="NS216" s="695"/>
      <c r="NT216" s="695"/>
      <c r="NU216" s="695"/>
      <c r="NV216" s="695"/>
      <c r="NW216" s="695"/>
      <c r="NX216" s="695"/>
      <c r="NY216" s="695"/>
      <c r="NZ216" s="695"/>
      <c r="OA216" s="695"/>
      <c r="OB216" s="695"/>
      <c r="OC216" s="695"/>
      <c r="OD216" s="695"/>
      <c r="OE216" s="695"/>
      <c r="OF216" s="695"/>
      <c r="OG216" s="695"/>
      <c r="OH216" s="695"/>
      <c r="OI216" s="695"/>
      <c r="OJ216" s="695"/>
      <c r="OK216" s="695"/>
      <c r="OL216" s="695"/>
      <c r="OM216" s="695"/>
      <c r="ON216" s="695"/>
      <c r="OO216" s="695"/>
      <c r="OP216" s="695"/>
      <c r="OQ216" s="695"/>
      <c r="OR216" s="695"/>
      <c r="OS216" s="695"/>
      <c r="OT216" s="695"/>
      <c r="OU216" s="695"/>
      <c r="OV216" s="695"/>
      <c r="OW216" s="695"/>
      <c r="OX216" s="695"/>
      <c r="OY216" s="695"/>
      <c r="OZ216" s="695"/>
      <c r="PA216" s="695"/>
      <c r="PB216" s="695"/>
      <c r="PC216" s="695"/>
      <c r="PD216" s="695"/>
      <c r="PE216" s="695"/>
      <c r="PF216" s="695"/>
      <c r="PG216" s="695"/>
      <c r="PH216" s="695"/>
      <c r="PI216" s="695"/>
      <c r="PJ216" s="695"/>
      <c r="PK216" s="695"/>
      <c r="PL216" s="695"/>
      <c r="PM216" s="695"/>
      <c r="PN216" s="695"/>
      <c r="PO216" s="695"/>
      <c r="PP216" s="695"/>
      <c r="PQ216" s="695"/>
      <c r="PR216" s="695"/>
      <c r="PS216" s="695"/>
      <c r="PT216" s="695"/>
      <c r="PU216" s="695"/>
      <c r="PV216" s="695"/>
      <c r="PW216" s="695"/>
      <c r="PX216" s="695"/>
      <c r="PY216" s="695"/>
      <c r="PZ216" s="695"/>
      <c r="QA216" s="695"/>
      <c r="QB216" s="695"/>
      <c r="QC216" s="695"/>
      <c r="QD216" s="695"/>
      <c r="QE216" s="695"/>
      <c r="QF216" s="695"/>
      <c r="QG216" s="695"/>
      <c r="QH216" s="695"/>
      <c r="QI216" s="695"/>
      <c r="QJ216" s="695"/>
      <c r="QK216" s="695"/>
      <c r="QL216" s="695"/>
      <c r="QM216" s="695"/>
      <c r="QN216" s="695"/>
      <c r="QO216" s="695"/>
      <c r="QP216" s="695"/>
      <c r="QQ216" s="695"/>
      <c r="QR216" s="695"/>
      <c r="QS216" s="695"/>
      <c r="QT216" s="695"/>
      <c r="QU216" s="695"/>
      <c r="QV216" s="695"/>
      <c r="QW216" s="695"/>
      <c r="QX216" s="695"/>
      <c r="QY216" s="695"/>
      <c r="QZ216" s="695"/>
      <c r="RA216" s="695"/>
      <c r="RB216" s="695"/>
      <c r="RC216" s="695"/>
      <c r="RD216" s="695"/>
      <c r="RE216" s="695"/>
      <c r="RF216" s="695"/>
      <c r="RG216" s="695"/>
      <c r="RH216" s="695"/>
      <c r="RI216" s="695"/>
      <c r="RJ216" s="695"/>
      <c r="RK216" s="695"/>
      <c r="RL216" s="695"/>
      <c r="RM216" s="695"/>
      <c r="RN216" s="695"/>
      <c r="RO216" s="695"/>
      <c r="RP216" s="695"/>
      <c r="RQ216" s="695"/>
      <c r="RR216" s="695"/>
      <c r="RS216" s="695"/>
      <c r="RT216" s="695"/>
      <c r="RU216" s="695"/>
      <c r="RV216" s="695"/>
      <c r="RW216" s="695"/>
      <c r="RX216" s="695"/>
      <c r="RY216" s="695"/>
      <c r="RZ216" s="695"/>
      <c r="SA216" s="695"/>
      <c r="SB216" s="695"/>
      <c r="SC216" s="695"/>
      <c r="SD216" s="695"/>
      <c r="SE216" s="695"/>
      <c r="SF216" s="695"/>
      <c r="SG216" s="695"/>
      <c r="SH216" s="695"/>
      <c r="SI216" s="695"/>
      <c r="SJ216" s="695"/>
      <c r="SK216" s="695"/>
      <c r="SL216" s="695"/>
      <c r="SM216" s="695"/>
      <c r="SN216" s="695"/>
      <c r="SO216" s="695"/>
      <c r="SP216" s="695"/>
      <c r="SQ216" s="695"/>
      <c r="SR216" s="695"/>
      <c r="SS216" s="695"/>
      <c r="ST216" s="695"/>
      <c r="SU216" s="695"/>
      <c r="SV216" s="695"/>
      <c r="SW216" s="695"/>
      <c r="SX216" s="695"/>
      <c r="SY216" s="695"/>
      <c r="SZ216" s="695"/>
      <c r="TA216" s="695"/>
      <c r="TB216" s="695"/>
      <c r="TC216" s="695"/>
      <c r="TD216" s="695"/>
      <c r="TE216" s="695"/>
      <c r="TF216" s="695"/>
      <c r="TG216" s="695"/>
      <c r="TH216" s="695"/>
      <c r="TI216" s="695"/>
      <c r="TJ216" s="695"/>
      <c r="TK216" s="695"/>
      <c r="TL216" s="695"/>
      <c r="TM216" s="695"/>
      <c r="TN216" s="695"/>
      <c r="TO216" s="695"/>
      <c r="TP216" s="695"/>
      <c r="TQ216" s="695"/>
      <c r="TR216" s="695"/>
      <c r="TS216" s="695"/>
      <c r="TT216" s="695"/>
      <c r="TU216" s="695"/>
      <c r="TV216" s="695"/>
      <c r="TW216" s="695"/>
      <c r="TX216" s="695"/>
      <c r="TY216" s="695"/>
      <c r="TZ216" s="695"/>
      <c r="UA216" s="695"/>
      <c r="UB216" s="695"/>
      <c r="UC216" s="695"/>
      <c r="UD216" s="695"/>
      <c r="UE216" s="695"/>
      <c r="UF216" s="695"/>
      <c r="UG216" s="695"/>
      <c r="UH216" s="695"/>
      <c r="UI216" s="695"/>
      <c r="UJ216" s="695"/>
      <c r="UK216" s="695"/>
      <c r="UL216" s="695"/>
      <c r="UM216" s="695"/>
      <c r="UN216" s="695"/>
      <c r="UO216" s="695"/>
      <c r="UP216" s="695"/>
      <c r="UQ216" s="695"/>
      <c r="UR216" s="695"/>
      <c r="US216" s="695"/>
      <c r="UT216" s="695"/>
      <c r="UU216" s="695"/>
      <c r="UV216" s="695"/>
      <c r="UW216" s="695"/>
      <c r="UX216" s="695"/>
      <c r="UY216" s="695"/>
      <c r="UZ216" s="695"/>
      <c r="VA216" s="695"/>
      <c r="VB216" s="695"/>
      <c r="VC216" s="695"/>
      <c r="VD216" s="695"/>
      <c r="VE216" s="695"/>
      <c r="VF216" s="695"/>
      <c r="VG216" s="695"/>
      <c r="VH216" s="695"/>
      <c r="VI216" s="695"/>
      <c r="VJ216" s="695"/>
      <c r="VK216" s="695"/>
      <c r="VL216" s="695"/>
      <c r="VM216" s="695"/>
      <c r="VN216" s="695"/>
      <c r="VO216" s="695"/>
      <c r="VP216" s="695"/>
      <c r="VQ216" s="695"/>
      <c r="VR216" s="695"/>
      <c r="VS216" s="695"/>
      <c r="VT216" s="695"/>
      <c r="VU216" s="695"/>
      <c r="VV216" s="695"/>
      <c r="VW216" s="695"/>
      <c r="VX216" s="695"/>
      <c r="VY216" s="695"/>
      <c r="VZ216" s="695"/>
      <c r="WA216" s="695"/>
      <c r="WB216" s="695"/>
      <c r="WC216" s="695"/>
      <c r="WD216" s="695"/>
      <c r="WE216" s="695"/>
      <c r="WF216" s="695"/>
      <c r="WG216" s="695"/>
      <c r="WH216" s="695"/>
      <c r="WI216" s="695"/>
      <c r="WJ216" s="695"/>
      <c r="WK216" s="695"/>
      <c r="WL216" s="695"/>
      <c r="WM216" s="695"/>
      <c r="WN216" s="695"/>
      <c r="WO216" s="695"/>
      <c r="WP216" s="695"/>
      <c r="WQ216" s="695"/>
      <c r="WR216" s="695"/>
      <c r="WS216" s="695"/>
      <c r="WT216" s="695"/>
      <c r="WU216" s="695"/>
      <c r="WV216" s="695"/>
      <c r="WW216" s="695"/>
      <c r="WX216" s="695"/>
      <c r="WY216" s="695"/>
      <c r="WZ216" s="695"/>
      <c r="XA216" s="695"/>
      <c r="XB216" s="695"/>
      <c r="XC216" s="695"/>
      <c r="XD216" s="695"/>
      <c r="XE216" s="695"/>
      <c r="XF216" s="695"/>
      <c r="XG216" s="695"/>
      <c r="XH216" s="695"/>
      <c r="XI216" s="695"/>
      <c r="XJ216" s="695"/>
      <c r="XK216" s="695"/>
      <c r="XL216" s="695"/>
      <c r="XM216" s="695"/>
      <c r="XN216" s="695"/>
      <c r="XO216" s="695"/>
      <c r="XP216" s="695"/>
      <c r="XQ216" s="695"/>
      <c r="XR216" s="695"/>
      <c r="XS216" s="695"/>
      <c r="XT216" s="695"/>
      <c r="XU216" s="695"/>
      <c r="XV216" s="695"/>
      <c r="XW216" s="695"/>
      <c r="XX216" s="695"/>
      <c r="XY216" s="695"/>
      <c r="XZ216" s="695"/>
      <c r="YA216" s="695"/>
      <c r="YB216" s="695"/>
      <c r="YC216" s="695"/>
      <c r="YD216" s="695"/>
      <c r="YE216" s="695"/>
      <c r="YF216" s="695"/>
      <c r="YG216" s="695"/>
      <c r="YH216" s="695"/>
      <c r="YI216" s="695"/>
      <c r="YJ216" s="695"/>
      <c r="YK216" s="695"/>
      <c r="YL216" s="695"/>
      <c r="YM216" s="695"/>
      <c r="YN216" s="695"/>
      <c r="YO216" s="695"/>
      <c r="YP216" s="695"/>
      <c r="YQ216" s="695"/>
      <c r="YR216" s="695"/>
      <c r="YS216" s="695"/>
      <c r="YT216" s="695"/>
      <c r="YU216" s="695"/>
      <c r="YV216" s="695"/>
      <c r="YW216" s="695"/>
      <c r="YX216" s="695"/>
      <c r="YY216" s="695"/>
      <c r="YZ216" s="695"/>
      <c r="ZA216" s="695"/>
      <c r="ZB216" s="695"/>
      <c r="ZC216" s="695"/>
      <c r="ZD216" s="695"/>
      <c r="ZE216" s="695"/>
      <c r="ZF216" s="695"/>
      <c r="ZG216" s="695"/>
      <c r="ZH216" s="695"/>
      <c r="ZI216" s="695"/>
      <c r="ZJ216" s="695"/>
      <c r="ZK216" s="695"/>
      <c r="ZL216" s="695"/>
      <c r="ZM216" s="695"/>
      <c r="ZN216" s="695"/>
      <c r="ZO216" s="695"/>
      <c r="ZP216" s="695"/>
      <c r="ZQ216" s="695"/>
      <c r="ZR216" s="695"/>
      <c r="ZS216" s="695"/>
      <c r="ZT216" s="695"/>
      <c r="ZU216" s="695"/>
      <c r="ZV216" s="695"/>
      <c r="ZW216" s="695"/>
      <c r="ZX216" s="695"/>
      <c r="ZY216" s="695"/>
      <c r="ZZ216" s="695"/>
      <c r="AAA216" s="695"/>
      <c r="AAB216" s="695"/>
      <c r="AAC216" s="695"/>
      <c r="AAD216" s="695"/>
      <c r="AAE216" s="695"/>
      <c r="AAF216" s="695"/>
      <c r="AAG216" s="695"/>
      <c r="AAH216" s="695"/>
      <c r="AAI216" s="695"/>
      <c r="AAJ216" s="695"/>
      <c r="AAK216" s="695"/>
      <c r="AAL216" s="695"/>
      <c r="AAM216" s="695"/>
      <c r="AAN216" s="695"/>
      <c r="AAO216" s="695"/>
      <c r="AAP216" s="695"/>
      <c r="AAQ216" s="695"/>
      <c r="AAR216" s="695"/>
      <c r="AAS216" s="695"/>
      <c r="AAT216" s="695"/>
      <c r="AAU216" s="695"/>
      <c r="AAV216" s="695"/>
      <c r="AAW216" s="695"/>
      <c r="AAX216" s="695"/>
      <c r="AAY216" s="695"/>
      <c r="AAZ216" s="695"/>
      <c r="ABA216" s="695"/>
      <c r="ABB216" s="695"/>
      <c r="ABC216" s="695"/>
      <c r="ABD216" s="695"/>
      <c r="ABE216" s="695"/>
      <c r="ABF216" s="695"/>
      <c r="ABG216" s="695"/>
      <c r="ABH216" s="695"/>
      <c r="ABI216" s="695"/>
      <c r="ABJ216" s="695"/>
      <c r="ABK216" s="695"/>
      <c r="ABL216" s="695"/>
      <c r="ABM216" s="695"/>
      <c r="ABN216" s="695"/>
      <c r="ABO216" s="695"/>
      <c r="ABP216" s="695"/>
      <c r="ABQ216" s="695"/>
      <c r="ABR216" s="695"/>
      <c r="ABS216" s="695"/>
      <c r="ABT216" s="695"/>
      <c r="ABU216" s="695"/>
      <c r="ABV216" s="695"/>
      <c r="ABW216" s="695"/>
      <c r="ABX216" s="695"/>
      <c r="ABY216" s="695"/>
      <c r="ABZ216" s="695"/>
      <c r="ACA216" s="695"/>
      <c r="ACB216" s="695"/>
      <c r="ACC216" s="695"/>
      <c r="ACD216" s="695"/>
      <c r="ACE216" s="695"/>
      <c r="ACF216" s="695"/>
      <c r="ACG216" s="695"/>
      <c r="ACH216" s="695"/>
      <c r="ACI216" s="695"/>
      <c r="ACJ216" s="695"/>
      <c r="ACK216" s="695"/>
      <c r="ACL216" s="695"/>
      <c r="ACM216" s="695"/>
      <c r="ACN216" s="695"/>
      <c r="ACO216" s="695"/>
      <c r="ACP216" s="695"/>
      <c r="ACQ216" s="695"/>
      <c r="ACR216" s="695"/>
      <c r="ACS216" s="695"/>
      <c r="ACT216" s="695"/>
      <c r="ACU216" s="695"/>
      <c r="ACV216" s="695"/>
      <c r="ACW216" s="695"/>
      <c r="ACX216" s="695"/>
      <c r="ACY216" s="695"/>
      <c r="ACZ216" s="695"/>
      <c r="ADA216" s="695"/>
      <c r="ADB216" s="695"/>
      <c r="ADC216" s="695"/>
      <c r="ADD216" s="695"/>
      <c r="ADE216" s="695"/>
      <c r="ADF216" s="695"/>
      <c r="ADG216" s="695"/>
      <c r="ADH216" s="695"/>
      <c r="ADI216" s="695"/>
      <c r="ADJ216" s="695"/>
      <c r="ADK216" s="695"/>
      <c r="ADL216" s="695"/>
      <c r="ADM216" s="695"/>
      <c r="ADN216" s="695"/>
      <c r="ADO216" s="695"/>
      <c r="ADP216" s="695"/>
      <c r="ADQ216" s="695"/>
      <c r="ADR216" s="695"/>
      <c r="ADS216" s="695"/>
      <c r="ADT216" s="695"/>
      <c r="ADU216" s="695"/>
      <c r="ADV216" s="695"/>
      <c r="ADW216" s="695"/>
      <c r="ADX216" s="695"/>
      <c r="ADY216" s="695"/>
      <c r="ADZ216" s="695"/>
      <c r="AEA216" s="695"/>
      <c r="AEB216" s="695"/>
      <c r="AEC216" s="695"/>
      <c r="AED216" s="695"/>
      <c r="AEE216" s="695"/>
      <c r="AEF216" s="695"/>
      <c r="AEG216" s="695"/>
      <c r="AEH216" s="695"/>
      <c r="AEI216" s="695"/>
      <c r="AEJ216" s="695"/>
      <c r="AEK216" s="695"/>
      <c r="AEL216" s="695"/>
      <c r="AEM216" s="695"/>
      <c r="AEN216" s="695"/>
      <c r="AEO216" s="695"/>
      <c r="AEP216" s="695"/>
      <c r="AEQ216" s="695"/>
      <c r="AER216" s="695"/>
      <c r="AES216" s="695"/>
      <c r="AET216" s="695"/>
      <c r="AEU216" s="695"/>
      <c r="AEV216" s="695"/>
      <c r="AEW216" s="695"/>
      <c r="AEX216" s="695"/>
      <c r="AEY216" s="695"/>
      <c r="AEZ216" s="695"/>
      <c r="AFA216" s="695"/>
      <c r="AFB216" s="695"/>
      <c r="AFC216" s="695"/>
      <c r="AFD216" s="695"/>
      <c r="AFE216" s="695"/>
      <c r="AFF216" s="695"/>
      <c r="AFG216" s="695"/>
      <c r="AFH216" s="695"/>
      <c r="AFI216" s="695"/>
      <c r="AFJ216" s="695"/>
      <c r="AFK216" s="695"/>
      <c r="AFL216" s="695"/>
      <c r="AFM216" s="695"/>
      <c r="AFN216" s="695"/>
      <c r="AFO216" s="695"/>
      <c r="AFP216" s="695"/>
      <c r="AFQ216" s="695"/>
      <c r="AFR216" s="695"/>
      <c r="AFS216" s="695"/>
      <c r="AFT216" s="695"/>
      <c r="AFU216" s="695"/>
      <c r="AFV216" s="695"/>
      <c r="AFW216" s="695"/>
      <c r="AFX216" s="695"/>
      <c r="AFY216" s="695"/>
      <c r="AFZ216" s="695"/>
      <c r="AGA216" s="695"/>
      <c r="AGB216" s="695"/>
      <c r="AGC216" s="695"/>
      <c r="AGD216" s="695"/>
      <c r="AGE216" s="695"/>
      <c r="AGF216" s="695"/>
      <c r="AGG216" s="695"/>
      <c r="AGH216" s="695"/>
      <c r="AGI216" s="695"/>
      <c r="AGJ216" s="695"/>
      <c r="AGK216" s="695"/>
      <c r="AGL216" s="695"/>
      <c r="AGM216" s="695"/>
      <c r="AGN216" s="695"/>
      <c r="AGO216" s="695"/>
      <c r="AGP216" s="695"/>
      <c r="AGQ216" s="695"/>
      <c r="AGR216" s="695"/>
      <c r="AGS216" s="695"/>
      <c r="AGT216" s="695"/>
      <c r="AGU216" s="695"/>
      <c r="AGV216" s="695"/>
      <c r="AGW216" s="695"/>
      <c r="AGX216" s="695"/>
      <c r="AGY216" s="695"/>
      <c r="AGZ216" s="695"/>
      <c r="AHA216" s="695"/>
      <c r="AHB216" s="695"/>
      <c r="AHC216" s="695"/>
      <c r="AHD216" s="695"/>
      <c r="AHE216" s="695"/>
      <c r="AHF216" s="695"/>
      <c r="AHG216" s="695"/>
      <c r="AHH216" s="695"/>
      <c r="AHI216" s="695"/>
      <c r="AHJ216" s="695"/>
      <c r="AHK216" s="695"/>
      <c r="AHL216" s="695"/>
      <c r="AHM216" s="695"/>
      <c r="AHN216" s="695"/>
      <c r="AHO216" s="695"/>
      <c r="AHP216" s="695"/>
      <c r="AHQ216" s="695"/>
      <c r="AHR216" s="695"/>
      <c r="AHS216" s="695"/>
      <c r="AHT216" s="695"/>
      <c r="AHU216" s="695"/>
      <c r="AHV216" s="695"/>
      <c r="AHW216" s="695"/>
      <c r="AHX216" s="695"/>
      <c r="AHY216" s="695"/>
      <c r="AHZ216" s="695"/>
      <c r="AIA216" s="695"/>
      <c r="AIB216" s="695"/>
      <c r="AIC216" s="695"/>
      <c r="AID216" s="695"/>
      <c r="AIE216" s="695"/>
      <c r="AIF216" s="695"/>
      <c r="AIG216" s="695"/>
      <c r="AIH216" s="695"/>
      <c r="AII216" s="695"/>
      <c r="AIJ216" s="695"/>
      <c r="AIK216" s="695"/>
      <c r="AIL216" s="695"/>
      <c r="AIM216" s="695"/>
      <c r="AIN216" s="695"/>
      <c r="AIO216" s="695"/>
      <c r="AIP216" s="695"/>
      <c r="AIQ216" s="695"/>
      <c r="AIR216" s="695"/>
      <c r="AIS216" s="695"/>
      <c r="AIT216" s="695"/>
      <c r="AIU216" s="695"/>
      <c r="AIV216" s="695"/>
      <c r="AIW216" s="695"/>
      <c r="AIX216" s="695"/>
      <c r="AIY216" s="695"/>
      <c r="AIZ216" s="695"/>
      <c r="AJA216" s="695"/>
      <c r="AJB216" s="695"/>
      <c r="AJC216" s="695"/>
      <c r="AJD216" s="695"/>
      <c r="AJE216" s="695"/>
      <c r="AJF216" s="695"/>
      <c r="AJG216" s="695"/>
      <c r="AJH216" s="695"/>
      <c r="AJI216" s="695"/>
      <c r="AJJ216" s="695"/>
      <c r="AJK216" s="695"/>
      <c r="AJL216" s="695"/>
      <c r="AJM216" s="695"/>
      <c r="AJN216" s="695"/>
      <c r="AJO216" s="695"/>
      <c r="AJP216" s="695"/>
      <c r="AJQ216" s="695"/>
      <c r="AJR216" s="695"/>
      <c r="AJS216" s="695"/>
      <c r="AJT216" s="695"/>
      <c r="AJU216" s="695"/>
      <c r="AJV216" s="695"/>
      <c r="AJW216" s="695"/>
      <c r="AJX216" s="695"/>
      <c r="AJY216" s="695"/>
      <c r="AJZ216" s="695"/>
      <c r="AKA216" s="695"/>
      <c r="AKB216" s="695"/>
      <c r="AKC216" s="695"/>
      <c r="AKD216" s="695"/>
      <c r="AKE216" s="695"/>
      <c r="AKF216" s="695"/>
      <c r="AKG216" s="695"/>
      <c r="AKH216" s="695"/>
      <c r="AKI216" s="695"/>
      <c r="AKJ216" s="695"/>
      <c r="AKK216" s="695"/>
      <c r="AKL216" s="695"/>
      <c r="AKM216" s="695"/>
      <c r="AKN216" s="695"/>
      <c r="AKO216" s="695"/>
      <c r="AKP216" s="695"/>
      <c r="AKQ216" s="695"/>
      <c r="AKR216" s="695"/>
      <c r="AKS216" s="695"/>
      <c r="AKT216" s="695"/>
      <c r="AKU216" s="695"/>
      <c r="AKV216" s="695"/>
      <c r="AKW216" s="695"/>
      <c r="AKX216" s="695"/>
      <c r="AKY216" s="695"/>
      <c r="AKZ216" s="695"/>
      <c r="ALA216" s="695"/>
      <c r="ALB216" s="695"/>
      <c r="ALC216" s="695"/>
      <c r="ALD216" s="695"/>
      <c r="ALE216" s="695"/>
      <c r="ALF216" s="695"/>
      <c r="ALG216" s="695"/>
      <c r="ALH216" s="695"/>
      <c r="ALI216" s="695"/>
      <c r="ALJ216" s="695"/>
      <c r="ALK216" s="695"/>
      <c r="ALL216" s="695"/>
      <c r="ALM216" s="695"/>
      <c r="ALN216" s="695"/>
      <c r="ALO216" s="695"/>
      <c r="ALP216" s="695"/>
      <c r="ALQ216" s="695"/>
      <c r="ALR216" s="695"/>
      <c r="ALS216" s="695"/>
      <c r="ALT216" s="695"/>
      <c r="ALU216" s="695"/>
      <c r="ALV216" s="695"/>
      <c r="ALW216" s="695"/>
      <c r="ALX216" s="695"/>
      <c r="ALY216" s="695"/>
      <c r="ALZ216" s="695"/>
      <c r="AMA216" s="695"/>
      <c r="AMB216" s="695"/>
      <c r="AMC216" s="695"/>
      <c r="AMD216" s="695"/>
      <c r="AME216" s="695"/>
      <c r="AMF216" s="695"/>
      <c r="AMG216" s="695"/>
      <c r="AMH216" s="695"/>
      <c r="AMI216" s="695"/>
      <c r="AMJ216" s="695"/>
      <c r="AMK216" s="695"/>
      <c r="AML216" s="695"/>
      <c r="AMM216" s="695"/>
      <c r="AMN216" s="695"/>
      <c r="AMO216" s="695"/>
      <c r="AMP216" s="695"/>
      <c r="AMQ216" s="695"/>
      <c r="AMR216" s="695"/>
      <c r="AMS216" s="695"/>
      <c r="AMT216" s="695"/>
      <c r="AMU216" s="695"/>
      <c r="AMV216" s="695"/>
      <c r="AMW216" s="695"/>
      <c r="AMX216" s="695"/>
      <c r="AMY216" s="695"/>
      <c r="AMZ216" s="695"/>
      <c r="ANA216" s="695"/>
      <c r="ANB216" s="695"/>
      <c r="ANC216" s="695"/>
      <c r="AND216" s="695"/>
      <c r="ANE216" s="695"/>
      <c r="ANF216" s="695"/>
      <c r="ANG216" s="695"/>
      <c r="ANH216" s="695"/>
      <c r="ANI216" s="695"/>
      <c r="ANJ216" s="695"/>
      <c r="ANK216" s="695"/>
      <c r="ANL216" s="695"/>
      <c r="ANM216" s="695"/>
      <c r="ANN216" s="695"/>
      <c r="ANO216" s="695"/>
      <c r="ANP216" s="695"/>
      <c r="ANQ216" s="695"/>
      <c r="ANR216" s="695"/>
      <c r="ANS216" s="695"/>
      <c r="ANT216" s="695"/>
      <c r="ANU216" s="695"/>
      <c r="ANV216" s="695"/>
      <c r="ANW216" s="695"/>
      <c r="ANX216" s="695"/>
      <c r="ANY216" s="695"/>
      <c r="ANZ216" s="695"/>
      <c r="AOA216" s="695"/>
      <c r="AOB216" s="695"/>
      <c r="AOC216" s="695"/>
      <c r="AOD216" s="695"/>
      <c r="AOE216" s="695"/>
      <c r="AOF216" s="695"/>
      <c r="AOG216" s="695"/>
      <c r="AOH216" s="695"/>
      <c r="AOI216" s="695"/>
      <c r="AOJ216" s="695"/>
      <c r="AOK216" s="695"/>
      <c r="AOL216" s="695"/>
      <c r="AOM216" s="695"/>
      <c r="AON216" s="695"/>
      <c r="AOO216" s="695"/>
      <c r="AOP216" s="695"/>
      <c r="AOQ216" s="695"/>
      <c r="AOR216" s="695"/>
      <c r="AOS216" s="695"/>
      <c r="AOT216" s="695"/>
      <c r="AOU216" s="695"/>
      <c r="AOV216" s="695"/>
      <c r="AOW216" s="695"/>
      <c r="AOX216" s="695"/>
      <c r="AOY216" s="695"/>
      <c r="AOZ216" s="695"/>
      <c r="APA216" s="695"/>
      <c r="APB216" s="695"/>
      <c r="APC216" s="695"/>
      <c r="APD216" s="695"/>
      <c r="APE216" s="695"/>
      <c r="APF216" s="695"/>
      <c r="APG216" s="695"/>
      <c r="APH216" s="695"/>
      <c r="API216" s="695"/>
      <c r="APJ216" s="695"/>
      <c r="APK216" s="695"/>
      <c r="APL216" s="695"/>
      <c r="APM216" s="695"/>
      <c r="APN216" s="695"/>
      <c r="APO216" s="695"/>
      <c r="APP216" s="695"/>
      <c r="APQ216" s="695"/>
      <c r="APR216" s="695"/>
      <c r="APS216" s="695"/>
      <c r="APT216" s="695"/>
      <c r="APU216" s="695"/>
      <c r="APV216" s="695"/>
      <c r="APW216" s="695"/>
      <c r="APX216" s="695"/>
      <c r="APY216" s="695"/>
      <c r="APZ216" s="695"/>
      <c r="AQA216" s="695"/>
      <c r="AQB216" s="695"/>
      <c r="AQC216" s="695"/>
      <c r="AQD216" s="695"/>
      <c r="AQE216" s="695"/>
      <c r="AQF216" s="695"/>
      <c r="AQG216" s="695"/>
      <c r="AQH216" s="695"/>
      <c r="AQI216" s="695"/>
      <c r="AQJ216" s="695"/>
      <c r="AQK216" s="695"/>
      <c r="AQL216" s="695"/>
      <c r="AQM216" s="695"/>
      <c r="AQN216" s="695"/>
      <c r="AQO216" s="695"/>
      <c r="AQP216" s="695"/>
      <c r="AQQ216" s="695"/>
      <c r="AQR216" s="695"/>
      <c r="AQS216" s="695"/>
      <c r="AQT216" s="695"/>
      <c r="AQU216" s="695"/>
      <c r="AQV216" s="695"/>
      <c r="AQW216" s="695"/>
      <c r="AQX216" s="695"/>
      <c r="AQY216" s="695"/>
      <c r="AQZ216" s="695"/>
      <c r="ARA216" s="695"/>
      <c r="ARB216" s="695"/>
      <c r="ARC216" s="695"/>
      <c r="ARD216" s="695"/>
      <c r="ARE216" s="695"/>
      <c r="ARF216" s="695"/>
      <c r="ARG216" s="695"/>
      <c r="ARH216" s="695"/>
      <c r="ARI216" s="695"/>
      <c r="ARJ216" s="695"/>
      <c r="ARK216" s="695"/>
      <c r="ARL216" s="695"/>
      <c r="ARM216" s="695"/>
      <c r="ARN216" s="695"/>
      <c r="ARO216" s="695"/>
      <c r="ARP216" s="695"/>
      <c r="ARQ216" s="695"/>
      <c r="ARR216" s="695"/>
      <c r="ARS216" s="695"/>
      <c r="ART216" s="695"/>
      <c r="ARU216" s="695"/>
      <c r="ARV216" s="695"/>
      <c r="ARW216" s="695"/>
      <c r="ARX216" s="695"/>
      <c r="ARY216" s="695"/>
      <c r="ARZ216" s="695"/>
      <c r="ASA216" s="695"/>
      <c r="ASB216" s="695"/>
      <c r="ASC216" s="695"/>
      <c r="ASD216" s="695"/>
      <c r="ASE216" s="695"/>
      <c r="ASF216" s="695"/>
      <c r="ASG216" s="695"/>
      <c r="ASH216" s="695"/>
      <c r="ASI216" s="695"/>
      <c r="ASJ216" s="695"/>
      <c r="ASK216" s="695"/>
      <c r="ASL216" s="695"/>
      <c r="ASM216" s="695"/>
      <c r="ASN216" s="695"/>
      <c r="ASO216" s="695"/>
      <c r="ASP216" s="695"/>
      <c r="ASQ216" s="695"/>
      <c r="ASR216" s="695"/>
      <c r="ASS216" s="695"/>
      <c r="AST216" s="695"/>
      <c r="ASU216" s="695"/>
      <c r="ASV216" s="695"/>
      <c r="ASW216" s="695"/>
      <c r="ASX216" s="695"/>
      <c r="ASY216" s="695"/>
      <c r="ASZ216" s="695"/>
      <c r="ATA216" s="695"/>
      <c r="ATB216" s="695"/>
      <c r="ATC216" s="695"/>
      <c r="ATD216" s="695"/>
      <c r="ATE216" s="695"/>
      <c r="ATF216" s="695"/>
      <c r="ATG216" s="695"/>
      <c r="ATH216" s="695"/>
      <c r="ATI216" s="695"/>
      <c r="ATJ216" s="695"/>
      <c r="ATK216" s="695"/>
      <c r="ATL216" s="695"/>
      <c r="ATM216" s="695"/>
      <c r="ATN216" s="695"/>
      <c r="ATO216" s="695"/>
      <c r="ATP216" s="695"/>
      <c r="ATQ216" s="695"/>
      <c r="ATR216" s="695"/>
      <c r="ATS216" s="695"/>
      <c r="ATT216" s="695"/>
      <c r="ATU216" s="695"/>
      <c r="ATV216" s="695"/>
      <c r="ATW216" s="695"/>
      <c r="ATX216" s="695"/>
      <c r="ATY216" s="695"/>
      <c r="ATZ216" s="695"/>
      <c r="AUA216" s="695"/>
      <c r="AUB216" s="695"/>
      <c r="AUC216" s="695"/>
      <c r="AUD216" s="695"/>
      <c r="AUE216" s="695"/>
      <c r="AUF216" s="695"/>
      <c r="AUG216" s="695"/>
      <c r="AUH216" s="695"/>
      <c r="AUI216" s="695"/>
      <c r="AUJ216" s="695"/>
      <c r="AUK216" s="695"/>
      <c r="AUL216" s="695"/>
      <c r="AUM216" s="695"/>
      <c r="AUN216" s="695"/>
      <c r="AUO216" s="695"/>
      <c r="AUP216" s="695"/>
      <c r="AUQ216" s="695"/>
      <c r="AUR216" s="695"/>
      <c r="AUS216" s="695"/>
      <c r="AUT216" s="695"/>
      <c r="AUU216" s="695"/>
      <c r="AUV216" s="695"/>
      <c r="AUW216" s="695"/>
      <c r="AUX216" s="695"/>
      <c r="AUY216" s="695"/>
      <c r="AUZ216" s="695"/>
      <c r="AVA216" s="695"/>
      <c r="AVB216" s="695"/>
      <c r="AVC216" s="695"/>
      <c r="AVD216" s="695"/>
      <c r="AVE216" s="695"/>
      <c r="AVF216" s="695"/>
      <c r="AVG216" s="695"/>
      <c r="AVH216" s="695"/>
      <c r="AVI216" s="695"/>
      <c r="AVJ216" s="695"/>
      <c r="AVK216" s="695"/>
      <c r="AVL216" s="695"/>
      <c r="AVM216" s="695"/>
      <c r="AVN216" s="695"/>
      <c r="AVO216" s="695"/>
      <c r="AVP216" s="695"/>
      <c r="AVQ216" s="695"/>
      <c r="AVR216" s="695"/>
      <c r="AVS216" s="695"/>
      <c r="AVT216" s="695"/>
      <c r="AVU216" s="695"/>
      <c r="AVV216" s="695"/>
      <c r="AVW216" s="695"/>
      <c r="AVX216" s="695"/>
      <c r="AVY216" s="695"/>
      <c r="AVZ216" s="695"/>
      <c r="AWA216" s="695"/>
      <c r="AWB216" s="695"/>
      <c r="AWC216" s="695"/>
      <c r="AWD216" s="695"/>
      <c r="AWE216" s="695"/>
      <c r="AWF216" s="695"/>
      <c r="AWG216" s="695"/>
      <c r="AWH216" s="695"/>
      <c r="AWI216" s="695"/>
      <c r="AWJ216" s="695"/>
      <c r="AWK216" s="695"/>
      <c r="AWL216" s="695"/>
      <c r="AWM216" s="695"/>
      <c r="AWN216" s="695"/>
      <c r="AWO216" s="695"/>
      <c r="AWP216" s="695"/>
      <c r="AWQ216" s="695"/>
      <c r="AWR216" s="695"/>
      <c r="AWS216" s="695"/>
      <c r="AWT216" s="695"/>
      <c r="AWU216" s="695"/>
      <c r="AWV216" s="695"/>
      <c r="AWW216" s="695"/>
      <c r="AWX216" s="695"/>
      <c r="AWY216" s="695"/>
      <c r="AWZ216" s="695"/>
      <c r="AXA216" s="695"/>
      <c r="AXB216" s="695"/>
      <c r="AXC216" s="695"/>
      <c r="AXD216" s="695"/>
      <c r="AXE216" s="695"/>
      <c r="AXF216" s="695"/>
      <c r="AXG216" s="695"/>
      <c r="AXH216" s="695"/>
      <c r="AXI216" s="695"/>
      <c r="AXJ216" s="695"/>
      <c r="AXK216" s="695"/>
      <c r="AXL216" s="695"/>
      <c r="AXM216" s="695"/>
      <c r="AXN216" s="695"/>
      <c r="AXO216" s="695"/>
      <c r="AXP216" s="695"/>
      <c r="AXQ216" s="695"/>
      <c r="AXR216" s="695"/>
      <c r="AXS216" s="695"/>
      <c r="AXT216" s="695"/>
      <c r="AXU216" s="695"/>
      <c r="AXV216" s="695"/>
      <c r="AXW216" s="695"/>
      <c r="AXX216" s="695"/>
      <c r="AXY216" s="695"/>
      <c r="AXZ216" s="695"/>
      <c r="AYA216" s="695"/>
      <c r="AYB216" s="695"/>
      <c r="AYC216" s="695"/>
      <c r="AYD216" s="695"/>
      <c r="AYE216" s="695"/>
      <c r="AYF216" s="695"/>
      <c r="AYG216" s="695"/>
      <c r="AYH216" s="695"/>
      <c r="AYI216" s="695"/>
      <c r="AYJ216" s="695"/>
      <c r="AYK216" s="695"/>
      <c r="AYL216" s="695"/>
      <c r="AYM216" s="695"/>
      <c r="AYN216" s="695"/>
      <c r="AYO216" s="695"/>
      <c r="AYP216" s="695"/>
      <c r="AYQ216" s="695"/>
      <c r="AYR216" s="695"/>
      <c r="AYS216" s="695"/>
      <c r="AYT216" s="695"/>
      <c r="AYU216" s="695"/>
      <c r="AYV216" s="695"/>
      <c r="AYW216" s="695"/>
      <c r="AYX216" s="695"/>
      <c r="AYY216" s="695"/>
      <c r="AYZ216" s="695"/>
      <c r="AZA216" s="695"/>
      <c r="AZB216" s="695"/>
      <c r="AZC216" s="695"/>
      <c r="AZD216" s="695"/>
      <c r="AZE216" s="695"/>
      <c r="AZF216" s="695"/>
      <c r="AZG216" s="695"/>
      <c r="AZH216" s="695"/>
      <c r="AZI216" s="695"/>
      <c r="AZJ216" s="695"/>
      <c r="AZK216" s="695"/>
      <c r="AZL216" s="695"/>
      <c r="AZM216" s="695"/>
      <c r="AZN216" s="695"/>
      <c r="AZO216" s="695"/>
      <c r="AZP216" s="695"/>
      <c r="AZQ216" s="695"/>
      <c r="AZR216" s="695"/>
      <c r="AZS216" s="695"/>
      <c r="AZT216" s="695"/>
      <c r="AZU216" s="695"/>
      <c r="AZV216" s="695"/>
      <c r="AZW216" s="695"/>
      <c r="AZX216" s="695"/>
      <c r="AZY216" s="695"/>
      <c r="AZZ216" s="695"/>
      <c r="BAA216" s="695"/>
      <c r="BAB216" s="695"/>
      <c r="BAC216" s="695"/>
      <c r="BAD216" s="695"/>
      <c r="BAE216" s="695"/>
      <c r="BAF216" s="695"/>
      <c r="BAG216" s="695"/>
      <c r="BAH216" s="695"/>
      <c r="BAI216" s="695"/>
      <c r="BAJ216" s="695"/>
      <c r="BAK216" s="695"/>
      <c r="BAL216" s="695"/>
      <c r="BAM216" s="695"/>
      <c r="BAN216" s="695"/>
      <c r="BAO216" s="695"/>
      <c r="BAP216" s="695"/>
      <c r="BAQ216" s="695"/>
      <c r="BAR216" s="695"/>
      <c r="BAS216" s="695"/>
      <c r="BAT216" s="695"/>
      <c r="BAU216" s="695"/>
      <c r="BAV216" s="695"/>
      <c r="BAW216" s="695"/>
      <c r="BAX216" s="695"/>
      <c r="BAY216" s="695"/>
      <c r="BAZ216" s="695"/>
      <c r="BBA216" s="695"/>
      <c r="BBB216" s="695"/>
      <c r="BBC216" s="695"/>
      <c r="BBD216" s="695"/>
      <c r="BBE216" s="695"/>
      <c r="BBF216" s="695"/>
      <c r="BBG216" s="695"/>
      <c r="BBH216" s="695"/>
      <c r="BBI216" s="695"/>
      <c r="BBJ216" s="695"/>
      <c r="BBK216" s="695"/>
      <c r="BBL216" s="695"/>
      <c r="BBM216" s="695"/>
      <c r="BBN216" s="695"/>
      <c r="BBO216" s="695"/>
      <c r="BBP216" s="695"/>
      <c r="BBQ216" s="695"/>
      <c r="BBR216" s="695"/>
      <c r="BBS216" s="695"/>
      <c r="BBT216" s="695"/>
      <c r="BBU216" s="695"/>
      <c r="BBV216" s="695"/>
      <c r="BBW216" s="695"/>
      <c r="BBX216" s="695"/>
      <c r="BBY216" s="695"/>
      <c r="BBZ216" s="695"/>
      <c r="BCA216" s="695"/>
      <c r="BCB216" s="695"/>
      <c r="BCC216" s="695"/>
      <c r="BCD216" s="695"/>
      <c r="BCE216" s="695"/>
      <c r="BCF216" s="695"/>
      <c r="BCG216" s="695"/>
      <c r="BCH216" s="695"/>
      <c r="BCI216" s="695"/>
      <c r="BCJ216" s="695"/>
      <c r="BCK216" s="695"/>
      <c r="BCL216" s="695"/>
      <c r="BCM216" s="695"/>
      <c r="BCN216" s="695"/>
      <c r="BCO216" s="695"/>
      <c r="BCP216" s="695"/>
      <c r="BCQ216" s="695"/>
      <c r="BCR216" s="695"/>
      <c r="BCS216" s="695"/>
      <c r="BCT216" s="695"/>
      <c r="BCU216" s="695"/>
      <c r="BCV216" s="695"/>
      <c r="BCW216" s="695"/>
      <c r="BCX216" s="695"/>
      <c r="BCY216" s="695"/>
      <c r="BCZ216" s="695"/>
      <c r="BDA216" s="695"/>
      <c r="BDB216" s="695"/>
      <c r="BDC216" s="695"/>
      <c r="BDD216" s="695"/>
      <c r="BDE216" s="695"/>
      <c r="BDF216" s="695"/>
      <c r="BDG216" s="695"/>
      <c r="BDH216" s="695"/>
      <c r="BDI216" s="695"/>
      <c r="BDJ216" s="695"/>
      <c r="BDK216" s="695"/>
      <c r="BDL216" s="695"/>
      <c r="BDM216" s="695"/>
      <c r="BDN216" s="695"/>
      <c r="BDO216" s="695"/>
      <c r="BDP216" s="695"/>
      <c r="BDQ216" s="695"/>
      <c r="BDR216" s="695"/>
      <c r="BDS216" s="695"/>
      <c r="BDT216" s="695"/>
      <c r="BDU216" s="695"/>
      <c r="BDV216" s="695"/>
      <c r="BDW216" s="695"/>
      <c r="BDX216" s="695"/>
      <c r="BDY216" s="695"/>
      <c r="BDZ216" s="695"/>
      <c r="BEA216" s="695"/>
      <c r="BEB216" s="695"/>
      <c r="BEC216" s="695"/>
      <c r="BED216" s="695"/>
      <c r="BEE216" s="695"/>
      <c r="BEF216" s="695"/>
      <c r="BEG216" s="695"/>
      <c r="BEH216" s="695"/>
      <c r="BEI216" s="695"/>
      <c r="BEJ216" s="695"/>
      <c r="BEK216" s="695"/>
      <c r="BEL216" s="695"/>
      <c r="BEM216" s="695"/>
      <c r="BEN216" s="695"/>
      <c r="BEO216" s="695"/>
      <c r="BEP216" s="695"/>
      <c r="BEQ216" s="695"/>
      <c r="BER216" s="695"/>
      <c r="BES216" s="695"/>
      <c r="BET216" s="695"/>
      <c r="BEU216" s="695"/>
      <c r="BEV216" s="695"/>
      <c r="BEW216" s="695"/>
      <c r="BEX216" s="695"/>
      <c r="BEY216" s="695"/>
      <c r="BEZ216" s="695"/>
      <c r="BFA216" s="695"/>
      <c r="BFB216" s="695"/>
      <c r="BFC216" s="695"/>
      <c r="BFD216" s="695"/>
      <c r="BFE216" s="695"/>
      <c r="BFF216" s="695"/>
      <c r="BFG216" s="695"/>
      <c r="BFH216" s="695"/>
      <c r="BFI216" s="695"/>
      <c r="BFJ216" s="695"/>
      <c r="BFK216" s="695"/>
      <c r="BFL216" s="695"/>
      <c r="BFM216" s="695"/>
      <c r="BFN216" s="695"/>
      <c r="BFO216" s="695"/>
      <c r="BFP216" s="695"/>
      <c r="BFQ216" s="695"/>
      <c r="BFR216" s="695"/>
      <c r="BFS216" s="695"/>
      <c r="BFT216" s="695"/>
      <c r="BFU216" s="695"/>
      <c r="BFV216" s="695"/>
      <c r="BFW216" s="695"/>
      <c r="BFX216" s="695"/>
      <c r="BFY216" s="695"/>
      <c r="BFZ216" s="695"/>
      <c r="BGA216" s="695"/>
      <c r="BGB216" s="695"/>
      <c r="BGC216" s="695"/>
      <c r="BGD216" s="695"/>
      <c r="BGE216" s="695"/>
      <c r="BGF216" s="695"/>
      <c r="BGG216" s="695"/>
      <c r="BGH216" s="695"/>
      <c r="BGI216" s="695"/>
      <c r="BGJ216" s="695"/>
      <c r="BGK216" s="695"/>
      <c r="BGL216" s="695"/>
      <c r="BGM216" s="695"/>
      <c r="BGN216" s="695"/>
      <c r="BGO216" s="695"/>
      <c r="BGP216" s="695"/>
      <c r="BGQ216" s="695"/>
      <c r="BGR216" s="695"/>
      <c r="BGS216" s="695"/>
      <c r="BGT216" s="695"/>
      <c r="BGU216" s="695"/>
      <c r="BGV216" s="695"/>
      <c r="BGW216" s="695"/>
      <c r="BGX216" s="695"/>
      <c r="BGY216" s="695"/>
      <c r="BGZ216" s="695"/>
      <c r="BHA216" s="695"/>
      <c r="BHB216" s="695"/>
      <c r="BHC216" s="695"/>
      <c r="BHD216" s="695"/>
      <c r="BHE216" s="695"/>
      <c r="BHF216" s="695"/>
      <c r="BHG216" s="695"/>
      <c r="BHH216" s="695"/>
      <c r="BHI216" s="695"/>
      <c r="BHJ216" s="695"/>
      <c r="BHK216" s="695"/>
      <c r="BHL216" s="695"/>
      <c r="BHM216" s="695"/>
      <c r="BHN216" s="695"/>
      <c r="BHO216" s="695"/>
      <c r="BHP216" s="695"/>
      <c r="BHQ216" s="695"/>
      <c r="BHR216" s="695"/>
      <c r="BHS216" s="695"/>
      <c r="BHT216" s="695"/>
      <c r="BHU216" s="695"/>
      <c r="BHV216" s="695"/>
      <c r="BHW216" s="695"/>
      <c r="BHX216" s="695"/>
      <c r="BHY216" s="695"/>
      <c r="BHZ216" s="695"/>
      <c r="BIA216" s="695"/>
      <c r="BIB216" s="695"/>
      <c r="BIC216" s="695"/>
      <c r="BID216" s="695"/>
      <c r="BIE216" s="695"/>
      <c r="BIF216" s="695"/>
      <c r="BIG216" s="695"/>
      <c r="BIH216" s="695"/>
      <c r="BII216" s="695"/>
      <c r="BIJ216" s="695"/>
      <c r="BIK216" s="695"/>
      <c r="BIL216" s="695"/>
      <c r="BIM216" s="695"/>
      <c r="BIN216" s="695"/>
      <c r="BIO216" s="695"/>
      <c r="BIP216" s="695"/>
      <c r="BIQ216" s="695"/>
      <c r="BIR216" s="695"/>
      <c r="BIS216" s="695"/>
      <c r="BIT216" s="695"/>
      <c r="BIU216" s="695"/>
      <c r="BIV216" s="695"/>
      <c r="BIW216" s="695"/>
      <c r="BIX216" s="695"/>
      <c r="BIY216" s="695"/>
      <c r="BIZ216" s="695"/>
      <c r="BJA216" s="695"/>
      <c r="BJB216" s="695"/>
      <c r="BJC216" s="695"/>
      <c r="BJD216" s="695"/>
      <c r="BJE216" s="695"/>
      <c r="BJF216" s="695"/>
      <c r="BJG216" s="695"/>
      <c r="BJH216" s="695"/>
      <c r="BJI216" s="695"/>
      <c r="BJJ216" s="695"/>
      <c r="BJK216" s="695"/>
      <c r="BJL216" s="695"/>
      <c r="BJM216" s="695"/>
      <c r="BJN216" s="695"/>
      <c r="BJO216" s="695"/>
      <c r="BJP216" s="695"/>
      <c r="BJQ216" s="695"/>
      <c r="BJR216" s="695"/>
      <c r="BJS216" s="695"/>
      <c r="BJT216" s="695"/>
      <c r="BJU216" s="695"/>
      <c r="BJV216" s="695"/>
      <c r="BJW216" s="695"/>
      <c r="BJX216" s="695"/>
      <c r="BJY216" s="695"/>
      <c r="BJZ216" s="695"/>
      <c r="BKA216" s="695"/>
      <c r="BKB216" s="695"/>
      <c r="BKC216" s="695"/>
      <c r="BKD216" s="695"/>
      <c r="BKE216" s="695"/>
      <c r="BKF216" s="695"/>
      <c r="BKG216" s="695"/>
      <c r="BKH216" s="695"/>
      <c r="BKI216" s="695"/>
      <c r="BKJ216" s="695"/>
      <c r="BKK216" s="695"/>
      <c r="BKL216" s="695"/>
      <c r="BKM216" s="695"/>
      <c r="BKN216" s="695"/>
      <c r="BKO216" s="695"/>
      <c r="BKP216" s="695"/>
      <c r="BKQ216" s="695"/>
      <c r="BKR216" s="695"/>
      <c r="BKS216" s="695"/>
      <c r="BKT216" s="695"/>
      <c r="BKU216" s="695"/>
      <c r="BKV216" s="695"/>
      <c r="BKW216" s="695"/>
      <c r="BKX216" s="695"/>
      <c r="BKY216" s="695"/>
      <c r="BKZ216" s="695"/>
      <c r="BLA216" s="695"/>
      <c r="BLB216" s="695"/>
      <c r="BLC216" s="695"/>
      <c r="BLD216" s="695"/>
      <c r="BLE216" s="695"/>
      <c r="BLF216" s="695"/>
      <c r="BLG216" s="695"/>
      <c r="BLH216" s="695"/>
      <c r="BLI216" s="695"/>
      <c r="BLJ216" s="695"/>
      <c r="BLK216" s="695"/>
      <c r="BLL216" s="695"/>
      <c r="BLM216" s="695"/>
      <c r="BLN216" s="695"/>
      <c r="BLO216" s="695"/>
      <c r="BLP216" s="695"/>
      <c r="BLQ216" s="695"/>
      <c r="BLR216" s="695"/>
      <c r="BLS216" s="695"/>
      <c r="BLT216" s="695"/>
      <c r="BLU216" s="695"/>
      <c r="BLV216" s="695"/>
      <c r="BLW216" s="695"/>
      <c r="BLX216" s="695"/>
      <c r="BLY216" s="695"/>
      <c r="BLZ216" s="695"/>
      <c r="BMA216" s="695"/>
      <c r="BMB216" s="695"/>
      <c r="BMC216" s="695"/>
      <c r="BMD216" s="695"/>
      <c r="BME216" s="695"/>
      <c r="BMF216" s="695"/>
      <c r="BMG216" s="695"/>
      <c r="BMH216" s="695"/>
      <c r="BMI216" s="695"/>
      <c r="BMJ216" s="695"/>
      <c r="BMK216" s="695"/>
      <c r="BML216" s="695"/>
      <c r="BMM216" s="695"/>
      <c r="BMN216" s="695"/>
      <c r="BMO216" s="695"/>
      <c r="BMP216" s="695"/>
      <c r="BMQ216" s="695"/>
      <c r="BMR216" s="695"/>
      <c r="BMS216" s="695"/>
      <c r="BMT216" s="695"/>
      <c r="BMU216" s="695"/>
      <c r="BMV216" s="695"/>
      <c r="BMW216" s="695"/>
      <c r="BMX216" s="695"/>
      <c r="BMY216" s="695"/>
      <c r="BMZ216" s="695"/>
      <c r="BNA216" s="695"/>
      <c r="BNB216" s="695"/>
      <c r="BNC216" s="695"/>
      <c r="BND216" s="695"/>
      <c r="BNE216" s="695"/>
      <c r="BNF216" s="695"/>
      <c r="BNG216" s="695"/>
      <c r="BNH216" s="695"/>
      <c r="BNI216" s="695"/>
      <c r="BNJ216" s="695"/>
      <c r="BNK216" s="695"/>
      <c r="BNL216" s="695"/>
      <c r="BNM216" s="695"/>
      <c r="BNN216" s="695"/>
      <c r="BNO216" s="695"/>
      <c r="BNP216" s="695"/>
      <c r="BNQ216" s="695"/>
      <c r="BNR216" s="695"/>
      <c r="BNS216" s="695"/>
      <c r="BNT216" s="695"/>
      <c r="BNU216" s="695"/>
      <c r="BNV216" s="695"/>
      <c r="BNW216" s="695"/>
      <c r="BNX216" s="695"/>
      <c r="BNY216" s="695"/>
      <c r="BNZ216" s="695"/>
      <c r="BOA216" s="695"/>
      <c r="BOB216" s="695"/>
      <c r="BOC216" s="695"/>
      <c r="BOD216" s="695"/>
      <c r="BOE216" s="695"/>
      <c r="BOF216" s="695"/>
      <c r="BOG216" s="695"/>
      <c r="BOH216" s="695"/>
      <c r="BOI216" s="695"/>
      <c r="BOJ216" s="695"/>
      <c r="BOK216" s="695"/>
      <c r="BOL216" s="695"/>
      <c r="BOM216" s="695"/>
      <c r="BON216" s="695"/>
      <c r="BOO216" s="695"/>
      <c r="BOP216" s="695"/>
      <c r="BOQ216" s="695"/>
      <c r="BOR216" s="695"/>
      <c r="BOS216" s="695"/>
      <c r="BOT216" s="695"/>
      <c r="BOU216" s="695"/>
      <c r="BOV216" s="695"/>
      <c r="BOW216" s="695"/>
      <c r="BOX216" s="695"/>
      <c r="BOY216" s="695"/>
      <c r="BOZ216" s="695"/>
      <c r="BPA216" s="695"/>
      <c r="BPB216" s="695"/>
      <c r="BPC216" s="695"/>
      <c r="BPD216" s="695"/>
      <c r="BPE216" s="695"/>
      <c r="BPF216" s="695"/>
      <c r="BPG216" s="695"/>
      <c r="BPH216" s="695"/>
      <c r="BPI216" s="695"/>
      <c r="BPJ216" s="695"/>
      <c r="BPK216" s="695"/>
      <c r="BPL216" s="695"/>
      <c r="BPM216" s="695"/>
      <c r="BPN216" s="695"/>
      <c r="BPO216" s="695"/>
      <c r="BPP216" s="695"/>
      <c r="BPQ216" s="695"/>
      <c r="BPR216" s="695"/>
      <c r="BPS216" s="695"/>
      <c r="BPT216" s="695"/>
      <c r="BPU216" s="695"/>
      <c r="BPV216" s="695"/>
      <c r="BPW216" s="695"/>
      <c r="BPX216" s="695"/>
      <c r="BPY216" s="695"/>
      <c r="BPZ216" s="695"/>
      <c r="BQA216" s="695"/>
      <c r="BQB216" s="695"/>
      <c r="BQC216" s="695"/>
      <c r="BQD216" s="695"/>
      <c r="BQE216" s="695"/>
      <c r="BQF216" s="695"/>
      <c r="BQG216" s="695"/>
      <c r="BQH216" s="695"/>
      <c r="BQI216" s="695"/>
      <c r="BQJ216" s="695"/>
      <c r="BQK216" s="695"/>
      <c r="BQL216" s="695"/>
      <c r="BQM216" s="695"/>
      <c r="BQN216" s="695"/>
      <c r="BQO216" s="695"/>
      <c r="BQP216" s="695"/>
      <c r="BQQ216" s="695"/>
      <c r="BQR216" s="695"/>
      <c r="BQS216" s="695"/>
      <c r="BQT216" s="695"/>
      <c r="BQU216" s="695"/>
      <c r="BQV216" s="695"/>
      <c r="BQW216" s="695"/>
      <c r="BQX216" s="695"/>
      <c r="BQY216" s="695"/>
      <c r="BQZ216" s="695"/>
      <c r="BRA216" s="695"/>
      <c r="BRB216" s="695"/>
      <c r="BRC216" s="695"/>
      <c r="BRD216" s="695"/>
      <c r="BRE216" s="695"/>
      <c r="BRF216" s="695"/>
      <c r="BRG216" s="695"/>
      <c r="BRH216" s="695"/>
      <c r="BRI216" s="695"/>
      <c r="BRJ216" s="695"/>
      <c r="BRK216" s="695"/>
      <c r="BRL216" s="695"/>
      <c r="BRM216" s="695"/>
      <c r="BRN216" s="695"/>
      <c r="BRO216" s="695"/>
      <c r="BRP216" s="695"/>
      <c r="BRQ216" s="695"/>
      <c r="BRR216" s="695"/>
      <c r="BRS216" s="695"/>
      <c r="BRT216" s="695"/>
      <c r="BRU216" s="695"/>
      <c r="BRV216" s="695"/>
      <c r="BRW216" s="695"/>
      <c r="BRX216" s="695"/>
      <c r="BRY216" s="695"/>
      <c r="BRZ216" s="695"/>
      <c r="BSA216" s="695"/>
      <c r="BSB216" s="695"/>
      <c r="BSC216" s="695"/>
      <c r="BSD216" s="695"/>
      <c r="BSE216" s="695"/>
      <c r="BSF216" s="695"/>
      <c r="BSG216" s="695"/>
      <c r="BSH216" s="695"/>
      <c r="BSI216" s="695"/>
      <c r="BSJ216" s="695"/>
      <c r="BSK216" s="695"/>
      <c r="BSL216" s="695"/>
      <c r="BSM216" s="695"/>
      <c r="BSN216" s="695"/>
      <c r="BSO216" s="695"/>
      <c r="BSP216" s="695"/>
      <c r="BSQ216" s="695"/>
      <c r="BSR216" s="695"/>
      <c r="BSS216" s="695"/>
      <c r="BST216" s="695"/>
      <c r="BSU216" s="695"/>
      <c r="BSV216" s="695"/>
      <c r="BSW216" s="695"/>
      <c r="BSX216" s="695"/>
      <c r="BSY216" s="695"/>
      <c r="BSZ216" s="695"/>
      <c r="BTA216" s="695"/>
      <c r="BTB216" s="695"/>
      <c r="BTC216" s="695"/>
      <c r="BTD216" s="695"/>
      <c r="BTE216" s="695"/>
      <c r="BTF216" s="695"/>
      <c r="BTG216" s="695"/>
      <c r="BTH216" s="695"/>
      <c r="BTI216" s="695"/>
    </row>
    <row r="217" spans="1:1881" s="461" customFormat="1" ht="33" customHeight="1" thickBot="1" x14ac:dyDescent="0.3">
      <c r="A217" s="788">
        <v>960</v>
      </c>
      <c r="B217" s="859" t="s">
        <v>984</v>
      </c>
      <c r="C217" s="860"/>
      <c r="D217" s="863"/>
      <c r="E217" s="864"/>
      <c r="F217" s="789" t="str">
        <f>IF(ISBLANK($D217),"&lt;&lt;&lt;&lt;&lt;&lt;&lt;&lt;&lt;&lt;&lt;&lt;&lt;&lt;&lt;&lt;&lt;&lt;&lt;","")</f>
        <v>&lt;&lt;&lt;&lt;&lt;&lt;&lt;&lt;&lt;&lt;&lt;&lt;&lt;&lt;&lt;&lt;&lt;&lt;&lt;</v>
      </c>
      <c r="G217" s="789" t="str">
        <f>IF(ISBLANK($D217),"Cell D217 must be completed.","")</f>
        <v>Cell D217 must be completed.</v>
      </c>
      <c r="H217" s="463"/>
      <c r="I217" s="388"/>
      <c r="J217"/>
      <c r="K217" s="462"/>
      <c r="L217" s="462"/>
      <c r="M217" s="462"/>
      <c r="N217"/>
      <c r="O217" s="462"/>
      <c r="P217" s="462"/>
      <c r="Q217" s="462"/>
      <c r="R217" s="462"/>
      <c r="S217" s="462"/>
      <c r="T217" s="462"/>
      <c r="U217" s="462"/>
      <c r="V217" s="462"/>
      <c r="W217" s="462"/>
      <c r="X217" s="462"/>
      <c r="Y217" s="462"/>
      <c r="Z217" s="462"/>
      <c r="AA217" s="462"/>
      <c r="AB217" s="462"/>
      <c r="AC217" s="462"/>
      <c r="AD217" s="462"/>
      <c r="AE217" s="462"/>
      <c r="AF217" s="462"/>
      <c r="AG217" s="462"/>
      <c r="AH217" s="462"/>
      <c r="AI217" s="462"/>
      <c r="AJ217" s="462"/>
      <c r="AK217" s="462"/>
      <c r="AL217" s="462"/>
      <c r="AM217" s="462"/>
      <c r="AN217" s="462"/>
      <c r="AO217" s="462"/>
      <c r="AP217" s="462"/>
      <c r="AQ217" s="462"/>
      <c r="AR217" s="462"/>
      <c r="AS217" s="462"/>
      <c r="AT217" s="462"/>
      <c r="AU217" s="462"/>
      <c r="AV217" s="462"/>
      <c r="AW217" s="462"/>
      <c r="AX217" s="462"/>
      <c r="AY217" s="462"/>
      <c r="AZ217" s="462"/>
      <c r="BA217" s="462"/>
      <c r="BB217" s="462"/>
      <c r="BC217" s="462"/>
      <c r="BD217" s="462"/>
      <c r="BE217" s="462"/>
      <c r="BF217" s="462"/>
      <c r="BG217" s="462"/>
      <c r="BH217" s="462"/>
      <c r="BI217" s="462"/>
      <c r="BJ217" s="462"/>
      <c r="BK217" s="462"/>
      <c r="BL217" s="462"/>
      <c r="BM217" s="462"/>
      <c r="BN217" s="462"/>
      <c r="BO217" s="462"/>
      <c r="BP217" s="462"/>
      <c r="BQ217" s="462"/>
      <c r="BR217" s="462"/>
      <c r="BS217" s="462"/>
      <c r="BT217" s="462"/>
      <c r="BU217" s="462"/>
      <c r="BV217" s="462"/>
      <c r="BW217" s="462"/>
      <c r="BX217" s="462"/>
      <c r="BY217" s="462"/>
      <c r="BZ217" s="462"/>
      <c r="CA217" s="462"/>
      <c r="CB217" s="462"/>
      <c r="CC217" s="462"/>
      <c r="CD217" s="462"/>
      <c r="CE217" s="462"/>
      <c r="CF217" s="462"/>
      <c r="CG217" s="462"/>
      <c r="CH217" s="462"/>
      <c r="CI217" s="462"/>
      <c r="CJ217" s="462"/>
      <c r="CK217" s="462"/>
      <c r="CL217" s="462"/>
      <c r="CM217" s="462"/>
      <c r="CN217" s="462"/>
      <c r="CO217" s="462"/>
      <c r="CP217" s="462"/>
      <c r="CQ217" s="462"/>
      <c r="CR217" s="462"/>
      <c r="CS217" s="462"/>
      <c r="CT217" s="462"/>
      <c r="CU217" s="462"/>
      <c r="CV217" s="462"/>
      <c r="CW217" s="462"/>
      <c r="CX217" s="462"/>
      <c r="CY217" s="462"/>
      <c r="CZ217" s="462"/>
      <c r="DA217" s="462"/>
      <c r="DB217" s="462"/>
      <c r="DC217" s="462"/>
      <c r="DD217" s="462"/>
      <c r="DE217" s="462"/>
      <c r="DF217" s="462"/>
      <c r="DG217" s="462"/>
      <c r="DH217" s="462"/>
      <c r="DI217" s="462"/>
      <c r="DJ217" s="462"/>
      <c r="DK217" s="462"/>
      <c r="DL217" s="462"/>
      <c r="DM217" s="462"/>
      <c r="DN217" s="462"/>
      <c r="DO217" s="462"/>
      <c r="DP217" s="462"/>
      <c r="DQ217" s="462"/>
      <c r="DR217" s="462"/>
      <c r="DS217" s="462"/>
      <c r="DT217" s="462"/>
      <c r="DU217" s="462"/>
      <c r="DV217" s="462"/>
      <c r="DW217" s="462"/>
      <c r="DX217" s="462"/>
      <c r="DY217" s="462"/>
      <c r="DZ217" s="462"/>
      <c r="EA217" s="462"/>
      <c r="EB217" s="462"/>
      <c r="EC217" s="462"/>
      <c r="ED217" s="462"/>
      <c r="EE217" s="462"/>
      <c r="EF217" s="462"/>
      <c r="EG217" s="462"/>
      <c r="EH217" s="462"/>
      <c r="EI217" s="462"/>
      <c r="EJ217" s="462"/>
      <c r="EK217" s="462"/>
      <c r="EL217" s="462"/>
      <c r="EM217" s="462"/>
      <c r="EN217" s="462"/>
      <c r="EO217" s="462"/>
      <c r="EP217" s="462"/>
      <c r="EQ217" s="462"/>
      <c r="ER217" s="462"/>
      <c r="ES217" s="462"/>
      <c r="ET217" s="462"/>
      <c r="EU217" s="462"/>
      <c r="EV217" s="462"/>
      <c r="EW217" s="462"/>
      <c r="EX217" s="462"/>
      <c r="EY217" s="462"/>
      <c r="EZ217" s="462"/>
      <c r="FA217" s="462"/>
      <c r="FB217" s="462"/>
      <c r="FC217" s="462"/>
      <c r="FD217" s="462"/>
      <c r="FE217" s="462"/>
      <c r="FF217" s="462"/>
      <c r="FG217" s="462"/>
      <c r="FH217" s="462"/>
      <c r="FI217" s="462"/>
      <c r="FJ217" s="462"/>
      <c r="FK217" s="462"/>
      <c r="FL217" s="462"/>
      <c r="FM217" s="462"/>
      <c r="FN217" s="462"/>
      <c r="FO217" s="462"/>
      <c r="FP217" s="462"/>
      <c r="FQ217" s="462"/>
      <c r="FR217" s="462"/>
      <c r="FS217" s="462"/>
      <c r="FT217" s="462"/>
      <c r="FU217" s="462"/>
      <c r="FV217" s="462"/>
      <c r="FW217" s="462"/>
      <c r="FX217" s="462"/>
      <c r="FY217" s="462"/>
      <c r="FZ217" s="462"/>
      <c r="GA217" s="462"/>
      <c r="GB217" s="462"/>
      <c r="GC217" s="462"/>
      <c r="GD217" s="462"/>
      <c r="GE217" s="462"/>
      <c r="GF217" s="462"/>
      <c r="GG217" s="462"/>
      <c r="GH217" s="462"/>
      <c r="GI217" s="462"/>
      <c r="GJ217" s="462"/>
      <c r="GK217" s="462"/>
      <c r="GL217" s="462"/>
      <c r="GM217" s="462"/>
      <c r="GN217" s="462"/>
      <c r="GO217" s="462"/>
      <c r="GP217" s="462"/>
      <c r="GQ217" s="462"/>
      <c r="GR217" s="462"/>
      <c r="GS217" s="462"/>
      <c r="GT217" s="462"/>
      <c r="GU217" s="462"/>
      <c r="GV217" s="462"/>
      <c r="GW217" s="462"/>
      <c r="GX217" s="462"/>
      <c r="GY217" s="462"/>
      <c r="GZ217" s="462"/>
      <c r="HA217" s="462"/>
      <c r="HB217" s="462"/>
      <c r="HC217" s="462"/>
      <c r="HD217" s="462"/>
      <c r="HE217" s="462"/>
      <c r="HF217" s="462"/>
      <c r="HG217" s="462"/>
      <c r="HH217" s="462"/>
      <c r="HI217" s="462"/>
      <c r="HJ217" s="462"/>
      <c r="HK217" s="462"/>
      <c r="HL217" s="462"/>
      <c r="HM217" s="462"/>
      <c r="HN217" s="462"/>
      <c r="HO217" s="462"/>
      <c r="HP217" s="462"/>
      <c r="HQ217" s="462"/>
      <c r="HR217" s="462"/>
      <c r="HS217" s="462"/>
      <c r="HT217" s="462"/>
      <c r="HU217" s="462"/>
      <c r="HV217" s="462"/>
      <c r="HW217" s="462"/>
      <c r="HX217" s="462"/>
      <c r="HY217" s="462"/>
      <c r="HZ217" s="462"/>
      <c r="IA217" s="462"/>
      <c r="IB217" s="462"/>
      <c r="IC217" s="462"/>
      <c r="ID217" s="462"/>
      <c r="IE217" s="462"/>
      <c r="IF217" s="462"/>
      <c r="IG217" s="462"/>
      <c r="IH217" s="462"/>
      <c r="II217" s="462"/>
      <c r="IJ217" s="462"/>
      <c r="IK217" s="462"/>
      <c r="IL217" s="462"/>
      <c r="IM217" s="462"/>
      <c r="IN217" s="462"/>
      <c r="IO217" s="462"/>
      <c r="IP217" s="462"/>
      <c r="IQ217" s="462"/>
      <c r="IR217" s="462"/>
      <c r="IS217" s="462"/>
      <c r="IT217" s="462"/>
      <c r="IU217" s="462"/>
      <c r="IV217" s="462"/>
      <c r="IW217" s="462"/>
      <c r="IX217" s="462"/>
      <c r="IY217" s="462"/>
      <c r="IZ217" s="462"/>
      <c r="JA217" s="462"/>
      <c r="JB217" s="462"/>
      <c r="JC217" s="462"/>
      <c r="JD217" s="462"/>
      <c r="JE217" s="462"/>
      <c r="JF217" s="462"/>
      <c r="JG217" s="462"/>
      <c r="JH217" s="462"/>
      <c r="JI217" s="462"/>
      <c r="JJ217" s="462"/>
      <c r="JK217" s="462"/>
      <c r="JL217" s="462"/>
      <c r="JM217" s="462"/>
      <c r="JN217" s="462"/>
      <c r="JO217" s="462"/>
      <c r="JP217" s="462"/>
      <c r="JQ217" s="462"/>
      <c r="JR217" s="462"/>
      <c r="JS217" s="462"/>
      <c r="JT217" s="462"/>
      <c r="JU217" s="462"/>
      <c r="JV217" s="462"/>
      <c r="JW217" s="462"/>
      <c r="JX217" s="462"/>
      <c r="JY217" s="462"/>
      <c r="JZ217" s="462"/>
      <c r="KA217" s="462"/>
      <c r="KB217" s="462"/>
      <c r="KC217" s="462"/>
      <c r="KD217" s="462"/>
      <c r="KE217" s="462"/>
      <c r="KF217" s="462"/>
      <c r="KG217" s="462"/>
      <c r="KH217" s="462"/>
      <c r="KI217" s="462"/>
      <c r="KJ217" s="462"/>
      <c r="KK217" s="462"/>
      <c r="KL217" s="462"/>
      <c r="KM217" s="462"/>
      <c r="KN217" s="462"/>
      <c r="KO217" s="462"/>
      <c r="KP217" s="462"/>
      <c r="KQ217" s="462"/>
      <c r="KR217" s="462"/>
      <c r="KS217" s="462"/>
      <c r="KT217" s="462"/>
      <c r="KU217" s="462"/>
      <c r="KV217" s="462"/>
      <c r="KW217" s="462"/>
      <c r="KX217" s="462"/>
      <c r="KY217" s="462"/>
      <c r="KZ217" s="462"/>
      <c r="LA217" s="462"/>
      <c r="LB217" s="462"/>
      <c r="LC217" s="462"/>
      <c r="LD217" s="462"/>
      <c r="LE217" s="462"/>
      <c r="LF217" s="462"/>
      <c r="LG217" s="462"/>
      <c r="LH217" s="462"/>
      <c r="LI217" s="462"/>
      <c r="LJ217" s="462"/>
      <c r="LK217" s="462"/>
      <c r="LL217" s="462"/>
      <c r="LM217" s="462"/>
      <c r="LN217" s="462"/>
      <c r="LO217" s="462"/>
      <c r="LP217" s="462"/>
      <c r="LQ217" s="462"/>
      <c r="LR217" s="462"/>
      <c r="LS217" s="462"/>
      <c r="LT217" s="462"/>
      <c r="LU217" s="462"/>
      <c r="LV217" s="462"/>
      <c r="LW217" s="462"/>
      <c r="LX217" s="462"/>
      <c r="LY217" s="462"/>
      <c r="LZ217" s="462"/>
      <c r="MA217" s="462"/>
      <c r="MB217" s="462"/>
      <c r="MC217" s="462"/>
      <c r="MD217" s="462"/>
      <c r="ME217" s="462"/>
      <c r="MF217" s="462"/>
      <c r="MG217" s="462"/>
      <c r="MH217" s="462"/>
      <c r="MI217" s="462"/>
      <c r="MJ217" s="462"/>
      <c r="MK217" s="462"/>
      <c r="ML217" s="462"/>
      <c r="MM217" s="462"/>
      <c r="MN217" s="462"/>
      <c r="MO217" s="462"/>
      <c r="MP217" s="462"/>
      <c r="MQ217" s="462"/>
      <c r="MR217" s="462"/>
      <c r="MS217" s="462"/>
      <c r="MT217" s="462"/>
      <c r="MU217" s="462"/>
      <c r="MV217" s="462"/>
      <c r="MW217" s="462"/>
      <c r="MX217" s="462"/>
      <c r="MY217" s="462"/>
      <c r="MZ217" s="462"/>
      <c r="NA217" s="462"/>
      <c r="NB217" s="462"/>
      <c r="NC217" s="462"/>
      <c r="ND217" s="462"/>
      <c r="NE217" s="462"/>
      <c r="NF217" s="462"/>
      <c r="NG217" s="462"/>
      <c r="NH217" s="462"/>
      <c r="NI217" s="462"/>
      <c r="NJ217" s="462"/>
      <c r="NK217" s="462"/>
      <c r="NL217" s="462"/>
      <c r="NM217" s="462"/>
      <c r="NN217" s="462"/>
      <c r="NO217" s="462"/>
      <c r="NP217" s="462"/>
      <c r="NQ217" s="462"/>
      <c r="NR217" s="462"/>
      <c r="NS217" s="462"/>
      <c r="NT217" s="462"/>
      <c r="NU217" s="462"/>
      <c r="NV217" s="462"/>
      <c r="NW217" s="462"/>
      <c r="NX217" s="462"/>
      <c r="NY217" s="462"/>
      <c r="NZ217" s="462"/>
      <c r="OA217" s="462"/>
      <c r="OB217" s="462"/>
      <c r="OC217" s="462"/>
      <c r="OD217" s="462"/>
      <c r="OE217" s="462"/>
      <c r="OF217" s="462"/>
      <c r="OG217" s="462"/>
      <c r="OH217" s="462"/>
      <c r="OI217" s="462"/>
      <c r="OJ217" s="462"/>
      <c r="OK217" s="462"/>
      <c r="OL217" s="462"/>
      <c r="OM217" s="462"/>
      <c r="ON217" s="462"/>
      <c r="OO217" s="462"/>
      <c r="OP217" s="462"/>
      <c r="OQ217" s="462"/>
      <c r="OR217" s="462"/>
      <c r="OS217" s="462"/>
      <c r="OT217" s="462"/>
      <c r="OU217" s="462"/>
      <c r="OV217" s="462"/>
      <c r="OW217" s="462"/>
      <c r="OX217" s="462"/>
      <c r="OY217" s="462"/>
      <c r="OZ217" s="462"/>
      <c r="PA217" s="462"/>
      <c r="PB217" s="462"/>
      <c r="PC217" s="462"/>
      <c r="PD217" s="462"/>
      <c r="PE217" s="462"/>
      <c r="PF217" s="462"/>
      <c r="PG217" s="462"/>
      <c r="PH217" s="462"/>
      <c r="PI217" s="462"/>
      <c r="PJ217" s="462"/>
      <c r="PK217" s="462"/>
      <c r="PL217" s="462"/>
      <c r="PM217" s="462"/>
      <c r="PN217" s="462"/>
      <c r="PO217" s="462"/>
      <c r="PP217" s="462"/>
      <c r="PQ217" s="462"/>
      <c r="PR217" s="462"/>
      <c r="PS217" s="462"/>
      <c r="PT217" s="462"/>
      <c r="PU217" s="462"/>
      <c r="PV217" s="462"/>
      <c r="PW217" s="462"/>
      <c r="PX217" s="462"/>
      <c r="PY217" s="462"/>
      <c r="PZ217" s="462"/>
      <c r="QA217" s="462"/>
      <c r="QB217" s="462"/>
      <c r="QC217" s="462"/>
      <c r="QD217" s="462"/>
      <c r="QE217" s="462"/>
      <c r="QF217" s="462"/>
      <c r="QG217" s="462"/>
      <c r="QH217" s="462"/>
      <c r="QI217" s="462"/>
      <c r="QJ217" s="462"/>
      <c r="QK217" s="462"/>
      <c r="QL217" s="462"/>
      <c r="QM217" s="462"/>
      <c r="QN217" s="462"/>
      <c r="QO217" s="462"/>
      <c r="QP217" s="462"/>
      <c r="QQ217" s="462"/>
      <c r="QR217" s="462"/>
      <c r="QS217" s="462"/>
      <c r="QT217" s="462"/>
      <c r="QU217" s="462"/>
      <c r="QV217" s="462"/>
      <c r="QW217" s="462"/>
      <c r="QX217" s="462"/>
      <c r="QY217" s="462"/>
      <c r="QZ217" s="462"/>
      <c r="RA217" s="462"/>
      <c r="RB217" s="462"/>
      <c r="RC217" s="462"/>
      <c r="RD217" s="462"/>
      <c r="RE217" s="462"/>
      <c r="RF217" s="462"/>
      <c r="RG217" s="462"/>
      <c r="RH217" s="462"/>
      <c r="RI217" s="462"/>
      <c r="RJ217" s="462"/>
      <c r="RK217" s="462"/>
      <c r="RL217" s="462"/>
      <c r="RM217" s="462"/>
      <c r="RN217" s="462"/>
      <c r="RO217" s="462"/>
      <c r="RP217" s="462"/>
      <c r="RQ217" s="462"/>
      <c r="RR217" s="462"/>
      <c r="RS217" s="462"/>
      <c r="RT217" s="462"/>
      <c r="RU217" s="462"/>
      <c r="RV217" s="462"/>
      <c r="RW217" s="462"/>
      <c r="RX217" s="462"/>
      <c r="RY217" s="462"/>
      <c r="RZ217" s="462"/>
      <c r="SA217" s="462"/>
      <c r="SB217" s="462"/>
      <c r="SC217" s="462"/>
      <c r="SD217" s="462"/>
      <c r="SE217" s="462"/>
      <c r="SF217" s="462"/>
      <c r="SG217" s="462"/>
      <c r="SH217" s="462"/>
      <c r="SI217" s="462"/>
      <c r="SJ217" s="462"/>
      <c r="SK217" s="462"/>
      <c r="SL217" s="462"/>
      <c r="SM217" s="462"/>
      <c r="SN217" s="462"/>
      <c r="SO217" s="462"/>
      <c r="SP217" s="462"/>
      <c r="SQ217" s="462"/>
      <c r="SR217" s="462"/>
      <c r="SS217" s="462"/>
      <c r="ST217" s="462"/>
      <c r="SU217" s="462"/>
      <c r="SV217" s="462"/>
      <c r="SW217" s="462"/>
      <c r="SX217" s="462"/>
      <c r="SY217" s="462"/>
      <c r="SZ217" s="462"/>
      <c r="TA217" s="462"/>
      <c r="TB217" s="462"/>
      <c r="TC217" s="462"/>
      <c r="TD217" s="462"/>
      <c r="TE217" s="462"/>
      <c r="TF217" s="462"/>
      <c r="TG217" s="462"/>
      <c r="TH217" s="462"/>
      <c r="TI217" s="462"/>
      <c r="TJ217" s="462"/>
      <c r="TK217" s="462"/>
      <c r="TL217" s="462"/>
      <c r="TM217" s="462"/>
      <c r="TN217" s="462"/>
      <c r="TO217" s="462"/>
      <c r="TP217" s="462"/>
      <c r="TQ217" s="462"/>
      <c r="TR217" s="462"/>
      <c r="TS217" s="462"/>
      <c r="TT217" s="462"/>
      <c r="TU217" s="462"/>
      <c r="TV217" s="462"/>
      <c r="TW217" s="462"/>
      <c r="TX217" s="462"/>
      <c r="TY217" s="462"/>
      <c r="TZ217" s="462"/>
      <c r="UA217" s="462"/>
      <c r="UB217" s="462"/>
      <c r="UC217" s="462"/>
      <c r="UD217" s="462"/>
      <c r="UE217" s="462"/>
      <c r="UF217" s="462"/>
      <c r="UG217" s="462"/>
      <c r="UH217" s="462"/>
      <c r="UI217" s="462"/>
      <c r="UJ217" s="462"/>
      <c r="UK217" s="462"/>
      <c r="UL217" s="462"/>
      <c r="UM217" s="462"/>
      <c r="UN217" s="462"/>
      <c r="UO217" s="462"/>
      <c r="UP217" s="462"/>
      <c r="UQ217" s="462"/>
      <c r="UR217" s="462"/>
      <c r="US217" s="462"/>
      <c r="UT217" s="462"/>
      <c r="UU217" s="462"/>
      <c r="UV217" s="462"/>
      <c r="UW217" s="462"/>
      <c r="UX217" s="462"/>
      <c r="UY217" s="462"/>
      <c r="UZ217" s="462"/>
      <c r="VA217" s="462"/>
      <c r="VB217" s="462"/>
      <c r="VC217" s="462"/>
      <c r="VD217" s="462"/>
      <c r="VE217" s="462"/>
      <c r="VF217" s="462"/>
      <c r="VG217" s="462"/>
      <c r="VH217" s="462"/>
      <c r="VI217" s="462"/>
      <c r="VJ217" s="462"/>
      <c r="VK217" s="462"/>
      <c r="VL217" s="462"/>
      <c r="VM217" s="462"/>
      <c r="VN217" s="462"/>
      <c r="VO217" s="462"/>
      <c r="VP217" s="462"/>
      <c r="VQ217" s="462"/>
      <c r="VR217" s="462"/>
      <c r="VS217" s="462"/>
      <c r="VT217" s="462"/>
      <c r="VU217" s="462"/>
      <c r="VV217" s="462"/>
      <c r="VW217" s="462"/>
      <c r="VX217" s="462"/>
      <c r="VY217" s="462"/>
      <c r="VZ217" s="462"/>
      <c r="WA217" s="462"/>
      <c r="WB217" s="462"/>
      <c r="WC217" s="462"/>
      <c r="WD217" s="462"/>
      <c r="WE217" s="462"/>
      <c r="WF217" s="462"/>
      <c r="WG217" s="462"/>
      <c r="WH217" s="462"/>
      <c r="WI217" s="462"/>
      <c r="WJ217" s="462"/>
      <c r="WK217" s="462"/>
      <c r="WL217" s="462"/>
      <c r="WM217" s="462"/>
      <c r="WN217" s="462"/>
      <c r="WO217" s="462"/>
      <c r="WP217" s="462"/>
      <c r="WQ217" s="462"/>
      <c r="WR217" s="462"/>
      <c r="WS217" s="462"/>
      <c r="WT217" s="462"/>
      <c r="WU217" s="462"/>
      <c r="WV217" s="462"/>
      <c r="WW217" s="462"/>
      <c r="WX217" s="462"/>
      <c r="WY217" s="462"/>
      <c r="WZ217" s="462"/>
      <c r="XA217" s="462"/>
      <c r="XB217" s="462"/>
      <c r="XC217" s="462"/>
      <c r="XD217" s="462"/>
      <c r="XE217" s="462"/>
      <c r="XF217" s="462"/>
      <c r="XG217" s="462"/>
      <c r="XH217" s="462"/>
      <c r="XI217" s="462"/>
      <c r="XJ217" s="462"/>
      <c r="XK217" s="462"/>
      <c r="XL217" s="462"/>
      <c r="XM217" s="462"/>
      <c r="XN217" s="462"/>
      <c r="XO217" s="462"/>
      <c r="XP217" s="462"/>
      <c r="XQ217" s="462"/>
      <c r="XR217" s="462"/>
      <c r="XS217" s="462"/>
      <c r="XT217" s="462"/>
      <c r="XU217" s="462"/>
      <c r="XV217" s="462"/>
      <c r="XW217" s="462"/>
      <c r="XX217" s="462"/>
      <c r="XY217" s="462"/>
      <c r="XZ217" s="462"/>
      <c r="YA217" s="462"/>
      <c r="YB217" s="462"/>
      <c r="YC217" s="462"/>
      <c r="YD217" s="462"/>
      <c r="YE217" s="462"/>
      <c r="YF217" s="462"/>
      <c r="YG217" s="462"/>
      <c r="YH217" s="462"/>
      <c r="YI217" s="462"/>
      <c r="YJ217" s="462"/>
      <c r="YK217" s="462"/>
      <c r="YL217" s="462"/>
      <c r="YM217" s="462"/>
      <c r="YN217" s="462"/>
      <c r="YO217" s="462"/>
      <c r="YP217" s="462"/>
      <c r="YQ217" s="462"/>
      <c r="YR217" s="462"/>
      <c r="YS217" s="462"/>
      <c r="YT217" s="462"/>
      <c r="YU217" s="462"/>
      <c r="YV217" s="462"/>
      <c r="YW217" s="462"/>
      <c r="YX217" s="462"/>
      <c r="YY217" s="462"/>
      <c r="YZ217" s="462"/>
      <c r="ZA217" s="462"/>
      <c r="ZB217" s="462"/>
      <c r="ZC217" s="462"/>
      <c r="ZD217" s="462"/>
      <c r="ZE217" s="462"/>
      <c r="ZF217" s="462"/>
      <c r="ZG217" s="462"/>
      <c r="ZH217" s="462"/>
      <c r="ZI217" s="462"/>
      <c r="ZJ217" s="462"/>
      <c r="ZK217" s="462"/>
      <c r="ZL217" s="462"/>
      <c r="ZM217" s="462"/>
      <c r="ZN217" s="462"/>
      <c r="ZO217" s="462"/>
      <c r="ZP217" s="462"/>
      <c r="ZQ217" s="462"/>
      <c r="ZR217" s="462"/>
      <c r="ZS217" s="462"/>
      <c r="ZT217" s="462"/>
      <c r="ZU217" s="462"/>
      <c r="ZV217" s="462"/>
      <c r="ZW217" s="462"/>
      <c r="ZX217" s="462"/>
      <c r="ZY217" s="462"/>
      <c r="ZZ217" s="462"/>
      <c r="AAA217" s="462"/>
      <c r="AAB217" s="462"/>
      <c r="AAC217" s="462"/>
      <c r="AAD217" s="462"/>
      <c r="AAE217" s="462"/>
      <c r="AAF217" s="462"/>
      <c r="AAG217" s="462"/>
      <c r="AAH217" s="462"/>
      <c r="AAI217" s="462"/>
      <c r="AAJ217" s="462"/>
      <c r="AAK217" s="462"/>
      <c r="AAL217" s="462"/>
      <c r="AAM217" s="462"/>
      <c r="AAN217" s="462"/>
      <c r="AAO217" s="462"/>
      <c r="AAP217" s="462"/>
      <c r="AAQ217" s="462"/>
      <c r="AAR217" s="462"/>
      <c r="AAS217" s="462"/>
      <c r="AAT217" s="462"/>
      <c r="AAU217" s="462"/>
      <c r="AAV217" s="462"/>
      <c r="AAW217" s="462"/>
      <c r="AAX217" s="462"/>
      <c r="AAY217" s="462"/>
      <c r="AAZ217" s="462"/>
      <c r="ABA217" s="462"/>
      <c r="ABB217" s="462"/>
      <c r="ABC217" s="462"/>
      <c r="ABD217" s="462"/>
      <c r="ABE217" s="462"/>
      <c r="ABF217" s="462"/>
      <c r="ABG217" s="462"/>
      <c r="ABH217" s="462"/>
      <c r="ABI217" s="462"/>
      <c r="ABJ217" s="462"/>
      <c r="ABK217" s="462"/>
      <c r="ABL217" s="462"/>
      <c r="ABM217" s="462"/>
      <c r="ABN217" s="462"/>
      <c r="ABO217" s="462"/>
      <c r="ABP217" s="462"/>
      <c r="ABQ217" s="462"/>
      <c r="ABR217" s="462"/>
      <c r="ABS217" s="462"/>
      <c r="ABT217" s="462"/>
      <c r="ABU217" s="462"/>
      <c r="ABV217" s="462"/>
      <c r="ABW217" s="462"/>
      <c r="ABX217" s="462"/>
      <c r="ABY217" s="462"/>
      <c r="ABZ217" s="462"/>
      <c r="ACA217" s="462"/>
      <c r="ACB217" s="462"/>
      <c r="ACC217" s="462"/>
      <c r="ACD217" s="462"/>
      <c r="ACE217" s="462"/>
      <c r="ACF217" s="462"/>
      <c r="ACG217" s="462"/>
      <c r="ACH217" s="462"/>
      <c r="ACI217" s="462"/>
      <c r="ACJ217" s="462"/>
      <c r="ACK217" s="462"/>
      <c r="ACL217" s="462"/>
      <c r="ACM217" s="462"/>
      <c r="ACN217" s="462"/>
      <c r="ACO217" s="462"/>
      <c r="ACP217" s="462"/>
      <c r="ACQ217" s="462"/>
      <c r="ACR217" s="462"/>
      <c r="ACS217" s="462"/>
      <c r="ACT217" s="462"/>
      <c r="ACU217" s="462"/>
      <c r="ACV217" s="462"/>
      <c r="ACW217" s="462"/>
      <c r="ACX217" s="462"/>
      <c r="ACY217" s="462"/>
      <c r="ACZ217" s="462"/>
      <c r="ADA217" s="462"/>
      <c r="ADB217" s="462"/>
      <c r="ADC217" s="462"/>
      <c r="ADD217" s="462"/>
      <c r="ADE217" s="462"/>
      <c r="ADF217" s="462"/>
      <c r="ADG217" s="462"/>
      <c r="ADH217" s="462"/>
      <c r="ADI217" s="462"/>
      <c r="ADJ217" s="462"/>
      <c r="ADK217" s="462"/>
      <c r="ADL217" s="462"/>
      <c r="ADM217" s="462"/>
      <c r="ADN217" s="462"/>
      <c r="ADO217" s="462"/>
      <c r="ADP217" s="462"/>
      <c r="ADQ217" s="462"/>
      <c r="ADR217" s="462"/>
      <c r="ADS217" s="462"/>
      <c r="ADT217" s="462"/>
      <c r="ADU217" s="462"/>
      <c r="ADV217" s="462"/>
      <c r="ADW217" s="462"/>
      <c r="ADX217" s="462"/>
      <c r="ADY217" s="462"/>
      <c r="ADZ217" s="462"/>
      <c r="AEA217" s="462"/>
      <c r="AEB217" s="462"/>
      <c r="AEC217" s="462"/>
      <c r="AED217" s="462"/>
      <c r="AEE217" s="462"/>
      <c r="AEF217" s="462"/>
      <c r="AEG217" s="462"/>
      <c r="AEH217" s="462"/>
      <c r="AEI217" s="462"/>
      <c r="AEJ217" s="462"/>
      <c r="AEK217" s="462"/>
      <c r="AEL217" s="462"/>
      <c r="AEM217" s="462"/>
      <c r="AEN217" s="462"/>
      <c r="AEO217" s="462"/>
      <c r="AEP217" s="462"/>
      <c r="AEQ217" s="462"/>
      <c r="AER217" s="462"/>
      <c r="AES217" s="462"/>
      <c r="AET217" s="462"/>
      <c r="AEU217" s="462"/>
      <c r="AEV217" s="462"/>
      <c r="AEW217" s="462"/>
      <c r="AEX217" s="462"/>
      <c r="AEY217" s="462"/>
      <c r="AEZ217" s="462"/>
      <c r="AFA217" s="462"/>
      <c r="AFB217" s="462"/>
      <c r="AFC217" s="462"/>
      <c r="AFD217" s="462"/>
      <c r="AFE217" s="462"/>
      <c r="AFF217" s="462"/>
      <c r="AFG217" s="462"/>
      <c r="AFH217" s="462"/>
      <c r="AFI217" s="462"/>
      <c r="AFJ217" s="462"/>
      <c r="AFK217" s="462"/>
      <c r="AFL217" s="462"/>
      <c r="AFM217" s="462"/>
      <c r="AFN217" s="462"/>
      <c r="AFO217" s="462"/>
      <c r="AFP217" s="462"/>
      <c r="AFQ217" s="462"/>
      <c r="AFR217" s="462"/>
      <c r="AFS217" s="462"/>
      <c r="AFT217" s="462"/>
      <c r="AFU217" s="462"/>
      <c r="AFV217" s="462"/>
      <c r="AFW217" s="462"/>
      <c r="AFX217" s="462"/>
      <c r="AFY217" s="462"/>
      <c r="AFZ217" s="462"/>
      <c r="AGA217" s="462"/>
      <c r="AGB217" s="462"/>
      <c r="AGC217" s="462"/>
      <c r="AGD217" s="462"/>
      <c r="AGE217" s="462"/>
      <c r="AGF217" s="462"/>
      <c r="AGG217" s="462"/>
      <c r="AGH217" s="462"/>
      <c r="AGI217" s="462"/>
      <c r="AGJ217" s="462"/>
      <c r="AGK217" s="462"/>
      <c r="AGL217" s="462"/>
      <c r="AGM217" s="462"/>
      <c r="AGN217" s="462"/>
      <c r="AGO217" s="462"/>
      <c r="AGP217" s="462"/>
      <c r="AGQ217" s="462"/>
      <c r="AGR217" s="462"/>
      <c r="AGS217" s="462"/>
      <c r="AGT217" s="462"/>
      <c r="AGU217" s="462"/>
      <c r="AGV217" s="462"/>
      <c r="AGW217" s="462"/>
      <c r="AGX217" s="462"/>
      <c r="AGY217" s="462"/>
      <c r="AGZ217" s="462"/>
      <c r="AHA217" s="462"/>
      <c r="AHB217" s="462"/>
      <c r="AHC217" s="462"/>
      <c r="AHD217" s="462"/>
      <c r="AHE217" s="462"/>
      <c r="AHF217" s="462"/>
      <c r="AHG217" s="462"/>
      <c r="AHH217" s="462"/>
      <c r="AHI217" s="462"/>
      <c r="AHJ217" s="462"/>
      <c r="AHK217" s="462"/>
      <c r="AHL217" s="462"/>
      <c r="AHM217" s="462"/>
      <c r="AHN217" s="462"/>
      <c r="AHO217" s="462"/>
      <c r="AHP217" s="462"/>
      <c r="AHQ217" s="462"/>
      <c r="AHR217" s="462"/>
      <c r="AHS217" s="462"/>
      <c r="AHT217" s="462"/>
      <c r="AHU217" s="462"/>
      <c r="AHV217" s="462"/>
      <c r="AHW217" s="462"/>
      <c r="AHX217" s="462"/>
      <c r="AHY217" s="462"/>
      <c r="AHZ217" s="462"/>
      <c r="AIA217" s="462"/>
      <c r="AIB217" s="462"/>
      <c r="AIC217" s="462"/>
      <c r="AID217" s="462"/>
      <c r="AIE217" s="462"/>
      <c r="AIF217" s="462"/>
      <c r="AIG217" s="462"/>
      <c r="AIH217" s="462"/>
      <c r="AII217" s="462"/>
      <c r="AIJ217" s="462"/>
      <c r="AIK217" s="462"/>
      <c r="AIL217" s="462"/>
      <c r="AIM217" s="462"/>
      <c r="AIN217" s="462"/>
      <c r="AIO217" s="462"/>
      <c r="AIP217" s="462"/>
      <c r="AIQ217" s="462"/>
      <c r="AIR217" s="462"/>
      <c r="AIS217" s="462"/>
      <c r="AIT217" s="462"/>
      <c r="AIU217" s="462"/>
      <c r="AIV217" s="462"/>
      <c r="AIW217" s="462"/>
      <c r="AIX217" s="462"/>
      <c r="AIY217" s="462"/>
      <c r="AIZ217" s="462"/>
      <c r="AJA217" s="462"/>
      <c r="AJB217" s="462"/>
      <c r="AJC217" s="462"/>
      <c r="AJD217" s="462"/>
      <c r="AJE217" s="462"/>
      <c r="AJF217" s="462"/>
      <c r="AJG217" s="462"/>
      <c r="AJH217" s="462"/>
      <c r="AJI217" s="462"/>
      <c r="AJJ217" s="462"/>
      <c r="AJK217" s="462"/>
      <c r="AJL217" s="462"/>
      <c r="AJM217" s="462"/>
      <c r="AJN217" s="462"/>
      <c r="AJO217" s="462"/>
      <c r="AJP217" s="462"/>
      <c r="AJQ217" s="462"/>
      <c r="AJR217" s="462"/>
      <c r="AJS217" s="462"/>
      <c r="AJT217" s="462"/>
      <c r="AJU217" s="462"/>
      <c r="AJV217" s="462"/>
      <c r="AJW217" s="462"/>
      <c r="AJX217" s="462"/>
      <c r="AJY217" s="462"/>
      <c r="AJZ217" s="462"/>
      <c r="AKA217" s="462"/>
      <c r="AKB217" s="462"/>
      <c r="AKC217" s="462"/>
      <c r="AKD217" s="462"/>
      <c r="AKE217" s="462"/>
      <c r="AKF217" s="462"/>
      <c r="AKG217" s="462"/>
      <c r="AKH217" s="462"/>
      <c r="AKI217" s="462"/>
      <c r="AKJ217" s="462"/>
      <c r="AKK217" s="462"/>
      <c r="AKL217" s="462"/>
      <c r="AKM217" s="462"/>
      <c r="AKN217" s="462"/>
      <c r="AKO217" s="462"/>
      <c r="AKP217" s="462"/>
      <c r="AKQ217" s="462"/>
      <c r="AKR217" s="462"/>
      <c r="AKS217" s="462"/>
      <c r="AKT217" s="462"/>
      <c r="AKU217" s="462"/>
      <c r="AKV217" s="462"/>
      <c r="AKW217" s="462"/>
      <c r="AKX217" s="462"/>
      <c r="AKY217" s="462"/>
      <c r="AKZ217" s="462"/>
      <c r="ALA217" s="462"/>
      <c r="ALB217" s="462"/>
      <c r="ALC217" s="462"/>
      <c r="ALD217" s="462"/>
      <c r="ALE217" s="462"/>
      <c r="ALF217" s="462"/>
      <c r="ALG217" s="462"/>
      <c r="ALH217" s="462"/>
      <c r="ALI217" s="462"/>
      <c r="ALJ217" s="462"/>
      <c r="ALK217" s="462"/>
      <c r="ALL217" s="462"/>
      <c r="ALM217" s="462"/>
      <c r="ALN217" s="462"/>
      <c r="ALO217" s="462"/>
      <c r="ALP217" s="462"/>
      <c r="ALQ217" s="462"/>
      <c r="ALR217" s="462"/>
      <c r="ALS217" s="462"/>
      <c r="ALT217" s="462"/>
      <c r="ALU217" s="462"/>
      <c r="ALV217" s="462"/>
      <c r="ALW217" s="462"/>
      <c r="ALX217" s="462"/>
      <c r="ALY217" s="462"/>
      <c r="ALZ217" s="462"/>
      <c r="AMA217" s="462"/>
      <c r="AMB217" s="462"/>
      <c r="AMC217" s="462"/>
      <c r="AMD217" s="462"/>
      <c r="AME217" s="462"/>
      <c r="AMF217" s="462"/>
      <c r="AMG217" s="462"/>
      <c r="AMH217" s="462"/>
      <c r="AMI217" s="462"/>
      <c r="AMJ217" s="462"/>
      <c r="AMK217" s="462"/>
      <c r="AML217" s="462"/>
      <c r="AMM217" s="462"/>
      <c r="AMN217" s="462"/>
      <c r="AMO217" s="462"/>
      <c r="AMP217" s="462"/>
      <c r="AMQ217" s="462"/>
      <c r="AMR217" s="462"/>
      <c r="AMS217" s="462"/>
      <c r="AMT217" s="462"/>
      <c r="AMU217" s="462"/>
      <c r="AMV217" s="462"/>
      <c r="AMW217" s="462"/>
      <c r="AMX217" s="462"/>
      <c r="AMY217" s="462"/>
      <c r="AMZ217" s="462"/>
      <c r="ANA217" s="462"/>
      <c r="ANB217" s="462"/>
      <c r="ANC217" s="462"/>
      <c r="AND217" s="462"/>
      <c r="ANE217" s="462"/>
      <c r="ANF217" s="462"/>
      <c r="ANG217" s="462"/>
      <c r="ANH217" s="462"/>
      <c r="ANI217" s="462"/>
      <c r="ANJ217" s="462"/>
      <c r="ANK217" s="462"/>
      <c r="ANL217" s="462"/>
      <c r="ANM217" s="462"/>
      <c r="ANN217" s="462"/>
      <c r="ANO217" s="462"/>
      <c r="ANP217" s="462"/>
      <c r="ANQ217" s="462"/>
      <c r="ANR217" s="462"/>
      <c r="ANS217" s="462"/>
      <c r="ANT217" s="462"/>
      <c r="ANU217" s="462"/>
      <c r="ANV217" s="462"/>
      <c r="ANW217" s="462"/>
      <c r="ANX217" s="462"/>
      <c r="ANY217" s="462"/>
      <c r="ANZ217" s="462"/>
      <c r="AOA217" s="462"/>
      <c r="AOB217" s="462"/>
      <c r="AOC217" s="462"/>
      <c r="AOD217" s="462"/>
      <c r="AOE217" s="462"/>
      <c r="AOF217" s="462"/>
      <c r="AOG217" s="462"/>
      <c r="AOH217" s="462"/>
      <c r="AOI217" s="462"/>
      <c r="AOJ217" s="462"/>
      <c r="AOK217" s="462"/>
      <c r="AOL217" s="462"/>
      <c r="AOM217" s="462"/>
      <c r="AON217" s="462"/>
      <c r="AOO217" s="462"/>
      <c r="AOP217" s="462"/>
      <c r="AOQ217" s="462"/>
      <c r="AOR217" s="462"/>
      <c r="AOS217" s="462"/>
      <c r="AOT217" s="462"/>
      <c r="AOU217" s="462"/>
      <c r="AOV217" s="462"/>
      <c r="AOW217" s="462"/>
      <c r="AOX217" s="462"/>
      <c r="AOY217" s="462"/>
      <c r="AOZ217" s="462"/>
      <c r="APA217" s="462"/>
      <c r="APB217" s="462"/>
      <c r="APC217" s="462"/>
      <c r="APD217" s="462"/>
      <c r="APE217" s="462"/>
      <c r="APF217" s="462"/>
      <c r="APG217" s="462"/>
      <c r="APH217" s="462"/>
      <c r="API217" s="462"/>
      <c r="APJ217" s="462"/>
      <c r="APK217" s="462"/>
      <c r="APL217" s="462"/>
      <c r="APM217" s="462"/>
      <c r="APN217" s="462"/>
      <c r="APO217" s="462"/>
      <c r="APP217" s="462"/>
      <c r="APQ217" s="462"/>
      <c r="APR217" s="462"/>
      <c r="APS217" s="462"/>
      <c r="APT217" s="462"/>
      <c r="APU217" s="462"/>
      <c r="APV217" s="462"/>
      <c r="APW217" s="462"/>
      <c r="APX217" s="462"/>
      <c r="APY217" s="462"/>
      <c r="APZ217" s="462"/>
      <c r="AQA217" s="462"/>
      <c r="AQB217" s="462"/>
      <c r="AQC217" s="462"/>
      <c r="AQD217" s="462"/>
      <c r="AQE217" s="462"/>
      <c r="AQF217" s="462"/>
      <c r="AQG217" s="462"/>
      <c r="AQH217" s="462"/>
      <c r="AQI217" s="462"/>
      <c r="AQJ217" s="462"/>
      <c r="AQK217" s="462"/>
      <c r="AQL217" s="462"/>
      <c r="AQM217" s="462"/>
      <c r="AQN217" s="462"/>
      <c r="AQO217" s="462"/>
      <c r="AQP217" s="462"/>
      <c r="AQQ217" s="462"/>
      <c r="AQR217" s="462"/>
      <c r="AQS217" s="462"/>
      <c r="AQT217" s="462"/>
      <c r="AQU217" s="462"/>
      <c r="AQV217" s="462"/>
      <c r="AQW217" s="462"/>
      <c r="AQX217" s="462"/>
      <c r="AQY217" s="462"/>
      <c r="AQZ217" s="462"/>
      <c r="ARA217" s="462"/>
      <c r="ARB217" s="462"/>
      <c r="ARC217" s="462"/>
      <c r="ARD217" s="462"/>
      <c r="ARE217" s="462"/>
      <c r="ARF217" s="462"/>
      <c r="ARG217" s="462"/>
      <c r="ARH217" s="462"/>
      <c r="ARI217" s="462"/>
      <c r="ARJ217" s="462"/>
      <c r="ARK217" s="462"/>
      <c r="ARL217" s="462"/>
      <c r="ARM217" s="462"/>
      <c r="ARN217" s="462"/>
      <c r="ARO217" s="462"/>
      <c r="ARP217" s="462"/>
      <c r="ARQ217" s="462"/>
      <c r="ARR217" s="462"/>
      <c r="ARS217" s="462"/>
      <c r="ART217" s="462"/>
      <c r="ARU217" s="462"/>
      <c r="ARV217" s="462"/>
      <c r="ARW217" s="462"/>
      <c r="ARX217" s="462"/>
      <c r="ARY217" s="462"/>
      <c r="ARZ217" s="462"/>
      <c r="ASA217" s="462"/>
      <c r="ASB217" s="462"/>
      <c r="ASC217" s="462"/>
      <c r="ASD217" s="462"/>
      <c r="ASE217" s="462"/>
      <c r="ASF217" s="462"/>
      <c r="ASG217" s="462"/>
      <c r="ASH217" s="462"/>
      <c r="ASI217" s="462"/>
      <c r="ASJ217" s="462"/>
      <c r="ASK217" s="462"/>
      <c r="ASL217" s="462"/>
      <c r="ASM217" s="462"/>
      <c r="ASN217" s="462"/>
      <c r="ASO217" s="462"/>
      <c r="ASP217" s="462"/>
      <c r="ASQ217" s="462"/>
      <c r="ASR217" s="462"/>
      <c r="ASS217" s="462"/>
      <c r="AST217" s="462"/>
      <c r="ASU217" s="462"/>
      <c r="ASV217" s="462"/>
      <c r="ASW217" s="462"/>
      <c r="ASX217" s="462"/>
      <c r="ASY217" s="462"/>
      <c r="ASZ217" s="462"/>
      <c r="ATA217" s="462"/>
      <c r="ATB217" s="462"/>
      <c r="ATC217" s="462"/>
      <c r="ATD217" s="462"/>
      <c r="ATE217" s="462"/>
      <c r="ATF217" s="462"/>
      <c r="ATG217" s="462"/>
      <c r="ATH217" s="462"/>
      <c r="ATI217" s="462"/>
      <c r="ATJ217" s="462"/>
      <c r="ATK217" s="462"/>
      <c r="ATL217" s="462"/>
      <c r="ATM217" s="462"/>
      <c r="ATN217" s="462"/>
      <c r="ATO217" s="462"/>
      <c r="ATP217" s="462"/>
      <c r="ATQ217" s="462"/>
      <c r="ATR217" s="462"/>
      <c r="ATS217" s="462"/>
      <c r="ATT217" s="462"/>
      <c r="ATU217" s="462"/>
      <c r="ATV217" s="462"/>
      <c r="ATW217" s="462"/>
      <c r="ATX217" s="462"/>
      <c r="ATY217" s="462"/>
      <c r="ATZ217" s="462"/>
      <c r="AUA217" s="462"/>
      <c r="AUB217" s="462"/>
      <c r="AUC217" s="462"/>
      <c r="AUD217" s="462"/>
      <c r="AUE217" s="462"/>
      <c r="AUF217" s="462"/>
      <c r="AUG217" s="462"/>
      <c r="AUH217" s="462"/>
      <c r="AUI217" s="462"/>
      <c r="AUJ217" s="462"/>
      <c r="AUK217" s="462"/>
      <c r="AUL217" s="462"/>
      <c r="AUM217" s="462"/>
      <c r="AUN217" s="462"/>
      <c r="AUO217" s="462"/>
      <c r="AUP217" s="462"/>
      <c r="AUQ217" s="462"/>
      <c r="AUR217" s="462"/>
      <c r="AUS217" s="462"/>
      <c r="AUT217" s="462"/>
      <c r="AUU217" s="462"/>
      <c r="AUV217" s="462"/>
      <c r="AUW217" s="462"/>
      <c r="AUX217" s="462"/>
      <c r="AUY217" s="462"/>
      <c r="AUZ217" s="462"/>
      <c r="AVA217" s="462"/>
      <c r="AVB217" s="462"/>
      <c r="AVC217" s="462"/>
      <c r="AVD217" s="462"/>
      <c r="AVE217" s="462"/>
      <c r="AVF217" s="462"/>
      <c r="AVG217" s="462"/>
      <c r="AVH217" s="462"/>
      <c r="AVI217" s="462"/>
      <c r="AVJ217" s="462"/>
      <c r="AVK217" s="462"/>
      <c r="AVL217" s="462"/>
      <c r="AVM217" s="462"/>
      <c r="AVN217" s="462"/>
      <c r="AVO217" s="462"/>
      <c r="AVP217" s="462"/>
      <c r="AVQ217" s="462"/>
      <c r="AVR217" s="462"/>
      <c r="AVS217" s="462"/>
      <c r="AVT217" s="462"/>
      <c r="AVU217" s="462"/>
      <c r="AVV217" s="462"/>
      <c r="AVW217" s="462"/>
      <c r="AVX217" s="462"/>
      <c r="AVY217" s="462"/>
      <c r="AVZ217" s="462"/>
      <c r="AWA217" s="462"/>
      <c r="AWB217" s="462"/>
      <c r="AWC217" s="462"/>
      <c r="AWD217" s="462"/>
      <c r="AWE217" s="462"/>
      <c r="AWF217" s="462"/>
      <c r="AWG217" s="462"/>
      <c r="AWH217" s="462"/>
      <c r="AWI217" s="462"/>
      <c r="AWJ217" s="462"/>
      <c r="AWK217" s="462"/>
      <c r="AWL217" s="462"/>
      <c r="AWM217" s="462"/>
      <c r="AWN217" s="462"/>
      <c r="AWO217" s="462"/>
      <c r="AWP217" s="462"/>
      <c r="AWQ217" s="462"/>
      <c r="AWR217" s="462"/>
      <c r="AWS217" s="462"/>
      <c r="AWT217" s="462"/>
      <c r="AWU217" s="462"/>
      <c r="AWV217" s="462"/>
      <c r="AWW217" s="462"/>
      <c r="AWX217" s="462"/>
      <c r="AWY217" s="462"/>
      <c r="AWZ217" s="462"/>
      <c r="AXA217" s="462"/>
      <c r="AXB217" s="462"/>
      <c r="AXC217" s="462"/>
      <c r="AXD217" s="462"/>
      <c r="AXE217" s="462"/>
      <c r="AXF217" s="462"/>
      <c r="AXG217" s="462"/>
      <c r="AXH217" s="462"/>
      <c r="AXI217" s="462"/>
      <c r="AXJ217" s="462"/>
      <c r="AXK217" s="462"/>
      <c r="AXL217" s="462"/>
      <c r="AXM217" s="462"/>
      <c r="AXN217" s="462"/>
      <c r="AXO217" s="462"/>
      <c r="AXP217" s="462"/>
      <c r="AXQ217" s="462"/>
      <c r="AXR217" s="462"/>
      <c r="AXS217" s="462"/>
      <c r="AXT217" s="462"/>
      <c r="AXU217" s="462"/>
      <c r="AXV217" s="462"/>
      <c r="AXW217" s="462"/>
      <c r="AXX217" s="462"/>
      <c r="AXY217" s="462"/>
      <c r="AXZ217" s="462"/>
      <c r="AYA217" s="462"/>
      <c r="AYB217" s="462"/>
      <c r="AYC217" s="462"/>
      <c r="AYD217" s="462"/>
      <c r="AYE217" s="462"/>
      <c r="AYF217" s="462"/>
      <c r="AYG217" s="462"/>
      <c r="AYH217" s="462"/>
      <c r="AYI217" s="462"/>
      <c r="AYJ217" s="462"/>
      <c r="AYK217" s="462"/>
      <c r="AYL217" s="462"/>
      <c r="AYM217" s="462"/>
      <c r="AYN217" s="462"/>
      <c r="AYO217" s="462"/>
      <c r="AYP217" s="462"/>
      <c r="AYQ217" s="462"/>
      <c r="AYR217" s="462"/>
      <c r="AYS217" s="462"/>
      <c r="AYT217" s="462"/>
      <c r="AYU217" s="462"/>
      <c r="AYV217" s="462"/>
      <c r="AYW217" s="462"/>
      <c r="AYX217" s="462"/>
      <c r="AYY217" s="462"/>
      <c r="AYZ217" s="462"/>
      <c r="AZA217" s="462"/>
      <c r="AZB217" s="462"/>
      <c r="AZC217" s="462"/>
      <c r="AZD217" s="462"/>
      <c r="AZE217" s="462"/>
      <c r="AZF217" s="462"/>
      <c r="AZG217" s="462"/>
      <c r="AZH217" s="462"/>
      <c r="AZI217" s="462"/>
      <c r="AZJ217" s="462"/>
      <c r="AZK217" s="462"/>
      <c r="AZL217" s="462"/>
      <c r="AZM217" s="462"/>
      <c r="AZN217" s="462"/>
      <c r="AZO217" s="462"/>
      <c r="AZP217" s="462"/>
      <c r="AZQ217" s="462"/>
      <c r="AZR217" s="462"/>
      <c r="AZS217" s="462"/>
      <c r="AZT217" s="462"/>
      <c r="AZU217" s="462"/>
      <c r="AZV217" s="462"/>
      <c r="AZW217" s="462"/>
      <c r="AZX217" s="462"/>
      <c r="AZY217" s="462"/>
      <c r="AZZ217" s="462"/>
      <c r="BAA217" s="462"/>
      <c r="BAB217" s="462"/>
      <c r="BAC217" s="462"/>
      <c r="BAD217" s="462"/>
      <c r="BAE217" s="462"/>
      <c r="BAF217" s="462"/>
      <c r="BAG217" s="462"/>
      <c r="BAH217" s="462"/>
      <c r="BAI217" s="462"/>
      <c r="BAJ217" s="462"/>
      <c r="BAK217" s="462"/>
      <c r="BAL217" s="462"/>
      <c r="BAM217" s="462"/>
      <c r="BAN217" s="462"/>
      <c r="BAO217" s="462"/>
      <c r="BAP217" s="462"/>
      <c r="BAQ217" s="462"/>
      <c r="BAR217" s="462"/>
      <c r="BAS217" s="462"/>
      <c r="BAT217" s="462"/>
      <c r="BAU217" s="462"/>
      <c r="BAV217" s="462"/>
      <c r="BAW217" s="462"/>
      <c r="BAX217" s="462"/>
      <c r="BAY217" s="462"/>
      <c r="BAZ217" s="462"/>
      <c r="BBA217" s="462"/>
      <c r="BBB217" s="462"/>
      <c r="BBC217" s="462"/>
      <c r="BBD217" s="462"/>
      <c r="BBE217" s="462"/>
      <c r="BBF217" s="462"/>
      <c r="BBG217" s="462"/>
      <c r="BBH217" s="462"/>
      <c r="BBI217" s="462"/>
      <c r="BBJ217" s="462"/>
      <c r="BBK217" s="462"/>
      <c r="BBL217" s="462"/>
      <c r="BBM217" s="462"/>
      <c r="BBN217" s="462"/>
      <c r="BBO217" s="462"/>
      <c r="BBP217" s="462"/>
      <c r="BBQ217" s="462"/>
      <c r="BBR217" s="462"/>
      <c r="BBS217" s="462"/>
      <c r="BBT217" s="462"/>
      <c r="BBU217" s="462"/>
      <c r="BBV217" s="462"/>
      <c r="BBW217" s="462"/>
      <c r="BBX217" s="462"/>
      <c r="BBY217" s="462"/>
      <c r="BBZ217" s="462"/>
      <c r="BCA217" s="462"/>
      <c r="BCB217" s="462"/>
      <c r="BCC217" s="462"/>
      <c r="BCD217" s="462"/>
      <c r="BCE217" s="462"/>
      <c r="BCF217" s="462"/>
      <c r="BCG217" s="462"/>
      <c r="BCH217" s="462"/>
      <c r="BCI217" s="462"/>
      <c r="BCJ217" s="462"/>
      <c r="BCK217" s="462"/>
      <c r="BCL217" s="462"/>
      <c r="BCM217" s="462"/>
      <c r="BCN217" s="462"/>
      <c r="BCO217" s="462"/>
      <c r="BCP217" s="462"/>
      <c r="BCQ217" s="462"/>
      <c r="BCR217" s="462"/>
      <c r="BCS217" s="462"/>
      <c r="BCT217" s="462"/>
      <c r="BCU217" s="462"/>
      <c r="BCV217" s="462"/>
      <c r="BCW217" s="462"/>
      <c r="BCX217" s="462"/>
      <c r="BCY217" s="462"/>
      <c r="BCZ217" s="462"/>
      <c r="BDA217" s="462"/>
      <c r="BDB217" s="462"/>
      <c r="BDC217" s="462"/>
      <c r="BDD217" s="462"/>
      <c r="BDE217" s="462"/>
      <c r="BDF217" s="462"/>
      <c r="BDG217" s="462"/>
      <c r="BDH217" s="462"/>
      <c r="BDI217" s="462"/>
      <c r="BDJ217" s="462"/>
      <c r="BDK217" s="462"/>
      <c r="BDL217" s="462"/>
      <c r="BDM217" s="462"/>
      <c r="BDN217" s="462"/>
      <c r="BDO217" s="462"/>
      <c r="BDP217" s="462"/>
      <c r="BDQ217" s="462"/>
      <c r="BDR217" s="462"/>
      <c r="BDS217" s="462"/>
      <c r="BDT217" s="462"/>
      <c r="BDU217" s="462"/>
      <c r="BDV217" s="462"/>
      <c r="BDW217" s="462"/>
      <c r="BDX217" s="462"/>
      <c r="BDY217" s="462"/>
      <c r="BDZ217" s="462"/>
      <c r="BEA217" s="462"/>
      <c r="BEB217" s="462"/>
      <c r="BEC217" s="462"/>
      <c r="BED217" s="462"/>
      <c r="BEE217" s="462"/>
      <c r="BEF217" s="462"/>
      <c r="BEG217" s="462"/>
      <c r="BEH217" s="462"/>
      <c r="BEI217" s="462"/>
      <c r="BEJ217" s="462"/>
      <c r="BEK217" s="462"/>
      <c r="BEL217" s="462"/>
      <c r="BEM217" s="462"/>
      <c r="BEN217" s="462"/>
      <c r="BEO217" s="462"/>
      <c r="BEP217" s="462"/>
      <c r="BEQ217" s="462"/>
      <c r="BER217" s="462"/>
      <c r="BES217" s="462"/>
      <c r="BET217" s="462"/>
      <c r="BEU217" s="462"/>
      <c r="BEV217" s="462"/>
      <c r="BEW217" s="462"/>
      <c r="BEX217" s="462"/>
      <c r="BEY217" s="462"/>
      <c r="BEZ217" s="462"/>
      <c r="BFA217" s="462"/>
      <c r="BFB217" s="462"/>
      <c r="BFC217" s="462"/>
      <c r="BFD217" s="462"/>
      <c r="BFE217" s="462"/>
      <c r="BFF217" s="462"/>
      <c r="BFG217" s="462"/>
      <c r="BFH217" s="462"/>
      <c r="BFI217" s="462"/>
      <c r="BFJ217" s="462"/>
      <c r="BFK217" s="462"/>
      <c r="BFL217" s="462"/>
      <c r="BFM217" s="462"/>
      <c r="BFN217" s="462"/>
      <c r="BFO217" s="462"/>
      <c r="BFP217" s="462"/>
      <c r="BFQ217" s="462"/>
      <c r="BFR217" s="462"/>
      <c r="BFS217" s="462"/>
      <c r="BFT217" s="462"/>
      <c r="BFU217" s="462"/>
      <c r="BFV217" s="462"/>
      <c r="BFW217" s="462"/>
      <c r="BFX217" s="462"/>
      <c r="BFY217" s="462"/>
      <c r="BFZ217" s="462"/>
      <c r="BGA217" s="462"/>
      <c r="BGB217" s="462"/>
      <c r="BGC217" s="462"/>
      <c r="BGD217" s="462"/>
      <c r="BGE217" s="462"/>
      <c r="BGF217" s="462"/>
      <c r="BGG217" s="462"/>
      <c r="BGH217" s="462"/>
      <c r="BGI217" s="462"/>
      <c r="BGJ217" s="462"/>
      <c r="BGK217" s="462"/>
      <c r="BGL217" s="462"/>
      <c r="BGM217" s="462"/>
      <c r="BGN217" s="462"/>
      <c r="BGO217" s="462"/>
      <c r="BGP217" s="462"/>
      <c r="BGQ217" s="462"/>
      <c r="BGR217" s="462"/>
      <c r="BGS217" s="462"/>
      <c r="BGT217" s="462"/>
      <c r="BGU217" s="462"/>
      <c r="BGV217" s="462"/>
      <c r="BGW217" s="462"/>
      <c r="BGX217" s="462"/>
      <c r="BGY217" s="462"/>
      <c r="BGZ217" s="462"/>
      <c r="BHA217" s="462"/>
      <c r="BHB217" s="462"/>
      <c r="BHC217" s="462"/>
      <c r="BHD217" s="462"/>
      <c r="BHE217" s="462"/>
      <c r="BHF217" s="462"/>
      <c r="BHG217" s="462"/>
      <c r="BHH217" s="462"/>
      <c r="BHI217" s="462"/>
      <c r="BHJ217" s="462"/>
      <c r="BHK217" s="462"/>
      <c r="BHL217" s="462"/>
      <c r="BHM217" s="462"/>
      <c r="BHN217" s="462"/>
      <c r="BHO217" s="462"/>
      <c r="BHP217" s="462"/>
      <c r="BHQ217" s="462"/>
      <c r="BHR217" s="462"/>
      <c r="BHS217" s="462"/>
      <c r="BHT217" s="462"/>
      <c r="BHU217" s="462"/>
      <c r="BHV217" s="462"/>
      <c r="BHW217" s="462"/>
      <c r="BHX217" s="462"/>
      <c r="BHY217" s="462"/>
      <c r="BHZ217" s="462"/>
      <c r="BIA217" s="462"/>
      <c r="BIB217" s="462"/>
      <c r="BIC217" s="462"/>
      <c r="BID217" s="462"/>
      <c r="BIE217" s="462"/>
      <c r="BIF217" s="462"/>
      <c r="BIG217" s="462"/>
      <c r="BIH217" s="462"/>
      <c r="BII217" s="462"/>
      <c r="BIJ217" s="462"/>
      <c r="BIK217" s="462"/>
      <c r="BIL217" s="462"/>
      <c r="BIM217" s="462"/>
      <c r="BIN217" s="462"/>
      <c r="BIO217" s="462"/>
      <c r="BIP217" s="462"/>
      <c r="BIQ217" s="462"/>
      <c r="BIR217" s="462"/>
      <c r="BIS217" s="462"/>
      <c r="BIT217" s="462"/>
      <c r="BIU217" s="462"/>
      <c r="BIV217" s="462"/>
      <c r="BIW217" s="462"/>
      <c r="BIX217" s="462"/>
      <c r="BIY217" s="462"/>
      <c r="BIZ217" s="462"/>
      <c r="BJA217" s="462"/>
      <c r="BJB217" s="462"/>
      <c r="BJC217" s="462"/>
      <c r="BJD217" s="462"/>
      <c r="BJE217" s="462"/>
      <c r="BJF217" s="462"/>
      <c r="BJG217" s="462"/>
      <c r="BJH217" s="462"/>
      <c r="BJI217" s="462"/>
      <c r="BJJ217" s="462"/>
      <c r="BJK217" s="462"/>
      <c r="BJL217" s="462"/>
      <c r="BJM217" s="462"/>
      <c r="BJN217" s="462"/>
      <c r="BJO217" s="462"/>
      <c r="BJP217" s="462"/>
      <c r="BJQ217" s="462"/>
      <c r="BJR217" s="462"/>
      <c r="BJS217" s="462"/>
      <c r="BJT217" s="462"/>
      <c r="BJU217" s="462"/>
      <c r="BJV217" s="462"/>
      <c r="BJW217" s="462"/>
      <c r="BJX217" s="462"/>
      <c r="BJY217" s="462"/>
      <c r="BJZ217" s="462"/>
      <c r="BKA217" s="462"/>
      <c r="BKB217" s="462"/>
      <c r="BKC217" s="462"/>
      <c r="BKD217" s="462"/>
      <c r="BKE217" s="462"/>
      <c r="BKF217" s="462"/>
      <c r="BKG217" s="462"/>
      <c r="BKH217" s="462"/>
      <c r="BKI217" s="462"/>
      <c r="BKJ217" s="462"/>
      <c r="BKK217" s="462"/>
      <c r="BKL217" s="462"/>
      <c r="BKM217" s="462"/>
      <c r="BKN217" s="462"/>
      <c r="BKO217" s="462"/>
      <c r="BKP217" s="462"/>
      <c r="BKQ217" s="462"/>
      <c r="BKR217" s="462"/>
      <c r="BKS217" s="462"/>
      <c r="BKT217" s="462"/>
      <c r="BKU217" s="462"/>
      <c r="BKV217" s="462"/>
      <c r="BKW217" s="462"/>
      <c r="BKX217" s="462"/>
      <c r="BKY217" s="462"/>
      <c r="BKZ217" s="462"/>
      <c r="BLA217" s="462"/>
      <c r="BLB217" s="462"/>
      <c r="BLC217" s="462"/>
      <c r="BLD217" s="462"/>
      <c r="BLE217" s="462"/>
      <c r="BLF217" s="462"/>
      <c r="BLG217" s="462"/>
      <c r="BLH217" s="462"/>
      <c r="BLI217" s="462"/>
      <c r="BLJ217" s="462"/>
      <c r="BLK217" s="462"/>
      <c r="BLL217" s="462"/>
      <c r="BLM217" s="462"/>
      <c r="BLN217" s="462"/>
      <c r="BLO217" s="462"/>
      <c r="BLP217" s="462"/>
      <c r="BLQ217" s="462"/>
      <c r="BLR217" s="462"/>
      <c r="BLS217" s="462"/>
      <c r="BLT217" s="462"/>
      <c r="BLU217" s="462"/>
      <c r="BLV217" s="462"/>
      <c r="BLW217" s="462"/>
      <c r="BLX217" s="462"/>
      <c r="BLY217" s="462"/>
      <c r="BLZ217" s="462"/>
      <c r="BMA217" s="462"/>
      <c r="BMB217" s="462"/>
      <c r="BMC217" s="462"/>
      <c r="BMD217" s="462"/>
      <c r="BME217" s="462"/>
      <c r="BMF217" s="462"/>
      <c r="BMG217" s="462"/>
      <c r="BMH217" s="462"/>
      <c r="BMI217" s="462"/>
      <c r="BMJ217" s="462"/>
      <c r="BMK217" s="462"/>
      <c r="BML217" s="462"/>
      <c r="BMM217" s="462"/>
      <c r="BMN217" s="462"/>
      <c r="BMO217" s="462"/>
      <c r="BMP217" s="462"/>
      <c r="BMQ217" s="462"/>
      <c r="BMR217" s="462"/>
      <c r="BMS217" s="462"/>
      <c r="BMT217" s="462"/>
      <c r="BMU217" s="462"/>
      <c r="BMV217" s="462"/>
      <c r="BMW217" s="462"/>
      <c r="BMX217" s="462"/>
      <c r="BMY217" s="462"/>
      <c r="BMZ217" s="462"/>
      <c r="BNA217" s="462"/>
      <c r="BNB217" s="462"/>
      <c r="BNC217" s="462"/>
      <c r="BND217" s="462"/>
      <c r="BNE217" s="462"/>
      <c r="BNF217" s="462"/>
      <c r="BNG217" s="462"/>
      <c r="BNH217" s="462"/>
      <c r="BNI217" s="462"/>
      <c r="BNJ217" s="462"/>
      <c r="BNK217" s="462"/>
      <c r="BNL217" s="462"/>
      <c r="BNM217" s="462"/>
      <c r="BNN217" s="462"/>
      <c r="BNO217" s="462"/>
      <c r="BNP217" s="462"/>
      <c r="BNQ217" s="462"/>
      <c r="BNR217" s="462"/>
      <c r="BNS217" s="462"/>
      <c r="BNT217" s="462"/>
      <c r="BNU217" s="462"/>
      <c r="BNV217" s="462"/>
      <c r="BNW217" s="462"/>
      <c r="BNX217" s="462"/>
      <c r="BNY217" s="462"/>
      <c r="BNZ217" s="462"/>
      <c r="BOA217" s="462"/>
      <c r="BOB217" s="462"/>
      <c r="BOC217" s="462"/>
      <c r="BOD217" s="462"/>
      <c r="BOE217" s="462"/>
      <c r="BOF217" s="462"/>
      <c r="BOG217" s="462"/>
      <c r="BOH217" s="462"/>
      <c r="BOI217" s="462"/>
      <c r="BOJ217" s="462"/>
      <c r="BOK217" s="462"/>
      <c r="BOL217" s="462"/>
      <c r="BOM217" s="462"/>
      <c r="BON217" s="462"/>
      <c r="BOO217" s="462"/>
      <c r="BOP217" s="462"/>
      <c r="BOQ217" s="462"/>
      <c r="BOR217" s="462"/>
      <c r="BOS217" s="462"/>
      <c r="BOT217" s="462"/>
      <c r="BOU217" s="462"/>
      <c r="BOV217" s="462"/>
      <c r="BOW217" s="462"/>
      <c r="BOX217" s="462"/>
      <c r="BOY217" s="462"/>
      <c r="BOZ217" s="462"/>
      <c r="BPA217" s="462"/>
      <c r="BPB217" s="462"/>
      <c r="BPC217" s="462"/>
      <c r="BPD217" s="462"/>
      <c r="BPE217" s="462"/>
      <c r="BPF217" s="462"/>
      <c r="BPG217" s="462"/>
      <c r="BPH217" s="462"/>
      <c r="BPI217" s="462"/>
      <c r="BPJ217" s="462"/>
      <c r="BPK217" s="462"/>
      <c r="BPL217" s="462"/>
      <c r="BPM217" s="462"/>
      <c r="BPN217" s="462"/>
      <c r="BPO217" s="462"/>
      <c r="BPP217" s="462"/>
      <c r="BPQ217" s="462"/>
      <c r="BPR217" s="462"/>
      <c r="BPS217" s="462"/>
      <c r="BPT217" s="462"/>
      <c r="BPU217" s="462"/>
      <c r="BPV217" s="462"/>
      <c r="BPW217" s="462"/>
      <c r="BPX217" s="462"/>
      <c r="BPY217" s="462"/>
      <c r="BPZ217" s="462"/>
      <c r="BQA217" s="462"/>
      <c r="BQB217" s="462"/>
      <c r="BQC217" s="462"/>
      <c r="BQD217" s="462"/>
      <c r="BQE217" s="462"/>
      <c r="BQF217" s="462"/>
      <c r="BQG217" s="462"/>
      <c r="BQH217" s="462"/>
      <c r="BQI217" s="462"/>
      <c r="BQJ217" s="462"/>
      <c r="BQK217" s="462"/>
      <c r="BQL217" s="462"/>
      <c r="BQM217" s="462"/>
      <c r="BQN217" s="462"/>
      <c r="BQO217" s="462"/>
      <c r="BQP217" s="462"/>
      <c r="BQQ217" s="462"/>
      <c r="BQR217" s="462"/>
      <c r="BQS217" s="462"/>
      <c r="BQT217" s="462"/>
      <c r="BQU217" s="462"/>
      <c r="BQV217" s="462"/>
      <c r="BQW217" s="462"/>
      <c r="BQX217" s="462"/>
      <c r="BQY217" s="462"/>
      <c r="BQZ217" s="462"/>
      <c r="BRA217" s="462"/>
      <c r="BRB217" s="462"/>
      <c r="BRC217" s="462"/>
      <c r="BRD217" s="462"/>
      <c r="BRE217" s="462"/>
      <c r="BRF217" s="462"/>
      <c r="BRG217" s="462"/>
      <c r="BRH217" s="462"/>
      <c r="BRI217" s="462"/>
      <c r="BRJ217" s="462"/>
      <c r="BRK217" s="462"/>
      <c r="BRL217" s="462"/>
      <c r="BRM217" s="462"/>
      <c r="BRN217" s="462"/>
      <c r="BRO217" s="462"/>
      <c r="BRP217" s="462"/>
      <c r="BRQ217" s="462"/>
      <c r="BRR217" s="462"/>
      <c r="BRS217" s="462"/>
      <c r="BRT217" s="462"/>
      <c r="BRU217" s="462"/>
      <c r="BRV217" s="462"/>
      <c r="BRW217" s="462"/>
      <c r="BRX217" s="462"/>
      <c r="BRY217" s="462"/>
      <c r="BRZ217" s="462"/>
      <c r="BSA217" s="462"/>
      <c r="BSB217" s="462"/>
      <c r="BSC217" s="462"/>
      <c r="BSD217" s="462"/>
      <c r="BSE217" s="462"/>
      <c r="BSF217" s="462"/>
      <c r="BSG217" s="462"/>
      <c r="BSH217" s="462"/>
      <c r="BSI217" s="462"/>
      <c r="BSJ217" s="462"/>
      <c r="BSK217" s="462"/>
      <c r="BSL217" s="462"/>
      <c r="BSM217" s="462"/>
      <c r="BSN217" s="462"/>
      <c r="BSO217" s="462"/>
      <c r="BSP217" s="462"/>
      <c r="BSQ217" s="462"/>
      <c r="BSR217" s="462"/>
      <c r="BSS217" s="462"/>
      <c r="BST217" s="462"/>
      <c r="BSU217" s="462"/>
      <c r="BSV217" s="462"/>
      <c r="BSW217" s="462"/>
      <c r="BSX217" s="462"/>
      <c r="BSY217" s="462"/>
      <c r="BSZ217" s="462"/>
      <c r="BTA217" s="462"/>
      <c r="BTB217" s="462"/>
      <c r="BTC217" s="462"/>
      <c r="BTD217" s="462"/>
      <c r="BTE217" s="462"/>
      <c r="BTF217" s="462"/>
      <c r="BTG217" s="462"/>
      <c r="BTH217" s="462"/>
      <c r="BTI217" s="462"/>
    </row>
    <row r="218" spans="1:1881" s="461" customFormat="1" ht="29.25" customHeight="1" thickBot="1" x14ac:dyDescent="0.3">
      <c r="A218" s="788">
        <v>962</v>
      </c>
      <c r="B218" s="859" t="s">
        <v>829</v>
      </c>
      <c r="C218" s="860"/>
      <c r="D218" s="863"/>
      <c r="E218" s="864"/>
      <c r="F218" s="789" t="str">
        <f t="shared" ref="F218:F221" si="4">IF(ISBLANK($D218),"&lt;&lt;&lt;&lt;&lt;&lt;&lt;&lt;&lt;&lt;&lt;&lt;&lt;&lt;&lt;&lt;&lt;&lt;&lt;","")</f>
        <v>&lt;&lt;&lt;&lt;&lt;&lt;&lt;&lt;&lt;&lt;&lt;&lt;&lt;&lt;&lt;&lt;&lt;&lt;&lt;</v>
      </c>
      <c r="G218" s="789" t="str">
        <f>IF(ISBLANK($D218),"Cell D218 must be completed.","")</f>
        <v>Cell D218 must be completed.</v>
      </c>
      <c r="H218" s="463"/>
      <c r="I218" s="388"/>
      <c r="J218"/>
      <c r="K218" s="462"/>
      <c r="L218" s="462"/>
      <c r="M218" s="462"/>
      <c r="N218"/>
      <c r="O218" s="462"/>
      <c r="P218" s="462"/>
      <c r="Q218" s="462"/>
      <c r="R218" s="462"/>
      <c r="S218" s="462"/>
      <c r="T218" s="462"/>
      <c r="U218" s="462"/>
      <c r="V218" s="462"/>
      <c r="W218" s="462"/>
      <c r="X218" s="462"/>
      <c r="Y218" s="462"/>
      <c r="Z218" s="462"/>
      <c r="AA218" s="462"/>
      <c r="AB218" s="462"/>
      <c r="AC218" s="462"/>
      <c r="AD218" s="462"/>
      <c r="AE218" s="462"/>
      <c r="AF218" s="462"/>
      <c r="AG218" s="462"/>
      <c r="AH218" s="462"/>
      <c r="AI218" s="462"/>
      <c r="AJ218" s="462"/>
      <c r="AK218" s="462"/>
      <c r="AL218" s="462"/>
      <c r="AM218" s="462"/>
      <c r="AN218" s="462"/>
      <c r="AO218" s="462"/>
      <c r="AP218" s="462"/>
      <c r="AQ218" s="462"/>
      <c r="AR218" s="462"/>
      <c r="AS218" s="462"/>
      <c r="AT218" s="462"/>
      <c r="AU218" s="462"/>
      <c r="AV218" s="462"/>
      <c r="AW218" s="462"/>
      <c r="AX218" s="462"/>
      <c r="AY218" s="462"/>
      <c r="AZ218" s="462"/>
      <c r="BA218" s="462"/>
      <c r="BB218" s="462"/>
      <c r="BC218" s="462"/>
      <c r="BD218" s="462"/>
      <c r="BE218" s="462"/>
      <c r="BF218" s="462"/>
      <c r="BG218" s="462"/>
      <c r="BH218" s="462"/>
      <c r="BI218" s="462"/>
      <c r="BJ218" s="462"/>
      <c r="BK218" s="462"/>
      <c r="BL218" s="462"/>
      <c r="BM218" s="462"/>
      <c r="BN218" s="462"/>
      <c r="BO218" s="462"/>
      <c r="BP218" s="462"/>
      <c r="BQ218" s="462"/>
      <c r="BR218" s="462"/>
      <c r="BS218" s="462"/>
      <c r="BT218" s="462"/>
      <c r="BU218" s="462"/>
      <c r="BV218" s="462"/>
      <c r="BW218" s="462"/>
      <c r="BX218" s="462"/>
      <c r="BY218" s="462"/>
      <c r="BZ218" s="462"/>
      <c r="CA218" s="462"/>
      <c r="CB218" s="462"/>
      <c r="CC218" s="462"/>
      <c r="CD218" s="462"/>
      <c r="CE218" s="462"/>
      <c r="CF218" s="462"/>
      <c r="CG218" s="462"/>
      <c r="CH218" s="462"/>
      <c r="CI218" s="462"/>
      <c r="CJ218" s="462"/>
      <c r="CK218" s="462"/>
      <c r="CL218" s="462"/>
      <c r="CM218" s="462"/>
      <c r="CN218" s="462"/>
      <c r="CO218" s="462"/>
      <c r="CP218" s="462"/>
      <c r="CQ218" s="462"/>
      <c r="CR218" s="462"/>
      <c r="CS218" s="462"/>
      <c r="CT218" s="462"/>
      <c r="CU218" s="462"/>
      <c r="CV218" s="462"/>
      <c r="CW218" s="462"/>
      <c r="CX218" s="462"/>
      <c r="CY218" s="462"/>
      <c r="CZ218" s="462"/>
      <c r="DA218" s="462"/>
      <c r="DB218" s="462"/>
      <c r="DC218" s="462"/>
      <c r="DD218" s="462"/>
      <c r="DE218" s="462"/>
      <c r="DF218" s="462"/>
      <c r="DG218" s="462"/>
      <c r="DH218" s="462"/>
      <c r="DI218" s="462"/>
      <c r="DJ218" s="462"/>
      <c r="DK218" s="462"/>
      <c r="DL218" s="462"/>
      <c r="DM218" s="462"/>
      <c r="DN218" s="462"/>
      <c r="DO218" s="462"/>
      <c r="DP218" s="462"/>
      <c r="DQ218" s="462"/>
      <c r="DR218" s="462"/>
      <c r="DS218" s="462"/>
      <c r="DT218" s="462"/>
      <c r="DU218" s="462"/>
      <c r="DV218" s="462"/>
      <c r="DW218" s="462"/>
      <c r="DX218" s="462"/>
      <c r="DY218" s="462"/>
      <c r="DZ218" s="462"/>
      <c r="EA218" s="462"/>
      <c r="EB218" s="462"/>
      <c r="EC218" s="462"/>
      <c r="ED218" s="462"/>
      <c r="EE218" s="462"/>
      <c r="EF218" s="462"/>
      <c r="EG218" s="462"/>
      <c r="EH218" s="462"/>
      <c r="EI218" s="462"/>
      <c r="EJ218" s="462"/>
      <c r="EK218" s="462"/>
      <c r="EL218" s="462"/>
      <c r="EM218" s="462"/>
      <c r="EN218" s="462"/>
      <c r="EO218" s="462"/>
      <c r="EP218" s="462"/>
      <c r="EQ218" s="462"/>
      <c r="ER218" s="462"/>
      <c r="ES218" s="462"/>
      <c r="ET218" s="462"/>
      <c r="EU218" s="462"/>
      <c r="EV218" s="462"/>
      <c r="EW218" s="462"/>
      <c r="EX218" s="462"/>
      <c r="EY218" s="462"/>
      <c r="EZ218" s="462"/>
      <c r="FA218" s="462"/>
      <c r="FB218" s="462"/>
      <c r="FC218" s="462"/>
      <c r="FD218" s="462"/>
      <c r="FE218" s="462"/>
      <c r="FF218" s="462"/>
      <c r="FG218" s="462"/>
      <c r="FH218" s="462"/>
      <c r="FI218" s="462"/>
      <c r="FJ218" s="462"/>
      <c r="FK218" s="462"/>
      <c r="FL218" s="462"/>
      <c r="FM218" s="462"/>
      <c r="FN218" s="462"/>
      <c r="FO218" s="462"/>
      <c r="FP218" s="462"/>
      <c r="FQ218" s="462"/>
      <c r="FR218" s="462"/>
      <c r="FS218" s="462"/>
      <c r="FT218" s="462"/>
      <c r="FU218" s="462"/>
      <c r="FV218" s="462"/>
      <c r="FW218" s="462"/>
      <c r="FX218" s="462"/>
      <c r="FY218" s="462"/>
      <c r="FZ218" s="462"/>
      <c r="GA218" s="462"/>
      <c r="GB218" s="462"/>
      <c r="GC218" s="462"/>
      <c r="GD218" s="462"/>
      <c r="GE218" s="462"/>
      <c r="GF218" s="462"/>
      <c r="GG218" s="462"/>
      <c r="GH218" s="462"/>
      <c r="GI218" s="462"/>
      <c r="GJ218" s="462"/>
      <c r="GK218" s="462"/>
      <c r="GL218" s="462"/>
      <c r="GM218" s="462"/>
      <c r="GN218" s="462"/>
      <c r="GO218" s="462"/>
      <c r="GP218" s="462"/>
      <c r="GQ218" s="462"/>
      <c r="GR218" s="462"/>
      <c r="GS218" s="462"/>
      <c r="GT218" s="462"/>
      <c r="GU218" s="462"/>
      <c r="GV218" s="462"/>
      <c r="GW218" s="462"/>
      <c r="GX218" s="462"/>
      <c r="GY218" s="462"/>
      <c r="GZ218" s="462"/>
      <c r="HA218" s="462"/>
      <c r="HB218" s="462"/>
      <c r="HC218" s="462"/>
      <c r="HD218" s="462"/>
      <c r="HE218" s="462"/>
      <c r="HF218" s="462"/>
      <c r="HG218" s="462"/>
      <c r="HH218" s="462"/>
      <c r="HI218" s="462"/>
      <c r="HJ218" s="462"/>
      <c r="HK218" s="462"/>
      <c r="HL218" s="462"/>
      <c r="HM218" s="462"/>
      <c r="HN218" s="462"/>
      <c r="HO218" s="462"/>
      <c r="HP218" s="462"/>
      <c r="HQ218" s="462"/>
      <c r="HR218" s="462"/>
      <c r="HS218" s="462"/>
      <c r="HT218" s="462"/>
      <c r="HU218" s="462"/>
      <c r="HV218" s="462"/>
      <c r="HW218" s="462"/>
      <c r="HX218" s="462"/>
      <c r="HY218" s="462"/>
      <c r="HZ218" s="462"/>
      <c r="IA218" s="462"/>
      <c r="IB218" s="462"/>
      <c r="IC218" s="462"/>
      <c r="ID218" s="462"/>
      <c r="IE218" s="462"/>
      <c r="IF218" s="462"/>
      <c r="IG218" s="462"/>
      <c r="IH218" s="462"/>
      <c r="II218" s="462"/>
      <c r="IJ218" s="462"/>
      <c r="IK218" s="462"/>
      <c r="IL218" s="462"/>
      <c r="IM218" s="462"/>
      <c r="IN218" s="462"/>
      <c r="IO218" s="462"/>
      <c r="IP218" s="462"/>
      <c r="IQ218" s="462"/>
      <c r="IR218" s="462"/>
      <c r="IS218" s="462"/>
      <c r="IT218" s="462"/>
      <c r="IU218" s="462"/>
      <c r="IV218" s="462"/>
      <c r="IW218" s="462"/>
      <c r="IX218" s="462"/>
      <c r="IY218" s="462"/>
      <c r="IZ218" s="462"/>
      <c r="JA218" s="462"/>
      <c r="JB218" s="462"/>
      <c r="JC218" s="462"/>
      <c r="JD218" s="462"/>
      <c r="JE218" s="462"/>
      <c r="JF218" s="462"/>
      <c r="JG218" s="462"/>
      <c r="JH218" s="462"/>
      <c r="JI218" s="462"/>
      <c r="JJ218" s="462"/>
      <c r="JK218" s="462"/>
      <c r="JL218" s="462"/>
      <c r="JM218" s="462"/>
      <c r="JN218" s="462"/>
      <c r="JO218" s="462"/>
      <c r="JP218" s="462"/>
      <c r="JQ218" s="462"/>
      <c r="JR218" s="462"/>
      <c r="JS218" s="462"/>
      <c r="JT218" s="462"/>
      <c r="JU218" s="462"/>
      <c r="JV218" s="462"/>
      <c r="JW218" s="462"/>
      <c r="JX218" s="462"/>
      <c r="JY218" s="462"/>
      <c r="JZ218" s="462"/>
      <c r="KA218" s="462"/>
      <c r="KB218" s="462"/>
      <c r="KC218" s="462"/>
      <c r="KD218" s="462"/>
      <c r="KE218" s="462"/>
      <c r="KF218" s="462"/>
      <c r="KG218" s="462"/>
      <c r="KH218" s="462"/>
      <c r="KI218" s="462"/>
      <c r="KJ218" s="462"/>
      <c r="KK218" s="462"/>
      <c r="KL218" s="462"/>
      <c r="KM218" s="462"/>
      <c r="KN218" s="462"/>
      <c r="KO218" s="462"/>
      <c r="KP218" s="462"/>
      <c r="KQ218" s="462"/>
      <c r="KR218" s="462"/>
      <c r="KS218" s="462"/>
      <c r="KT218" s="462"/>
      <c r="KU218" s="462"/>
      <c r="KV218" s="462"/>
      <c r="KW218" s="462"/>
      <c r="KX218" s="462"/>
      <c r="KY218" s="462"/>
      <c r="KZ218" s="462"/>
      <c r="LA218" s="462"/>
      <c r="LB218" s="462"/>
      <c r="LC218" s="462"/>
      <c r="LD218" s="462"/>
      <c r="LE218" s="462"/>
      <c r="LF218" s="462"/>
      <c r="LG218" s="462"/>
      <c r="LH218" s="462"/>
      <c r="LI218" s="462"/>
      <c r="LJ218" s="462"/>
      <c r="LK218" s="462"/>
      <c r="LL218" s="462"/>
      <c r="LM218" s="462"/>
      <c r="LN218" s="462"/>
      <c r="LO218" s="462"/>
      <c r="LP218" s="462"/>
      <c r="LQ218" s="462"/>
      <c r="LR218" s="462"/>
      <c r="LS218" s="462"/>
      <c r="LT218" s="462"/>
      <c r="LU218" s="462"/>
      <c r="LV218" s="462"/>
      <c r="LW218" s="462"/>
      <c r="LX218" s="462"/>
      <c r="LY218" s="462"/>
      <c r="LZ218" s="462"/>
      <c r="MA218" s="462"/>
      <c r="MB218" s="462"/>
      <c r="MC218" s="462"/>
      <c r="MD218" s="462"/>
      <c r="ME218" s="462"/>
      <c r="MF218" s="462"/>
      <c r="MG218" s="462"/>
      <c r="MH218" s="462"/>
      <c r="MI218" s="462"/>
      <c r="MJ218" s="462"/>
      <c r="MK218" s="462"/>
      <c r="ML218" s="462"/>
      <c r="MM218" s="462"/>
      <c r="MN218" s="462"/>
      <c r="MO218" s="462"/>
      <c r="MP218" s="462"/>
      <c r="MQ218" s="462"/>
      <c r="MR218" s="462"/>
      <c r="MS218" s="462"/>
      <c r="MT218" s="462"/>
      <c r="MU218" s="462"/>
      <c r="MV218" s="462"/>
      <c r="MW218" s="462"/>
      <c r="MX218" s="462"/>
      <c r="MY218" s="462"/>
      <c r="MZ218" s="462"/>
      <c r="NA218" s="462"/>
      <c r="NB218" s="462"/>
      <c r="NC218" s="462"/>
      <c r="ND218" s="462"/>
      <c r="NE218" s="462"/>
      <c r="NF218" s="462"/>
      <c r="NG218" s="462"/>
      <c r="NH218" s="462"/>
      <c r="NI218" s="462"/>
      <c r="NJ218" s="462"/>
      <c r="NK218" s="462"/>
      <c r="NL218" s="462"/>
      <c r="NM218" s="462"/>
      <c r="NN218" s="462"/>
      <c r="NO218" s="462"/>
      <c r="NP218" s="462"/>
      <c r="NQ218" s="462"/>
      <c r="NR218" s="462"/>
      <c r="NS218" s="462"/>
      <c r="NT218" s="462"/>
      <c r="NU218" s="462"/>
      <c r="NV218" s="462"/>
      <c r="NW218" s="462"/>
      <c r="NX218" s="462"/>
      <c r="NY218" s="462"/>
      <c r="NZ218" s="462"/>
      <c r="OA218" s="462"/>
      <c r="OB218" s="462"/>
      <c r="OC218" s="462"/>
      <c r="OD218" s="462"/>
      <c r="OE218" s="462"/>
      <c r="OF218" s="462"/>
      <c r="OG218" s="462"/>
      <c r="OH218" s="462"/>
      <c r="OI218" s="462"/>
      <c r="OJ218" s="462"/>
      <c r="OK218" s="462"/>
      <c r="OL218" s="462"/>
      <c r="OM218" s="462"/>
      <c r="ON218" s="462"/>
      <c r="OO218" s="462"/>
      <c r="OP218" s="462"/>
      <c r="OQ218" s="462"/>
      <c r="OR218" s="462"/>
      <c r="OS218" s="462"/>
      <c r="OT218" s="462"/>
      <c r="OU218" s="462"/>
      <c r="OV218" s="462"/>
      <c r="OW218" s="462"/>
      <c r="OX218" s="462"/>
      <c r="OY218" s="462"/>
      <c r="OZ218" s="462"/>
      <c r="PA218" s="462"/>
      <c r="PB218" s="462"/>
      <c r="PC218" s="462"/>
      <c r="PD218" s="462"/>
      <c r="PE218" s="462"/>
      <c r="PF218" s="462"/>
      <c r="PG218" s="462"/>
      <c r="PH218" s="462"/>
      <c r="PI218" s="462"/>
      <c r="PJ218" s="462"/>
      <c r="PK218" s="462"/>
      <c r="PL218" s="462"/>
      <c r="PM218" s="462"/>
      <c r="PN218" s="462"/>
      <c r="PO218" s="462"/>
      <c r="PP218" s="462"/>
      <c r="PQ218" s="462"/>
      <c r="PR218" s="462"/>
      <c r="PS218" s="462"/>
      <c r="PT218" s="462"/>
      <c r="PU218" s="462"/>
      <c r="PV218" s="462"/>
      <c r="PW218" s="462"/>
      <c r="PX218" s="462"/>
      <c r="PY218" s="462"/>
      <c r="PZ218" s="462"/>
      <c r="QA218" s="462"/>
      <c r="QB218" s="462"/>
      <c r="QC218" s="462"/>
      <c r="QD218" s="462"/>
      <c r="QE218" s="462"/>
      <c r="QF218" s="462"/>
      <c r="QG218" s="462"/>
      <c r="QH218" s="462"/>
      <c r="QI218" s="462"/>
      <c r="QJ218" s="462"/>
      <c r="QK218" s="462"/>
      <c r="QL218" s="462"/>
      <c r="QM218" s="462"/>
      <c r="QN218" s="462"/>
      <c r="QO218" s="462"/>
      <c r="QP218" s="462"/>
      <c r="QQ218" s="462"/>
      <c r="QR218" s="462"/>
      <c r="QS218" s="462"/>
      <c r="QT218" s="462"/>
      <c r="QU218" s="462"/>
      <c r="QV218" s="462"/>
      <c r="QW218" s="462"/>
      <c r="QX218" s="462"/>
      <c r="QY218" s="462"/>
      <c r="QZ218" s="462"/>
      <c r="RA218" s="462"/>
      <c r="RB218" s="462"/>
      <c r="RC218" s="462"/>
      <c r="RD218" s="462"/>
      <c r="RE218" s="462"/>
      <c r="RF218" s="462"/>
      <c r="RG218" s="462"/>
      <c r="RH218" s="462"/>
      <c r="RI218" s="462"/>
      <c r="RJ218" s="462"/>
      <c r="RK218" s="462"/>
      <c r="RL218" s="462"/>
      <c r="RM218" s="462"/>
      <c r="RN218" s="462"/>
      <c r="RO218" s="462"/>
      <c r="RP218" s="462"/>
      <c r="RQ218" s="462"/>
      <c r="RR218" s="462"/>
      <c r="RS218" s="462"/>
      <c r="RT218" s="462"/>
      <c r="RU218" s="462"/>
      <c r="RV218" s="462"/>
      <c r="RW218" s="462"/>
      <c r="RX218" s="462"/>
      <c r="RY218" s="462"/>
      <c r="RZ218" s="462"/>
      <c r="SA218" s="462"/>
      <c r="SB218" s="462"/>
      <c r="SC218" s="462"/>
      <c r="SD218" s="462"/>
      <c r="SE218" s="462"/>
      <c r="SF218" s="462"/>
      <c r="SG218" s="462"/>
      <c r="SH218" s="462"/>
      <c r="SI218" s="462"/>
      <c r="SJ218" s="462"/>
      <c r="SK218" s="462"/>
      <c r="SL218" s="462"/>
      <c r="SM218" s="462"/>
      <c r="SN218" s="462"/>
      <c r="SO218" s="462"/>
      <c r="SP218" s="462"/>
      <c r="SQ218" s="462"/>
      <c r="SR218" s="462"/>
      <c r="SS218" s="462"/>
      <c r="ST218" s="462"/>
      <c r="SU218" s="462"/>
      <c r="SV218" s="462"/>
      <c r="SW218" s="462"/>
      <c r="SX218" s="462"/>
      <c r="SY218" s="462"/>
      <c r="SZ218" s="462"/>
      <c r="TA218" s="462"/>
      <c r="TB218" s="462"/>
      <c r="TC218" s="462"/>
      <c r="TD218" s="462"/>
      <c r="TE218" s="462"/>
      <c r="TF218" s="462"/>
      <c r="TG218" s="462"/>
      <c r="TH218" s="462"/>
      <c r="TI218" s="462"/>
      <c r="TJ218" s="462"/>
      <c r="TK218" s="462"/>
      <c r="TL218" s="462"/>
      <c r="TM218" s="462"/>
      <c r="TN218" s="462"/>
      <c r="TO218" s="462"/>
      <c r="TP218" s="462"/>
      <c r="TQ218" s="462"/>
      <c r="TR218" s="462"/>
      <c r="TS218" s="462"/>
      <c r="TT218" s="462"/>
      <c r="TU218" s="462"/>
      <c r="TV218" s="462"/>
      <c r="TW218" s="462"/>
      <c r="TX218" s="462"/>
      <c r="TY218" s="462"/>
      <c r="TZ218" s="462"/>
      <c r="UA218" s="462"/>
      <c r="UB218" s="462"/>
      <c r="UC218" s="462"/>
      <c r="UD218" s="462"/>
      <c r="UE218" s="462"/>
      <c r="UF218" s="462"/>
      <c r="UG218" s="462"/>
      <c r="UH218" s="462"/>
      <c r="UI218" s="462"/>
      <c r="UJ218" s="462"/>
      <c r="UK218" s="462"/>
      <c r="UL218" s="462"/>
      <c r="UM218" s="462"/>
      <c r="UN218" s="462"/>
      <c r="UO218" s="462"/>
      <c r="UP218" s="462"/>
      <c r="UQ218" s="462"/>
      <c r="UR218" s="462"/>
      <c r="US218" s="462"/>
      <c r="UT218" s="462"/>
      <c r="UU218" s="462"/>
      <c r="UV218" s="462"/>
      <c r="UW218" s="462"/>
      <c r="UX218" s="462"/>
      <c r="UY218" s="462"/>
      <c r="UZ218" s="462"/>
      <c r="VA218" s="462"/>
      <c r="VB218" s="462"/>
      <c r="VC218" s="462"/>
      <c r="VD218" s="462"/>
      <c r="VE218" s="462"/>
      <c r="VF218" s="462"/>
      <c r="VG218" s="462"/>
      <c r="VH218" s="462"/>
      <c r="VI218" s="462"/>
      <c r="VJ218" s="462"/>
      <c r="VK218" s="462"/>
      <c r="VL218" s="462"/>
      <c r="VM218" s="462"/>
      <c r="VN218" s="462"/>
      <c r="VO218" s="462"/>
      <c r="VP218" s="462"/>
      <c r="VQ218" s="462"/>
      <c r="VR218" s="462"/>
      <c r="VS218" s="462"/>
      <c r="VT218" s="462"/>
      <c r="VU218" s="462"/>
      <c r="VV218" s="462"/>
      <c r="VW218" s="462"/>
      <c r="VX218" s="462"/>
      <c r="VY218" s="462"/>
      <c r="VZ218" s="462"/>
      <c r="WA218" s="462"/>
      <c r="WB218" s="462"/>
      <c r="WC218" s="462"/>
      <c r="WD218" s="462"/>
      <c r="WE218" s="462"/>
      <c r="WF218" s="462"/>
      <c r="WG218" s="462"/>
      <c r="WH218" s="462"/>
      <c r="WI218" s="462"/>
      <c r="WJ218" s="462"/>
      <c r="WK218" s="462"/>
      <c r="WL218" s="462"/>
      <c r="WM218" s="462"/>
      <c r="WN218" s="462"/>
      <c r="WO218" s="462"/>
      <c r="WP218" s="462"/>
      <c r="WQ218" s="462"/>
      <c r="WR218" s="462"/>
      <c r="WS218" s="462"/>
      <c r="WT218" s="462"/>
      <c r="WU218" s="462"/>
      <c r="WV218" s="462"/>
      <c r="WW218" s="462"/>
      <c r="WX218" s="462"/>
      <c r="WY218" s="462"/>
      <c r="WZ218" s="462"/>
      <c r="XA218" s="462"/>
      <c r="XB218" s="462"/>
      <c r="XC218" s="462"/>
      <c r="XD218" s="462"/>
      <c r="XE218" s="462"/>
      <c r="XF218" s="462"/>
      <c r="XG218" s="462"/>
      <c r="XH218" s="462"/>
      <c r="XI218" s="462"/>
      <c r="XJ218" s="462"/>
      <c r="XK218" s="462"/>
      <c r="XL218" s="462"/>
      <c r="XM218" s="462"/>
      <c r="XN218" s="462"/>
      <c r="XO218" s="462"/>
      <c r="XP218" s="462"/>
      <c r="XQ218" s="462"/>
      <c r="XR218" s="462"/>
      <c r="XS218" s="462"/>
      <c r="XT218" s="462"/>
      <c r="XU218" s="462"/>
      <c r="XV218" s="462"/>
      <c r="XW218" s="462"/>
      <c r="XX218" s="462"/>
      <c r="XY218" s="462"/>
      <c r="XZ218" s="462"/>
      <c r="YA218" s="462"/>
      <c r="YB218" s="462"/>
      <c r="YC218" s="462"/>
      <c r="YD218" s="462"/>
      <c r="YE218" s="462"/>
      <c r="YF218" s="462"/>
      <c r="YG218" s="462"/>
      <c r="YH218" s="462"/>
      <c r="YI218" s="462"/>
      <c r="YJ218" s="462"/>
      <c r="YK218" s="462"/>
      <c r="YL218" s="462"/>
      <c r="YM218" s="462"/>
      <c r="YN218" s="462"/>
      <c r="YO218" s="462"/>
      <c r="YP218" s="462"/>
      <c r="YQ218" s="462"/>
      <c r="YR218" s="462"/>
      <c r="YS218" s="462"/>
      <c r="YT218" s="462"/>
      <c r="YU218" s="462"/>
      <c r="YV218" s="462"/>
      <c r="YW218" s="462"/>
      <c r="YX218" s="462"/>
      <c r="YY218" s="462"/>
      <c r="YZ218" s="462"/>
      <c r="ZA218" s="462"/>
      <c r="ZB218" s="462"/>
      <c r="ZC218" s="462"/>
      <c r="ZD218" s="462"/>
      <c r="ZE218" s="462"/>
      <c r="ZF218" s="462"/>
      <c r="ZG218" s="462"/>
      <c r="ZH218" s="462"/>
      <c r="ZI218" s="462"/>
      <c r="ZJ218" s="462"/>
      <c r="ZK218" s="462"/>
      <c r="ZL218" s="462"/>
      <c r="ZM218" s="462"/>
      <c r="ZN218" s="462"/>
      <c r="ZO218" s="462"/>
      <c r="ZP218" s="462"/>
      <c r="ZQ218" s="462"/>
      <c r="ZR218" s="462"/>
      <c r="ZS218" s="462"/>
      <c r="ZT218" s="462"/>
      <c r="ZU218" s="462"/>
      <c r="ZV218" s="462"/>
      <c r="ZW218" s="462"/>
      <c r="ZX218" s="462"/>
      <c r="ZY218" s="462"/>
      <c r="ZZ218" s="462"/>
      <c r="AAA218" s="462"/>
      <c r="AAB218" s="462"/>
      <c r="AAC218" s="462"/>
      <c r="AAD218" s="462"/>
      <c r="AAE218" s="462"/>
      <c r="AAF218" s="462"/>
      <c r="AAG218" s="462"/>
      <c r="AAH218" s="462"/>
      <c r="AAI218" s="462"/>
      <c r="AAJ218" s="462"/>
      <c r="AAK218" s="462"/>
      <c r="AAL218" s="462"/>
      <c r="AAM218" s="462"/>
      <c r="AAN218" s="462"/>
      <c r="AAO218" s="462"/>
      <c r="AAP218" s="462"/>
      <c r="AAQ218" s="462"/>
      <c r="AAR218" s="462"/>
      <c r="AAS218" s="462"/>
      <c r="AAT218" s="462"/>
      <c r="AAU218" s="462"/>
      <c r="AAV218" s="462"/>
      <c r="AAW218" s="462"/>
      <c r="AAX218" s="462"/>
      <c r="AAY218" s="462"/>
      <c r="AAZ218" s="462"/>
      <c r="ABA218" s="462"/>
      <c r="ABB218" s="462"/>
      <c r="ABC218" s="462"/>
      <c r="ABD218" s="462"/>
      <c r="ABE218" s="462"/>
      <c r="ABF218" s="462"/>
      <c r="ABG218" s="462"/>
      <c r="ABH218" s="462"/>
      <c r="ABI218" s="462"/>
      <c r="ABJ218" s="462"/>
      <c r="ABK218" s="462"/>
      <c r="ABL218" s="462"/>
      <c r="ABM218" s="462"/>
      <c r="ABN218" s="462"/>
      <c r="ABO218" s="462"/>
      <c r="ABP218" s="462"/>
      <c r="ABQ218" s="462"/>
      <c r="ABR218" s="462"/>
      <c r="ABS218" s="462"/>
      <c r="ABT218" s="462"/>
      <c r="ABU218" s="462"/>
      <c r="ABV218" s="462"/>
      <c r="ABW218" s="462"/>
      <c r="ABX218" s="462"/>
      <c r="ABY218" s="462"/>
      <c r="ABZ218" s="462"/>
      <c r="ACA218" s="462"/>
      <c r="ACB218" s="462"/>
      <c r="ACC218" s="462"/>
      <c r="ACD218" s="462"/>
      <c r="ACE218" s="462"/>
      <c r="ACF218" s="462"/>
      <c r="ACG218" s="462"/>
      <c r="ACH218" s="462"/>
      <c r="ACI218" s="462"/>
      <c r="ACJ218" s="462"/>
      <c r="ACK218" s="462"/>
      <c r="ACL218" s="462"/>
      <c r="ACM218" s="462"/>
      <c r="ACN218" s="462"/>
      <c r="ACO218" s="462"/>
      <c r="ACP218" s="462"/>
      <c r="ACQ218" s="462"/>
      <c r="ACR218" s="462"/>
      <c r="ACS218" s="462"/>
      <c r="ACT218" s="462"/>
      <c r="ACU218" s="462"/>
      <c r="ACV218" s="462"/>
      <c r="ACW218" s="462"/>
      <c r="ACX218" s="462"/>
      <c r="ACY218" s="462"/>
      <c r="ACZ218" s="462"/>
      <c r="ADA218" s="462"/>
      <c r="ADB218" s="462"/>
      <c r="ADC218" s="462"/>
      <c r="ADD218" s="462"/>
      <c r="ADE218" s="462"/>
      <c r="ADF218" s="462"/>
      <c r="ADG218" s="462"/>
      <c r="ADH218" s="462"/>
      <c r="ADI218" s="462"/>
      <c r="ADJ218" s="462"/>
      <c r="ADK218" s="462"/>
      <c r="ADL218" s="462"/>
      <c r="ADM218" s="462"/>
      <c r="ADN218" s="462"/>
      <c r="ADO218" s="462"/>
      <c r="ADP218" s="462"/>
      <c r="ADQ218" s="462"/>
      <c r="ADR218" s="462"/>
      <c r="ADS218" s="462"/>
      <c r="ADT218" s="462"/>
      <c r="ADU218" s="462"/>
      <c r="ADV218" s="462"/>
      <c r="ADW218" s="462"/>
      <c r="ADX218" s="462"/>
      <c r="ADY218" s="462"/>
      <c r="ADZ218" s="462"/>
      <c r="AEA218" s="462"/>
      <c r="AEB218" s="462"/>
      <c r="AEC218" s="462"/>
      <c r="AED218" s="462"/>
      <c r="AEE218" s="462"/>
      <c r="AEF218" s="462"/>
      <c r="AEG218" s="462"/>
      <c r="AEH218" s="462"/>
      <c r="AEI218" s="462"/>
      <c r="AEJ218" s="462"/>
      <c r="AEK218" s="462"/>
      <c r="AEL218" s="462"/>
      <c r="AEM218" s="462"/>
      <c r="AEN218" s="462"/>
      <c r="AEO218" s="462"/>
      <c r="AEP218" s="462"/>
      <c r="AEQ218" s="462"/>
      <c r="AER218" s="462"/>
      <c r="AES218" s="462"/>
      <c r="AET218" s="462"/>
      <c r="AEU218" s="462"/>
      <c r="AEV218" s="462"/>
      <c r="AEW218" s="462"/>
      <c r="AEX218" s="462"/>
      <c r="AEY218" s="462"/>
      <c r="AEZ218" s="462"/>
      <c r="AFA218" s="462"/>
      <c r="AFB218" s="462"/>
      <c r="AFC218" s="462"/>
      <c r="AFD218" s="462"/>
      <c r="AFE218" s="462"/>
      <c r="AFF218" s="462"/>
      <c r="AFG218" s="462"/>
      <c r="AFH218" s="462"/>
      <c r="AFI218" s="462"/>
      <c r="AFJ218" s="462"/>
      <c r="AFK218" s="462"/>
      <c r="AFL218" s="462"/>
      <c r="AFM218" s="462"/>
      <c r="AFN218" s="462"/>
      <c r="AFO218" s="462"/>
      <c r="AFP218" s="462"/>
      <c r="AFQ218" s="462"/>
      <c r="AFR218" s="462"/>
      <c r="AFS218" s="462"/>
      <c r="AFT218" s="462"/>
      <c r="AFU218" s="462"/>
      <c r="AFV218" s="462"/>
      <c r="AFW218" s="462"/>
      <c r="AFX218" s="462"/>
      <c r="AFY218" s="462"/>
      <c r="AFZ218" s="462"/>
      <c r="AGA218" s="462"/>
      <c r="AGB218" s="462"/>
      <c r="AGC218" s="462"/>
      <c r="AGD218" s="462"/>
      <c r="AGE218" s="462"/>
      <c r="AGF218" s="462"/>
      <c r="AGG218" s="462"/>
      <c r="AGH218" s="462"/>
      <c r="AGI218" s="462"/>
      <c r="AGJ218" s="462"/>
      <c r="AGK218" s="462"/>
      <c r="AGL218" s="462"/>
      <c r="AGM218" s="462"/>
      <c r="AGN218" s="462"/>
      <c r="AGO218" s="462"/>
      <c r="AGP218" s="462"/>
      <c r="AGQ218" s="462"/>
      <c r="AGR218" s="462"/>
      <c r="AGS218" s="462"/>
      <c r="AGT218" s="462"/>
      <c r="AGU218" s="462"/>
      <c r="AGV218" s="462"/>
      <c r="AGW218" s="462"/>
      <c r="AGX218" s="462"/>
      <c r="AGY218" s="462"/>
      <c r="AGZ218" s="462"/>
      <c r="AHA218" s="462"/>
      <c r="AHB218" s="462"/>
      <c r="AHC218" s="462"/>
      <c r="AHD218" s="462"/>
      <c r="AHE218" s="462"/>
      <c r="AHF218" s="462"/>
      <c r="AHG218" s="462"/>
      <c r="AHH218" s="462"/>
      <c r="AHI218" s="462"/>
      <c r="AHJ218" s="462"/>
      <c r="AHK218" s="462"/>
      <c r="AHL218" s="462"/>
      <c r="AHM218" s="462"/>
      <c r="AHN218" s="462"/>
      <c r="AHO218" s="462"/>
      <c r="AHP218" s="462"/>
      <c r="AHQ218" s="462"/>
      <c r="AHR218" s="462"/>
      <c r="AHS218" s="462"/>
      <c r="AHT218" s="462"/>
      <c r="AHU218" s="462"/>
      <c r="AHV218" s="462"/>
      <c r="AHW218" s="462"/>
      <c r="AHX218" s="462"/>
      <c r="AHY218" s="462"/>
      <c r="AHZ218" s="462"/>
      <c r="AIA218" s="462"/>
      <c r="AIB218" s="462"/>
      <c r="AIC218" s="462"/>
      <c r="AID218" s="462"/>
      <c r="AIE218" s="462"/>
      <c r="AIF218" s="462"/>
      <c r="AIG218" s="462"/>
      <c r="AIH218" s="462"/>
      <c r="AII218" s="462"/>
      <c r="AIJ218" s="462"/>
      <c r="AIK218" s="462"/>
      <c r="AIL218" s="462"/>
      <c r="AIM218" s="462"/>
      <c r="AIN218" s="462"/>
      <c r="AIO218" s="462"/>
      <c r="AIP218" s="462"/>
      <c r="AIQ218" s="462"/>
      <c r="AIR218" s="462"/>
      <c r="AIS218" s="462"/>
      <c r="AIT218" s="462"/>
      <c r="AIU218" s="462"/>
      <c r="AIV218" s="462"/>
      <c r="AIW218" s="462"/>
      <c r="AIX218" s="462"/>
      <c r="AIY218" s="462"/>
      <c r="AIZ218" s="462"/>
      <c r="AJA218" s="462"/>
      <c r="AJB218" s="462"/>
      <c r="AJC218" s="462"/>
      <c r="AJD218" s="462"/>
      <c r="AJE218" s="462"/>
      <c r="AJF218" s="462"/>
      <c r="AJG218" s="462"/>
      <c r="AJH218" s="462"/>
      <c r="AJI218" s="462"/>
      <c r="AJJ218" s="462"/>
      <c r="AJK218" s="462"/>
      <c r="AJL218" s="462"/>
      <c r="AJM218" s="462"/>
      <c r="AJN218" s="462"/>
      <c r="AJO218" s="462"/>
      <c r="AJP218" s="462"/>
      <c r="AJQ218" s="462"/>
      <c r="AJR218" s="462"/>
      <c r="AJS218" s="462"/>
      <c r="AJT218" s="462"/>
      <c r="AJU218" s="462"/>
      <c r="AJV218" s="462"/>
      <c r="AJW218" s="462"/>
      <c r="AJX218" s="462"/>
      <c r="AJY218" s="462"/>
      <c r="AJZ218" s="462"/>
      <c r="AKA218" s="462"/>
      <c r="AKB218" s="462"/>
      <c r="AKC218" s="462"/>
      <c r="AKD218" s="462"/>
      <c r="AKE218" s="462"/>
      <c r="AKF218" s="462"/>
      <c r="AKG218" s="462"/>
      <c r="AKH218" s="462"/>
      <c r="AKI218" s="462"/>
      <c r="AKJ218" s="462"/>
      <c r="AKK218" s="462"/>
      <c r="AKL218" s="462"/>
      <c r="AKM218" s="462"/>
      <c r="AKN218" s="462"/>
      <c r="AKO218" s="462"/>
      <c r="AKP218" s="462"/>
      <c r="AKQ218" s="462"/>
      <c r="AKR218" s="462"/>
      <c r="AKS218" s="462"/>
      <c r="AKT218" s="462"/>
      <c r="AKU218" s="462"/>
      <c r="AKV218" s="462"/>
      <c r="AKW218" s="462"/>
      <c r="AKX218" s="462"/>
      <c r="AKY218" s="462"/>
      <c r="AKZ218" s="462"/>
      <c r="ALA218" s="462"/>
      <c r="ALB218" s="462"/>
      <c r="ALC218" s="462"/>
      <c r="ALD218" s="462"/>
      <c r="ALE218" s="462"/>
      <c r="ALF218" s="462"/>
      <c r="ALG218" s="462"/>
      <c r="ALH218" s="462"/>
      <c r="ALI218" s="462"/>
      <c r="ALJ218" s="462"/>
      <c r="ALK218" s="462"/>
      <c r="ALL218" s="462"/>
      <c r="ALM218" s="462"/>
      <c r="ALN218" s="462"/>
      <c r="ALO218" s="462"/>
      <c r="ALP218" s="462"/>
      <c r="ALQ218" s="462"/>
      <c r="ALR218" s="462"/>
      <c r="ALS218" s="462"/>
      <c r="ALT218" s="462"/>
      <c r="ALU218" s="462"/>
      <c r="ALV218" s="462"/>
      <c r="ALW218" s="462"/>
      <c r="ALX218" s="462"/>
      <c r="ALY218" s="462"/>
      <c r="ALZ218" s="462"/>
      <c r="AMA218" s="462"/>
      <c r="AMB218" s="462"/>
      <c r="AMC218" s="462"/>
      <c r="AMD218" s="462"/>
      <c r="AME218" s="462"/>
      <c r="AMF218" s="462"/>
      <c r="AMG218" s="462"/>
      <c r="AMH218" s="462"/>
      <c r="AMI218" s="462"/>
      <c r="AMJ218" s="462"/>
      <c r="AMK218" s="462"/>
      <c r="AML218" s="462"/>
      <c r="AMM218" s="462"/>
      <c r="AMN218" s="462"/>
      <c r="AMO218" s="462"/>
      <c r="AMP218" s="462"/>
      <c r="AMQ218" s="462"/>
      <c r="AMR218" s="462"/>
      <c r="AMS218" s="462"/>
      <c r="AMT218" s="462"/>
      <c r="AMU218" s="462"/>
      <c r="AMV218" s="462"/>
      <c r="AMW218" s="462"/>
      <c r="AMX218" s="462"/>
      <c r="AMY218" s="462"/>
      <c r="AMZ218" s="462"/>
      <c r="ANA218" s="462"/>
      <c r="ANB218" s="462"/>
      <c r="ANC218" s="462"/>
      <c r="AND218" s="462"/>
      <c r="ANE218" s="462"/>
      <c r="ANF218" s="462"/>
      <c r="ANG218" s="462"/>
      <c r="ANH218" s="462"/>
      <c r="ANI218" s="462"/>
      <c r="ANJ218" s="462"/>
      <c r="ANK218" s="462"/>
      <c r="ANL218" s="462"/>
      <c r="ANM218" s="462"/>
      <c r="ANN218" s="462"/>
      <c r="ANO218" s="462"/>
      <c r="ANP218" s="462"/>
      <c r="ANQ218" s="462"/>
      <c r="ANR218" s="462"/>
      <c r="ANS218" s="462"/>
      <c r="ANT218" s="462"/>
      <c r="ANU218" s="462"/>
      <c r="ANV218" s="462"/>
      <c r="ANW218" s="462"/>
      <c r="ANX218" s="462"/>
      <c r="ANY218" s="462"/>
      <c r="ANZ218" s="462"/>
      <c r="AOA218" s="462"/>
      <c r="AOB218" s="462"/>
      <c r="AOC218" s="462"/>
      <c r="AOD218" s="462"/>
      <c r="AOE218" s="462"/>
      <c r="AOF218" s="462"/>
      <c r="AOG218" s="462"/>
      <c r="AOH218" s="462"/>
      <c r="AOI218" s="462"/>
      <c r="AOJ218" s="462"/>
      <c r="AOK218" s="462"/>
      <c r="AOL218" s="462"/>
      <c r="AOM218" s="462"/>
      <c r="AON218" s="462"/>
      <c r="AOO218" s="462"/>
      <c r="AOP218" s="462"/>
      <c r="AOQ218" s="462"/>
      <c r="AOR218" s="462"/>
      <c r="AOS218" s="462"/>
      <c r="AOT218" s="462"/>
      <c r="AOU218" s="462"/>
      <c r="AOV218" s="462"/>
      <c r="AOW218" s="462"/>
      <c r="AOX218" s="462"/>
      <c r="AOY218" s="462"/>
      <c r="AOZ218" s="462"/>
      <c r="APA218" s="462"/>
      <c r="APB218" s="462"/>
      <c r="APC218" s="462"/>
      <c r="APD218" s="462"/>
      <c r="APE218" s="462"/>
      <c r="APF218" s="462"/>
      <c r="APG218" s="462"/>
      <c r="APH218" s="462"/>
      <c r="API218" s="462"/>
      <c r="APJ218" s="462"/>
      <c r="APK218" s="462"/>
      <c r="APL218" s="462"/>
      <c r="APM218" s="462"/>
      <c r="APN218" s="462"/>
      <c r="APO218" s="462"/>
      <c r="APP218" s="462"/>
      <c r="APQ218" s="462"/>
      <c r="APR218" s="462"/>
      <c r="APS218" s="462"/>
      <c r="APT218" s="462"/>
      <c r="APU218" s="462"/>
      <c r="APV218" s="462"/>
      <c r="APW218" s="462"/>
      <c r="APX218" s="462"/>
      <c r="APY218" s="462"/>
      <c r="APZ218" s="462"/>
      <c r="AQA218" s="462"/>
      <c r="AQB218" s="462"/>
      <c r="AQC218" s="462"/>
      <c r="AQD218" s="462"/>
      <c r="AQE218" s="462"/>
      <c r="AQF218" s="462"/>
      <c r="AQG218" s="462"/>
      <c r="AQH218" s="462"/>
      <c r="AQI218" s="462"/>
      <c r="AQJ218" s="462"/>
      <c r="AQK218" s="462"/>
      <c r="AQL218" s="462"/>
      <c r="AQM218" s="462"/>
      <c r="AQN218" s="462"/>
      <c r="AQO218" s="462"/>
      <c r="AQP218" s="462"/>
      <c r="AQQ218" s="462"/>
      <c r="AQR218" s="462"/>
      <c r="AQS218" s="462"/>
      <c r="AQT218" s="462"/>
      <c r="AQU218" s="462"/>
      <c r="AQV218" s="462"/>
      <c r="AQW218" s="462"/>
      <c r="AQX218" s="462"/>
      <c r="AQY218" s="462"/>
      <c r="AQZ218" s="462"/>
      <c r="ARA218" s="462"/>
      <c r="ARB218" s="462"/>
      <c r="ARC218" s="462"/>
      <c r="ARD218" s="462"/>
      <c r="ARE218" s="462"/>
      <c r="ARF218" s="462"/>
      <c r="ARG218" s="462"/>
      <c r="ARH218" s="462"/>
      <c r="ARI218" s="462"/>
      <c r="ARJ218" s="462"/>
      <c r="ARK218" s="462"/>
      <c r="ARL218" s="462"/>
      <c r="ARM218" s="462"/>
      <c r="ARN218" s="462"/>
      <c r="ARO218" s="462"/>
      <c r="ARP218" s="462"/>
      <c r="ARQ218" s="462"/>
      <c r="ARR218" s="462"/>
      <c r="ARS218" s="462"/>
      <c r="ART218" s="462"/>
      <c r="ARU218" s="462"/>
      <c r="ARV218" s="462"/>
      <c r="ARW218" s="462"/>
      <c r="ARX218" s="462"/>
      <c r="ARY218" s="462"/>
      <c r="ARZ218" s="462"/>
      <c r="ASA218" s="462"/>
      <c r="ASB218" s="462"/>
      <c r="ASC218" s="462"/>
      <c r="ASD218" s="462"/>
      <c r="ASE218" s="462"/>
      <c r="ASF218" s="462"/>
      <c r="ASG218" s="462"/>
      <c r="ASH218" s="462"/>
      <c r="ASI218" s="462"/>
      <c r="ASJ218" s="462"/>
      <c r="ASK218" s="462"/>
      <c r="ASL218" s="462"/>
      <c r="ASM218" s="462"/>
      <c r="ASN218" s="462"/>
      <c r="ASO218" s="462"/>
      <c r="ASP218" s="462"/>
      <c r="ASQ218" s="462"/>
      <c r="ASR218" s="462"/>
      <c r="ASS218" s="462"/>
      <c r="AST218" s="462"/>
      <c r="ASU218" s="462"/>
      <c r="ASV218" s="462"/>
      <c r="ASW218" s="462"/>
      <c r="ASX218" s="462"/>
      <c r="ASY218" s="462"/>
      <c r="ASZ218" s="462"/>
      <c r="ATA218" s="462"/>
      <c r="ATB218" s="462"/>
      <c r="ATC218" s="462"/>
      <c r="ATD218" s="462"/>
      <c r="ATE218" s="462"/>
      <c r="ATF218" s="462"/>
      <c r="ATG218" s="462"/>
      <c r="ATH218" s="462"/>
      <c r="ATI218" s="462"/>
      <c r="ATJ218" s="462"/>
      <c r="ATK218" s="462"/>
      <c r="ATL218" s="462"/>
      <c r="ATM218" s="462"/>
      <c r="ATN218" s="462"/>
      <c r="ATO218" s="462"/>
      <c r="ATP218" s="462"/>
      <c r="ATQ218" s="462"/>
      <c r="ATR218" s="462"/>
      <c r="ATS218" s="462"/>
      <c r="ATT218" s="462"/>
      <c r="ATU218" s="462"/>
      <c r="ATV218" s="462"/>
      <c r="ATW218" s="462"/>
      <c r="ATX218" s="462"/>
      <c r="ATY218" s="462"/>
      <c r="ATZ218" s="462"/>
      <c r="AUA218" s="462"/>
      <c r="AUB218" s="462"/>
      <c r="AUC218" s="462"/>
      <c r="AUD218" s="462"/>
      <c r="AUE218" s="462"/>
      <c r="AUF218" s="462"/>
      <c r="AUG218" s="462"/>
      <c r="AUH218" s="462"/>
      <c r="AUI218" s="462"/>
      <c r="AUJ218" s="462"/>
      <c r="AUK218" s="462"/>
      <c r="AUL218" s="462"/>
      <c r="AUM218" s="462"/>
      <c r="AUN218" s="462"/>
      <c r="AUO218" s="462"/>
      <c r="AUP218" s="462"/>
      <c r="AUQ218" s="462"/>
      <c r="AUR218" s="462"/>
      <c r="AUS218" s="462"/>
      <c r="AUT218" s="462"/>
      <c r="AUU218" s="462"/>
      <c r="AUV218" s="462"/>
      <c r="AUW218" s="462"/>
      <c r="AUX218" s="462"/>
      <c r="AUY218" s="462"/>
      <c r="AUZ218" s="462"/>
      <c r="AVA218" s="462"/>
      <c r="AVB218" s="462"/>
      <c r="AVC218" s="462"/>
      <c r="AVD218" s="462"/>
      <c r="AVE218" s="462"/>
      <c r="AVF218" s="462"/>
      <c r="AVG218" s="462"/>
      <c r="AVH218" s="462"/>
      <c r="AVI218" s="462"/>
      <c r="AVJ218" s="462"/>
      <c r="AVK218" s="462"/>
      <c r="AVL218" s="462"/>
      <c r="AVM218" s="462"/>
      <c r="AVN218" s="462"/>
      <c r="AVO218" s="462"/>
      <c r="AVP218" s="462"/>
      <c r="AVQ218" s="462"/>
      <c r="AVR218" s="462"/>
      <c r="AVS218" s="462"/>
      <c r="AVT218" s="462"/>
      <c r="AVU218" s="462"/>
      <c r="AVV218" s="462"/>
      <c r="AVW218" s="462"/>
      <c r="AVX218" s="462"/>
      <c r="AVY218" s="462"/>
      <c r="AVZ218" s="462"/>
      <c r="AWA218" s="462"/>
      <c r="AWB218" s="462"/>
      <c r="AWC218" s="462"/>
      <c r="AWD218" s="462"/>
      <c r="AWE218" s="462"/>
      <c r="AWF218" s="462"/>
      <c r="AWG218" s="462"/>
      <c r="AWH218" s="462"/>
      <c r="AWI218" s="462"/>
      <c r="AWJ218" s="462"/>
      <c r="AWK218" s="462"/>
      <c r="AWL218" s="462"/>
      <c r="AWM218" s="462"/>
      <c r="AWN218" s="462"/>
      <c r="AWO218" s="462"/>
      <c r="AWP218" s="462"/>
      <c r="AWQ218" s="462"/>
      <c r="AWR218" s="462"/>
      <c r="AWS218" s="462"/>
      <c r="AWT218" s="462"/>
      <c r="AWU218" s="462"/>
      <c r="AWV218" s="462"/>
      <c r="AWW218" s="462"/>
      <c r="AWX218" s="462"/>
      <c r="AWY218" s="462"/>
      <c r="AWZ218" s="462"/>
      <c r="AXA218" s="462"/>
      <c r="AXB218" s="462"/>
      <c r="AXC218" s="462"/>
      <c r="AXD218" s="462"/>
      <c r="AXE218" s="462"/>
      <c r="AXF218" s="462"/>
      <c r="AXG218" s="462"/>
      <c r="AXH218" s="462"/>
      <c r="AXI218" s="462"/>
      <c r="AXJ218" s="462"/>
      <c r="AXK218" s="462"/>
      <c r="AXL218" s="462"/>
      <c r="AXM218" s="462"/>
      <c r="AXN218" s="462"/>
      <c r="AXO218" s="462"/>
      <c r="AXP218" s="462"/>
      <c r="AXQ218" s="462"/>
      <c r="AXR218" s="462"/>
      <c r="AXS218" s="462"/>
      <c r="AXT218" s="462"/>
      <c r="AXU218" s="462"/>
      <c r="AXV218" s="462"/>
      <c r="AXW218" s="462"/>
      <c r="AXX218" s="462"/>
      <c r="AXY218" s="462"/>
      <c r="AXZ218" s="462"/>
      <c r="AYA218" s="462"/>
      <c r="AYB218" s="462"/>
      <c r="AYC218" s="462"/>
      <c r="AYD218" s="462"/>
      <c r="AYE218" s="462"/>
      <c r="AYF218" s="462"/>
      <c r="AYG218" s="462"/>
      <c r="AYH218" s="462"/>
      <c r="AYI218" s="462"/>
      <c r="AYJ218" s="462"/>
      <c r="AYK218" s="462"/>
      <c r="AYL218" s="462"/>
      <c r="AYM218" s="462"/>
      <c r="AYN218" s="462"/>
      <c r="AYO218" s="462"/>
      <c r="AYP218" s="462"/>
      <c r="AYQ218" s="462"/>
      <c r="AYR218" s="462"/>
      <c r="AYS218" s="462"/>
      <c r="AYT218" s="462"/>
      <c r="AYU218" s="462"/>
      <c r="AYV218" s="462"/>
      <c r="AYW218" s="462"/>
      <c r="AYX218" s="462"/>
      <c r="AYY218" s="462"/>
      <c r="AYZ218" s="462"/>
      <c r="AZA218" s="462"/>
      <c r="AZB218" s="462"/>
      <c r="AZC218" s="462"/>
      <c r="AZD218" s="462"/>
      <c r="AZE218" s="462"/>
      <c r="AZF218" s="462"/>
      <c r="AZG218" s="462"/>
      <c r="AZH218" s="462"/>
      <c r="AZI218" s="462"/>
      <c r="AZJ218" s="462"/>
      <c r="AZK218" s="462"/>
      <c r="AZL218" s="462"/>
      <c r="AZM218" s="462"/>
      <c r="AZN218" s="462"/>
      <c r="AZO218" s="462"/>
      <c r="AZP218" s="462"/>
      <c r="AZQ218" s="462"/>
      <c r="AZR218" s="462"/>
      <c r="AZS218" s="462"/>
      <c r="AZT218" s="462"/>
      <c r="AZU218" s="462"/>
      <c r="AZV218" s="462"/>
      <c r="AZW218" s="462"/>
      <c r="AZX218" s="462"/>
      <c r="AZY218" s="462"/>
      <c r="AZZ218" s="462"/>
      <c r="BAA218" s="462"/>
      <c r="BAB218" s="462"/>
      <c r="BAC218" s="462"/>
      <c r="BAD218" s="462"/>
      <c r="BAE218" s="462"/>
      <c r="BAF218" s="462"/>
      <c r="BAG218" s="462"/>
      <c r="BAH218" s="462"/>
      <c r="BAI218" s="462"/>
      <c r="BAJ218" s="462"/>
      <c r="BAK218" s="462"/>
      <c r="BAL218" s="462"/>
      <c r="BAM218" s="462"/>
      <c r="BAN218" s="462"/>
      <c r="BAO218" s="462"/>
      <c r="BAP218" s="462"/>
      <c r="BAQ218" s="462"/>
      <c r="BAR218" s="462"/>
      <c r="BAS218" s="462"/>
      <c r="BAT218" s="462"/>
      <c r="BAU218" s="462"/>
      <c r="BAV218" s="462"/>
      <c r="BAW218" s="462"/>
      <c r="BAX218" s="462"/>
      <c r="BAY218" s="462"/>
      <c r="BAZ218" s="462"/>
      <c r="BBA218" s="462"/>
      <c r="BBB218" s="462"/>
      <c r="BBC218" s="462"/>
      <c r="BBD218" s="462"/>
      <c r="BBE218" s="462"/>
      <c r="BBF218" s="462"/>
      <c r="BBG218" s="462"/>
      <c r="BBH218" s="462"/>
      <c r="BBI218" s="462"/>
      <c r="BBJ218" s="462"/>
      <c r="BBK218" s="462"/>
      <c r="BBL218" s="462"/>
      <c r="BBM218" s="462"/>
      <c r="BBN218" s="462"/>
      <c r="BBO218" s="462"/>
      <c r="BBP218" s="462"/>
      <c r="BBQ218" s="462"/>
      <c r="BBR218" s="462"/>
      <c r="BBS218" s="462"/>
      <c r="BBT218" s="462"/>
      <c r="BBU218" s="462"/>
      <c r="BBV218" s="462"/>
      <c r="BBW218" s="462"/>
      <c r="BBX218" s="462"/>
      <c r="BBY218" s="462"/>
      <c r="BBZ218" s="462"/>
      <c r="BCA218" s="462"/>
      <c r="BCB218" s="462"/>
      <c r="BCC218" s="462"/>
      <c r="BCD218" s="462"/>
      <c r="BCE218" s="462"/>
      <c r="BCF218" s="462"/>
      <c r="BCG218" s="462"/>
      <c r="BCH218" s="462"/>
      <c r="BCI218" s="462"/>
      <c r="BCJ218" s="462"/>
      <c r="BCK218" s="462"/>
      <c r="BCL218" s="462"/>
      <c r="BCM218" s="462"/>
      <c r="BCN218" s="462"/>
      <c r="BCO218" s="462"/>
      <c r="BCP218" s="462"/>
      <c r="BCQ218" s="462"/>
      <c r="BCR218" s="462"/>
      <c r="BCS218" s="462"/>
      <c r="BCT218" s="462"/>
      <c r="BCU218" s="462"/>
      <c r="BCV218" s="462"/>
      <c r="BCW218" s="462"/>
      <c r="BCX218" s="462"/>
      <c r="BCY218" s="462"/>
      <c r="BCZ218" s="462"/>
      <c r="BDA218" s="462"/>
      <c r="BDB218" s="462"/>
      <c r="BDC218" s="462"/>
      <c r="BDD218" s="462"/>
      <c r="BDE218" s="462"/>
      <c r="BDF218" s="462"/>
      <c r="BDG218" s="462"/>
      <c r="BDH218" s="462"/>
      <c r="BDI218" s="462"/>
      <c r="BDJ218" s="462"/>
      <c r="BDK218" s="462"/>
      <c r="BDL218" s="462"/>
      <c r="BDM218" s="462"/>
      <c r="BDN218" s="462"/>
      <c r="BDO218" s="462"/>
      <c r="BDP218" s="462"/>
      <c r="BDQ218" s="462"/>
      <c r="BDR218" s="462"/>
      <c r="BDS218" s="462"/>
      <c r="BDT218" s="462"/>
      <c r="BDU218" s="462"/>
      <c r="BDV218" s="462"/>
      <c r="BDW218" s="462"/>
      <c r="BDX218" s="462"/>
      <c r="BDY218" s="462"/>
      <c r="BDZ218" s="462"/>
      <c r="BEA218" s="462"/>
      <c r="BEB218" s="462"/>
      <c r="BEC218" s="462"/>
      <c r="BED218" s="462"/>
      <c r="BEE218" s="462"/>
      <c r="BEF218" s="462"/>
      <c r="BEG218" s="462"/>
      <c r="BEH218" s="462"/>
      <c r="BEI218" s="462"/>
      <c r="BEJ218" s="462"/>
      <c r="BEK218" s="462"/>
      <c r="BEL218" s="462"/>
      <c r="BEM218" s="462"/>
      <c r="BEN218" s="462"/>
      <c r="BEO218" s="462"/>
      <c r="BEP218" s="462"/>
      <c r="BEQ218" s="462"/>
      <c r="BER218" s="462"/>
      <c r="BES218" s="462"/>
      <c r="BET218" s="462"/>
      <c r="BEU218" s="462"/>
      <c r="BEV218" s="462"/>
      <c r="BEW218" s="462"/>
      <c r="BEX218" s="462"/>
      <c r="BEY218" s="462"/>
      <c r="BEZ218" s="462"/>
      <c r="BFA218" s="462"/>
      <c r="BFB218" s="462"/>
      <c r="BFC218" s="462"/>
      <c r="BFD218" s="462"/>
      <c r="BFE218" s="462"/>
      <c r="BFF218" s="462"/>
      <c r="BFG218" s="462"/>
      <c r="BFH218" s="462"/>
      <c r="BFI218" s="462"/>
      <c r="BFJ218" s="462"/>
      <c r="BFK218" s="462"/>
      <c r="BFL218" s="462"/>
      <c r="BFM218" s="462"/>
      <c r="BFN218" s="462"/>
      <c r="BFO218" s="462"/>
      <c r="BFP218" s="462"/>
      <c r="BFQ218" s="462"/>
      <c r="BFR218" s="462"/>
      <c r="BFS218" s="462"/>
      <c r="BFT218" s="462"/>
      <c r="BFU218" s="462"/>
      <c r="BFV218" s="462"/>
      <c r="BFW218" s="462"/>
      <c r="BFX218" s="462"/>
      <c r="BFY218" s="462"/>
      <c r="BFZ218" s="462"/>
      <c r="BGA218" s="462"/>
      <c r="BGB218" s="462"/>
      <c r="BGC218" s="462"/>
      <c r="BGD218" s="462"/>
      <c r="BGE218" s="462"/>
      <c r="BGF218" s="462"/>
      <c r="BGG218" s="462"/>
      <c r="BGH218" s="462"/>
      <c r="BGI218" s="462"/>
      <c r="BGJ218" s="462"/>
      <c r="BGK218" s="462"/>
      <c r="BGL218" s="462"/>
      <c r="BGM218" s="462"/>
      <c r="BGN218" s="462"/>
      <c r="BGO218" s="462"/>
      <c r="BGP218" s="462"/>
      <c r="BGQ218" s="462"/>
      <c r="BGR218" s="462"/>
      <c r="BGS218" s="462"/>
      <c r="BGT218" s="462"/>
      <c r="BGU218" s="462"/>
      <c r="BGV218" s="462"/>
      <c r="BGW218" s="462"/>
      <c r="BGX218" s="462"/>
      <c r="BGY218" s="462"/>
      <c r="BGZ218" s="462"/>
      <c r="BHA218" s="462"/>
      <c r="BHB218" s="462"/>
      <c r="BHC218" s="462"/>
      <c r="BHD218" s="462"/>
      <c r="BHE218" s="462"/>
      <c r="BHF218" s="462"/>
      <c r="BHG218" s="462"/>
      <c r="BHH218" s="462"/>
      <c r="BHI218" s="462"/>
      <c r="BHJ218" s="462"/>
      <c r="BHK218" s="462"/>
      <c r="BHL218" s="462"/>
      <c r="BHM218" s="462"/>
      <c r="BHN218" s="462"/>
      <c r="BHO218" s="462"/>
      <c r="BHP218" s="462"/>
      <c r="BHQ218" s="462"/>
      <c r="BHR218" s="462"/>
      <c r="BHS218" s="462"/>
      <c r="BHT218" s="462"/>
      <c r="BHU218" s="462"/>
      <c r="BHV218" s="462"/>
      <c r="BHW218" s="462"/>
      <c r="BHX218" s="462"/>
      <c r="BHY218" s="462"/>
      <c r="BHZ218" s="462"/>
      <c r="BIA218" s="462"/>
      <c r="BIB218" s="462"/>
      <c r="BIC218" s="462"/>
      <c r="BID218" s="462"/>
      <c r="BIE218" s="462"/>
      <c r="BIF218" s="462"/>
      <c r="BIG218" s="462"/>
      <c r="BIH218" s="462"/>
      <c r="BII218" s="462"/>
      <c r="BIJ218" s="462"/>
      <c r="BIK218" s="462"/>
      <c r="BIL218" s="462"/>
      <c r="BIM218" s="462"/>
      <c r="BIN218" s="462"/>
      <c r="BIO218" s="462"/>
      <c r="BIP218" s="462"/>
      <c r="BIQ218" s="462"/>
      <c r="BIR218" s="462"/>
      <c r="BIS218" s="462"/>
      <c r="BIT218" s="462"/>
      <c r="BIU218" s="462"/>
      <c r="BIV218" s="462"/>
      <c r="BIW218" s="462"/>
      <c r="BIX218" s="462"/>
      <c r="BIY218" s="462"/>
      <c r="BIZ218" s="462"/>
      <c r="BJA218" s="462"/>
      <c r="BJB218" s="462"/>
      <c r="BJC218" s="462"/>
      <c r="BJD218" s="462"/>
      <c r="BJE218" s="462"/>
      <c r="BJF218" s="462"/>
      <c r="BJG218" s="462"/>
      <c r="BJH218" s="462"/>
      <c r="BJI218" s="462"/>
      <c r="BJJ218" s="462"/>
      <c r="BJK218" s="462"/>
      <c r="BJL218" s="462"/>
      <c r="BJM218" s="462"/>
      <c r="BJN218" s="462"/>
      <c r="BJO218" s="462"/>
      <c r="BJP218" s="462"/>
      <c r="BJQ218" s="462"/>
      <c r="BJR218" s="462"/>
      <c r="BJS218" s="462"/>
      <c r="BJT218" s="462"/>
      <c r="BJU218" s="462"/>
      <c r="BJV218" s="462"/>
      <c r="BJW218" s="462"/>
      <c r="BJX218" s="462"/>
      <c r="BJY218" s="462"/>
      <c r="BJZ218" s="462"/>
      <c r="BKA218" s="462"/>
      <c r="BKB218" s="462"/>
      <c r="BKC218" s="462"/>
      <c r="BKD218" s="462"/>
      <c r="BKE218" s="462"/>
      <c r="BKF218" s="462"/>
      <c r="BKG218" s="462"/>
      <c r="BKH218" s="462"/>
      <c r="BKI218" s="462"/>
      <c r="BKJ218" s="462"/>
      <c r="BKK218" s="462"/>
      <c r="BKL218" s="462"/>
      <c r="BKM218" s="462"/>
      <c r="BKN218" s="462"/>
      <c r="BKO218" s="462"/>
      <c r="BKP218" s="462"/>
      <c r="BKQ218" s="462"/>
      <c r="BKR218" s="462"/>
      <c r="BKS218" s="462"/>
      <c r="BKT218" s="462"/>
      <c r="BKU218" s="462"/>
      <c r="BKV218" s="462"/>
      <c r="BKW218" s="462"/>
      <c r="BKX218" s="462"/>
      <c r="BKY218" s="462"/>
      <c r="BKZ218" s="462"/>
      <c r="BLA218" s="462"/>
      <c r="BLB218" s="462"/>
      <c r="BLC218" s="462"/>
      <c r="BLD218" s="462"/>
      <c r="BLE218" s="462"/>
      <c r="BLF218" s="462"/>
      <c r="BLG218" s="462"/>
      <c r="BLH218" s="462"/>
      <c r="BLI218" s="462"/>
      <c r="BLJ218" s="462"/>
      <c r="BLK218" s="462"/>
      <c r="BLL218" s="462"/>
      <c r="BLM218" s="462"/>
      <c r="BLN218" s="462"/>
      <c r="BLO218" s="462"/>
      <c r="BLP218" s="462"/>
      <c r="BLQ218" s="462"/>
      <c r="BLR218" s="462"/>
      <c r="BLS218" s="462"/>
      <c r="BLT218" s="462"/>
      <c r="BLU218" s="462"/>
      <c r="BLV218" s="462"/>
      <c r="BLW218" s="462"/>
      <c r="BLX218" s="462"/>
      <c r="BLY218" s="462"/>
      <c r="BLZ218" s="462"/>
      <c r="BMA218" s="462"/>
      <c r="BMB218" s="462"/>
      <c r="BMC218" s="462"/>
      <c r="BMD218" s="462"/>
      <c r="BME218" s="462"/>
      <c r="BMF218" s="462"/>
      <c r="BMG218" s="462"/>
      <c r="BMH218" s="462"/>
      <c r="BMI218" s="462"/>
      <c r="BMJ218" s="462"/>
      <c r="BMK218" s="462"/>
      <c r="BML218" s="462"/>
      <c r="BMM218" s="462"/>
      <c r="BMN218" s="462"/>
      <c r="BMO218" s="462"/>
      <c r="BMP218" s="462"/>
      <c r="BMQ218" s="462"/>
      <c r="BMR218" s="462"/>
      <c r="BMS218" s="462"/>
      <c r="BMT218" s="462"/>
      <c r="BMU218" s="462"/>
      <c r="BMV218" s="462"/>
      <c r="BMW218" s="462"/>
      <c r="BMX218" s="462"/>
      <c r="BMY218" s="462"/>
      <c r="BMZ218" s="462"/>
      <c r="BNA218" s="462"/>
      <c r="BNB218" s="462"/>
      <c r="BNC218" s="462"/>
      <c r="BND218" s="462"/>
      <c r="BNE218" s="462"/>
      <c r="BNF218" s="462"/>
      <c r="BNG218" s="462"/>
      <c r="BNH218" s="462"/>
      <c r="BNI218" s="462"/>
      <c r="BNJ218" s="462"/>
      <c r="BNK218" s="462"/>
      <c r="BNL218" s="462"/>
      <c r="BNM218" s="462"/>
      <c r="BNN218" s="462"/>
      <c r="BNO218" s="462"/>
      <c r="BNP218" s="462"/>
      <c r="BNQ218" s="462"/>
      <c r="BNR218" s="462"/>
      <c r="BNS218" s="462"/>
      <c r="BNT218" s="462"/>
      <c r="BNU218" s="462"/>
      <c r="BNV218" s="462"/>
      <c r="BNW218" s="462"/>
      <c r="BNX218" s="462"/>
      <c r="BNY218" s="462"/>
      <c r="BNZ218" s="462"/>
      <c r="BOA218" s="462"/>
      <c r="BOB218" s="462"/>
      <c r="BOC218" s="462"/>
      <c r="BOD218" s="462"/>
      <c r="BOE218" s="462"/>
      <c r="BOF218" s="462"/>
      <c r="BOG218" s="462"/>
      <c r="BOH218" s="462"/>
      <c r="BOI218" s="462"/>
      <c r="BOJ218" s="462"/>
      <c r="BOK218" s="462"/>
      <c r="BOL218" s="462"/>
      <c r="BOM218" s="462"/>
      <c r="BON218" s="462"/>
      <c r="BOO218" s="462"/>
      <c r="BOP218" s="462"/>
      <c r="BOQ218" s="462"/>
      <c r="BOR218" s="462"/>
      <c r="BOS218" s="462"/>
      <c r="BOT218" s="462"/>
      <c r="BOU218" s="462"/>
      <c r="BOV218" s="462"/>
      <c r="BOW218" s="462"/>
      <c r="BOX218" s="462"/>
      <c r="BOY218" s="462"/>
      <c r="BOZ218" s="462"/>
      <c r="BPA218" s="462"/>
      <c r="BPB218" s="462"/>
      <c r="BPC218" s="462"/>
      <c r="BPD218" s="462"/>
      <c r="BPE218" s="462"/>
      <c r="BPF218" s="462"/>
      <c r="BPG218" s="462"/>
      <c r="BPH218" s="462"/>
      <c r="BPI218" s="462"/>
      <c r="BPJ218" s="462"/>
      <c r="BPK218" s="462"/>
      <c r="BPL218" s="462"/>
      <c r="BPM218" s="462"/>
      <c r="BPN218" s="462"/>
      <c r="BPO218" s="462"/>
      <c r="BPP218" s="462"/>
      <c r="BPQ218" s="462"/>
      <c r="BPR218" s="462"/>
      <c r="BPS218" s="462"/>
      <c r="BPT218" s="462"/>
      <c r="BPU218" s="462"/>
      <c r="BPV218" s="462"/>
      <c r="BPW218" s="462"/>
      <c r="BPX218" s="462"/>
      <c r="BPY218" s="462"/>
      <c r="BPZ218" s="462"/>
      <c r="BQA218" s="462"/>
      <c r="BQB218" s="462"/>
      <c r="BQC218" s="462"/>
      <c r="BQD218" s="462"/>
      <c r="BQE218" s="462"/>
      <c r="BQF218" s="462"/>
      <c r="BQG218" s="462"/>
      <c r="BQH218" s="462"/>
      <c r="BQI218" s="462"/>
      <c r="BQJ218" s="462"/>
      <c r="BQK218" s="462"/>
      <c r="BQL218" s="462"/>
      <c r="BQM218" s="462"/>
      <c r="BQN218" s="462"/>
      <c r="BQO218" s="462"/>
      <c r="BQP218" s="462"/>
      <c r="BQQ218" s="462"/>
      <c r="BQR218" s="462"/>
      <c r="BQS218" s="462"/>
      <c r="BQT218" s="462"/>
      <c r="BQU218" s="462"/>
      <c r="BQV218" s="462"/>
      <c r="BQW218" s="462"/>
      <c r="BQX218" s="462"/>
      <c r="BQY218" s="462"/>
      <c r="BQZ218" s="462"/>
      <c r="BRA218" s="462"/>
      <c r="BRB218" s="462"/>
      <c r="BRC218" s="462"/>
      <c r="BRD218" s="462"/>
      <c r="BRE218" s="462"/>
      <c r="BRF218" s="462"/>
      <c r="BRG218" s="462"/>
      <c r="BRH218" s="462"/>
      <c r="BRI218" s="462"/>
      <c r="BRJ218" s="462"/>
      <c r="BRK218" s="462"/>
      <c r="BRL218" s="462"/>
      <c r="BRM218" s="462"/>
      <c r="BRN218" s="462"/>
      <c r="BRO218" s="462"/>
      <c r="BRP218" s="462"/>
      <c r="BRQ218" s="462"/>
      <c r="BRR218" s="462"/>
      <c r="BRS218" s="462"/>
      <c r="BRT218" s="462"/>
      <c r="BRU218" s="462"/>
      <c r="BRV218" s="462"/>
      <c r="BRW218" s="462"/>
      <c r="BRX218" s="462"/>
      <c r="BRY218" s="462"/>
      <c r="BRZ218" s="462"/>
      <c r="BSA218" s="462"/>
      <c r="BSB218" s="462"/>
      <c r="BSC218" s="462"/>
      <c r="BSD218" s="462"/>
      <c r="BSE218" s="462"/>
      <c r="BSF218" s="462"/>
      <c r="BSG218" s="462"/>
      <c r="BSH218" s="462"/>
      <c r="BSI218" s="462"/>
      <c r="BSJ218" s="462"/>
      <c r="BSK218" s="462"/>
      <c r="BSL218" s="462"/>
      <c r="BSM218" s="462"/>
      <c r="BSN218" s="462"/>
      <c r="BSO218" s="462"/>
      <c r="BSP218" s="462"/>
      <c r="BSQ218" s="462"/>
      <c r="BSR218" s="462"/>
      <c r="BSS218" s="462"/>
      <c r="BST218" s="462"/>
      <c r="BSU218" s="462"/>
      <c r="BSV218" s="462"/>
      <c r="BSW218" s="462"/>
      <c r="BSX218" s="462"/>
      <c r="BSY218" s="462"/>
      <c r="BSZ218" s="462"/>
      <c r="BTA218" s="462"/>
      <c r="BTB218" s="462"/>
      <c r="BTC218" s="462"/>
      <c r="BTD218" s="462"/>
      <c r="BTE218" s="462"/>
      <c r="BTF218" s="462"/>
      <c r="BTG218" s="462"/>
      <c r="BTH218" s="462"/>
      <c r="BTI218" s="462"/>
    </row>
    <row r="219" spans="1:1881" s="461" customFormat="1" ht="27" customHeight="1" thickBot="1" x14ac:dyDescent="0.3">
      <c r="A219" s="788">
        <v>964</v>
      </c>
      <c r="B219" s="859" t="s">
        <v>830</v>
      </c>
      <c r="C219" s="860"/>
      <c r="D219" s="866"/>
      <c r="E219" s="867"/>
      <c r="F219" s="789" t="str">
        <f t="shared" si="4"/>
        <v>&lt;&lt;&lt;&lt;&lt;&lt;&lt;&lt;&lt;&lt;&lt;&lt;&lt;&lt;&lt;&lt;&lt;&lt;&lt;</v>
      </c>
      <c r="G219" s="789" t="str">
        <f>IF(ISBLANK($D219),"Cell D219 must be completed.","")</f>
        <v>Cell D219 must be completed.</v>
      </c>
      <c r="H219" s="463"/>
      <c r="I219" s="388"/>
      <c r="J219"/>
      <c r="K219" s="462"/>
      <c r="L219" s="462"/>
      <c r="M219" s="462"/>
      <c r="N219"/>
      <c r="O219" s="462"/>
      <c r="P219" s="462"/>
      <c r="Q219" s="462"/>
      <c r="R219" s="462"/>
      <c r="S219" s="462"/>
      <c r="T219" s="462"/>
      <c r="U219" s="462"/>
      <c r="V219" s="462"/>
      <c r="W219" s="462"/>
      <c r="X219" s="462"/>
      <c r="Y219" s="462"/>
      <c r="Z219" s="462"/>
      <c r="AA219" s="462"/>
      <c r="AB219" s="462"/>
      <c r="AC219" s="462"/>
      <c r="AD219" s="462"/>
      <c r="AE219" s="462"/>
      <c r="AF219" s="462"/>
      <c r="AG219" s="462"/>
      <c r="AH219" s="462"/>
      <c r="AI219" s="462"/>
      <c r="AJ219" s="462"/>
      <c r="AK219" s="462"/>
      <c r="AL219" s="462"/>
      <c r="AM219" s="462"/>
      <c r="AN219" s="462"/>
      <c r="AO219" s="462"/>
      <c r="AP219" s="462"/>
      <c r="AQ219" s="462"/>
      <c r="AR219" s="462"/>
      <c r="AS219" s="462"/>
      <c r="AT219" s="462"/>
      <c r="AU219" s="462"/>
      <c r="AV219" s="462"/>
      <c r="AW219" s="462"/>
      <c r="AX219" s="462"/>
      <c r="AY219" s="462"/>
      <c r="AZ219" s="462"/>
      <c r="BA219" s="462"/>
      <c r="BB219" s="462"/>
      <c r="BC219" s="462"/>
      <c r="BD219" s="462"/>
      <c r="BE219" s="462"/>
      <c r="BF219" s="462"/>
      <c r="BG219" s="462"/>
      <c r="BH219" s="462"/>
      <c r="BI219" s="462"/>
      <c r="BJ219" s="462"/>
      <c r="BK219" s="462"/>
      <c r="BL219" s="462"/>
      <c r="BM219" s="462"/>
      <c r="BN219" s="462"/>
      <c r="BO219" s="462"/>
      <c r="BP219" s="462"/>
      <c r="BQ219" s="462"/>
      <c r="BR219" s="462"/>
      <c r="BS219" s="462"/>
      <c r="BT219" s="462"/>
      <c r="BU219" s="462"/>
      <c r="BV219" s="462"/>
      <c r="BW219" s="462"/>
      <c r="BX219" s="462"/>
      <c r="BY219" s="462"/>
      <c r="BZ219" s="462"/>
      <c r="CA219" s="462"/>
      <c r="CB219" s="462"/>
      <c r="CC219" s="462"/>
      <c r="CD219" s="462"/>
      <c r="CE219" s="462"/>
      <c r="CF219" s="462"/>
      <c r="CG219" s="462"/>
      <c r="CH219" s="462"/>
      <c r="CI219" s="462"/>
      <c r="CJ219" s="462"/>
      <c r="CK219" s="462"/>
      <c r="CL219" s="462"/>
      <c r="CM219" s="462"/>
      <c r="CN219" s="462"/>
      <c r="CO219" s="462"/>
      <c r="CP219" s="462"/>
      <c r="CQ219" s="462"/>
      <c r="CR219" s="462"/>
      <c r="CS219" s="462"/>
      <c r="CT219" s="462"/>
      <c r="CU219" s="462"/>
      <c r="CV219" s="462"/>
      <c r="CW219" s="462"/>
      <c r="CX219" s="462"/>
      <c r="CY219" s="462"/>
      <c r="CZ219" s="462"/>
      <c r="DA219" s="462"/>
      <c r="DB219" s="462"/>
      <c r="DC219" s="462"/>
      <c r="DD219" s="462"/>
      <c r="DE219" s="462"/>
      <c r="DF219" s="462"/>
      <c r="DG219" s="462"/>
      <c r="DH219" s="462"/>
      <c r="DI219" s="462"/>
      <c r="DJ219" s="462"/>
      <c r="DK219" s="462"/>
      <c r="DL219" s="462"/>
      <c r="DM219" s="462"/>
      <c r="DN219" s="462"/>
      <c r="DO219" s="462"/>
      <c r="DP219" s="462"/>
      <c r="DQ219" s="462"/>
      <c r="DR219" s="462"/>
      <c r="DS219" s="462"/>
      <c r="DT219" s="462"/>
      <c r="DU219" s="462"/>
      <c r="DV219" s="462"/>
      <c r="DW219" s="462"/>
      <c r="DX219" s="462"/>
      <c r="DY219" s="462"/>
      <c r="DZ219" s="462"/>
      <c r="EA219" s="462"/>
      <c r="EB219" s="462"/>
      <c r="EC219" s="462"/>
      <c r="ED219" s="462"/>
      <c r="EE219" s="462"/>
      <c r="EF219" s="462"/>
      <c r="EG219" s="462"/>
      <c r="EH219" s="462"/>
      <c r="EI219" s="462"/>
      <c r="EJ219" s="462"/>
      <c r="EK219" s="462"/>
      <c r="EL219" s="462"/>
      <c r="EM219" s="462"/>
      <c r="EN219" s="462"/>
      <c r="EO219" s="462"/>
      <c r="EP219" s="462"/>
      <c r="EQ219" s="462"/>
      <c r="ER219" s="462"/>
      <c r="ES219" s="462"/>
      <c r="ET219" s="462"/>
      <c r="EU219" s="462"/>
      <c r="EV219" s="462"/>
      <c r="EW219" s="462"/>
      <c r="EX219" s="462"/>
      <c r="EY219" s="462"/>
      <c r="EZ219" s="462"/>
      <c r="FA219" s="462"/>
      <c r="FB219" s="462"/>
      <c r="FC219" s="462"/>
      <c r="FD219" s="462"/>
      <c r="FE219" s="462"/>
      <c r="FF219" s="462"/>
      <c r="FG219" s="462"/>
      <c r="FH219" s="462"/>
      <c r="FI219" s="462"/>
      <c r="FJ219" s="462"/>
      <c r="FK219" s="462"/>
      <c r="FL219" s="462"/>
      <c r="FM219" s="462"/>
      <c r="FN219" s="462"/>
      <c r="FO219" s="462"/>
      <c r="FP219" s="462"/>
      <c r="FQ219" s="462"/>
      <c r="FR219" s="462"/>
      <c r="FS219" s="462"/>
      <c r="FT219" s="462"/>
      <c r="FU219" s="462"/>
      <c r="FV219" s="462"/>
      <c r="FW219" s="462"/>
      <c r="FX219" s="462"/>
      <c r="FY219" s="462"/>
      <c r="FZ219" s="462"/>
      <c r="GA219" s="462"/>
      <c r="GB219" s="462"/>
      <c r="GC219" s="462"/>
      <c r="GD219" s="462"/>
      <c r="GE219" s="462"/>
      <c r="GF219" s="462"/>
      <c r="GG219" s="462"/>
      <c r="GH219" s="462"/>
      <c r="GI219" s="462"/>
      <c r="GJ219" s="462"/>
      <c r="GK219" s="462"/>
      <c r="GL219" s="462"/>
      <c r="GM219" s="462"/>
      <c r="GN219" s="462"/>
      <c r="GO219" s="462"/>
      <c r="GP219" s="462"/>
      <c r="GQ219" s="462"/>
      <c r="GR219" s="462"/>
      <c r="GS219" s="462"/>
      <c r="GT219" s="462"/>
      <c r="GU219" s="462"/>
      <c r="GV219" s="462"/>
      <c r="GW219" s="462"/>
      <c r="GX219" s="462"/>
      <c r="GY219" s="462"/>
      <c r="GZ219" s="462"/>
      <c r="HA219" s="462"/>
      <c r="HB219" s="462"/>
      <c r="HC219" s="462"/>
      <c r="HD219" s="462"/>
      <c r="HE219" s="462"/>
      <c r="HF219" s="462"/>
      <c r="HG219" s="462"/>
      <c r="HH219" s="462"/>
      <c r="HI219" s="462"/>
      <c r="HJ219" s="462"/>
      <c r="HK219" s="462"/>
      <c r="HL219" s="462"/>
      <c r="HM219" s="462"/>
      <c r="HN219" s="462"/>
      <c r="HO219" s="462"/>
      <c r="HP219" s="462"/>
      <c r="HQ219" s="462"/>
      <c r="HR219" s="462"/>
      <c r="HS219" s="462"/>
      <c r="HT219" s="462"/>
      <c r="HU219" s="462"/>
      <c r="HV219" s="462"/>
      <c r="HW219" s="462"/>
      <c r="HX219" s="462"/>
      <c r="HY219" s="462"/>
      <c r="HZ219" s="462"/>
      <c r="IA219" s="462"/>
      <c r="IB219" s="462"/>
      <c r="IC219" s="462"/>
      <c r="ID219" s="462"/>
      <c r="IE219" s="462"/>
      <c r="IF219" s="462"/>
      <c r="IG219" s="462"/>
      <c r="IH219" s="462"/>
      <c r="II219" s="462"/>
      <c r="IJ219" s="462"/>
      <c r="IK219" s="462"/>
      <c r="IL219" s="462"/>
      <c r="IM219" s="462"/>
      <c r="IN219" s="462"/>
      <c r="IO219" s="462"/>
      <c r="IP219" s="462"/>
      <c r="IQ219" s="462"/>
      <c r="IR219" s="462"/>
      <c r="IS219" s="462"/>
      <c r="IT219" s="462"/>
      <c r="IU219" s="462"/>
      <c r="IV219" s="462"/>
      <c r="IW219" s="462"/>
      <c r="IX219" s="462"/>
      <c r="IY219" s="462"/>
      <c r="IZ219" s="462"/>
      <c r="JA219" s="462"/>
      <c r="JB219" s="462"/>
      <c r="JC219" s="462"/>
      <c r="JD219" s="462"/>
      <c r="JE219" s="462"/>
      <c r="JF219" s="462"/>
      <c r="JG219" s="462"/>
      <c r="JH219" s="462"/>
      <c r="JI219" s="462"/>
      <c r="JJ219" s="462"/>
      <c r="JK219" s="462"/>
      <c r="JL219" s="462"/>
      <c r="JM219" s="462"/>
      <c r="JN219" s="462"/>
      <c r="JO219" s="462"/>
      <c r="JP219" s="462"/>
      <c r="JQ219" s="462"/>
      <c r="JR219" s="462"/>
      <c r="JS219" s="462"/>
      <c r="JT219" s="462"/>
      <c r="JU219" s="462"/>
      <c r="JV219" s="462"/>
      <c r="JW219" s="462"/>
      <c r="JX219" s="462"/>
      <c r="JY219" s="462"/>
      <c r="JZ219" s="462"/>
      <c r="KA219" s="462"/>
      <c r="KB219" s="462"/>
      <c r="KC219" s="462"/>
      <c r="KD219" s="462"/>
      <c r="KE219" s="462"/>
      <c r="KF219" s="462"/>
      <c r="KG219" s="462"/>
      <c r="KH219" s="462"/>
      <c r="KI219" s="462"/>
      <c r="KJ219" s="462"/>
      <c r="KK219" s="462"/>
      <c r="KL219" s="462"/>
      <c r="KM219" s="462"/>
      <c r="KN219" s="462"/>
      <c r="KO219" s="462"/>
      <c r="KP219" s="462"/>
      <c r="KQ219" s="462"/>
      <c r="KR219" s="462"/>
      <c r="KS219" s="462"/>
      <c r="KT219" s="462"/>
      <c r="KU219" s="462"/>
      <c r="KV219" s="462"/>
      <c r="KW219" s="462"/>
      <c r="KX219" s="462"/>
      <c r="KY219" s="462"/>
      <c r="KZ219" s="462"/>
      <c r="LA219" s="462"/>
      <c r="LB219" s="462"/>
      <c r="LC219" s="462"/>
      <c r="LD219" s="462"/>
      <c r="LE219" s="462"/>
      <c r="LF219" s="462"/>
      <c r="LG219" s="462"/>
      <c r="LH219" s="462"/>
      <c r="LI219" s="462"/>
      <c r="LJ219" s="462"/>
      <c r="LK219" s="462"/>
      <c r="LL219" s="462"/>
      <c r="LM219" s="462"/>
      <c r="LN219" s="462"/>
      <c r="LO219" s="462"/>
      <c r="LP219" s="462"/>
      <c r="LQ219" s="462"/>
      <c r="LR219" s="462"/>
      <c r="LS219" s="462"/>
      <c r="LT219" s="462"/>
      <c r="LU219" s="462"/>
      <c r="LV219" s="462"/>
      <c r="LW219" s="462"/>
      <c r="LX219" s="462"/>
      <c r="LY219" s="462"/>
      <c r="LZ219" s="462"/>
      <c r="MA219" s="462"/>
      <c r="MB219" s="462"/>
      <c r="MC219" s="462"/>
      <c r="MD219" s="462"/>
      <c r="ME219" s="462"/>
      <c r="MF219" s="462"/>
      <c r="MG219" s="462"/>
      <c r="MH219" s="462"/>
      <c r="MI219" s="462"/>
      <c r="MJ219" s="462"/>
      <c r="MK219" s="462"/>
      <c r="ML219" s="462"/>
      <c r="MM219" s="462"/>
      <c r="MN219" s="462"/>
      <c r="MO219" s="462"/>
      <c r="MP219" s="462"/>
      <c r="MQ219" s="462"/>
      <c r="MR219" s="462"/>
      <c r="MS219" s="462"/>
      <c r="MT219" s="462"/>
      <c r="MU219" s="462"/>
      <c r="MV219" s="462"/>
      <c r="MW219" s="462"/>
      <c r="MX219" s="462"/>
      <c r="MY219" s="462"/>
      <c r="MZ219" s="462"/>
      <c r="NA219" s="462"/>
      <c r="NB219" s="462"/>
      <c r="NC219" s="462"/>
      <c r="ND219" s="462"/>
      <c r="NE219" s="462"/>
      <c r="NF219" s="462"/>
      <c r="NG219" s="462"/>
      <c r="NH219" s="462"/>
      <c r="NI219" s="462"/>
      <c r="NJ219" s="462"/>
      <c r="NK219" s="462"/>
      <c r="NL219" s="462"/>
      <c r="NM219" s="462"/>
      <c r="NN219" s="462"/>
      <c r="NO219" s="462"/>
      <c r="NP219" s="462"/>
      <c r="NQ219" s="462"/>
      <c r="NR219" s="462"/>
      <c r="NS219" s="462"/>
      <c r="NT219" s="462"/>
      <c r="NU219" s="462"/>
      <c r="NV219" s="462"/>
      <c r="NW219" s="462"/>
      <c r="NX219" s="462"/>
      <c r="NY219" s="462"/>
      <c r="NZ219" s="462"/>
      <c r="OA219" s="462"/>
      <c r="OB219" s="462"/>
      <c r="OC219" s="462"/>
      <c r="OD219" s="462"/>
      <c r="OE219" s="462"/>
      <c r="OF219" s="462"/>
      <c r="OG219" s="462"/>
      <c r="OH219" s="462"/>
      <c r="OI219" s="462"/>
      <c r="OJ219" s="462"/>
      <c r="OK219" s="462"/>
      <c r="OL219" s="462"/>
      <c r="OM219" s="462"/>
      <c r="ON219" s="462"/>
      <c r="OO219" s="462"/>
      <c r="OP219" s="462"/>
      <c r="OQ219" s="462"/>
      <c r="OR219" s="462"/>
      <c r="OS219" s="462"/>
      <c r="OT219" s="462"/>
      <c r="OU219" s="462"/>
      <c r="OV219" s="462"/>
      <c r="OW219" s="462"/>
      <c r="OX219" s="462"/>
      <c r="OY219" s="462"/>
      <c r="OZ219" s="462"/>
      <c r="PA219" s="462"/>
      <c r="PB219" s="462"/>
      <c r="PC219" s="462"/>
      <c r="PD219" s="462"/>
      <c r="PE219" s="462"/>
      <c r="PF219" s="462"/>
      <c r="PG219" s="462"/>
      <c r="PH219" s="462"/>
      <c r="PI219" s="462"/>
      <c r="PJ219" s="462"/>
      <c r="PK219" s="462"/>
      <c r="PL219" s="462"/>
      <c r="PM219" s="462"/>
      <c r="PN219" s="462"/>
      <c r="PO219" s="462"/>
      <c r="PP219" s="462"/>
      <c r="PQ219" s="462"/>
      <c r="PR219" s="462"/>
      <c r="PS219" s="462"/>
      <c r="PT219" s="462"/>
      <c r="PU219" s="462"/>
      <c r="PV219" s="462"/>
      <c r="PW219" s="462"/>
      <c r="PX219" s="462"/>
      <c r="PY219" s="462"/>
      <c r="PZ219" s="462"/>
      <c r="QA219" s="462"/>
      <c r="QB219" s="462"/>
      <c r="QC219" s="462"/>
      <c r="QD219" s="462"/>
      <c r="QE219" s="462"/>
      <c r="QF219" s="462"/>
      <c r="QG219" s="462"/>
      <c r="QH219" s="462"/>
      <c r="QI219" s="462"/>
      <c r="QJ219" s="462"/>
      <c r="QK219" s="462"/>
      <c r="QL219" s="462"/>
      <c r="QM219" s="462"/>
      <c r="QN219" s="462"/>
      <c r="QO219" s="462"/>
      <c r="QP219" s="462"/>
      <c r="QQ219" s="462"/>
      <c r="QR219" s="462"/>
      <c r="QS219" s="462"/>
      <c r="QT219" s="462"/>
      <c r="QU219" s="462"/>
      <c r="QV219" s="462"/>
      <c r="QW219" s="462"/>
      <c r="QX219" s="462"/>
      <c r="QY219" s="462"/>
      <c r="QZ219" s="462"/>
      <c r="RA219" s="462"/>
      <c r="RB219" s="462"/>
      <c r="RC219" s="462"/>
      <c r="RD219" s="462"/>
      <c r="RE219" s="462"/>
      <c r="RF219" s="462"/>
      <c r="RG219" s="462"/>
      <c r="RH219" s="462"/>
      <c r="RI219" s="462"/>
      <c r="RJ219" s="462"/>
      <c r="RK219" s="462"/>
      <c r="RL219" s="462"/>
      <c r="RM219" s="462"/>
      <c r="RN219" s="462"/>
      <c r="RO219" s="462"/>
      <c r="RP219" s="462"/>
      <c r="RQ219" s="462"/>
      <c r="RR219" s="462"/>
      <c r="RS219" s="462"/>
      <c r="RT219" s="462"/>
      <c r="RU219" s="462"/>
      <c r="RV219" s="462"/>
      <c r="RW219" s="462"/>
      <c r="RX219" s="462"/>
      <c r="RY219" s="462"/>
      <c r="RZ219" s="462"/>
      <c r="SA219" s="462"/>
      <c r="SB219" s="462"/>
      <c r="SC219" s="462"/>
      <c r="SD219" s="462"/>
      <c r="SE219" s="462"/>
      <c r="SF219" s="462"/>
      <c r="SG219" s="462"/>
      <c r="SH219" s="462"/>
      <c r="SI219" s="462"/>
      <c r="SJ219" s="462"/>
      <c r="SK219" s="462"/>
      <c r="SL219" s="462"/>
      <c r="SM219" s="462"/>
      <c r="SN219" s="462"/>
      <c r="SO219" s="462"/>
      <c r="SP219" s="462"/>
      <c r="SQ219" s="462"/>
      <c r="SR219" s="462"/>
      <c r="SS219" s="462"/>
      <c r="ST219" s="462"/>
      <c r="SU219" s="462"/>
      <c r="SV219" s="462"/>
      <c r="SW219" s="462"/>
      <c r="SX219" s="462"/>
      <c r="SY219" s="462"/>
      <c r="SZ219" s="462"/>
      <c r="TA219" s="462"/>
      <c r="TB219" s="462"/>
      <c r="TC219" s="462"/>
      <c r="TD219" s="462"/>
      <c r="TE219" s="462"/>
      <c r="TF219" s="462"/>
      <c r="TG219" s="462"/>
      <c r="TH219" s="462"/>
      <c r="TI219" s="462"/>
      <c r="TJ219" s="462"/>
      <c r="TK219" s="462"/>
      <c r="TL219" s="462"/>
      <c r="TM219" s="462"/>
      <c r="TN219" s="462"/>
      <c r="TO219" s="462"/>
      <c r="TP219" s="462"/>
      <c r="TQ219" s="462"/>
      <c r="TR219" s="462"/>
      <c r="TS219" s="462"/>
      <c r="TT219" s="462"/>
      <c r="TU219" s="462"/>
      <c r="TV219" s="462"/>
      <c r="TW219" s="462"/>
      <c r="TX219" s="462"/>
      <c r="TY219" s="462"/>
      <c r="TZ219" s="462"/>
      <c r="UA219" s="462"/>
      <c r="UB219" s="462"/>
      <c r="UC219" s="462"/>
      <c r="UD219" s="462"/>
      <c r="UE219" s="462"/>
      <c r="UF219" s="462"/>
      <c r="UG219" s="462"/>
      <c r="UH219" s="462"/>
      <c r="UI219" s="462"/>
      <c r="UJ219" s="462"/>
      <c r="UK219" s="462"/>
      <c r="UL219" s="462"/>
      <c r="UM219" s="462"/>
      <c r="UN219" s="462"/>
      <c r="UO219" s="462"/>
      <c r="UP219" s="462"/>
      <c r="UQ219" s="462"/>
      <c r="UR219" s="462"/>
      <c r="US219" s="462"/>
      <c r="UT219" s="462"/>
      <c r="UU219" s="462"/>
      <c r="UV219" s="462"/>
      <c r="UW219" s="462"/>
      <c r="UX219" s="462"/>
      <c r="UY219" s="462"/>
      <c r="UZ219" s="462"/>
      <c r="VA219" s="462"/>
      <c r="VB219" s="462"/>
      <c r="VC219" s="462"/>
      <c r="VD219" s="462"/>
      <c r="VE219" s="462"/>
      <c r="VF219" s="462"/>
      <c r="VG219" s="462"/>
      <c r="VH219" s="462"/>
      <c r="VI219" s="462"/>
      <c r="VJ219" s="462"/>
      <c r="VK219" s="462"/>
      <c r="VL219" s="462"/>
      <c r="VM219" s="462"/>
      <c r="VN219" s="462"/>
      <c r="VO219" s="462"/>
      <c r="VP219" s="462"/>
      <c r="VQ219" s="462"/>
      <c r="VR219" s="462"/>
      <c r="VS219" s="462"/>
      <c r="VT219" s="462"/>
      <c r="VU219" s="462"/>
      <c r="VV219" s="462"/>
      <c r="VW219" s="462"/>
      <c r="VX219" s="462"/>
      <c r="VY219" s="462"/>
      <c r="VZ219" s="462"/>
      <c r="WA219" s="462"/>
      <c r="WB219" s="462"/>
      <c r="WC219" s="462"/>
      <c r="WD219" s="462"/>
      <c r="WE219" s="462"/>
      <c r="WF219" s="462"/>
      <c r="WG219" s="462"/>
      <c r="WH219" s="462"/>
      <c r="WI219" s="462"/>
      <c r="WJ219" s="462"/>
      <c r="WK219" s="462"/>
      <c r="WL219" s="462"/>
      <c r="WM219" s="462"/>
      <c r="WN219" s="462"/>
      <c r="WO219" s="462"/>
      <c r="WP219" s="462"/>
      <c r="WQ219" s="462"/>
      <c r="WR219" s="462"/>
      <c r="WS219" s="462"/>
      <c r="WT219" s="462"/>
      <c r="WU219" s="462"/>
      <c r="WV219" s="462"/>
      <c r="WW219" s="462"/>
      <c r="WX219" s="462"/>
      <c r="WY219" s="462"/>
      <c r="WZ219" s="462"/>
      <c r="XA219" s="462"/>
      <c r="XB219" s="462"/>
      <c r="XC219" s="462"/>
      <c r="XD219" s="462"/>
      <c r="XE219" s="462"/>
      <c r="XF219" s="462"/>
      <c r="XG219" s="462"/>
      <c r="XH219" s="462"/>
      <c r="XI219" s="462"/>
      <c r="XJ219" s="462"/>
      <c r="XK219" s="462"/>
      <c r="XL219" s="462"/>
      <c r="XM219" s="462"/>
      <c r="XN219" s="462"/>
      <c r="XO219" s="462"/>
      <c r="XP219" s="462"/>
      <c r="XQ219" s="462"/>
      <c r="XR219" s="462"/>
      <c r="XS219" s="462"/>
      <c r="XT219" s="462"/>
      <c r="XU219" s="462"/>
      <c r="XV219" s="462"/>
      <c r="XW219" s="462"/>
      <c r="XX219" s="462"/>
      <c r="XY219" s="462"/>
      <c r="XZ219" s="462"/>
      <c r="YA219" s="462"/>
      <c r="YB219" s="462"/>
      <c r="YC219" s="462"/>
      <c r="YD219" s="462"/>
      <c r="YE219" s="462"/>
      <c r="YF219" s="462"/>
      <c r="YG219" s="462"/>
      <c r="YH219" s="462"/>
      <c r="YI219" s="462"/>
      <c r="YJ219" s="462"/>
      <c r="YK219" s="462"/>
      <c r="YL219" s="462"/>
      <c r="YM219" s="462"/>
      <c r="YN219" s="462"/>
      <c r="YO219" s="462"/>
      <c r="YP219" s="462"/>
      <c r="YQ219" s="462"/>
      <c r="YR219" s="462"/>
      <c r="YS219" s="462"/>
      <c r="YT219" s="462"/>
      <c r="YU219" s="462"/>
      <c r="YV219" s="462"/>
      <c r="YW219" s="462"/>
      <c r="YX219" s="462"/>
      <c r="YY219" s="462"/>
      <c r="YZ219" s="462"/>
      <c r="ZA219" s="462"/>
      <c r="ZB219" s="462"/>
      <c r="ZC219" s="462"/>
      <c r="ZD219" s="462"/>
      <c r="ZE219" s="462"/>
      <c r="ZF219" s="462"/>
      <c r="ZG219" s="462"/>
      <c r="ZH219" s="462"/>
      <c r="ZI219" s="462"/>
      <c r="ZJ219" s="462"/>
      <c r="ZK219" s="462"/>
      <c r="ZL219" s="462"/>
      <c r="ZM219" s="462"/>
      <c r="ZN219" s="462"/>
      <c r="ZO219" s="462"/>
      <c r="ZP219" s="462"/>
      <c r="ZQ219" s="462"/>
      <c r="ZR219" s="462"/>
      <c r="ZS219" s="462"/>
      <c r="ZT219" s="462"/>
      <c r="ZU219" s="462"/>
      <c r="ZV219" s="462"/>
      <c r="ZW219" s="462"/>
      <c r="ZX219" s="462"/>
      <c r="ZY219" s="462"/>
      <c r="ZZ219" s="462"/>
      <c r="AAA219" s="462"/>
      <c r="AAB219" s="462"/>
      <c r="AAC219" s="462"/>
      <c r="AAD219" s="462"/>
      <c r="AAE219" s="462"/>
      <c r="AAF219" s="462"/>
      <c r="AAG219" s="462"/>
      <c r="AAH219" s="462"/>
      <c r="AAI219" s="462"/>
      <c r="AAJ219" s="462"/>
      <c r="AAK219" s="462"/>
      <c r="AAL219" s="462"/>
      <c r="AAM219" s="462"/>
      <c r="AAN219" s="462"/>
      <c r="AAO219" s="462"/>
      <c r="AAP219" s="462"/>
      <c r="AAQ219" s="462"/>
      <c r="AAR219" s="462"/>
      <c r="AAS219" s="462"/>
      <c r="AAT219" s="462"/>
      <c r="AAU219" s="462"/>
      <c r="AAV219" s="462"/>
      <c r="AAW219" s="462"/>
      <c r="AAX219" s="462"/>
      <c r="AAY219" s="462"/>
      <c r="AAZ219" s="462"/>
      <c r="ABA219" s="462"/>
      <c r="ABB219" s="462"/>
      <c r="ABC219" s="462"/>
      <c r="ABD219" s="462"/>
      <c r="ABE219" s="462"/>
      <c r="ABF219" s="462"/>
      <c r="ABG219" s="462"/>
      <c r="ABH219" s="462"/>
      <c r="ABI219" s="462"/>
      <c r="ABJ219" s="462"/>
      <c r="ABK219" s="462"/>
      <c r="ABL219" s="462"/>
      <c r="ABM219" s="462"/>
      <c r="ABN219" s="462"/>
      <c r="ABO219" s="462"/>
      <c r="ABP219" s="462"/>
      <c r="ABQ219" s="462"/>
      <c r="ABR219" s="462"/>
      <c r="ABS219" s="462"/>
      <c r="ABT219" s="462"/>
      <c r="ABU219" s="462"/>
      <c r="ABV219" s="462"/>
      <c r="ABW219" s="462"/>
      <c r="ABX219" s="462"/>
      <c r="ABY219" s="462"/>
      <c r="ABZ219" s="462"/>
      <c r="ACA219" s="462"/>
      <c r="ACB219" s="462"/>
      <c r="ACC219" s="462"/>
      <c r="ACD219" s="462"/>
      <c r="ACE219" s="462"/>
      <c r="ACF219" s="462"/>
      <c r="ACG219" s="462"/>
      <c r="ACH219" s="462"/>
      <c r="ACI219" s="462"/>
      <c r="ACJ219" s="462"/>
      <c r="ACK219" s="462"/>
      <c r="ACL219" s="462"/>
      <c r="ACM219" s="462"/>
      <c r="ACN219" s="462"/>
      <c r="ACO219" s="462"/>
      <c r="ACP219" s="462"/>
      <c r="ACQ219" s="462"/>
      <c r="ACR219" s="462"/>
      <c r="ACS219" s="462"/>
      <c r="ACT219" s="462"/>
      <c r="ACU219" s="462"/>
      <c r="ACV219" s="462"/>
      <c r="ACW219" s="462"/>
      <c r="ACX219" s="462"/>
      <c r="ACY219" s="462"/>
      <c r="ACZ219" s="462"/>
      <c r="ADA219" s="462"/>
      <c r="ADB219" s="462"/>
      <c r="ADC219" s="462"/>
      <c r="ADD219" s="462"/>
      <c r="ADE219" s="462"/>
      <c r="ADF219" s="462"/>
      <c r="ADG219" s="462"/>
      <c r="ADH219" s="462"/>
      <c r="ADI219" s="462"/>
      <c r="ADJ219" s="462"/>
      <c r="ADK219" s="462"/>
      <c r="ADL219" s="462"/>
      <c r="ADM219" s="462"/>
      <c r="ADN219" s="462"/>
      <c r="ADO219" s="462"/>
      <c r="ADP219" s="462"/>
      <c r="ADQ219" s="462"/>
      <c r="ADR219" s="462"/>
      <c r="ADS219" s="462"/>
      <c r="ADT219" s="462"/>
      <c r="ADU219" s="462"/>
      <c r="ADV219" s="462"/>
      <c r="ADW219" s="462"/>
      <c r="ADX219" s="462"/>
      <c r="ADY219" s="462"/>
      <c r="ADZ219" s="462"/>
      <c r="AEA219" s="462"/>
      <c r="AEB219" s="462"/>
      <c r="AEC219" s="462"/>
      <c r="AED219" s="462"/>
      <c r="AEE219" s="462"/>
      <c r="AEF219" s="462"/>
      <c r="AEG219" s="462"/>
      <c r="AEH219" s="462"/>
      <c r="AEI219" s="462"/>
      <c r="AEJ219" s="462"/>
      <c r="AEK219" s="462"/>
      <c r="AEL219" s="462"/>
      <c r="AEM219" s="462"/>
      <c r="AEN219" s="462"/>
      <c r="AEO219" s="462"/>
      <c r="AEP219" s="462"/>
      <c r="AEQ219" s="462"/>
      <c r="AER219" s="462"/>
      <c r="AES219" s="462"/>
      <c r="AET219" s="462"/>
      <c r="AEU219" s="462"/>
      <c r="AEV219" s="462"/>
      <c r="AEW219" s="462"/>
      <c r="AEX219" s="462"/>
      <c r="AEY219" s="462"/>
      <c r="AEZ219" s="462"/>
      <c r="AFA219" s="462"/>
      <c r="AFB219" s="462"/>
      <c r="AFC219" s="462"/>
      <c r="AFD219" s="462"/>
      <c r="AFE219" s="462"/>
      <c r="AFF219" s="462"/>
      <c r="AFG219" s="462"/>
      <c r="AFH219" s="462"/>
      <c r="AFI219" s="462"/>
      <c r="AFJ219" s="462"/>
      <c r="AFK219" s="462"/>
      <c r="AFL219" s="462"/>
      <c r="AFM219" s="462"/>
      <c r="AFN219" s="462"/>
      <c r="AFO219" s="462"/>
      <c r="AFP219" s="462"/>
      <c r="AFQ219" s="462"/>
      <c r="AFR219" s="462"/>
      <c r="AFS219" s="462"/>
      <c r="AFT219" s="462"/>
      <c r="AFU219" s="462"/>
      <c r="AFV219" s="462"/>
      <c r="AFW219" s="462"/>
      <c r="AFX219" s="462"/>
      <c r="AFY219" s="462"/>
      <c r="AFZ219" s="462"/>
      <c r="AGA219" s="462"/>
      <c r="AGB219" s="462"/>
      <c r="AGC219" s="462"/>
      <c r="AGD219" s="462"/>
      <c r="AGE219" s="462"/>
      <c r="AGF219" s="462"/>
      <c r="AGG219" s="462"/>
      <c r="AGH219" s="462"/>
      <c r="AGI219" s="462"/>
      <c r="AGJ219" s="462"/>
      <c r="AGK219" s="462"/>
      <c r="AGL219" s="462"/>
      <c r="AGM219" s="462"/>
      <c r="AGN219" s="462"/>
      <c r="AGO219" s="462"/>
      <c r="AGP219" s="462"/>
      <c r="AGQ219" s="462"/>
      <c r="AGR219" s="462"/>
      <c r="AGS219" s="462"/>
      <c r="AGT219" s="462"/>
      <c r="AGU219" s="462"/>
      <c r="AGV219" s="462"/>
      <c r="AGW219" s="462"/>
      <c r="AGX219" s="462"/>
      <c r="AGY219" s="462"/>
      <c r="AGZ219" s="462"/>
      <c r="AHA219" s="462"/>
      <c r="AHB219" s="462"/>
      <c r="AHC219" s="462"/>
      <c r="AHD219" s="462"/>
      <c r="AHE219" s="462"/>
      <c r="AHF219" s="462"/>
      <c r="AHG219" s="462"/>
      <c r="AHH219" s="462"/>
      <c r="AHI219" s="462"/>
      <c r="AHJ219" s="462"/>
      <c r="AHK219" s="462"/>
      <c r="AHL219" s="462"/>
      <c r="AHM219" s="462"/>
      <c r="AHN219" s="462"/>
      <c r="AHO219" s="462"/>
      <c r="AHP219" s="462"/>
      <c r="AHQ219" s="462"/>
      <c r="AHR219" s="462"/>
      <c r="AHS219" s="462"/>
      <c r="AHT219" s="462"/>
      <c r="AHU219" s="462"/>
      <c r="AHV219" s="462"/>
      <c r="AHW219" s="462"/>
      <c r="AHX219" s="462"/>
      <c r="AHY219" s="462"/>
      <c r="AHZ219" s="462"/>
      <c r="AIA219" s="462"/>
      <c r="AIB219" s="462"/>
      <c r="AIC219" s="462"/>
      <c r="AID219" s="462"/>
      <c r="AIE219" s="462"/>
      <c r="AIF219" s="462"/>
      <c r="AIG219" s="462"/>
      <c r="AIH219" s="462"/>
      <c r="AII219" s="462"/>
      <c r="AIJ219" s="462"/>
      <c r="AIK219" s="462"/>
      <c r="AIL219" s="462"/>
      <c r="AIM219" s="462"/>
      <c r="AIN219" s="462"/>
      <c r="AIO219" s="462"/>
      <c r="AIP219" s="462"/>
      <c r="AIQ219" s="462"/>
      <c r="AIR219" s="462"/>
      <c r="AIS219" s="462"/>
      <c r="AIT219" s="462"/>
      <c r="AIU219" s="462"/>
      <c r="AIV219" s="462"/>
      <c r="AIW219" s="462"/>
      <c r="AIX219" s="462"/>
      <c r="AIY219" s="462"/>
      <c r="AIZ219" s="462"/>
      <c r="AJA219" s="462"/>
      <c r="AJB219" s="462"/>
      <c r="AJC219" s="462"/>
      <c r="AJD219" s="462"/>
      <c r="AJE219" s="462"/>
      <c r="AJF219" s="462"/>
      <c r="AJG219" s="462"/>
      <c r="AJH219" s="462"/>
      <c r="AJI219" s="462"/>
      <c r="AJJ219" s="462"/>
      <c r="AJK219" s="462"/>
      <c r="AJL219" s="462"/>
      <c r="AJM219" s="462"/>
      <c r="AJN219" s="462"/>
      <c r="AJO219" s="462"/>
      <c r="AJP219" s="462"/>
      <c r="AJQ219" s="462"/>
      <c r="AJR219" s="462"/>
      <c r="AJS219" s="462"/>
      <c r="AJT219" s="462"/>
      <c r="AJU219" s="462"/>
      <c r="AJV219" s="462"/>
      <c r="AJW219" s="462"/>
      <c r="AJX219" s="462"/>
      <c r="AJY219" s="462"/>
      <c r="AJZ219" s="462"/>
      <c r="AKA219" s="462"/>
      <c r="AKB219" s="462"/>
      <c r="AKC219" s="462"/>
      <c r="AKD219" s="462"/>
      <c r="AKE219" s="462"/>
      <c r="AKF219" s="462"/>
      <c r="AKG219" s="462"/>
      <c r="AKH219" s="462"/>
      <c r="AKI219" s="462"/>
      <c r="AKJ219" s="462"/>
      <c r="AKK219" s="462"/>
      <c r="AKL219" s="462"/>
      <c r="AKM219" s="462"/>
      <c r="AKN219" s="462"/>
      <c r="AKO219" s="462"/>
      <c r="AKP219" s="462"/>
      <c r="AKQ219" s="462"/>
      <c r="AKR219" s="462"/>
      <c r="AKS219" s="462"/>
      <c r="AKT219" s="462"/>
      <c r="AKU219" s="462"/>
      <c r="AKV219" s="462"/>
      <c r="AKW219" s="462"/>
      <c r="AKX219" s="462"/>
      <c r="AKY219" s="462"/>
      <c r="AKZ219" s="462"/>
      <c r="ALA219" s="462"/>
      <c r="ALB219" s="462"/>
      <c r="ALC219" s="462"/>
      <c r="ALD219" s="462"/>
      <c r="ALE219" s="462"/>
      <c r="ALF219" s="462"/>
      <c r="ALG219" s="462"/>
      <c r="ALH219" s="462"/>
      <c r="ALI219" s="462"/>
      <c r="ALJ219" s="462"/>
      <c r="ALK219" s="462"/>
      <c r="ALL219" s="462"/>
      <c r="ALM219" s="462"/>
      <c r="ALN219" s="462"/>
      <c r="ALO219" s="462"/>
      <c r="ALP219" s="462"/>
      <c r="ALQ219" s="462"/>
      <c r="ALR219" s="462"/>
      <c r="ALS219" s="462"/>
      <c r="ALT219" s="462"/>
      <c r="ALU219" s="462"/>
      <c r="ALV219" s="462"/>
      <c r="ALW219" s="462"/>
      <c r="ALX219" s="462"/>
      <c r="ALY219" s="462"/>
      <c r="ALZ219" s="462"/>
      <c r="AMA219" s="462"/>
      <c r="AMB219" s="462"/>
      <c r="AMC219" s="462"/>
      <c r="AMD219" s="462"/>
      <c r="AME219" s="462"/>
      <c r="AMF219" s="462"/>
      <c r="AMG219" s="462"/>
      <c r="AMH219" s="462"/>
      <c r="AMI219" s="462"/>
      <c r="AMJ219" s="462"/>
      <c r="AMK219" s="462"/>
      <c r="AML219" s="462"/>
      <c r="AMM219" s="462"/>
      <c r="AMN219" s="462"/>
      <c r="AMO219" s="462"/>
      <c r="AMP219" s="462"/>
      <c r="AMQ219" s="462"/>
      <c r="AMR219" s="462"/>
      <c r="AMS219" s="462"/>
      <c r="AMT219" s="462"/>
      <c r="AMU219" s="462"/>
      <c r="AMV219" s="462"/>
      <c r="AMW219" s="462"/>
      <c r="AMX219" s="462"/>
      <c r="AMY219" s="462"/>
      <c r="AMZ219" s="462"/>
      <c r="ANA219" s="462"/>
      <c r="ANB219" s="462"/>
      <c r="ANC219" s="462"/>
      <c r="AND219" s="462"/>
      <c r="ANE219" s="462"/>
      <c r="ANF219" s="462"/>
      <c r="ANG219" s="462"/>
      <c r="ANH219" s="462"/>
      <c r="ANI219" s="462"/>
      <c r="ANJ219" s="462"/>
      <c r="ANK219" s="462"/>
      <c r="ANL219" s="462"/>
      <c r="ANM219" s="462"/>
      <c r="ANN219" s="462"/>
      <c r="ANO219" s="462"/>
      <c r="ANP219" s="462"/>
      <c r="ANQ219" s="462"/>
      <c r="ANR219" s="462"/>
      <c r="ANS219" s="462"/>
      <c r="ANT219" s="462"/>
      <c r="ANU219" s="462"/>
      <c r="ANV219" s="462"/>
      <c r="ANW219" s="462"/>
      <c r="ANX219" s="462"/>
      <c r="ANY219" s="462"/>
      <c r="ANZ219" s="462"/>
      <c r="AOA219" s="462"/>
      <c r="AOB219" s="462"/>
      <c r="AOC219" s="462"/>
      <c r="AOD219" s="462"/>
      <c r="AOE219" s="462"/>
      <c r="AOF219" s="462"/>
      <c r="AOG219" s="462"/>
      <c r="AOH219" s="462"/>
      <c r="AOI219" s="462"/>
      <c r="AOJ219" s="462"/>
      <c r="AOK219" s="462"/>
      <c r="AOL219" s="462"/>
      <c r="AOM219" s="462"/>
      <c r="AON219" s="462"/>
      <c r="AOO219" s="462"/>
      <c r="AOP219" s="462"/>
      <c r="AOQ219" s="462"/>
      <c r="AOR219" s="462"/>
      <c r="AOS219" s="462"/>
      <c r="AOT219" s="462"/>
      <c r="AOU219" s="462"/>
      <c r="AOV219" s="462"/>
      <c r="AOW219" s="462"/>
      <c r="AOX219" s="462"/>
      <c r="AOY219" s="462"/>
      <c r="AOZ219" s="462"/>
      <c r="APA219" s="462"/>
      <c r="APB219" s="462"/>
      <c r="APC219" s="462"/>
      <c r="APD219" s="462"/>
      <c r="APE219" s="462"/>
      <c r="APF219" s="462"/>
      <c r="APG219" s="462"/>
      <c r="APH219" s="462"/>
      <c r="API219" s="462"/>
      <c r="APJ219" s="462"/>
      <c r="APK219" s="462"/>
      <c r="APL219" s="462"/>
      <c r="APM219" s="462"/>
      <c r="APN219" s="462"/>
      <c r="APO219" s="462"/>
      <c r="APP219" s="462"/>
      <c r="APQ219" s="462"/>
      <c r="APR219" s="462"/>
      <c r="APS219" s="462"/>
      <c r="APT219" s="462"/>
      <c r="APU219" s="462"/>
      <c r="APV219" s="462"/>
      <c r="APW219" s="462"/>
      <c r="APX219" s="462"/>
      <c r="APY219" s="462"/>
      <c r="APZ219" s="462"/>
      <c r="AQA219" s="462"/>
      <c r="AQB219" s="462"/>
      <c r="AQC219" s="462"/>
      <c r="AQD219" s="462"/>
      <c r="AQE219" s="462"/>
      <c r="AQF219" s="462"/>
      <c r="AQG219" s="462"/>
      <c r="AQH219" s="462"/>
      <c r="AQI219" s="462"/>
      <c r="AQJ219" s="462"/>
      <c r="AQK219" s="462"/>
      <c r="AQL219" s="462"/>
      <c r="AQM219" s="462"/>
      <c r="AQN219" s="462"/>
      <c r="AQO219" s="462"/>
      <c r="AQP219" s="462"/>
      <c r="AQQ219" s="462"/>
      <c r="AQR219" s="462"/>
      <c r="AQS219" s="462"/>
      <c r="AQT219" s="462"/>
      <c r="AQU219" s="462"/>
      <c r="AQV219" s="462"/>
      <c r="AQW219" s="462"/>
      <c r="AQX219" s="462"/>
      <c r="AQY219" s="462"/>
      <c r="AQZ219" s="462"/>
      <c r="ARA219" s="462"/>
      <c r="ARB219" s="462"/>
      <c r="ARC219" s="462"/>
      <c r="ARD219" s="462"/>
      <c r="ARE219" s="462"/>
      <c r="ARF219" s="462"/>
      <c r="ARG219" s="462"/>
      <c r="ARH219" s="462"/>
      <c r="ARI219" s="462"/>
      <c r="ARJ219" s="462"/>
      <c r="ARK219" s="462"/>
      <c r="ARL219" s="462"/>
      <c r="ARM219" s="462"/>
      <c r="ARN219" s="462"/>
      <c r="ARO219" s="462"/>
      <c r="ARP219" s="462"/>
      <c r="ARQ219" s="462"/>
      <c r="ARR219" s="462"/>
      <c r="ARS219" s="462"/>
      <c r="ART219" s="462"/>
      <c r="ARU219" s="462"/>
      <c r="ARV219" s="462"/>
      <c r="ARW219" s="462"/>
      <c r="ARX219" s="462"/>
      <c r="ARY219" s="462"/>
      <c r="ARZ219" s="462"/>
      <c r="ASA219" s="462"/>
      <c r="ASB219" s="462"/>
      <c r="ASC219" s="462"/>
      <c r="ASD219" s="462"/>
      <c r="ASE219" s="462"/>
      <c r="ASF219" s="462"/>
      <c r="ASG219" s="462"/>
      <c r="ASH219" s="462"/>
      <c r="ASI219" s="462"/>
      <c r="ASJ219" s="462"/>
      <c r="ASK219" s="462"/>
      <c r="ASL219" s="462"/>
      <c r="ASM219" s="462"/>
      <c r="ASN219" s="462"/>
      <c r="ASO219" s="462"/>
      <c r="ASP219" s="462"/>
      <c r="ASQ219" s="462"/>
      <c r="ASR219" s="462"/>
      <c r="ASS219" s="462"/>
      <c r="AST219" s="462"/>
      <c r="ASU219" s="462"/>
      <c r="ASV219" s="462"/>
      <c r="ASW219" s="462"/>
      <c r="ASX219" s="462"/>
      <c r="ASY219" s="462"/>
      <c r="ASZ219" s="462"/>
      <c r="ATA219" s="462"/>
      <c r="ATB219" s="462"/>
      <c r="ATC219" s="462"/>
      <c r="ATD219" s="462"/>
      <c r="ATE219" s="462"/>
      <c r="ATF219" s="462"/>
      <c r="ATG219" s="462"/>
      <c r="ATH219" s="462"/>
      <c r="ATI219" s="462"/>
      <c r="ATJ219" s="462"/>
      <c r="ATK219" s="462"/>
      <c r="ATL219" s="462"/>
      <c r="ATM219" s="462"/>
      <c r="ATN219" s="462"/>
      <c r="ATO219" s="462"/>
      <c r="ATP219" s="462"/>
      <c r="ATQ219" s="462"/>
      <c r="ATR219" s="462"/>
      <c r="ATS219" s="462"/>
      <c r="ATT219" s="462"/>
      <c r="ATU219" s="462"/>
      <c r="ATV219" s="462"/>
      <c r="ATW219" s="462"/>
      <c r="ATX219" s="462"/>
      <c r="ATY219" s="462"/>
      <c r="ATZ219" s="462"/>
      <c r="AUA219" s="462"/>
      <c r="AUB219" s="462"/>
      <c r="AUC219" s="462"/>
      <c r="AUD219" s="462"/>
      <c r="AUE219" s="462"/>
      <c r="AUF219" s="462"/>
      <c r="AUG219" s="462"/>
      <c r="AUH219" s="462"/>
      <c r="AUI219" s="462"/>
      <c r="AUJ219" s="462"/>
      <c r="AUK219" s="462"/>
      <c r="AUL219" s="462"/>
      <c r="AUM219" s="462"/>
      <c r="AUN219" s="462"/>
      <c r="AUO219" s="462"/>
      <c r="AUP219" s="462"/>
      <c r="AUQ219" s="462"/>
      <c r="AUR219" s="462"/>
      <c r="AUS219" s="462"/>
      <c r="AUT219" s="462"/>
      <c r="AUU219" s="462"/>
      <c r="AUV219" s="462"/>
      <c r="AUW219" s="462"/>
      <c r="AUX219" s="462"/>
      <c r="AUY219" s="462"/>
      <c r="AUZ219" s="462"/>
      <c r="AVA219" s="462"/>
      <c r="AVB219" s="462"/>
      <c r="AVC219" s="462"/>
      <c r="AVD219" s="462"/>
      <c r="AVE219" s="462"/>
      <c r="AVF219" s="462"/>
      <c r="AVG219" s="462"/>
      <c r="AVH219" s="462"/>
      <c r="AVI219" s="462"/>
      <c r="AVJ219" s="462"/>
      <c r="AVK219" s="462"/>
      <c r="AVL219" s="462"/>
      <c r="AVM219" s="462"/>
      <c r="AVN219" s="462"/>
      <c r="AVO219" s="462"/>
      <c r="AVP219" s="462"/>
      <c r="AVQ219" s="462"/>
      <c r="AVR219" s="462"/>
      <c r="AVS219" s="462"/>
      <c r="AVT219" s="462"/>
      <c r="AVU219" s="462"/>
      <c r="AVV219" s="462"/>
      <c r="AVW219" s="462"/>
      <c r="AVX219" s="462"/>
      <c r="AVY219" s="462"/>
      <c r="AVZ219" s="462"/>
      <c r="AWA219" s="462"/>
      <c r="AWB219" s="462"/>
      <c r="AWC219" s="462"/>
      <c r="AWD219" s="462"/>
      <c r="AWE219" s="462"/>
      <c r="AWF219" s="462"/>
      <c r="AWG219" s="462"/>
      <c r="AWH219" s="462"/>
      <c r="AWI219" s="462"/>
      <c r="AWJ219" s="462"/>
      <c r="AWK219" s="462"/>
      <c r="AWL219" s="462"/>
      <c r="AWM219" s="462"/>
      <c r="AWN219" s="462"/>
      <c r="AWO219" s="462"/>
      <c r="AWP219" s="462"/>
      <c r="AWQ219" s="462"/>
      <c r="AWR219" s="462"/>
      <c r="AWS219" s="462"/>
      <c r="AWT219" s="462"/>
      <c r="AWU219" s="462"/>
      <c r="AWV219" s="462"/>
      <c r="AWW219" s="462"/>
      <c r="AWX219" s="462"/>
      <c r="AWY219" s="462"/>
      <c r="AWZ219" s="462"/>
      <c r="AXA219" s="462"/>
      <c r="AXB219" s="462"/>
      <c r="AXC219" s="462"/>
      <c r="AXD219" s="462"/>
      <c r="AXE219" s="462"/>
      <c r="AXF219" s="462"/>
      <c r="AXG219" s="462"/>
      <c r="AXH219" s="462"/>
      <c r="AXI219" s="462"/>
      <c r="AXJ219" s="462"/>
      <c r="AXK219" s="462"/>
      <c r="AXL219" s="462"/>
      <c r="AXM219" s="462"/>
      <c r="AXN219" s="462"/>
      <c r="AXO219" s="462"/>
      <c r="AXP219" s="462"/>
      <c r="AXQ219" s="462"/>
      <c r="AXR219" s="462"/>
      <c r="AXS219" s="462"/>
      <c r="AXT219" s="462"/>
      <c r="AXU219" s="462"/>
      <c r="AXV219" s="462"/>
      <c r="AXW219" s="462"/>
      <c r="AXX219" s="462"/>
      <c r="AXY219" s="462"/>
      <c r="AXZ219" s="462"/>
      <c r="AYA219" s="462"/>
      <c r="AYB219" s="462"/>
      <c r="AYC219" s="462"/>
      <c r="AYD219" s="462"/>
      <c r="AYE219" s="462"/>
      <c r="AYF219" s="462"/>
      <c r="AYG219" s="462"/>
      <c r="AYH219" s="462"/>
      <c r="AYI219" s="462"/>
      <c r="AYJ219" s="462"/>
      <c r="AYK219" s="462"/>
      <c r="AYL219" s="462"/>
      <c r="AYM219" s="462"/>
      <c r="AYN219" s="462"/>
      <c r="AYO219" s="462"/>
      <c r="AYP219" s="462"/>
      <c r="AYQ219" s="462"/>
      <c r="AYR219" s="462"/>
      <c r="AYS219" s="462"/>
      <c r="AYT219" s="462"/>
      <c r="AYU219" s="462"/>
      <c r="AYV219" s="462"/>
      <c r="AYW219" s="462"/>
      <c r="AYX219" s="462"/>
      <c r="AYY219" s="462"/>
      <c r="AYZ219" s="462"/>
      <c r="AZA219" s="462"/>
      <c r="AZB219" s="462"/>
      <c r="AZC219" s="462"/>
      <c r="AZD219" s="462"/>
      <c r="AZE219" s="462"/>
      <c r="AZF219" s="462"/>
      <c r="AZG219" s="462"/>
      <c r="AZH219" s="462"/>
      <c r="AZI219" s="462"/>
      <c r="AZJ219" s="462"/>
      <c r="AZK219" s="462"/>
      <c r="AZL219" s="462"/>
      <c r="AZM219" s="462"/>
      <c r="AZN219" s="462"/>
      <c r="AZO219" s="462"/>
      <c r="AZP219" s="462"/>
      <c r="AZQ219" s="462"/>
      <c r="AZR219" s="462"/>
      <c r="AZS219" s="462"/>
      <c r="AZT219" s="462"/>
      <c r="AZU219" s="462"/>
      <c r="AZV219" s="462"/>
      <c r="AZW219" s="462"/>
      <c r="AZX219" s="462"/>
      <c r="AZY219" s="462"/>
      <c r="AZZ219" s="462"/>
      <c r="BAA219" s="462"/>
      <c r="BAB219" s="462"/>
      <c r="BAC219" s="462"/>
      <c r="BAD219" s="462"/>
      <c r="BAE219" s="462"/>
      <c r="BAF219" s="462"/>
      <c r="BAG219" s="462"/>
      <c r="BAH219" s="462"/>
      <c r="BAI219" s="462"/>
      <c r="BAJ219" s="462"/>
      <c r="BAK219" s="462"/>
      <c r="BAL219" s="462"/>
      <c r="BAM219" s="462"/>
      <c r="BAN219" s="462"/>
      <c r="BAO219" s="462"/>
      <c r="BAP219" s="462"/>
      <c r="BAQ219" s="462"/>
      <c r="BAR219" s="462"/>
      <c r="BAS219" s="462"/>
      <c r="BAT219" s="462"/>
      <c r="BAU219" s="462"/>
      <c r="BAV219" s="462"/>
      <c r="BAW219" s="462"/>
      <c r="BAX219" s="462"/>
      <c r="BAY219" s="462"/>
      <c r="BAZ219" s="462"/>
      <c r="BBA219" s="462"/>
      <c r="BBB219" s="462"/>
      <c r="BBC219" s="462"/>
      <c r="BBD219" s="462"/>
      <c r="BBE219" s="462"/>
      <c r="BBF219" s="462"/>
      <c r="BBG219" s="462"/>
      <c r="BBH219" s="462"/>
      <c r="BBI219" s="462"/>
      <c r="BBJ219" s="462"/>
      <c r="BBK219" s="462"/>
      <c r="BBL219" s="462"/>
      <c r="BBM219" s="462"/>
      <c r="BBN219" s="462"/>
      <c r="BBO219" s="462"/>
      <c r="BBP219" s="462"/>
      <c r="BBQ219" s="462"/>
      <c r="BBR219" s="462"/>
      <c r="BBS219" s="462"/>
      <c r="BBT219" s="462"/>
      <c r="BBU219" s="462"/>
      <c r="BBV219" s="462"/>
      <c r="BBW219" s="462"/>
      <c r="BBX219" s="462"/>
      <c r="BBY219" s="462"/>
      <c r="BBZ219" s="462"/>
      <c r="BCA219" s="462"/>
      <c r="BCB219" s="462"/>
      <c r="BCC219" s="462"/>
      <c r="BCD219" s="462"/>
      <c r="BCE219" s="462"/>
      <c r="BCF219" s="462"/>
      <c r="BCG219" s="462"/>
      <c r="BCH219" s="462"/>
      <c r="BCI219" s="462"/>
      <c r="BCJ219" s="462"/>
      <c r="BCK219" s="462"/>
      <c r="BCL219" s="462"/>
      <c r="BCM219" s="462"/>
      <c r="BCN219" s="462"/>
      <c r="BCO219" s="462"/>
      <c r="BCP219" s="462"/>
      <c r="BCQ219" s="462"/>
      <c r="BCR219" s="462"/>
      <c r="BCS219" s="462"/>
      <c r="BCT219" s="462"/>
      <c r="BCU219" s="462"/>
      <c r="BCV219" s="462"/>
      <c r="BCW219" s="462"/>
      <c r="BCX219" s="462"/>
      <c r="BCY219" s="462"/>
      <c r="BCZ219" s="462"/>
      <c r="BDA219" s="462"/>
      <c r="BDB219" s="462"/>
      <c r="BDC219" s="462"/>
      <c r="BDD219" s="462"/>
      <c r="BDE219" s="462"/>
      <c r="BDF219" s="462"/>
      <c r="BDG219" s="462"/>
      <c r="BDH219" s="462"/>
      <c r="BDI219" s="462"/>
      <c r="BDJ219" s="462"/>
      <c r="BDK219" s="462"/>
      <c r="BDL219" s="462"/>
      <c r="BDM219" s="462"/>
      <c r="BDN219" s="462"/>
      <c r="BDO219" s="462"/>
      <c r="BDP219" s="462"/>
      <c r="BDQ219" s="462"/>
      <c r="BDR219" s="462"/>
      <c r="BDS219" s="462"/>
      <c r="BDT219" s="462"/>
      <c r="BDU219" s="462"/>
      <c r="BDV219" s="462"/>
      <c r="BDW219" s="462"/>
      <c r="BDX219" s="462"/>
      <c r="BDY219" s="462"/>
      <c r="BDZ219" s="462"/>
      <c r="BEA219" s="462"/>
      <c r="BEB219" s="462"/>
      <c r="BEC219" s="462"/>
      <c r="BED219" s="462"/>
      <c r="BEE219" s="462"/>
      <c r="BEF219" s="462"/>
      <c r="BEG219" s="462"/>
      <c r="BEH219" s="462"/>
      <c r="BEI219" s="462"/>
      <c r="BEJ219" s="462"/>
      <c r="BEK219" s="462"/>
      <c r="BEL219" s="462"/>
      <c r="BEM219" s="462"/>
      <c r="BEN219" s="462"/>
      <c r="BEO219" s="462"/>
      <c r="BEP219" s="462"/>
      <c r="BEQ219" s="462"/>
      <c r="BER219" s="462"/>
      <c r="BES219" s="462"/>
      <c r="BET219" s="462"/>
      <c r="BEU219" s="462"/>
      <c r="BEV219" s="462"/>
      <c r="BEW219" s="462"/>
      <c r="BEX219" s="462"/>
      <c r="BEY219" s="462"/>
      <c r="BEZ219" s="462"/>
      <c r="BFA219" s="462"/>
      <c r="BFB219" s="462"/>
      <c r="BFC219" s="462"/>
      <c r="BFD219" s="462"/>
      <c r="BFE219" s="462"/>
      <c r="BFF219" s="462"/>
      <c r="BFG219" s="462"/>
      <c r="BFH219" s="462"/>
      <c r="BFI219" s="462"/>
      <c r="BFJ219" s="462"/>
      <c r="BFK219" s="462"/>
      <c r="BFL219" s="462"/>
      <c r="BFM219" s="462"/>
      <c r="BFN219" s="462"/>
      <c r="BFO219" s="462"/>
      <c r="BFP219" s="462"/>
      <c r="BFQ219" s="462"/>
      <c r="BFR219" s="462"/>
      <c r="BFS219" s="462"/>
      <c r="BFT219" s="462"/>
      <c r="BFU219" s="462"/>
      <c r="BFV219" s="462"/>
      <c r="BFW219" s="462"/>
      <c r="BFX219" s="462"/>
      <c r="BFY219" s="462"/>
      <c r="BFZ219" s="462"/>
      <c r="BGA219" s="462"/>
      <c r="BGB219" s="462"/>
      <c r="BGC219" s="462"/>
      <c r="BGD219" s="462"/>
      <c r="BGE219" s="462"/>
      <c r="BGF219" s="462"/>
      <c r="BGG219" s="462"/>
      <c r="BGH219" s="462"/>
      <c r="BGI219" s="462"/>
      <c r="BGJ219" s="462"/>
      <c r="BGK219" s="462"/>
      <c r="BGL219" s="462"/>
      <c r="BGM219" s="462"/>
      <c r="BGN219" s="462"/>
      <c r="BGO219" s="462"/>
      <c r="BGP219" s="462"/>
      <c r="BGQ219" s="462"/>
      <c r="BGR219" s="462"/>
      <c r="BGS219" s="462"/>
      <c r="BGT219" s="462"/>
      <c r="BGU219" s="462"/>
      <c r="BGV219" s="462"/>
      <c r="BGW219" s="462"/>
      <c r="BGX219" s="462"/>
      <c r="BGY219" s="462"/>
      <c r="BGZ219" s="462"/>
      <c r="BHA219" s="462"/>
      <c r="BHB219" s="462"/>
      <c r="BHC219" s="462"/>
      <c r="BHD219" s="462"/>
      <c r="BHE219" s="462"/>
      <c r="BHF219" s="462"/>
      <c r="BHG219" s="462"/>
      <c r="BHH219" s="462"/>
      <c r="BHI219" s="462"/>
      <c r="BHJ219" s="462"/>
      <c r="BHK219" s="462"/>
      <c r="BHL219" s="462"/>
      <c r="BHM219" s="462"/>
      <c r="BHN219" s="462"/>
      <c r="BHO219" s="462"/>
      <c r="BHP219" s="462"/>
      <c r="BHQ219" s="462"/>
      <c r="BHR219" s="462"/>
      <c r="BHS219" s="462"/>
      <c r="BHT219" s="462"/>
      <c r="BHU219" s="462"/>
      <c r="BHV219" s="462"/>
      <c r="BHW219" s="462"/>
      <c r="BHX219" s="462"/>
      <c r="BHY219" s="462"/>
      <c r="BHZ219" s="462"/>
      <c r="BIA219" s="462"/>
      <c r="BIB219" s="462"/>
      <c r="BIC219" s="462"/>
      <c r="BID219" s="462"/>
      <c r="BIE219" s="462"/>
      <c r="BIF219" s="462"/>
      <c r="BIG219" s="462"/>
      <c r="BIH219" s="462"/>
      <c r="BII219" s="462"/>
      <c r="BIJ219" s="462"/>
      <c r="BIK219" s="462"/>
      <c r="BIL219" s="462"/>
      <c r="BIM219" s="462"/>
      <c r="BIN219" s="462"/>
      <c r="BIO219" s="462"/>
      <c r="BIP219" s="462"/>
      <c r="BIQ219" s="462"/>
      <c r="BIR219" s="462"/>
      <c r="BIS219" s="462"/>
      <c r="BIT219" s="462"/>
      <c r="BIU219" s="462"/>
      <c r="BIV219" s="462"/>
      <c r="BIW219" s="462"/>
      <c r="BIX219" s="462"/>
      <c r="BIY219" s="462"/>
      <c r="BIZ219" s="462"/>
      <c r="BJA219" s="462"/>
      <c r="BJB219" s="462"/>
      <c r="BJC219" s="462"/>
      <c r="BJD219" s="462"/>
      <c r="BJE219" s="462"/>
      <c r="BJF219" s="462"/>
      <c r="BJG219" s="462"/>
      <c r="BJH219" s="462"/>
      <c r="BJI219" s="462"/>
      <c r="BJJ219" s="462"/>
      <c r="BJK219" s="462"/>
      <c r="BJL219" s="462"/>
      <c r="BJM219" s="462"/>
      <c r="BJN219" s="462"/>
      <c r="BJO219" s="462"/>
      <c r="BJP219" s="462"/>
      <c r="BJQ219" s="462"/>
      <c r="BJR219" s="462"/>
      <c r="BJS219" s="462"/>
      <c r="BJT219" s="462"/>
      <c r="BJU219" s="462"/>
      <c r="BJV219" s="462"/>
      <c r="BJW219" s="462"/>
      <c r="BJX219" s="462"/>
      <c r="BJY219" s="462"/>
      <c r="BJZ219" s="462"/>
      <c r="BKA219" s="462"/>
      <c r="BKB219" s="462"/>
      <c r="BKC219" s="462"/>
      <c r="BKD219" s="462"/>
      <c r="BKE219" s="462"/>
      <c r="BKF219" s="462"/>
      <c r="BKG219" s="462"/>
      <c r="BKH219" s="462"/>
      <c r="BKI219" s="462"/>
      <c r="BKJ219" s="462"/>
      <c r="BKK219" s="462"/>
      <c r="BKL219" s="462"/>
      <c r="BKM219" s="462"/>
      <c r="BKN219" s="462"/>
      <c r="BKO219" s="462"/>
      <c r="BKP219" s="462"/>
      <c r="BKQ219" s="462"/>
      <c r="BKR219" s="462"/>
      <c r="BKS219" s="462"/>
      <c r="BKT219" s="462"/>
      <c r="BKU219" s="462"/>
      <c r="BKV219" s="462"/>
      <c r="BKW219" s="462"/>
      <c r="BKX219" s="462"/>
      <c r="BKY219" s="462"/>
      <c r="BKZ219" s="462"/>
      <c r="BLA219" s="462"/>
      <c r="BLB219" s="462"/>
      <c r="BLC219" s="462"/>
      <c r="BLD219" s="462"/>
      <c r="BLE219" s="462"/>
      <c r="BLF219" s="462"/>
      <c r="BLG219" s="462"/>
      <c r="BLH219" s="462"/>
      <c r="BLI219" s="462"/>
      <c r="BLJ219" s="462"/>
      <c r="BLK219" s="462"/>
      <c r="BLL219" s="462"/>
      <c r="BLM219" s="462"/>
      <c r="BLN219" s="462"/>
      <c r="BLO219" s="462"/>
      <c r="BLP219" s="462"/>
      <c r="BLQ219" s="462"/>
      <c r="BLR219" s="462"/>
      <c r="BLS219" s="462"/>
      <c r="BLT219" s="462"/>
      <c r="BLU219" s="462"/>
      <c r="BLV219" s="462"/>
      <c r="BLW219" s="462"/>
      <c r="BLX219" s="462"/>
      <c r="BLY219" s="462"/>
      <c r="BLZ219" s="462"/>
      <c r="BMA219" s="462"/>
      <c r="BMB219" s="462"/>
      <c r="BMC219" s="462"/>
      <c r="BMD219" s="462"/>
      <c r="BME219" s="462"/>
      <c r="BMF219" s="462"/>
      <c r="BMG219" s="462"/>
      <c r="BMH219" s="462"/>
      <c r="BMI219" s="462"/>
      <c r="BMJ219" s="462"/>
      <c r="BMK219" s="462"/>
      <c r="BML219" s="462"/>
      <c r="BMM219" s="462"/>
      <c r="BMN219" s="462"/>
      <c r="BMO219" s="462"/>
      <c r="BMP219" s="462"/>
      <c r="BMQ219" s="462"/>
      <c r="BMR219" s="462"/>
      <c r="BMS219" s="462"/>
      <c r="BMT219" s="462"/>
      <c r="BMU219" s="462"/>
      <c r="BMV219" s="462"/>
      <c r="BMW219" s="462"/>
      <c r="BMX219" s="462"/>
      <c r="BMY219" s="462"/>
      <c r="BMZ219" s="462"/>
      <c r="BNA219" s="462"/>
      <c r="BNB219" s="462"/>
      <c r="BNC219" s="462"/>
      <c r="BND219" s="462"/>
      <c r="BNE219" s="462"/>
      <c r="BNF219" s="462"/>
      <c r="BNG219" s="462"/>
      <c r="BNH219" s="462"/>
      <c r="BNI219" s="462"/>
      <c r="BNJ219" s="462"/>
      <c r="BNK219" s="462"/>
      <c r="BNL219" s="462"/>
      <c r="BNM219" s="462"/>
      <c r="BNN219" s="462"/>
      <c r="BNO219" s="462"/>
      <c r="BNP219" s="462"/>
      <c r="BNQ219" s="462"/>
      <c r="BNR219" s="462"/>
      <c r="BNS219" s="462"/>
      <c r="BNT219" s="462"/>
      <c r="BNU219" s="462"/>
      <c r="BNV219" s="462"/>
      <c r="BNW219" s="462"/>
      <c r="BNX219" s="462"/>
      <c r="BNY219" s="462"/>
      <c r="BNZ219" s="462"/>
      <c r="BOA219" s="462"/>
      <c r="BOB219" s="462"/>
      <c r="BOC219" s="462"/>
      <c r="BOD219" s="462"/>
      <c r="BOE219" s="462"/>
      <c r="BOF219" s="462"/>
      <c r="BOG219" s="462"/>
      <c r="BOH219" s="462"/>
      <c r="BOI219" s="462"/>
      <c r="BOJ219" s="462"/>
      <c r="BOK219" s="462"/>
      <c r="BOL219" s="462"/>
      <c r="BOM219" s="462"/>
      <c r="BON219" s="462"/>
      <c r="BOO219" s="462"/>
      <c r="BOP219" s="462"/>
      <c r="BOQ219" s="462"/>
      <c r="BOR219" s="462"/>
      <c r="BOS219" s="462"/>
      <c r="BOT219" s="462"/>
      <c r="BOU219" s="462"/>
      <c r="BOV219" s="462"/>
      <c r="BOW219" s="462"/>
      <c r="BOX219" s="462"/>
      <c r="BOY219" s="462"/>
      <c r="BOZ219" s="462"/>
      <c r="BPA219" s="462"/>
      <c r="BPB219" s="462"/>
      <c r="BPC219" s="462"/>
      <c r="BPD219" s="462"/>
      <c r="BPE219" s="462"/>
      <c r="BPF219" s="462"/>
      <c r="BPG219" s="462"/>
      <c r="BPH219" s="462"/>
      <c r="BPI219" s="462"/>
      <c r="BPJ219" s="462"/>
      <c r="BPK219" s="462"/>
      <c r="BPL219" s="462"/>
      <c r="BPM219" s="462"/>
      <c r="BPN219" s="462"/>
      <c r="BPO219" s="462"/>
      <c r="BPP219" s="462"/>
      <c r="BPQ219" s="462"/>
      <c r="BPR219" s="462"/>
      <c r="BPS219" s="462"/>
      <c r="BPT219" s="462"/>
      <c r="BPU219" s="462"/>
      <c r="BPV219" s="462"/>
      <c r="BPW219" s="462"/>
      <c r="BPX219" s="462"/>
      <c r="BPY219" s="462"/>
      <c r="BPZ219" s="462"/>
      <c r="BQA219" s="462"/>
      <c r="BQB219" s="462"/>
      <c r="BQC219" s="462"/>
      <c r="BQD219" s="462"/>
      <c r="BQE219" s="462"/>
      <c r="BQF219" s="462"/>
      <c r="BQG219" s="462"/>
      <c r="BQH219" s="462"/>
      <c r="BQI219" s="462"/>
      <c r="BQJ219" s="462"/>
      <c r="BQK219" s="462"/>
      <c r="BQL219" s="462"/>
      <c r="BQM219" s="462"/>
      <c r="BQN219" s="462"/>
      <c r="BQO219" s="462"/>
      <c r="BQP219" s="462"/>
      <c r="BQQ219" s="462"/>
      <c r="BQR219" s="462"/>
      <c r="BQS219" s="462"/>
      <c r="BQT219" s="462"/>
      <c r="BQU219" s="462"/>
      <c r="BQV219" s="462"/>
      <c r="BQW219" s="462"/>
      <c r="BQX219" s="462"/>
      <c r="BQY219" s="462"/>
      <c r="BQZ219" s="462"/>
      <c r="BRA219" s="462"/>
      <c r="BRB219" s="462"/>
      <c r="BRC219" s="462"/>
      <c r="BRD219" s="462"/>
      <c r="BRE219" s="462"/>
      <c r="BRF219" s="462"/>
      <c r="BRG219" s="462"/>
      <c r="BRH219" s="462"/>
      <c r="BRI219" s="462"/>
      <c r="BRJ219" s="462"/>
      <c r="BRK219" s="462"/>
      <c r="BRL219" s="462"/>
      <c r="BRM219" s="462"/>
      <c r="BRN219" s="462"/>
      <c r="BRO219" s="462"/>
      <c r="BRP219" s="462"/>
      <c r="BRQ219" s="462"/>
      <c r="BRR219" s="462"/>
      <c r="BRS219" s="462"/>
      <c r="BRT219" s="462"/>
      <c r="BRU219" s="462"/>
      <c r="BRV219" s="462"/>
      <c r="BRW219" s="462"/>
      <c r="BRX219" s="462"/>
      <c r="BRY219" s="462"/>
      <c r="BRZ219" s="462"/>
      <c r="BSA219" s="462"/>
      <c r="BSB219" s="462"/>
      <c r="BSC219" s="462"/>
      <c r="BSD219" s="462"/>
      <c r="BSE219" s="462"/>
      <c r="BSF219" s="462"/>
      <c r="BSG219" s="462"/>
      <c r="BSH219" s="462"/>
      <c r="BSI219" s="462"/>
      <c r="BSJ219" s="462"/>
      <c r="BSK219" s="462"/>
      <c r="BSL219" s="462"/>
      <c r="BSM219" s="462"/>
      <c r="BSN219" s="462"/>
      <c r="BSO219" s="462"/>
      <c r="BSP219" s="462"/>
      <c r="BSQ219" s="462"/>
      <c r="BSR219" s="462"/>
      <c r="BSS219" s="462"/>
      <c r="BST219" s="462"/>
      <c r="BSU219" s="462"/>
      <c r="BSV219" s="462"/>
      <c r="BSW219" s="462"/>
      <c r="BSX219" s="462"/>
      <c r="BSY219" s="462"/>
      <c r="BSZ219" s="462"/>
      <c r="BTA219" s="462"/>
      <c r="BTB219" s="462"/>
      <c r="BTC219" s="462"/>
      <c r="BTD219" s="462"/>
      <c r="BTE219" s="462"/>
      <c r="BTF219" s="462"/>
      <c r="BTG219" s="462"/>
      <c r="BTH219" s="462"/>
      <c r="BTI219" s="462"/>
    </row>
    <row r="220" spans="1:1881" s="461" customFormat="1" ht="31.5" customHeight="1" thickBot="1" x14ac:dyDescent="0.3">
      <c r="A220" s="788">
        <v>966</v>
      </c>
      <c r="B220" s="859" t="s">
        <v>831</v>
      </c>
      <c r="C220" s="860"/>
      <c r="D220" s="863"/>
      <c r="E220" s="864"/>
      <c r="F220" s="789" t="str">
        <f t="shared" si="4"/>
        <v>&lt;&lt;&lt;&lt;&lt;&lt;&lt;&lt;&lt;&lt;&lt;&lt;&lt;&lt;&lt;&lt;&lt;&lt;&lt;</v>
      </c>
      <c r="G220" s="789" t="str">
        <f>IF(ISBLANK($D220),"Cell D220 must be completed.","")</f>
        <v>Cell D220 must be completed.</v>
      </c>
      <c r="H220" s="384"/>
      <c r="I220" s="388"/>
      <c r="J220"/>
      <c r="K220" s="462"/>
      <c r="L220" s="462"/>
      <c r="M220" s="462"/>
      <c r="N220"/>
      <c r="O220" s="462"/>
      <c r="P220" s="462"/>
      <c r="Q220" s="462"/>
      <c r="R220" s="462"/>
      <c r="S220" s="462"/>
      <c r="T220" s="462"/>
      <c r="U220" s="462"/>
      <c r="V220" s="462"/>
      <c r="W220" s="462"/>
      <c r="X220" s="462"/>
      <c r="Y220" s="462"/>
      <c r="Z220" s="462"/>
      <c r="AA220" s="462"/>
      <c r="AB220" s="462"/>
      <c r="AC220" s="462"/>
      <c r="AD220" s="462"/>
      <c r="AE220" s="462"/>
      <c r="AF220" s="462"/>
      <c r="AG220" s="462"/>
      <c r="AH220" s="462"/>
      <c r="AI220" s="462"/>
      <c r="AJ220" s="462"/>
      <c r="AK220" s="462"/>
      <c r="AL220" s="462"/>
      <c r="AM220" s="462"/>
      <c r="AN220" s="462"/>
      <c r="AO220" s="462"/>
      <c r="AP220" s="462"/>
      <c r="AQ220" s="462"/>
      <c r="AR220" s="462"/>
      <c r="AS220" s="462"/>
      <c r="AT220" s="462"/>
      <c r="AU220" s="462"/>
      <c r="AV220" s="462"/>
      <c r="AW220" s="462"/>
      <c r="AX220" s="462"/>
      <c r="AY220" s="462"/>
      <c r="AZ220" s="462"/>
      <c r="BA220" s="462"/>
      <c r="BB220" s="462"/>
      <c r="BC220" s="462"/>
      <c r="BD220" s="462"/>
      <c r="BE220" s="462"/>
      <c r="BF220" s="462"/>
      <c r="BG220" s="462"/>
      <c r="BH220" s="462"/>
      <c r="BI220" s="462"/>
      <c r="BJ220" s="462"/>
      <c r="BK220" s="462"/>
      <c r="BL220" s="462"/>
      <c r="BM220" s="462"/>
      <c r="BN220" s="462"/>
      <c r="BO220" s="462"/>
      <c r="BP220" s="462"/>
      <c r="BQ220" s="462"/>
      <c r="BR220" s="462"/>
      <c r="BS220" s="462"/>
      <c r="BT220" s="462"/>
      <c r="BU220" s="462"/>
      <c r="BV220" s="462"/>
      <c r="BW220" s="462"/>
      <c r="BX220" s="462"/>
      <c r="BY220" s="462"/>
      <c r="BZ220" s="462"/>
      <c r="CA220" s="462"/>
      <c r="CB220" s="462"/>
      <c r="CC220" s="462"/>
      <c r="CD220" s="462"/>
      <c r="CE220" s="462"/>
      <c r="CF220" s="462"/>
      <c r="CG220" s="462"/>
      <c r="CH220" s="462"/>
      <c r="CI220" s="462"/>
      <c r="CJ220" s="462"/>
      <c r="CK220" s="462"/>
      <c r="CL220" s="462"/>
      <c r="CM220" s="462"/>
      <c r="CN220" s="462"/>
      <c r="CO220" s="462"/>
      <c r="CP220" s="462"/>
      <c r="CQ220" s="462"/>
      <c r="CR220" s="462"/>
      <c r="CS220" s="462"/>
      <c r="CT220" s="462"/>
      <c r="CU220" s="462"/>
      <c r="CV220" s="462"/>
      <c r="CW220" s="462"/>
      <c r="CX220" s="462"/>
      <c r="CY220" s="462"/>
      <c r="CZ220" s="462"/>
      <c r="DA220" s="462"/>
      <c r="DB220" s="462"/>
      <c r="DC220" s="462"/>
      <c r="DD220" s="462"/>
      <c r="DE220" s="462"/>
      <c r="DF220" s="462"/>
      <c r="DG220" s="462"/>
      <c r="DH220" s="462"/>
      <c r="DI220" s="462"/>
      <c r="DJ220" s="462"/>
      <c r="DK220" s="462"/>
      <c r="DL220" s="462"/>
      <c r="DM220" s="462"/>
      <c r="DN220" s="462"/>
      <c r="DO220" s="462"/>
      <c r="DP220" s="462"/>
      <c r="DQ220" s="462"/>
      <c r="DR220" s="462"/>
      <c r="DS220" s="462"/>
      <c r="DT220" s="462"/>
      <c r="DU220" s="462"/>
      <c r="DV220" s="462"/>
      <c r="DW220" s="462"/>
      <c r="DX220" s="462"/>
      <c r="DY220" s="462"/>
      <c r="DZ220" s="462"/>
      <c r="EA220" s="462"/>
      <c r="EB220" s="462"/>
      <c r="EC220" s="462"/>
      <c r="ED220" s="462"/>
      <c r="EE220" s="462"/>
      <c r="EF220" s="462"/>
      <c r="EG220" s="462"/>
      <c r="EH220" s="462"/>
      <c r="EI220" s="462"/>
      <c r="EJ220" s="462"/>
      <c r="EK220" s="462"/>
      <c r="EL220" s="462"/>
      <c r="EM220" s="462"/>
      <c r="EN220" s="462"/>
      <c r="EO220" s="462"/>
      <c r="EP220" s="462"/>
      <c r="EQ220" s="462"/>
      <c r="ER220" s="462"/>
      <c r="ES220" s="462"/>
      <c r="ET220" s="462"/>
      <c r="EU220" s="462"/>
      <c r="EV220" s="462"/>
      <c r="EW220" s="462"/>
      <c r="EX220" s="462"/>
      <c r="EY220" s="462"/>
      <c r="EZ220" s="462"/>
      <c r="FA220" s="462"/>
      <c r="FB220" s="462"/>
      <c r="FC220" s="462"/>
      <c r="FD220" s="462"/>
      <c r="FE220" s="462"/>
      <c r="FF220" s="462"/>
      <c r="FG220" s="462"/>
      <c r="FH220" s="462"/>
      <c r="FI220" s="462"/>
      <c r="FJ220" s="462"/>
      <c r="FK220" s="462"/>
      <c r="FL220" s="462"/>
      <c r="FM220" s="462"/>
      <c r="FN220" s="462"/>
      <c r="FO220" s="462"/>
      <c r="FP220" s="462"/>
      <c r="FQ220" s="462"/>
      <c r="FR220" s="462"/>
      <c r="FS220" s="462"/>
      <c r="FT220" s="462"/>
      <c r="FU220" s="462"/>
      <c r="FV220" s="462"/>
      <c r="FW220" s="462"/>
      <c r="FX220" s="462"/>
      <c r="FY220" s="462"/>
      <c r="FZ220" s="462"/>
      <c r="GA220" s="462"/>
      <c r="GB220" s="462"/>
      <c r="GC220" s="462"/>
      <c r="GD220" s="462"/>
      <c r="GE220" s="462"/>
      <c r="GF220" s="462"/>
      <c r="GG220" s="462"/>
      <c r="GH220" s="462"/>
      <c r="GI220" s="462"/>
      <c r="GJ220" s="462"/>
      <c r="GK220" s="462"/>
      <c r="GL220" s="462"/>
      <c r="GM220" s="462"/>
      <c r="GN220" s="462"/>
      <c r="GO220" s="462"/>
      <c r="GP220" s="462"/>
      <c r="GQ220" s="462"/>
      <c r="GR220" s="462"/>
      <c r="GS220" s="462"/>
      <c r="GT220" s="462"/>
      <c r="GU220" s="462"/>
      <c r="GV220" s="462"/>
      <c r="GW220" s="462"/>
      <c r="GX220" s="462"/>
      <c r="GY220" s="462"/>
      <c r="GZ220" s="462"/>
      <c r="HA220" s="462"/>
      <c r="HB220" s="462"/>
      <c r="HC220" s="462"/>
      <c r="HD220" s="462"/>
      <c r="HE220" s="462"/>
      <c r="HF220" s="462"/>
      <c r="HG220" s="462"/>
      <c r="HH220" s="462"/>
      <c r="HI220" s="462"/>
      <c r="HJ220" s="462"/>
      <c r="HK220" s="462"/>
      <c r="HL220" s="462"/>
      <c r="HM220" s="462"/>
      <c r="HN220" s="462"/>
      <c r="HO220" s="462"/>
      <c r="HP220" s="462"/>
      <c r="HQ220" s="462"/>
      <c r="HR220" s="462"/>
      <c r="HS220" s="462"/>
      <c r="HT220" s="462"/>
      <c r="HU220" s="462"/>
      <c r="HV220" s="462"/>
      <c r="HW220" s="462"/>
      <c r="HX220" s="462"/>
      <c r="HY220" s="462"/>
      <c r="HZ220" s="462"/>
      <c r="IA220" s="462"/>
      <c r="IB220" s="462"/>
      <c r="IC220" s="462"/>
      <c r="ID220" s="462"/>
      <c r="IE220" s="462"/>
      <c r="IF220" s="462"/>
      <c r="IG220" s="462"/>
      <c r="IH220" s="462"/>
      <c r="II220" s="462"/>
      <c r="IJ220" s="462"/>
      <c r="IK220" s="462"/>
      <c r="IL220" s="462"/>
      <c r="IM220" s="462"/>
      <c r="IN220" s="462"/>
      <c r="IO220" s="462"/>
      <c r="IP220" s="462"/>
      <c r="IQ220" s="462"/>
      <c r="IR220" s="462"/>
      <c r="IS220" s="462"/>
      <c r="IT220" s="462"/>
      <c r="IU220" s="462"/>
      <c r="IV220" s="462"/>
      <c r="IW220" s="462"/>
      <c r="IX220" s="462"/>
      <c r="IY220" s="462"/>
      <c r="IZ220" s="462"/>
      <c r="JA220" s="462"/>
      <c r="JB220" s="462"/>
      <c r="JC220" s="462"/>
      <c r="JD220" s="462"/>
      <c r="JE220" s="462"/>
      <c r="JF220" s="462"/>
      <c r="JG220" s="462"/>
      <c r="JH220" s="462"/>
      <c r="JI220" s="462"/>
      <c r="JJ220" s="462"/>
      <c r="JK220" s="462"/>
      <c r="JL220" s="462"/>
      <c r="JM220" s="462"/>
      <c r="JN220" s="462"/>
      <c r="JO220" s="462"/>
      <c r="JP220" s="462"/>
      <c r="JQ220" s="462"/>
      <c r="JR220" s="462"/>
      <c r="JS220" s="462"/>
      <c r="JT220" s="462"/>
      <c r="JU220" s="462"/>
      <c r="JV220" s="462"/>
      <c r="JW220" s="462"/>
      <c r="JX220" s="462"/>
      <c r="JY220" s="462"/>
      <c r="JZ220" s="462"/>
      <c r="KA220" s="462"/>
      <c r="KB220" s="462"/>
      <c r="KC220" s="462"/>
      <c r="KD220" s="462"/>
      <c r="KE220" s="462"/>
      <c r="KF220" s="462"/>
      <c r="KG220" s="462"/>
      <c r="KH220" s="462"/>
      <c r="KI220" s="462"/>
      <c r="KJ220" s="462"/>
      <c r="KK220" s="462"/>
      <c r="KL220" s="462"/>
      <c r="KM220" s="462"/>
      <c r="KN220" s="462"/>
      <c r="KO220" s="462"/>
      <c r="KP220" s="462"/>
      <c r="KQ220" s="462"/>
      <c r="KR220" s="462"/>
      <c r="KS220" s="462"/>
      <c r="KT220" s="462"/>
      <c r="KU220" s="462"/>
      <c r="KV220" s="462"/>
      <c r="KW220" s="462"/>
      <c r="KX220" s="462"/>
      <c r="KY220" s="462"/>
      <c r="KZ220" s="462"/>
      <c r="LA220" s="462"/>
      <c r="LB220" s="462"/>
      <c r="LC220" s="462"/>
      <c r="LD220" s="462"/>
      <c r="LE220" s="462"/>
      <c r="LF220" s="462"/>
      <c r="LG220" s="462"/>
      <c r="LH220" s="462"/>
      <c r="LI220" s="462"/>
      <c r="LJ220" s="462"/>
      <c r="LK220" s="462"/>
      <c r="LL220" s="462"/>
      <c r="LM220" s="462"/>
      <c r="LN220" s="462"/>
      <c r="LO220" s="462"/>
      <c r="LP220" s="462"/>
      <c r="LQ220" s="462"/>
      <c r="LR220" s="462"/>
      <c r="LS220" s="462"/>
      <c r="LT220" s="462"/>
      <c r="LU220" s="462"/>
      <c r="LV220" s="462"/>
      <c r="LW220" s="462"/>
      <c r="LX220" s="462"/>
      <c r="LY220" s="462"/>
      <c r="LZ220" s="462"/>
      <c r="MA220" s="462"/>
      <c r="MB220" s="462"/>
      <c r="MC220" s="462"/>
      <c r="MD220" s="462"/>
      <c r="ME220" s="462"/>
      <c r="MF220" s="462"/>
      <c r="MG220" s="462"/>
      <c r="MH220" s="462"/>
      <c r="MI220" s="462"/>
      <c r="MJ220" s="462"/>
      <c r="MK220" s="462"/>
      <c r="ML220" s="462"/>
      <c r="MM220" s="462"/>
      <c r="MN220" s="462"/>
      <c r="MO220" s="462"/>
      <c r="MP220" s="462"/>
      <c r="MQ220" s="462"/>
      <c r="MR220" s="462"/>
      <c r="MS220" s="462"/>
      <c r="MT220" s="462"/>
      <c r="MU220" s="462"/>
      <c r="MV220" s="462"/>
      <c r="MW220" s="462"/>
      <c r="MX220" s="462"/>
      <c r="MY220" s="462"/>
      <c r="MZ220" s="462"/>
      <c r="NA220" s="462"/>
      <c r="NB220" s="462"/>
      <c r="NC220" s="462"/>
      <c r="ND220" s="462"/>
      <c r="NE220" s="462"/>
      <c r="NF220" s="462"/>
      <c r="NG220" s="462"/>
      <c r="NH220" s="462"/>
      <c r="NI220" s="462"/>
      <c r="NJ220" s="462"/>
      <c r="NK220" s="462"/>
      <c r="NL220" s="462"/>
      <c r="NM220" s="462"/>
      <c r="NN220" s="462"/>
      <c r="NO220" s="462"/>
      <c r="NP220" s="462"/>
      <c r="NQ220" s="462"/>
      <c r="NR220" s="462"/>
      <c r="NS220" s="462"/>
      <c r="NT220" s="462"/>
      <c r="NU220" s="462"/>
      <c r="NV220" s="462"/>
      <c r="NW220" s="462"/>
      <c r="NX220" s="462"/>
      <c r="NY220" s="462"/>
      <c r="NZ220" s="462"/>
      <c r="OA220" s="462"/>
      <c r="OB220" s="462"/>
      <c r="OC220" s="462"/>
      <c r="OD220" s="462"/>
      <c r="OE220" s="462"/>
      <c r="OF220" s="462"/>
      <c r="OG220" s="462"/>
      <c r="OH220" s="462"/>
      <c r="OI220" s="462"/>
      <c r="OJ220" s="462"/>
      <c r="OK220" s="462"/>
      <c r="OL220" s="462"/>
      <c r="OM220" s="462"/>
      <c r="ON220" s="462"/>
      <c r="OO220" s="462"/>
      <c r="OP220" s="462"/>
      <c r="OQ220" s="462"/>
      <c r="OR220" s="462"/>
      <c r="OS220" s="462"/>
      <c r="OT220" s="462"/>
      <c r="OU220" s="462"/>
      <c r="OV220" s="462"/>
      <c r="OW220" s="462"/>
      <c r="OX220" s="462"/>
      <c r="OY220" s="462"/>
      <c r="OZ220" s="462"/>
      <c r="PA220" s="462"/>
      <c r="PB220" s="462"/>
      <c r="PC220" s="462"/>
      <c r="PD220" s="462"/>
      <c r="PE220" s="462"/>
      <c r="PF220" s="462"/>
      <c r="PG220" s="462"/>
      <c r="PH220" s="462"/>
      <c r="PI220" s="462"/>
      <c r="PJ220" s="462"/>
      <c r="PK220" s="462"/>
      <c r="PL220" s="462"/>
      <c r="PM220" s="462"/>
      <c r="PN220" s="462"/>
      <c r="PO220" s="462"/>
      <c r="PP220" s="462"/>
      <c r="PQ220" s="462"/>
      <c r="PR220" s="462"/>
      <c r="PS220" s="462"/>
      <c r="PT220" s="462"/>
      <c r="PU220" s="462"/>
      <c r="PV220" s="462"/>
      <c r="PW220" s="462"/>
      <c r="PX220" s="462"/>
      <c r="PY220" s="462"/>
      <c r="PZ220" s="462"/>
      <c r="QA220" s="462"/>
      <c r="QB220" s="462"/>
      <c r="QC220" s="462"/>
      <c r="QD220" s="462"/>
      <c r="QE220" s="462"/>
      <c r="QF220" s="462"/>
      <c r="QG220" s="462"/>
      <c r="QH220" s="462"/>
      <c r="QI220" s="462"/>
      <c r="QJ220" s="462"/>
      <c r="QK220" s="462"/>
      <c r="QL220" s="462"/>
      <c r="QM220" s="462"/>
      <c r="QN220" s="462"/>
      <c r="QO220" s="462"/>
      <c r="QP220" s="462"/>
      <c r="QQ220" s="462"/>
      <c r="QR220" s="462"/>
      <c r="QS220" s="462"/>
      <c r="QT220" s="462"/>
      <c r="QU220" s="462"/>
      <c r="QV220" s="462"/>
      <c r="QW220" s="462"/>
      <c r="QX220" s="462"/>
      <c r="QY220" s="462"/>
      <c r="QZ220" s="462"/>
      <c r="RA220" s="462"/>
      <c r="RB220" s="462"/>
      <c r="RC220" s="462"/>
      <c r="RD220" s="462"/>
      <c r="RE220" s="462"/>
      <c r="RF220" s="462"/>
      <c r="RG220" s="462"/>
      <c r="RH220" s="462"/>
      <c r="RI220" s="462"/>
      <c r="RJ220" s="462"/>
      <c r="RK220" s="462"/>
      <c r="RL220" s="462"/>
      <c r="RM220" s="462"/>
      <c r="RN220" s="462"/>
      <c r="RO220" s="462"/>
      <c r="RP220" s="462"/>
      <c r="RQ220" s="462"/>
      <c r="RR220" s="462"/>
      <c r="RS220" s="462"/>
      <c r="RT220" s="462"/>
      <c r="RU220" s="462"/>
      <c r="RV220" s="462"/>
      <c r="RW220" s="462"/>
      <c r="RX220" s="462"/>
      <c r="RY220" s="462"/>
      <c r="RZ220" s="462"/>
      <c r="SA220" s="462"/>
      <c r="SB220" s="462"/>
      <c r="SC220" s="462"/>
      <c r="SD220" s="462"/>
      <c r="SE220" s="462"/>
      <c r="SF220" s="462"/>
      <c r="SG220" s="462"/>
      <c r="SH220" s="462"/>
      <c r="SI220" s="462"/>
      <c r="SJ220" s="462"/>
      <c r="SK220" s="462"/>
      <c r="SL220" s="462"/>
      <c r="SM220" s="462"/>
      <c r="SN220" s="462"/>
      <c r="SO220" s="462"/>
      <c r="SP220" s="462"/>
      <c r="SQ220" s="462"/>
      <c r="SR220" s="462"/>
      <c r="SS220" s="462"/>
      <c r="ST220" s="462"/>
      <c r="SU220" s="462"/>
      <c r="SV220" s="462"/>
      <c r="SW220" s="462"/>
      <c r="SX220" s="462"/>
      <c r="SY220" s="462"/>
      <c r="SZ220" s="462"/>
      <c r="TA220" s="462"/>
      <c r="TB220" s="462"/>
      <c r="TC220" s="462"/>
      <c r="TD220" s="462"/>
      <c r="TE220" s="462"/>
      <c r="TF220" s="462"/>
      <c r="TG220" s="462"/>
      <c r="TH220" s="462"/>
      <c r="TI220" s="462"/>
      <c r="TJ220" s="462"/>
      <c r="TK220" s="462"/>
      <c r="TL220" s="462"/>
      <c r="TM220" s="462"/>
      <c r="TN220" s="462"/>
      <c r="TO220" s="462"/>
      <c r="TP220" s="462"/>
      <c r="TQ220" s="462"/>
      <c r="TR220" s="462"/>
      <c r="TS220" s="462"/>
      <c r="TT220" s="462"/>
      <c r="TU220" s="462"/>
      <c r="TV220" s="462"/>
      <c r="TW220" s="462"/>
      <c r="TX220" s="462"/>
      <c r="TY220" s="462"/>
      <c r="TZ220" s="462"/>
      <c r="UA220" s="462"/>
      <c r="UB220" s="462"/>
      <c r="UC220" s="462"/>
      <c r="UD220" s="462"/>
      <c r="UE220" s="462"/>
      <c r="UF220" s="462"/>
      <c r="UG220" s="462"/>
      <c r="UH220" s="462"/>
      <c r="UI220" s="462"/>
      <c r="UJ220" s="462"/>
      <c r="UK220" s="462"/>
      <c r="UL220" s="462"/>
      <c r="UM220" s="462"/>
      <c r="UN220" s="462"/>
      <c r="UO220" s="462"/>
      <c r="UP220" s="462"/>
      <c r="UQ220" s="462"/>
      <c r="UR220" s="462"/>
      <c r="US220" s="462"/>
      <c r="UT220" s="462"/>
      <c r="UU220" s="462"/>
      <c r="UV220" s="462"/>
      <c r="UW220" s="462"/>
      <c r="UX220" s="462"/>
      <c r="UY220" s="462"/>
      <c r="UZ220" s="462"/>
      <c r="VA220" s="462"/>
      <c r="VB220" s="462"/>
      <c r="VC220" s="462"/>
      <c r="VD220" s="462"/>
      <c r="VE220" s="462"/>
      <c r="VF220" s="462"/>
      <c r="VG220" s="462"/>
      <c r="VH220" s="462"/>
      <c r="VI220" s="462"/>
      <c r="VJ220" s="462"/>
      <c r="VK220" s="462"/>
      <c r="VL220" s="462"/>
      <c r="VM220" s="462"/>
      <c r="VN220" s="462"/>
      <c r="VO220" s="462"/>
      <c r="VP220" s="462"/>
      <c r="VQ220" s="462"/>
      <c r="VR220" s="462"/>
      <c r="VS220" s="462"/>
      <c r="VT220" s="462"/>
      <c r="VU220" s="462"/>
      <c r="VV220" s="462"/>
      <c r="VW220" s="462"/>
      <c r="VX220" s="462"/>
      <c r="VY220" s="462"/>
      <c r="VZ220" s="462"/>
      <c r="WA220" s="462"/>
      <c r="WB220" s="462"/>
      <c r="WC220" s="462"/>
      <c r="WD220" s="462"/>
      <c r="WE220" s="462"/>
      <c r="WF220" s="462"/>
      <c r="WG220" s="462"/>
      <c r="WH220" s="462"/>
      <c r="WI220" s="462"/>
      <c r="WJ220" s="462"/>
      <c r="WK220" s="462"/>
      <c r="WL220" s="462"/>
      <c r="WM220" s="462"/>
      <c r="WN220" s="462"/>
      <c r="WO220" s="462"/>
      <c r="WP220" s="462"/>
      <c r="WQ220" s="462"/>
      <c r="WR220" s="462"/>
      <c r="WS220" s="462"/>
      <c r="WT220" s="462"/>
      <c r="WU220" s="462"/>
      <c r="WV220" s="462"/>
      <c r="WW220" s="462"/>
      <c r="WX220" s="462"/>
      <c r="WY220" s="462"/>
      <c r="WZ220" s="462"/>
      <c r="XA220" s="462"/>
      <c r="XB220" s="462"/>
      <c r="XC220" s="462"/>
      <c r="XD220" s="462"/>
      <c r="XE220" s="462"/>
      <c r="XF220" s="462"/>
      <c r="XG220" s="462"/>
      <c r="XH220" s="462"/>
      <c r="XI220" s="462"/>
      <c r="XJ220" s="462"/>
      <c r="XK220" s="462"/>
      <c r="XL220" s="462"/>
      <c r="XM220" s="462"/>
      <c r="XN220" s="462"/>
      <c r="XO220" s="462"/>
      <c r="XP220" s="462"/>
      <c r="XQ220" s="462"/>
      <c r="XR220" s="462"/>
      <c r="XS220" s="462"/>
      <c r="XT220" s="462"/>
      <c r="XU220" s="462"/>
      <c r="XV220" s="462"/>
      <c r="XW220" s="462"/>
      <c r="XX220" s="462"/>
      <c r="XY220" s="462"/>
      <c r="XZ220" s="462"/>
      <c r="YA220" s="462"/>
      <c r="YB220" s="462"/>
      <c r="YC220" s="462"/>
      <c r="YD220" s="462"/>
      <c r="YE220" s="462"/>
      <c r="YF220" s="462"/>
      <c r="YG220" s="462"/>
      <c r="YH220" s="462"/>
      <c r="YI220" s="462"/>
      <c r="YJ220" s="462"/>
      <c r="YK220" s="462"/>
      <c r="YL220" s="462"/>
      <c r="YM220" s="462"/>
      <c r="YN220" s="462"/>
      <c r="YO220" s="462"/>
      <c r="YP220" s="462"/>
      <c r="YQ220" s="462"/>
      <c r="YR220" s="462"/>
      <c r="YS220" s="462"/>
      <c r="YT220" s="462"/>
      <c r="YU220" s="462"/>
      <c r="YV220" s="462"/>
      <c r="YW220" s="462"/>
      <c r="YX220" s="462"/>
      <c r="YY220" s="462"/>
      <c r="YZ220" s="462"/>
      <c r="ZA220" s="462"/>
      <c r="ZB220" s="462"/>
      <c r="ZC220" s="462"/>
      <c r="ZD220" s="462"/>
      <c r="ZE220" s="462"/>
      <c r="ZF220" s="462"/>
      <c r="ZG220" s="462"/>
      <c r="ZH220" s="462"/>
      <c r="ZI220" s="462"/>
      <c r="ZJ220" s="462"/>
      <c r="ZK220" s="462"/>
      <c r="ZL220" s="462"/>
      <c r="ZM220" s="462"/>
      <c r="ZN220" s="462"/>
      <c r="ZO220" s="462"/>
      <c r="ZP220" s="462"/>
      <c r="ZQ220" s="462"/>
      <c r="ZR220" s="462"/>
      <c r="ZS220" s="462"/>
      <c r="ZT220" s="462"/>
      <c r="ZU220" s="462"/>
      <c r="ZV220" s="462"/>
      <c r="ZW220" s="462"/>
      <c r="ZX220" s="462"/>
      <c r="ZY220" s="462"/>
      <c r="ZZ220" s="462"/>
      <c r="AAA220" s="462"/>
      <c r="AAB220" s="462"/>
      <c r="AAC220" s="462"/>
      <c r="AAD220" s="462"/>
      <c r="AAE220" s="462"/>
      <c r="AAF220" s="462"/>
      <c r="AAG220" s="462"/>
      <c r="AAH220" s="462"/>
      <c r="AAI220" s="462"/>
      <c r="AAJ220" s="462"/>
      <c r="AAK220" s="462"/>
      <c r="AAL220" s="462"/>
      <c r="AAM220" s="462"/>
      <c r="AAN220" s="462"/>
      <c r="AAO220" s="462"/>
      <c r="AAP220" s="462"/>
      <c r="AAQ220" s="462"/>
      <c r="AAR220" s="462"/>
      <c r="AAS220" s="462"/>
      <c r="AAT220" s="462"/>
      <c r="AAU220" s="462"/>
      <c r="AAV220" s="462"/>
      <c r="AAW220" s="462"/>
      <c r="AAX220" s="462"/>
      <c r="AAY220" s="462"/>
      <c r="AAZ220" s="462"/>
      <c r="ABA220" s="462"/>
      <c r="ABB220" s="462"/>
      <c r="ABC220" s="462"/>
      <c r="ABD220" s="462"/>
      <c r="ABE220" s="462"/>
      <c r="ABF220" s="462"/>
      <c r="ABG220" s="462"/>
      <c r="ABH220" s="462"/>
      <c r="ABI220" s="462"/>
      <c r="ABJ220" s="462"/>
      <c r="ABK220" s="462"/>
      <c r="ABL220" s="462"/>
      <c r="ABM220" s="462"/>
      <c r="ABN220" s="462"/>
      <c r="ABO220" s="462"/>
      <c r="ABP220" s="462"/>
      <c r="ABQ220" s="462"/>
      <c r="ABR220" s="462"/>
      <c r="ABS220" s="462"/>
      <c r="ABT220" s="462"/>
      <c r="ABU220" s="462"/>
      <c r="ABV220" s="462"/>
      <c r="ABW220" s="462"/>
      <c r="ABX220" s="462"/>
      <c r="ABY220" s="462"/>
      <c r="ABZ220" s="462"/>
      <c r="ACA220" s="462"/>
      <c r="ACB220" s="462"/>
      <c r="ACC220" s="462"/>
      <c r="ACD220" s="462"/>
      <c r="ACE220" s="462"/>
      <c r="ACF220" s="462"/>
      <c r="ACG220" s="462"/>
      <c r="ACH220" s="462"/>
      <c r="ACI220" s="462"/>
      <c r="ACJ220" s="462"/>
      <c r="ACK220" s="462"/>
      <c r="ACL220" s="462"/>
      <c r="ACM220" s="462"/>
      <c r="ACN220" s="462"/>
      <c r="ACO220" s="462"/>
      <c r="ACP220" s="462"/>
      <c r="ACQ220" s="462"/>
      <c r="ACR220" s="462"/>
      <c r="ACS220" s="462"/>
      <c r="ACT220" s="462"/>
      <c r="ACU220" s="462"/>
      <c r="ACV220" s="462"/>
      <c r="ACW220" s="462"/>
      <c r="ACX220" s="462"/>
      <c r="ACY220" s="462"/>
      <c r="ACZ220" s="462"/>
      <c r="ADA220" s="462"/>
      <c r="ADB220" s="462"/>
      <c r="ADC220" s="462"/>
      <c r="ADD220" s="462"/>
      <c r="ADE220" s="462"/>
      <c r="ADF220" s="462"/>
      <c r="ADG220" s="462"/>
      <c r="ADH220" s="462"/>
      <c r="ADI220" s="462"/>
      <c r="ADJ220" s="462"/>
      <c r="ADK220" s="462"/>
      <c r="ADL220" s="462"/>
      <c r="ADM220" s="462"/>
      <c r="ADN220" s="462"/>
      <c r="ADO220" s="462"/>
      <c r="ADP220" s="462"/>
      <c r="ADQ220" s="462"/>
      <c r="ADR220" s="462"/>
      <c r="ADS220" s="462"/>
      <c r="ADT220" s="462"/>
      <c r="ADU220" s="462"/>
      <c r="ADV220" s="462"/>
      <c r="ADW220" s="462"/>
      <c r="ADX220" s="462"/>
      <c r="ADY220" s="462"/>
      <c r="ADZ220" s="462"/>
      <c r="AEA220" s="462"/>
      <c r="AEB220" s="462"/>
      <c r="AEC220" s="462"/>
      <c r="AED220" s="462"/>
      <c r="AEE220" s="462"/>
      <c r="AEF220" s="462"/>
      <c r="AEG220" s="462"/>
      <c r="AEH220" s="462"/>
      <c r="AEI220" s="462"/>
      <c r="AEJ220" s="462"/>
      <c r="AEK220" s="462"/>
      <c r="AEL220" s="462"/>
      <c r="AEM220" s="462"/>
      <c r="AEN220" s="462"/>
      <c r="AEO220" s="462"/>
      <c r="AEP220" s="462"/>
      <c r="AEQ220" s="462"/>
      <c r="AER220" s="462"/>
      <c r="AES220" s="462"/>
      <c r="AET220" s="462"/>
      <c r="AEU220" s="462"/>
      <c r="AEV220" s="462"/>
      <c r="AEW220" s="462"/>
      <c r="AEX220" s="462"/>
      <c r="AEY220" s="462"/>
      <c r="AEZ220" s="462"/>
      <c r="AFA220" s="462"/>
      <c r="AFB220" s="462"/>
      <c r="AFC220" s="462"/>
      <c r="AFD220" s="462"/>
      <c r="AFE220" s="462"/>
      <c r="AFF220" s="462"/>
      <c r="AFG220" s="462"/>
      <c r="AFH220" s="462"/>
      <c r="AFI220" s="462"/>
      <c r="AFJ220" s="462"/>
      <c r="AFK220" s="462"/>
      <c r="AFL220" s="462"/>
      <c r="AFM220" s="462"/>
      <c r="AFN220" s="462"/>
      <c r="AFO220" s="462"/>
      <c r="AFP220" s="462"/>
      <c r="AFQ220" s="462"/>
      <c r="AFR220" s="462"/>
      <c r="AFS220" s="462"/>
      <c r="AFT220" s="462"/>
      <c r="AFU220" s="462"/>
      <c r="AFV220" s="462"/>
      <c r="AFW220" s="462"/>
      <c r="AFX220" s="462"/>
      <c r="AFY220" s="462"/>
      <c r="AFZ220" s="462"/>
      <c r="AGA220" s="462"/>
      <c r="AGB220" s="462"/>
      <c r="AGC220" s="462"/>
      <c r="AGD220" s="462"/>
      <c r="AGE220" s="462"/>
      <c r="AGF220" s="462"/>
      <c r="AGG220" s="462"/>
      <c r="AGH220" s="462"/>
      <c r="AGI220" s="462"/>
      <c r="AGJ220" s="462"/>
      <c r="AGK220" s="462"/>
      <c r="AGL220" s="462"/>
      <c r="AGM220" s="462"/>
      <c r="AGN220" s="462"/>
      <c r="AGO220" s="462"/>
      <c r="AGP220" s="462"/>
      <c r="AGQ220" s="462"/>
      <c r="AGR220" s="462"/>
      <c r="AGS220" s="462"/>
      <c r="AGT220" s="462"/>
      <c r="AGU220" s="462"/>
      <c r="AGV220" s="462"/>
      <c r="AGW220" s="462"/>
      <c r="AGX220" s="462"/>
      <c r="AGY220" s="462"/>
      <c r="AGZ220" s="462"/>
      <c r="AHA220" s="462"/>
      <c r="AHB220" s="462"/>
      <c r="AHC220" s="462"/>
      <c r="AHD220" s="462"/>
      <c r="AHE220" s="462"/>
      <c r="AHF220" s="462"/>
      <c r="AHG220" s="462"/>
      <c r="AHH220" s="462"/>
      <c r="AHI220" s="462"/>
      <c r="AHJ220" s="462"/>
      <c r="AHK220" s="462"/>
      <c r="AHL220" s="462"/>
      <c r="AHM220" s="462"/>
      <c r="AHN220" s="462"/>
      <c r="AHO220" s="462"/>
      <c r="AHP220" s="462"/>
      <c r="AHQ220" s="462"/>
      <c r="AHR220" s="462"/>
      <c r="AHS220" s="462"/>
      <c r="AHT220" s="462"/>
      <c r="AHU220" s="462"/>
      <c r="AHV220" s="462"/>
      <c r="AHW220" s="462"/>
      <c r="AHX220" s="462"/>
      <c r="AHY220" s="462"/>
      <c r="AHZ220" s="462"/>
      <c r="AIA220" s="462"/>
      <c r="AIB220" s="462"/>
      <c r="AIC220" s="462"/>
      <c r="AID220" s="462"/>
      <c r="AIE220" s="462"/>
      <c r="AIF220" s="462"/>
      <c r="AIG220" s="462"/>
      <c r="AIH220" s="462"/>
      <c r="AII220" s="462"/>
      <c r="AIJ220" s="462"/>
      <c r="AIK220" s="462"/>
      <c r="AIL220" s="462"/>
      <c r="AIM220" s="462"/>
      <c r="AIN220" s="462"/>
      <c r="AIO220" s="462"/>
      <c r="AIP220" s="462"/>
      <c r="AIQ220" s="462"/>
      <c r="AIR220" s="462"/>
      <c r="AIS220" s="462"/>
      <c r="AIT220" s="462"/>
      <c r="AIU220" s="462"/>
      <c r="AIV220" s="462"/>
      <c r="AIW220" s="462"/>
      <c r="AIX220" s="462"/>
      <c r="AIY220" s="462"/>
      <c r="AIZ220" s="462"/>
      <c r="AJA220" s="462"/>
      <c r="AJB220" s="462"/>
      <c r="AJC220" s="462"/>
      <c r="AJD220" s="462"/>
      <c r="AJE220" s="462"/>
      <c r="AJF220" s="462"/>
      <c r="AJG220" s="462"/>
      <c r="AJH220" s="462"/>
      <c r="AJI220" s="462"/>
      <c r="AJJ220" s="462"/>
      <c r="AJK220" s="462"/>
      <c r="AJL220" s="462"/>
      <c r="AJM220" s="462"/>
      <c r="AJN220" s="462"/>
      <c r="AJO220" s="462"/>
      <c r="AJP220" s="462"/>
      <c r="AJQ220" s="462"/>
      <c r="AJR220" s="462"/>
      <c r="AJS220" s="462"/>
      <c r="AJT220" s="462"/>
      <c r="AJU220" s="462"/>
      <c r="AJV220" s="462"/>
      <c r="AJW220" s="462"/>
      <c r="AJX220" s="462"/>
      <c r="AJY220" s="462"/>
      <c r="AJZ220" s="462"/>
      <c r="AKA220" s="462"/>
      <c r="AKB220" s="462"/>
      <c r="AKC220" s="462"/>
      <c r="AKD220" s="462"/>
      <c r="AKE220" s="462"/>
      <c r="AKF220" s="462"/>
      <c r="AKG220" s="462"/>
      <c r="AKH220" s="462"/>
      <c r="AKI220" s="462"/>
      <c r="AKJ220" s="462"/>
      <c r="AKK220" s="462"/>
      <c r="AKL220" s="462"/>
      <c r="AKM220" s="462"/>
      <c r="AKN220" s="462"/>
      <c r="AKO220" s="462"/>
      <c r="AKP220" s="462"/>
      <c r="AKQ220" s="462"/>
      <c r="AKR220" s="462"/>
      <c r="AKS220" s="462"/>
      <c r="AKT220" s="462"/>
      <c r="AKU220" s="462"/>
      <c r="AKV220" s="462"/>
      <c r="AKW220" s="462"/>
      <c r="AKX220" s="462"/>
      <c r="AKY220" s="462"/>
      <c r="AKZ220" s="462"/>
      <c r="ALA220" s="462"/>
      <c r="ALB220" s="462"/>
      <c r="ALC220" s="462"/>
      <c r="ALD220" s="462"/>
      <c r="ALE220" s="462"/>
      <c r="ALF220" s="462"/>
      <c r="ALG220" s="462"/>
      <c r="ALH220" s="462"/>
      <c r="ALI220" s="462"/>
      <c r="ALJ220" s="462"/>
      <c r="ALK220" s="462"/>
      <c r="ALL220" s="462"/>
      <c r="ALM220" s="462"/>
      <c r="ALN220" s="462"/>
      <c r="ALO220" s="462"/>
      <c r="ALP220" s="462"/>
      <c r="ALQ220" s="462"/>
      <c r="ALR220" s="462"/>
      <c r="ALS220" s="462"/>
      <c r="ALT220" s="462"/>
      <c r="ALU220" s="462"/>
      <c r="ALV220" s="462"/>
      <c r="ALW220" s="462"/>
      <c r="ALX220" s="462"/>
      <c r="ALY220" s="462"/>
      <c r="ALZ220" s="462"/>
      <c r="AMA220" s="462"/>
      <c r="AMB220" s="462"/>
      <c r="AMC220" s="462"/>
      <c r="AMD220" s="462"/>
      <c r="AME220" s="462"/>
      <c r="AMF220" s="462"/>
      <c r="AMG220" s="462"/>
      <c r="AMH220" s="462"/>
      <c r="AMI220" s="462"/>
      <c r="AMJ220" s="462"/>
      <c r="AMK220" s="462"/>
      <c r="AML220" s="462"/>
      <c r="AMM220" s="462"/>
      <c r="AMN220" s="462"/>
      <c r="AMO220" s="462"/>
      <c r="AMP220" s="462"/>
      <c r="AMQ220" s="462"/>
      <c r="AMR220" s="462"/>
      <c r="AMS220" s="462"/>
      <c r="AMT220" s="462"/>
      <c r="AMU220" s="462"/>
      <c r="AMV220" s="462"/>
      <c r="AMW220" s="462"/>
      <c r="AMX220" s="462"/>
      <c r="AMY220" s="462"/>
      <c r="AMZ220" s="462"/>
      <c r="ANA220" s="462"/>
      <c r="ANB220" s="462"/>
      <c r="ANC220" s="462"/>
      <c r="AND220" s="462"/>
      <c r="ANE220" s="462"/>
      <c r="ANF220" s="462"/>
      <c r="ANG220" s="462"/>
      <c r="ANH220" s="462"/>
      <c r="ANI220" s="462"/>
      <c r="ANJ220" s="462"/>
      <c r="ANK220" s="462"/>
      <c r="ANL220" s="462"/>
      <c r="ANM220" s="462"/>
      <c r="ANN220" s="462"/>
      <c r="ANO220" s="462"/>
      <c r="ANP220" s="462"/>
      <c r="ANQ220" s="462"/>
      <c r="ANR220" s="462"/>
      <c r="ANS220" s="462"/>
      <c r="ANT220" s="462"/>
      <c r="ANU220" s="462"/>
      <c r="ANV220" s="462"/>
      <c r="ANW220" s="462"/>
      <c r="ANX220" s="462"/>
      <c r="ANY220" s="462"/>
      <c r="ANZ220" s="462"/>
      <c r="AOA220" s="462"/>
      <c r="AOB220" s="462"/>
      <c r="AOC220" s="462"/>
      <c r="AOD220" s="462"/>
      <c r="AOE220" s="462"/>
      <c r="AOF220" s="462"/>
      <c r="AOG220" s="462"/>
      <c r="AOH220" s="462"/>
      <c r="AOI220" s="462"/>
      <c r="AOJ220" s="462"/>
      <c r="AOK220" s="462"/>
      <c r="AOL220" s="462"/>
      <c r="AOM220" s="462"/>
      <c r="AON220" s="462"/>
      <c r="AOO220" s="462"/>
      <c r="AOP220" s="462"/>
      <c r="AOQ220" s="462"/>
      <c r="AOR220" s="462"/>
      <c r="AOS220" s="462"/>
      <c r="AOT220" s="462"/>
      <c r="AOU220" s="462"/>
      <c r="AOV220" s="462"/>
      <c r="AOW220" s="462"/>
      <c r="AOX220" s="462"/>
      <c r="AOY220" s="462"/>
      <c r="AOZ220" s="462"/>
      <c r="APA220" s="462"/>
      <c r="APB220" s="462"/>
      <c r="APC220" s="462"/>
      <c r="APD220" s="462"/>
      <c r="APE220" s="462"/>
      <c r="APF220" s="462"/>
      <c r="APG220" s="462"/>
      <c r="APH220" s="462"/>
      <c r="API220" s="462"/>
      <c r="APJ220" s="462"/>
      <c r="APK220" s="462"/>
      <c r="APL220" s="462"/>
      <c r="APM220" s="462"/>
      <c r="APN220" s="462"/>
      <c r="APO220" s="462"/>
      <c r="APP220" s="462"/>
      <c r="APQ220" s="462"/>
      <c r="APR220" s="462"/>
      <c r="APS220" s="462"/>
      <c r="APT220" s="462"/>
      <c r="APU220" s="462"/>
      <c r="APV220" s="462"/>
      <c r="APW220" s="462"/>
      <c r="APX220" s="462"/>
      <c r="APY220" s="462"/>
      <c r="APZ220" s="462"/>
      <c r="AQA220" s="462"/>
      <c r="AQB220" s="462"/>
      <c r="AQC220" s="462"/>
      <c r="AQD220" s="462"/>
      <c r="AQE220" s="462"/>
      <c r="AQF220" s="462"/>
      <c r="AQG220" s="462"/>
      <c r="AQH220" s="462"/>
      <c r="AQI220" s="462"/>
      <c r="AQJ220" s="462"/>
      <c r="AQK220" s="462"/>
      <c r="AQL220" s="462"/>
      <c r="AQM220" s="462"/>
      <c r="AQN220" s="462"/>
      <c r="AQO220" s="462"/>
      <c r="AQP220" s="462"/>
      <c r="AQQ220" s="462"/>
      <c r="AQR220" s="462"/>
      <c r="AQS220" s="462"/>
      <c r="AQT220" s="462"/>
      <c r="AQU220" s="462"/>
      <c r="AQV220" s="462"/>
      <c r="AQW220" s="462"/>
      <c r="AQX220" s="462"/>
      <c r="AQY220" s="462"/>
      <c r="AQZ220" s="462"/>
      <c r="ARA220" s="462"/>
      <c r="ARB220" s="462"/>
      <c r="ARC220" s="462"/>
      <c r="ARD220" s="462"/>
      <c r="ARE220" s="462"/>
      <c r="ARF220" s="462"/>
      <c r="ARG220" s="462"/>
      <c r="ARH220" s="462"/>
      <c r="ARI220" s="462"/>
      <c r="ARJ220" s="462"/>
      <c r="ARK220" s="462"/>
      <c r="ARL220" s="462"/>
      <c r="ARM220" s="462"/>
      <c r="ARN220" s="462"/>
      <c r="ARO220" s="462"/>
      <c r="ARP220" s="462"/>
      <c r="ARQ220" s="462"/>
      <c r="ARR220" s="462"/>
      <c r="ARS220" s="462"/>
      <c r="ART220" s="462"/>
      <c r="ARU220" s="462"/>
      <c r="ARV220" s="462"/>
      <c r="ARW220" s="462"/>
      <c r="ARX220" s="462"/>
      <c r="ARY220" s="462"/>
      <c r="ARZ220" s="462"/>
      <c r="ASA220" s="462"/>
      <c r="ASB220" s="462"/>
      <c r="ASC220" s="462"/>
      <c r="ASD220" s="462"/>
      <c r="ASE220" s="462"/>
      <c r="ASF220" s="462"/>
      <c r="ASG220" s="462"/>
      <c r="ASH220" s="462"/>
      <c r="ASI220" s="462"/>
      <c r="ASJ220" s="462"/>
      <c r="ASK220" s="462"/>
      <c r="ASL220" s="462"/>
      <c r="ASM220" s="462"/>
      <c r="ASN220" s="462"/>
      <c r="ASO220" s="462"/>
      <c r="ASP220" s="462"/>
      <c r="ASQ220" s="462"/>
      <c r="ASR220" s="462"/>
      <c r="ASS220" s="462"/>
      <c r="AST220" s="462"/>
      <c r="ASU220" s="462"/>
      <c r="ASV220" s="462"/>
      <c r="ASW220" s="462"/>
      <c r="ASX220" s="462"/>
      <c r="ASY220" s="462"/>
      <c r="ASZ220" s="462"/>
      <c r="ATA220" s="462"/>
      <c r="ATB220" s="462"/>
      <c r="ATC220" s="462"/>
      <c r="ATD220" s="462"/>
      <c r="ATE220" s="462"/>
      <c r="ATF220" s="462"/>
      <c r="ATG220" s="462"/>
      <c r="ATH220" s="462"/>
      <c r="ATI220" s="462"/>
      <c r="ATJ220" s="462"/>
      <c r="ATK220" s="462"/>
      <c r="ATL220" s="462"/>
      <c r="ATM220" s="462"/>
      <c r="ATN220" s="462"/>
      <c r="ATO220" s="462"/>
      <c r="ATP220" s="462"/>
      <c r="ATQ220" s="462"/>
      <c r="ATR220" s="462"/>
      <c r="ATS220" s="462"/>
      <c r="ATT220" s="462"/>
      <c r="ATU220" s="462"/>
      <c r="ATV220" s="462"/>
      <c r="ATW220" s="462"/>
      <c r="ATX220" s="462"/>
      <c r="ATY220" s="462"/>
      <c r="ATZ220" s="462"/>
      <c r="AUA220" s="462"/>
      <c r="AUB220" s="462"/>
      <c r="AUC220" s="462"/>
      <c r="AUD220" s="462"/>
      <c r="AUE220" s="462"/>
      <c r="AUF220" s="462"/>
      <c r="AUG220" s="462"/>
      <c r="AUH220" s="462"/>
      <c r="AUI220" s="462"/>
      <c r="AUJ220" s="462"/>
      <c r="AUK220" s="462"/>
      <c r="AUL220" s="462"/>
      <c r="AUM220" s="462"/>
      <c r="AUN220" s="462"/>
      <c r="AUO220" s="462"/>
      <c r="AUP220" s="462"/>
      <c r="AUQ220" s="462"/>
      <c r="AUR220" s="462"/>
      <c r="AUS220" s="462"/>
      <c r="AUT220" s="462"/>
      <c r="AUU220" s="462"/>
      <c r="AUV220" s="462"/>
      <c r="AUW220" s="462"/>
      <c r="AUX220" s="462"/>
      <c r="AUY220" s="462"/>
      <c r="AUZ220" s="462"/>
      <c r="AVA220" s="462"/>
      <c r="AVB220" s="462"/>
      <c r="AVC220" s="462"/>
      <c r="AVD220" s="462"/>
      <c r="AVE220" s="462"/>
      <c r="AVF220" s="462"/>
      <c r="AVG220" s="462"/>
      <c r="AVH220" s="462"/>
      <c r="AVI220" s="462"/>
      <c r="AVJ220" s="462"/>
      <c r="AVK220" s="462"/>
      <c r="AVL220" s="462"/>
      <c r="AVM220" s="462"/>
      <c r="AVN220" s="462"/>
      <c r="AVO220" s="462"/>
      <c r="AVP220" s="462"/>
      <c r="AVQ220" s="462"/>
      <c r="AVR220" s="462"/>
      <c r="AVS220" s="462"/>
      <c r="AVT220" s="462"/>
      <c r="AVU220" s="462"/>
      <c r="AVV220" s="462"/>
      <c r="AVW220" s="462"/>
      <c r="AVX220" s="462"/>
      <c r="AVY220" s="462"/>
      <c r="AVZ220" s="462"/>
      <c r="AWA220" s="462"/>
      <c r="AWB220" s="462"/>
      <c r="AWC220" s="462"/>
      <c r="AWD220" s="462"/>
      <c r="AWE220" s="462"/>
      <c r="AWF220" s="462"/>
      <c r="AWG220" s="462"/>
      <c r="AWH220" s="462"/>
      <c r="AWI220" s="462"/>
      <c r="AWJ220" s="462"/>
      <c r="AWK220" s="462"/>
      <c r="AWL220" s="462"/>
      <c r="AWM220" s="462"/>
      <c r="AWN220" s="462"/>
      <c r="AWO220" s="462"/>
      <c r="AWP220" s="462"/>
      <c r="AWQ220" s="462"/>
      <c r="AWR220" s="462"/>
      <c r="AWS220" s="462"/>
      <c r="AWT220" s="462"/>
      <c r="AWU220" s="462"/>
      <c r="AWV220" s="462"/>
      <c r="AWW220" s="462"/>
      <c r="AWX220" s="462"/>
      <c r="AWY220" s="462"/>
      <c r="AWZ220" s="462"/>
      <c r="AXA220" s="462"/>
      <c r="AXB220" s="462"/>
      <c r="AXC220" s="462"/>
      <c r="AXD220" s="462"/>
      <c r="AXE220" s="462"/>
      <c r="AXF220" s="462"/>
      <c r="AXG220" s="462"/>
      <c r="AXH220" s="462"/>
      <c r="AXI220" s="462"/>
      <c r="AXJ220" s="462"/>
      <c r="AXK220" s="462"/>
      <c r="AXL220" s="462"/>
      <c r="AXM220" s="462"/>
      <c r="AXN220" s="462"/>
      <c r="AXO220" s="462"/>
      <c r="AXP220" s="462"/>
      <c r="AXQ220" s="462"/>
      <c r="AXR220" s="462"/>
      <c r="AXS220" s="462"/>
      <c r="AXT220" s="462"/>
      <c r="AXU220" s="462"/>
      <c r="AXV220" s="462"/>
      <c r="AXW220" s="462"/>
      <c r="AXX220" s="462"/>
      <c r="AXY220" s="462"/>
      <c r="AXZ220" s="462"/>
      <c r="AYA220" s="462"/>
      <c r="AYB220" s="462"/>
      <c r="AYC220" s="462"/>
      <c r="AYD220" s="462"/>
      <c r="AYE220" s="462"/>
      <c r="AYF220" s="462"/>
      <c r="AYG220" s="462"/>
      <c r="AYH220" s="462"/>
      <c r="AYI220" s="462"/>
      <c r="AYJ220" s="462"/>
      <c r="AYK220" s="462"/>
      <c r="AYL220" s="462"/>
      <c r="AYM220" s="462"/>
      <c r="AYN220" s="462"/>
      <c r="AYO220" s="462"/>
      <c r="AYP220" s="462"/>
      <c r="AYQ220" s="462"/>
      <c r="AYR220" s="462"/>
      <c r="AYS220" s="462"/>
      <c r="AYT220" s="462"/>
      <c r="AYU220" s="462"/>
      <c r="AYV220" s="462"/>
      <c r="AYW220" s="462"/>
      <c r="AYX220" s="462"/>
      <c r="AYY220" s="462"/>
      <c r="AYZ220" s="462"/>
      <c r="AZA220" s="462"/>
      <c r="AZB220" s="462"/>
      <c r="AZC220" s="462"/>
      <c r="AZD220" s="462"/>
      <c r="AZE220" s="462"/>
      <c r="AZF220" s="462"/>
      <c r="AZG220" s="462"/>
      <c r="AZH220" s="462"/>
      <c r="AZI220" s="462"/>
      <c r="AZJ220" s="462"/>
      <c r="AZK220" s="462"/>
      <c r="AZL220" s="462"/>
      <c r="AZM220" s="462"/>
      <c r="AZN220" s="462"/>
      <c r="AZO220" s="462"/>
      <c r="AZP220" s="462"/>
      <c r="AZQ220" s="462"/>
      <c r="AZR220" s="462"/>
      <c r="AZS220" s="462"/>
      <c r="AZT220" s="462"/>
      <c r="AZU220" s="462"/>
      <c r="AZV220" s="462"/>
      <c r="AZW220" s="462"/>
      <c r="AZX220" s="462"/>
      <c r="AZY220" s="462"/>
      <c r="AZZ220" s="462"/>
      <c r="BAA220" s="462"/>
      <c r="BAB220" s="462"/>
      <c r="BAC220" s="462"/>
      <c r="BAD220" s="462"/>
      <c r="BAE220" s="462"/>
      <c r="BAF220" s="462"/>
      <c r="BAG220" s="462"/>
      <c r="BAH220" s="462"/>
      <c r="BAI220" s="462"/>
      <c r="BAJ220" s="462"/>
      <c r="BAK220" s="462"/>
      <c r="BAL220" s="462"/>
      <c r="BAM220" s="462"/>
      <c r="BAN220" s="462"/>
      <c r="BAO220" s="462"/>
      <c r="BAP220" s="462"/>
      <c r="BAQ220" s="462"/>
      <c r="BAR220" s="462"/>
      <c r="BAS220" s="462"/>
      <c r="BAT220" s="462"/>
      <c r="BAU220" s="462"/>
      <c r="BAV220" s="462"/>
      <c r="BAW220" s="462"/>
      <c r="BAX220" s="462"/>
      <c r="BAY220" s="462"/>
      <c r="BAZ220" s="462"/>
      <c r="BBA220" s="462"/>
      <c r="BBB220" s="462"/>
      <c r="BBC220" s="462"/>
      <c r="BBD220" s="462"/>
      <c r="BBE220" s="462"/>
      <c r="BBF220" s="462"/>
      <c r="BBG220" s="462"/>
      <c r="BBH220" s="462"/>
      <c r="BBI220" s="462"/>
      <c r="BBJ220" s="462"/>
      <c r="BBK220" s="462"/>
      <c r="BBL220" s="462"/>
      <c r="BBM220" s="462"/>
      <c r="BBN220" s="462"/>
      <c r="BBO220" s="462"/>
      <c r="BBP220" s="462"/>
      <c r="BBQ220" s="462"/>
      <c r="BBR220" s="462"/>
      <c r="BBS220" s="462"/>
      <c r="BBT220" s="462"/>
      <c r="BBU220" s="462"/>
      <c r="BBV220" s="462"/>
      <c r="BBW220" s="462"/>
      <c r="BBX220" s="462"/>
      <c r="BBY220" s="462"/>
      <c r="BBZ220" s="462"/>
      <c r="BCA220" s="462"/>
      <c r="BCB220" s="462"/>
      <c r="BCC220" s="462"/>
      <c r="BCD220" s="462"/>
      <c r="BCE220" s="462"/>
      <c r="BCF220" s="462"/>
      <c r="BCG220" s="462"/>
      <c r="BCH220" s="462"/>
      <c r="BCI220" s="462"/>
      <c r="BCJ220" s="462"/>
      <c r="BCK220" s="462"/>
      <c r="BCL220" s="462"/>
      <c r="BCM220" s="462"/>
      <c r="BCN220" s="462"/>
      <c r="BCO220" s="462"/>
      <c r="BCP220" s="462"/>
      <c r="BCQ220" s="462"/>
      <c r="BCR220" s="462"/>
      <c r="BCS220" s="462"/>
      <c r="BCT220" s="462"/>
      <c r="BCU220" s="462"/>
      <c r="BCV220" s="462"/>
      <c r="BCW220" s="462"/>
      <c r="BCX220" s="462"/>
      <c r="BCY220" s="462"/>
      <c r="BCZ220" s="462"/>
      <c r="BDA220" s="462"/>
      <c r="BDB220" s="462"/>
      <c r="BDC220" s="462"/>
      <c r="BDD220" s="462"/>
      <c r="BDE220" s="462"/>
      <c r="BDF220" s="462"/>
      <c r="BDG220" s="462"/>
      <c r="BDH220" s="462"/>
      <c r="BDI220" s="462"/>
      <c r="BDJ220" s="462"/>
      <c r="BDK220" s="462"/>
      <c r="BDL220" s="462"/>
      <c r="BDM220" s="462"/>
      <c r="BDN220" s="462"/>
      <c r="BDO220" s="462"/>
      <c r="BDP220" s="462"/>
      <c r="BDQ220" s="462"/>
      <c r="BDR220" s="462"/>
      <c r="BDS220" s="462"/>
      <c r="BDT220" s="462"/>
      <c r="BDU220" s="462"/>
      <c r="BDV220" s="462"/>
      <c r="BDW220" s="462"/>
      <c r="BDX220" s="462"/>
      <c r="BDY220" s="462"/>
      <c r="BDZ220" s="462"/>
      <c r="BEA220" s="462"/>
      <c r="BEB220" s="462"/>
      <c r="BEC220" s="462"/>
      <c r="BED220" s="462"/>
      <c r="BEE220" s="462"/>
      <c r="BEF220" s="462"/>
      <c r="BEG220" s="462"/>
      <c r="BEH220" s="462"/>
      <c r="BEI220" s="462"/>
      <c r="BEJ220" s="462"/>
      <c r="BEK220" s="462"/>
      <c r="BEL220" s="462"/>
      <c r="BEM220" s="462"/>
      <c r="BEN220" s="462"/>
      <c r="BEO220" s="462"/>
      <c r="BEP220" s="462"/>
      <c r="BEQ220" s="462"/>
      <c r="BER220" s="462"/>
      <c r="BES220" s="462"/>
      <c r="BET220" s="462"/>
      <c r="BEU220" s="462"/>
      <c r="BEV220" s="462"/>
      <c r="BEW220" s="462"/>
      <c r="BEX220" s="462"/>
      <c r="BEY220" s="462"/>
      <c r="BEZ220" s="462"/>
      <c r="BFA220" s="462"/>
      <c r="BFB220" s="462"/>
      <c r="BFC220" s="462"/>
      <c r="BFD220" s="462"/>
      <c r="BFE220" s="462"/>
      <c r="BFF220" s="462"/>
      <c r="BFG220" s="462"/>
      <c r="BFH220" s="462"/>
      <c r="BFI220" s="462"/>
      <c r="BFJ220" s="462"/>
      <c r="BFK220" s="462"/>
      <c r="BFL220" s="462"/>
      <c r="BFM220" s="462"/>
      <c r="BFN220" s="462"/>
      <c r="BFO220" s="462"/>
      <c r="BFP220" s="462"/>
      <c r="BFQ220" s="462"/>
      <c r="BFR220" s="462"/>
      <c r="BFS220" s="462"/>
      <c r="BFT220" s="462"/>
      <c r="BFU220" s="462"/>
      <c r="BFV220" s="462"/>
      <c r="BFW220" s="462"/>
      <c r="BFX220" s="462"/>
      <c r="BFY220" s="462"/>
      <c r="BFZ220" s="462"/>
      <c r="BGA220" s="462"/>
      <c r="BGB220" s="462"/>
      <c r="BGC220" s="462"/>
      <c r="BGD220" s="462"/>
      <c r="BGE220" s="462"/>
      <c r="BGF220" s="462"/>
      <c r="BGG220" s="462"/>
      <c r="BGH220" s="462"/>
      <c r="BGI220" s="462"/>
      <c r="BGJ220" s="462"/>
      <c r="BGK220" s="462"/>
      <c r="BGL220" s="462"/>
      <c r="BGM220" s="462"/>
      <c r="BGN220" s="462"/>
      <c r="BGO220" s="462"/>
      <c r="BGP220" s="462"/>
      <c r="BGQ220" s="462"/>
      <c r="BGR220" s="462"/>
      <c r="BGS220" s="462"/>
      <c r="BGT220" s="462"/>
      <c r="BGU220" s="462"/>
      <c r="BGV220" s="462"/>
      <c r="BGW220" s="462"/>
      <c r="BGX220" s="462"/>
      <c r="BGY220" s="462"/>
      <c r="BGZ220" s="462"/>
      <c r="BHA220" s="462"/>
      <c r="BHB220" s="462"/>
      <c r="BHC220" s="462"/>
      <c r="BHD220" s="462"/>
      <c r="BHE220" s="462"/>
      <c r="BHF220" s="462"/>
      <c r="BHG220" s="462"/>
      <c r="BHH220" s="462"/>
      <c r="BHI220" s="462"/>
      <c r="BHJ220" s="462"/>
      <c r="BHK220" s="462"/>
      <c r="BHL220" s="462"/>
      <c r="BHM220" s="462"/>
      <c r="BHN220" s="462"/>
      <c r="BHO220" s="462"/>
      <c r="BHP220" s="462"/>
      <c r="BHQ220" s="462"/>
      <c r="BHR220" s="462"/>
      <c r="BHS220" s="462"/>
      <c r="BHT220" s="462"/>
      <c r="BHU220" s="462"/>
      <c r="BHV220" s="462"/>
      <c r="BHW220" s="462"/>
      <c r="BHX220" s="462"/>
      <c r="BHY220" s="462"/>
      <c r="BHZ220" s="462"/>
      <c r="BIA220" s="462"/>
      <c r="BIB220" s="462"/>
      <c r="BIC220" s="462"/>
      <c r="BID220" s="462"/>
      <c r="BIE220" s="462"/>
      <c r="BIF220" s="462"/>
      <c r="BIG220" s="462"/>
      <c r="BIH220" s="462"/>
      <c r="BII220" s="462"/>
      <c r="BIJ220" s="462"/>
      <c r="BIK220" s="462"/>
      <c r="BIL220" s="462"/>
      <c r="BIM220" s="462"/>
      <c r="BIN220" s="462"/>
      <c r="BIO220" s="462"/>
      <c r="BIP220" s="462"/>
      <c r="BIQ220" s="462"/>
      <c r="BIR220" s="462"/>
      <c r="BIS220" s="462"/>
      <c r="BIT220" s="462"/>
      <c r="BIU220" s="462"/>
      <c r="BIV220" s="462"/>
      <c r="BIW220" s="462"/>
      <c r="BIX220" s="462"/>
      <c r="BIY220" s="462"/>
      <c r="BIZ220" s="462"/>
      <c r="BJA220" s="462"/>
      <c r="BJB220" s="462"/>
      <c r="BJC220" s="462"/>
      <c r="BJD220" s="462"/>
      <c r="BJE220" s="462"/>
      <c r="BJF220" s="462"/>
      <c r="BJG220" s="462"/>
      <c r="BJH220" s="462"/>
      <c r="BJI220" s="462"/>
      <c r="BJJ220" s="462"/>
      <c r="BJK220" s="462"/>
      <c r="BJL220" s="462"/>
      <c r="BJM220" s="462"/>
      <c r="BJN220" s="462"/>
      <c r="BJO220" s="462"/>
      <c r="BJP220" s="462"/>
      <c r="BJQ220" s="462"/>
      <c r="BJR220" s="462"/>
      <c r="BJS220" s="462"/>
      <c r="BJT220" s="462"/>
      <c r="BJU220" s="462"/>
      <c r="BJV220" s="462"/>
      <c r="BJW220" s="462"/>
      <c r="BJX220" s="462"/>
      <c r="BJY220" s="462"/>
      <c r="BJZ220" s="462"/>
      <c r="BKA220" s="462"/>
      <c r="BKB220" s="462"/>
      <c r="BKC220" s="462"/>
      <c r="BKD220" s="462"/>
      <c r="BKE220" s="462"/>
      <c r="BKF220" s="462"/>
      <c r="BKG220" s="462"/>
      <c r="BKH220" s="462"/>
      <c r="BKI220" s="462"/>
      <c r="BKJ220" s="462"/>
      <c r="BKK220" s="462"/>
      <c r="BKL220" s="462"/>
      <c r="BKM220" s="462"/>
      <c r="BKN220" s="462"/>
      <c r="BKO220" s="462"/>
      <c r="BKP220" s="462"/>
      <c r="BKQ220" s="462"/>
      <c r="BKR220" s="462"/>
      <c r="BKS220" s="462"/>
      <c r="BKT220" s="462"/>
      <c r="BKU220" s="462"/>
      <c r="BKV220" s="462"/>
      <c r="BKW220" s="462"/>
      <c r="BKX220" s="462"/>
      <c r="BKY220" s="462"/>
      <c r="BKZ220" s="462"/>
      <c r="BLA220" s="462"/>
      <c r="BLB220" s="462"/>
      <c r="BLC220" s="462"/>
      <c r="BLD220" s="462"/>
      <c r="BLE220" s="462"/>
      <c r="BLF220" s="462"/>
      <c r="BLG220" s="462"/>
      <c r="BLH220" s="462"/>
      <c r="BLI220" s="462"/>
      <c r="BLJ220" s="462"/>
      <c r="BLK220" s="462"/>
      <c r="BLL220" s="462"/>
      <c r="BLM220" s="462"/>
      <c r="BLN220" s="462"/>
      <c r="BLO220" s="462"/>
      <c r="BLP220" s="462"/>
      <c r="BLQ220" s="462"/>
      <c r="BLR220" s="462"/>
      <c r="BLS220" s="462"/>
      <c r="BLT220" s="462"/>
      <c r="BLU220" s="462"/>
      <c r="BLV220" s="462"/>
      <c r="BLW220" s="462"/>
      <c r="BLX220" s="462"/>
      <c r="BLY220" s="462"/>
      <c r="BLZ220" s="462"/>
      <c r="BMA220" s="462"/>
      <c r="BMB220" s="462"/>
      <c r="BMC220" s="462"/>
      <c r="BMD220" s="462"/>
      <c r="BME220" s="462"/>
      <c r="BMF220" s="462"/>
      <c r="BMG220" s="462"/>
      <c r="BMH220" s="462"/>
      <c r="BMI220" s="462"/>
      <c r="BMJ220" s="462"/>
      <c r="BMK220" s="462"/>
      <c r="BML220" s="462"/>
      <c r="BMM220" s="462"/>
      <c r="BMN220" s="462"/>
      <c r="BMO220" s="462"/>
      <c r="BMP220" s="462"/>
      <c r="BMQ220" s="462"/>
      <c r="BMR220" s="462"/>
      <c r="BMS220" s="462"/>
      <c r="BMT220" s="462"/>
      <c r="BMU220" s="462"/>
      <c r="BMV220" s="462"/>
      <c r="BMW220" s="462"/>
      <c r="BMX220" s="462"/>
      <c r="BMY220" s="462"/>
      <c r="BMZ220" s="462"/>
      <c r="BNA220" s="462"/>
      <c r="BNB220" s="462"/>
      <c r="BNC220" s="462"/>
      <c r="BND220" s="462"/>
      <c r="BNE220" s="462"/>
      <c r="BNF220" s="462"/>
      <c r="BNG220" s="462"/>
      <c r="BNH220" s="462"/>
      <c r="BNI220" s="462"/>
      <c r="BNJ220" s="462"/>
      <c r="BNK220" s="462"/>
      <c r="BNL220" s="462"/>
      <c r="BNM220" s="462"/>
      <c r="BNN220" s="462"/>
      <c r="BNO220" s="462"/>
      <c r="BNP220" s="462"/>
      <c r="BNQ220" s="462"/>
      <c r="BNR220" s="462"/>
      <c r="BNS220" s="462"/>
      <c r="BNT220" s="462"/>
      <c r="BNU220" s="462"/>
      <c r="BNV220" s="462"/>
      <c r="BNW220" s="462"/>
      <c r="BNX220" s="462"/>
      <c r="BNY220" s="462"/>
      <c r="BNZ220" s="462"/>
      <c r="BOA220" s="462"/>
      <c r="BOB220" s="462"/>
      <c r="BOC220" s="462"/>
      <c r="BOD220" s="462"/>
      <c r="BOE220" s="462"/>
      <c r="BOF220" s="462"/>
      <c r="BOG220" s="462"/>
      <c r="BOH220" s="462"/>
      <c r="BOI220" s="462"/>
      <c r="BOJ220" s="462"/>
      <c r="BOK220" s="462"/>
      <c r="BOL220" s="462"/>
      <c r="BOM220" s="462"/>
      <c r="BON220" s="462"/>
      <c r="BOO220" s="462"/>
      <c r="BOP220" s="462"/>
      <c r="BOQ220" s="462"/>
      <c r="BOR220" s="462"/>
      <c r="BOS220" s="462"/>
      <c r="BOT220" s="462"/>
      <c r="BOU220" s="462"/>
      <c r="BOV220" s="462"/>
      <c r="BOW220" s="462"/>
      <c r="BOX220" s="462"/>
      <c r="BOY220" s="462"/>
      <c r="BOZ220" s="462"/>
      <c r="BPA220" s="462"/>
      <c r="BPB220" s="462"/>
      <c r="BPC220" s="462"/>
      <c r="BPD220" s="462"/>
      <c r="BPE220" s="462"/>
      <c r="BPF220" s="462"/>
      <c r="BPG220" s="462"/>
      <c r="BPH220" s="462"/>
      <c r="BPI220" s="462"/>
      <c r="BPJ220" s="462"/>
      <c r="BPK220" s="462"/>
      <c r="BPL220" s="462"/>
      <c r="BPM220" s="462"/>
      <c r="BPN220" s="462"/>
      <c r="BPO220" s="462"/>
      <c r="BPP220" s="462"/>
      <c r="BPQ220" s="462"/>
      <c r="BPR220" s="462"/>
      <c r="BPS220" s="462"/>
      <c r="BPT220" s="462"/>
      <c r="BPU220" s="462"/>
      <c r="BPV220" s="462"/>
      <c r="BPW220" s="462"/>
      <c r="BPX220" s="462"/>
      <c r="BPY220" s="462"/>
      <c r="BPZ220" s="462"/>
      <c r="BQA220" s="462"/>
      <c r="BQB220" s="462"/>
      <c r="BQC220" s="462"/>
      <c r="BQD220" s="462"/>
      <c r="BQE220" s="462"/>
      <c r="BQF220" s="462"/>
      <c r="BQG220" s="462"/>
      <c r="BQH220" s="462"/>
      <c r="BQI220" s="462"/>
      <c r="BQJ220" s="462"/>
      <c r="BQK220" s="462"/>
      <c r="BQL220" s="462"/>
      <c r="BQM220" s="462"/>
      <c r="BQN220" s="462"/>
      <c r="BQO220" s="462"/>
      <c r="BQP220" s="462"/>
      <c r="BQQ220" s="462"/>
      <c r="BQR220" s="462"/>
      <c r="BQS220" s="462"/>
      <c r="BQT220" s="462"/>
      <c r="BQU220" s="462"/>
      <c r="BQV220" s="462"/>
      <c r="BQW220" s="462"/>
      <c r="BQX220" s="462"/>
      <c r="BQY220" s="462"/>
      <c r="BQZ220" s="462"/>
      <c r="BRA220" s="462"/>
      <c r="BRB220" s="462"/>
      <c r="BRC220" s="462"/>
      <c r="BRD220" s="462"/>
      <c r="BRE220" s="462"/>
      <c r="BRF220" s="462"/>
      <c r="BRG220" s="462"/>
      <c r="BRH220" s="462"/>
      <c r="BRI220" s="462"/>
      <c r="BRJ220" s="462"/>
      <c r="BRK220" s="462"/>
      <c r="BRL220" s="462"/>
      <c r="BRM220" s="462"/>
      <c r="BRN220" s="462"/>
      <c r="BRO220" s="462"/>
      <c r="BRP220" s="462"/>
      <c r="BRQ220" s="462"/>
      <c r="BRR220" s="462"/>
      <c r="BRS220" s="462"/>
      <c r="BRT220" s="462"/>
      <c r="BRU220" s="462"/>
      <c r="BRV220" s="462"/>
      <c r="BRW220" s="462"/>
      <c r="BRX220" s="462"/>
      <c r="BRY220" s="462"/>
      <c r="BRZ220" s="462"/>
      <c r="BSA220" s="462"/>
      <c r="BSB220" s="462"/>
      <c r="BSC220" s="462"/>
      <c r="BSD220" s="462"/>
      <c r="BSE220" s="462"/>
      <c r="BSF220" s="462"/>
      <c r="BSG220" s="462"/>
      <c r="BSH220" s="462"/>
      <c r="BSI220" s="462"/>
      <c r="BSJ220" s="462"/>
      <c r="BSK220" s="462"/>
      <c r="BSL220" s="462"/>
      <c r="BSM220" s="462"/>
      <c r="BSN220" s="462"/>
      <c r="BSO220" s="462"/>
      <c r="BSP220" s="462"/>
      <c r="BSQ220" s="462"/>
      <c r="BSR220" s="462"/>
      <c r="BSS220" s="462"/>
      <c r="BST220" s="462"/>
      <c r="BSU220" s="462"/>
      <c r="BSV220" s="462"/>
      <c r="BSW220" s="462"/>
      <c r="BSX220" s="462"/>
      <c r="BSY220" s="462"/>
      <c r="BSZ220" s="462"/>
      <c r="BTA220" s="462"/>
      <c r="BTB220" s="462"/>
      <c r="BTC220" s="462"/>
      <c r="BTD220" s="462"/>
      <c r="BTE220" s="462"/>
      <c r="BTF220" s="462"/>
      <c r="BTG220" s="462"/>
      <c r="BTH220" s="462"/>
      <c r="BTI220" s="462"/>
    </row>
    <row r="221" spans="1:1881" s="461" customFormat="1" ht="31.5" customHeight="1" thickBot="1" x14ac:dyDescent="0.3">
      <c r="A221" s="788">
        <v>968</v>
      </c>
      <c r="B221" s="861" t="s">
        <v>832</v>
      </c>
      <c r="C221" s="862"/>
      <c r="D221" s="865"/>
      <c r="E221" s="864"/>
      <c r="F221" s="789" t="str">
        <f t="shared" si="4"/>
        <v>&lt;&lt;&lt;&lt;&lt;&lt;&lt;&lt;&lt;&lt;&lt;&lt;&lt;&lt;&lt;&lt;&lt;&lt;&lt;</v>
      </c>
      <c r="G221" s="789" t="str">
        <f>IF(ISBLANK($D221),"Cell D221 must be completed.","")</f>
        <v>Cell D221 must be completed.</v>
      </c>
      <c r="H221" s="384"/>
      <c r="I221" s="388"/>
      <c r="J221"/>
      <c r="K221" s="462"/>
      <c r="L221" s="462"/>
      <c r="M221" s="462"/>
      <c r="N221"/>
      <c r="O221" s="462"/>
      <c r="P221" s="462"/>
      <c r="Q221" s="462"/>
      <c r="R221" s="462"/>
      <c r="S221" s="462"/>
      <c r="T221" s="462"/>
      <c r="U221" s="462"/>
      <c r="V221" s="462"/>
      <c r="W221" s="462"/>
      <c r="X221" s="462"/>
      <c r="Y221" s="462"/>
      <c r="Z221" s="462"/>
      <c r="AA221" s="462"/>
      <c r="AB221" s="462"/>
      <c r="AC221" s="462"/>
      <c r="AD221" s="462"/>
      <c r="AE221" s="462"/>
      <c r="AF221" s="462"/>
      <c r="AG221" s="462"/>
      <c r="AH221" s="462"/>
      <c r="AI221" s="462"/>
      <c r="AJ221" s="462"/>
      <c r="AK221" s="462"/>
      <c r="AL221" s="462"/>
      <c r="AM221" s="462"/>
      <c r="AN221" s="462"/>
      <c r="AO221" s="462"/>
      <c r="AP221" s="462"/>
      <c r="AQ221" s="462"/>
      <c r="AR221" s="462"/>
      <c r="AS221" s="462"/>
      <c r="AT221" s="462"/>
      <c r="AU221" s="462"/>
      <c r="AV221" s="462"/>
      <c r="AW221" s="462"/>
      <c r="AX221" s="462"/>
      <c r="AY221" s="462"/>
      <c r="AZ221" s="462"/>
      <c r="BA221" s="462"/>
      <c r="BB221" s="462"/>
      <c r="BC221" s="462"/>
      <c r="BD221" s="462"/>
      <c r="BE221" s="462"/>
      <c r="BF221" s="462"/>
      <c r="BG221" s="462"/>
      <c r="BH221" s="462"/>
      <c r="BI221" s="462"/>
      <c r="BJ221" s="462"/>
      <c r="BK221" s="462"/>
      <c r="BL221" s="462"/>
      <c r="BM221" s="462"/>
      <c r="BN221" s="462"/>
      <c r="BO221" s="462"/>
      <c r="BP221" s="462"/>
      <c r="BQ221" s="462"/>
      <c r="BR221" s="462"/>
      <c r="BS221" s="462"/>
      <c r="BT221" s="462"/>
      <c r="BU221" s="462"/>
      <c r="BV221" s="462"/>
      <c r="BW221" s="462"/>
      <c r="BX221" s="462"/>
      <c r="BY221" s="462"/>
      <c r="BZ221" s="462"/>
      <c r="CA221" s="462"/>
      <c r="CB221" s="462"/>
      <c r="CC221" s="462"/>
      <c r="CD221" s="462"/>
      <c r="CE221" s="462"/>
      <c r="CF221" s="462"/>
      <c r="CG221" s="462"/>
      <c r="CH221" s="462"/>
      <c r="CI221" s="462"/>
      <c r="CJ221" s="462"/>
      <c r="CK221" s="462"/>
      <c r="CL221" s="462"/>
      <c r="CM221" s="462"/>
      <c r="CN221" s="462"/>
      <c r="CO221" s="462"/>
      <c r="CP221" s="462"/>
      <c r="CQ221" s="462"/>
      <c r="CR221" s="462"/>
      <c r="CS221" s="462"/>
      <c r="CT221" s="462"/>
      <c r="CU221" s="462"/>
      <c r="CV221" s="462"/>
      <c r="CW221" s="462"/>
      <c r="CX221" s="462"/>
      <c r="CY221" s="462"/>
      <c r="CZ221" s="462"/>
      <c r="DA221" s="462"/>
      <c r="DB221" s="462"/>
      <c r="DC221" s="462"/>
      <c r="DD221" s="462"/>
      <c r="DE221" s="462"/>
      <c r="DF221" s="462"/>
      <c r="DG221" s="462"/>
      <c r="DH221" s="462"/>
      <c r="DI221" s="462"/>
      <c r="DJ221" s="462"/>
      <c r="DK221" s="462"/>
      <c r="DL221" s="462"/>
      <c r="DM221" s="462"/>
      <c r="DN221" s="462"/>
      <c r="DO221" s="462"/>
      <c r="DP221" s="462"/>
      <c r="DQ221" s="462"/>
      <c r="DR221" s="462"/>
      <c r="DS221" s="462"/>
      <c r="DT221" s="462"/>
      <c r="DU221" s="462"/>
      <c r="DV221" s="462"/>
      <c r="DW221" s="462"/>
      <c r="DX221" s="462"/>
      <c r="DY221" s="462"/>
      <c r="DZ221" s="462"/>
      <c r="EA221" s="462"/>
      <c r="EB221" s="462"/>
      <c r="EC221" s="462"/>
      <c r="ED221" s="462"/>
      <c r="EE221" s="462"/>
      <c r="EF221" s="462"/>
      <c r="EG221" s="462"/>
      <c r="EH221" s="462"/>
      <c r="EI221" s="462"/>
      <c r="EJ221" s="462"/>
      <c r="EK221" s="462"/>
      <c r="EL221" s="462"/>
      <c r="EM221" s="462"/>
      <c r="EN221" s="462"/>
      <c r="EO221" s="462"/>
      <c r="EP221" s="462"/>
      <c r="EQ221" s="462"/>
      <c r="ER221" s="462"/>
      <c r="ES221" s="462"/>
      <c r="ET221" s="462"/>
      <c r="EU221" s="462"/>
      <c r="EV221" s="462"/>
      <c r="EW221" s="462"/>
      <c r="EX221" s="462"/>
      <c r="EY221" s="462"/>
      <c r="EZ221" s="462"/>
      <c r="FA221" s="462"/>
      <c r="FB221" s="462"/>
      <c r="FC221" s="462"/>
      <c r="FD221" s="462"/>
      <c r="FE221" s="462"/>
      <c r="FF221" s="462"/>
      <c r="FG221" s="462"/>
      <c r="FH221" s="462"/>
      <c r="FI221" s="462"/>
      <c r="FJ221" s="462"/>
      <c r="FK221" s="462"/>
      <c r="FL221" s="462"/>
      <c r="FM221" s="462"/>
      <c r="FN221" s="462"/>
      <c r="FO221" s="462"/>
      <c r="FP221" s="462"/>
      <c r="FQ221" s="462"/>
      <c r="FR221" s="462"/>
      <c r="FS221" s="462"/>
      <c r="FT221" s="462"/>
      <c r="FU221" s="462"/>
      <c r="FV221" s="462"/>
      <c r="FW221" s="462"/>
      <c r="FX221" s="462"/>
      <c r="FY221" s="462"/>
      <c r="FZ221" s="462"/>
      <c r="GA221" s="462"/>
      <c r="GB221" s="462"/>
      <c r="GC221" s="462"/>
      <c r="GD221" s="462"/>
      <c r="GE221" s="462"/>
      <c r="GF221" s="462"/>
      <c r="GG221" s="462"/>
      <c r="GH221" s="462"/>
      <c r="GI221" s="462"/>
      <c r="GJ221" s="462"/>
      <c r="GK221" s="462"/>
      <c r="GL221" s="462"/>
      <c r="GM221" s="462"/>
      <c r="GN221" s="462"/>
      <c r="GO221" s="462"/>
      <c r="GP221" s="462"/>
      <c r="GQ221" s="462"/>
      <c r="GR221" s="462"/>
      <c r="GS221" s="462"/>
      <c r="GT221" s="462"/>
      <c r="GU221" s="462"/>
      <c r="GV221" s="462"/>
      <c r="GW221" s="462"/>
      <c r="GX221" s="462"/>
      <c r="GY221" s="462"/>
      <c r="GZ221" s="462"/>
      <c r="HA221" s="462"/>
      <c r="HB221" s="462"/>
      <c r="HC221" s="462"/>
      <c r="HD221" s="462"/>
      <c r="HE221" s="462"/>
      <c r="HF221" s="462"/>
      <c r="HG221" s="462"/>
      <c r="HH221" s="462"/>
      <c r="HI221" s="462"/>
      <c r="HJ221" s="462"/>
      <c r="HK221" s="462"/>
      <c r="HL221" s="462"/>
      <c r="HM221" s="462"/>
      <c r="HN221" s="462"/>
      <c r="HO221" s="462"/>
      <c r="HP221" s="462"/>
      <c r="HQ221" s="462"/>
      <c r="HR221" s="462"/>
      <c r="HS221" s="462"/>
      <c r="HT221" s="462"/>
      <c r="HU221" s="462"/>
      <c r="HV221" s="462"/>
      <c r="HW221" s="462"/>
      <c r="HX221" s="462"/>
      <c r="HY221" s="462"/>
      <c r="HZ221" s="462"/>
      <c r="IA221" s="462"/>
      <c r="IB221" s="462"/>
      <c r="IC221" s="462"/>
      <c r="ID221" s="462"/>
      <c r="IE221" s="462"/>
      <c r="IF221" s="462"/>
      <c r="IG221" s="462"/>
      <c r="IH221" s="462"/>
      <c r="II221" s="462"/>
      <c r="IJ221" s="462"/>
      <c r="IK221" s="462"/>
      <c r="IL221" s="462"/>
      <c r="IM221" s="462"/>
      <c r="IN221" s="462"/>
      <c r="IO221" s="462"/>
      <c r="IP221" s="462"/>
      <c r="IQ221" s="462"/>
      <c r="IR221" s="462"/>
      <c r="IS221" s="462"/>
      <c r="IT221" s="462"/>
      <c r="IU221" s="462"/>
      <c r="IV221" s="462"/>
      <c r="IW221" s="462"/>
      <c r="IX221" s="462"/>
      <c r="IY221" s="462"/>
      <c r="IZ221" s="462"/>
      <c r="JA221" s="462"/>
      <c r="JB221" s="462"/>
      <c r="JC221" s="462"/>
      <c r="JD221" s="462"/>
      <c r="JE221" s="462"/>
      <c r="JF221" s="462"/>
      <c r="JG221" s="462"/>
      <c r="JH221" s="462"/>
      <c r="JI221" s="462"/>
      <c r="JJ221" s="462"/>
      <c r="JK221" s="462"/>
      <c r="JL221" s="462"/>
      <c r="JM221" s="462"/>
      <c r="JN221" s="462"/>
      <c r="JO221" s="462"/>
      <c r="JP221" s="462"/>
      <c r="JQ221" s="462"/>
      <c r="JR221" s="462"/>
      <c r="JS221" s="462"/>
      <c r="JT221" s="462"/>
      <c r="JU221" s="462"/>
      <c r="JV221" s="462"/>
      <c r="JW221" s="462"/>
      <c r="JX221" s="462"/>
      <c r="JY221" s="462"/>
      <c r="JZ221" s="462"/>
      <c r="KA221" s="462"/>
      <c r="KB221" s="462"/>
      <c r="KC221" s="462"/>
      <c r="KD221" s="462"/>
      <c r="KE221" s="462"/>
      <c r="KF221" s="462"/>
      <c r="KG221" s="462"/>
      <c r="KH221" s="462"/>
      <c r="KI221" s="462"/>
      <c r="KJ221" s="462"/>
      <c r="KK221" s="462"/>
      <c r="KL221" s="462"/>
      <c r="KM221" s="462"/>
      <c r="KN221" s="462"/>
      <c r="KO221" s="462"/>
      <c r="KP221" s="462"/>
      <c r="KQ221" s="462"/>
      <c r="KR221" s="462"/>
      <c r="KS221" s="462"/>
      <c r="KT221" s="462"/>
      <c r="KU221" s="462"/>
      <c r="KV221" s="462"/>
      <c r="KW221" s="462"/>
      <c r="KX221" s="462"/>
      <c r="KY221" s="462"/>
      <c r="KZ221" s="462"/>
      <c r="LA221" s="462"/>
      <c r="LB221" s="462"/>
      <c r="LC221" s="462"/>
      <c r="LD221" s="462"/>
      <c r="LE221" s="462"/>
      <c r="LF221" s="462"/>
      <c r="LG221" s="462"/>
      <c r="LH221" s="462"/>
      <c r="LI221" s="462"/>
      <c r="LJ221" s="462"/>
      <c r="LK221" s="462"/>
      <c r="LL221" s="462"/>
      <c r="LM221" s="462"/>
      <c r="LN221" s="462"/>
      <c r="LO221" s="462"/>
      <c r="LP221" s="462"/>
      <c r="LQ221" s="462"/>
      <c r="LR221" s="462"/>
      <c r="LS221" s="462"/>
      <c r="LT221" s="462"/>
      <c r="LU221" s="462"/>
      <c r="LV221" s="462"/>
      <c r="LW221" s="462"/>
      <c r="LX221" s="462"/>
      <c r="LY221" s="462"/>
      <c r="LZ221" s="462"/>
      <c r="MA221" s="462"/>
      <c r="MB221" s="462"/>
      <c r="MC221" s="462"/>
      <c r="MD221" s="462"/>
      <c r="ME221" s="462"/>
      <c r="MF221" s="462"/>
      <c r="MG221" s="462"/>
      <c r="MH221" s="462"/>
      <c r="MI221" s="462"/>
      <c r="MJ221" s="462"/>
      <c r="MK221" s="462"/>
      <c r="ML221" s="462"/>
      <c r="MM221" s="462"/>
      <c r="MN221" s="462"/>
      <c r="MO221" s="462"/>
      <c r="MP221" s="462"/>
      <c r="MQ221" s="462"/>
      <c r="MR221" s="462"/>
      <c r="MS221" s="462"/>
      <c r="MT221" s="462"/>
      <c r="MU221" s="462"/>
      <c r="MV221" s="462"/>
      <c r="MW221" s="462"/>
      <c r="MX221" s="462"/>
      <c r="MY221" s="462"/>
      <c r="MZ221" s="462"/>
      <c r="NA221" s="462"/>
      <c r="NB221" s="462"/>
      <c r="NC221" s="462"/>
      <c r="ND221" s="462"/>
      <c r="NE221" s="462"/>
      <c r="NF221" s="462"/>
      <c r="NG221" s="462"/>
      <c r="NH221" s="462"/>
      <c r="NI221" s="462"/>
      <c r="NJ221" s="462"/>
      <c r="NK221" s="462"/>
      <c r="NL221" s="462"/>
      <c r="NM221" s="462"/>
      <c r="NN221" s="462"/>
      <c r="NO221" s="462"/>
      <c r="NP221" s="462"/>
      <c r="NQ221" s="462"/>
      <c r="NR221" s="462"/>
      <c r="NS221" s="462"/>
      <c r="NT221" s="462"/>
      <c r="NU221" s="462"/>
      <c r="NV221" s="462"/>
      <c r="NW221" s="462"/>
      <c r="NX221" s="462"/>
      <c r="NY221" s="462"/>
      <c r="NZ221" s="462"/>
      <c r="OA221" s="462"/>
      <c r="OB221" s="462"/>
      <c r="OC221" s="462"/>
      <c r="OD221" s="462"/>
      <c r="OE221" s="462"/>
      <c r="OF221" s="462"/>
      <c r="OG221" s="462"/>
      <c r="OH221" s="462"/>
      <c r="OI221" s="462"/>
      <c r="OJ221" s="462"/>
      <c r="OK221" s="462"/>
      <c r="OL221" s="462"/>
      <c r="OM221" s="462"/>
      <c r="ON221" s="462"/>
      <c r="OO221" s="462"/>
      <c r="OP221" s="462"/>
      <c r="OQ221" s="462"/>
      <c r="OR221" s="462"/>
      <c r="OS221" s="462"/>
      <c r="OT221" s="462"/>
      <c r="OU221" s="462"/>
      <c r="OV221" s="462"/>
      <c r="OW221" s="462"/>
      <c r="OX221" s="462"/>
      <c r="OY221" s="462"/>
      <c r="OZ221" s="462"/>
      <c r="PA221" s="462"/>
      <c r="PB221" s="462"/>
      <c r="PC221" s="462"/>
      <c r="PD221" s="462"/>
      <c r="PE221" s="462"/>
      <c r="PF221" s="462"/>
      <c r="PG221" s="462"/>
      <c r="PH221" s="462"/>
      <c r="PI221" s="462"/>
      <c r="PJ221" s="462"/>
      <c r="PK221" s="462"/>
      <c r="PL221" s="462"/>
      <c r="PM221" s="462"/>
      <c r="PN221" s="462"/>
      <c r="PO221" s="462"/>
      <c r="PP221" s="462"/>
      <c r="PQ221" s="462"/>
      <c r="PR221" s="462"/>
      <c r="PS221" s="462"/>
      <c r="PT221" s="462"/>
      <c r="PU221" s="462"/>
      <c r="PV221" s="462"/>
      <c r="PW221" s="462"/>
      <c r="PX221" s="462"/>
      <c r="PY221" s="462"/>
      <c r="PZ221" s="462"/>
      <c r="QA221" s="462"/>
      <c r="QB221" s="462"/>
      <c r="QC221" s="462"/>
      <c r="QD221" s="462"/>
      <c r="QE221" s="462"/>
      <c r="QF221" s="462"/>
      <c r="QG221" s="462"/>
      <c r="QH221" s="462"/>
      <c r="QI221" s="462"/>
      <c r="QJ221" s="462"/>
      <c r="QK221" s="462"/>
      <c r="QL221" s="462"/>
      <c r="QM221" s="462"/>
      <c r="QN221" s="462"/>
      <c r="QO221" s="462"/>
      <c r="QP221" s="462"/>
      <c r="QQ221" s="462"/>
      <c r="QR221" s="462"/>
      <c r="QS221" s="462"/>
      <c r="QT221" s="462"/>
      <c r="QU221" s="462"/>
      <c r="QV221" s="462"/>
      <c r="QW221" s="462"/>
      <c r="QX221" s="462"/>
      <c r="QY221" s="462"/>
      <c r="QZ221" s="462"/>
      <c r="RA221" s="462"/>
      <c r="RB221" s="462"/>
      <c r="RC221" s="462"/>
      <c r="RD221" s="462"/>
      <c r="RE221" s="462"/>
      <c r="RF221" s="462"/>
      <c r="RG221" s="462"/>
      <c r="RH221" s="462"/>
      <c r="RI221" s="462"/>
      <c r="RJ221" s="462"/>
      <c r="RK221" s="462"/>
      <c r="RL221" s="462"/>
      <c r="RM221" s="462"/>
      <c r="RN221" s="462"/>
      <c r="RO221" s="462"/>
      <c r="RP221" s="462"/>
      <c r="RQ221" s="462"/>
      <c r="RR221" s="462"/>
      <c r="RS221" s="462"/>
      <c r="RT221" s="462"/>
      <c r="RU221" s="462"/>
      <c r="RV221" s="462"/>
      <c r="RW221" s="462"/>
      <c r="RX221" s="462"/>
      <c r="RY221" s="462"/>
      <c r="RZ221" s="462"/>
      <c r="SA221" s="462"/>
      <c r="SB221" s="462"/>
      <c r="SC221" s="462"/>
      <c r="SD221" s="462"/>
      <c r="SE221" s="462"/>
      <c r="SF221" s="462"/>
      <c r="SG221" s="462"/>
      <c r="SH221" s="462"/>
      <c r="SI221" s="462"/>
      <c r="SJ221" s="462"/>
      <c r="SK221" s="462"/>
      <c r="SL221" s="462"/>
      <c r="SM221" s="462"/>
      <c r="SN221" s="462"/>
      <c r="SO221" s="462"/>
      <c r="SP221" s="462"/>
      <c r="SQ221" s="462"/>
      <c r="SR221" s="462"/>
      <c r="SS221" s="462"/>
      <c r="ST221" s="462"/>
      <c r="SU221" s="462"/>
      <c r="SV221" s="462"/>
      <c r="SW221" s="462"/>
      <c r="SX221" s="462"/>
      <c r="SY221" s="462"/>
      <c r="SZ221" s="462"/>
      <c r="TA221" s="462"/>
      <c r="TB221" s="462"/>
      <c r="TC221" s="462"/>
      <c r="TD221" s="462"/>
      <c r="TE221" s="462"/>
      <c r="TF221" s="462"/>
      <c r="TG221" s="462"/>
      <c r="TH221" s="462"/>
      <c r="TI221" s="462"/>
      <c r="TJ221" s="462"/>
      <c r="TK221" s="462"/>
      <c r="TL221" s="462"/>
      <c r="TM221" s="462"/>
      <c r="TN221" s="462"/>
      <c r="TO221" s="462"/>
      <c r="TP221" s="462"/>
      <c r="TQ221" s="462"/>
      <c r="TR221" s="462"/>
      <c r="TS221" s="462"/>
      <c r="TT221" s="462"/>
      <c r="TU221" s="462"/>
      <c r="TV221" s="462"/>
      <c r="TW221" s="462"/>
      <c r="TX221" s="462"/>
      <c r="TY221" s="462"/>
      <c r="TZ221" s="462"/>
      <c r="UA221" s="462"/>
      <c r="UB221" s="462"/>
      <c r="UC221" s="462"/>
      <c r="UD221" s="462"/>
      <c r="UE221" s="462"/>
      <c r="UF221" s="462"/>
      <c r="UG221" s="462"/>
      <c r="UH221" s="462"/>
      <c r="UI221" s="462"/>
      <c r="UJ221" s="462"/>
      <c r="UK221" s="462"/>
      <c r="UL221" s="462"/>
      <c r="UM221" s="462"/>
      <c r="UN221" s="462"/>
      <c r="UO221" s="462"/>
      <c r="UP221" s="462"/>
      <c r="UQ221" s="462"/>
      <c r="UR221" s="462"/>
      <c r="US221" s="462"/>
      <c r="UT221" s="462"/>
      <c r="UU221" s="462"/>
      <c r="UV221" s="462"/>
      <c r="UW221" s="462"/>
      <c r="UX221" s="462"/>
      <c r="UY221" s="462"/>
      <c r="UZ221" s="462"/>
      <c r="VA221" s="462"/>
      <c r="VB221" s="462"/>
      <c r="VC221" s="462"/>
      <c r="VD221" s="462"/>
      <c r="VE221" s="462"/>
      <c r="VF221" s="462"/>
      <c r="VG221" s="462"/>
      <c r="VH221" s="462"/>
      <c r="VI221" s="462"/>
      <c r="VJ221" s="462"/>
      <c r="VK221" s="462"/>
      <c r="VL221" s="462"/>
      <c r="VM221" s="462"/>
      <c r="VN221" s="462"/>
      <c r="VO221" s="462"/>
      <c r="VP221" s="462"/>
      <c r="VQ221" s="462"/>
      <c r="VR221" s="462"/>
      <c r="VS221" s="462"/>
      <c r="VT221" s="462"/>
      <c r="VU221" s="462"/>
      <c r="VV221" s="462"/>
      <c r="VW221" s="462"/>
      <c r="VX221" s="462"/>
      <c r="VY221" s="462"/>
      <c r="VZ221" s="462"/>
      <c r="WA221" s="462"/>
      <c r="WB221" s="462"/>
      <c r="WC221" s="462"/>
      <c r="WD221" s="462"/>
      <c r="WE221" s="462"/>
      <c r="WF221" s="462"/>
      <c r="WG221" s="462"/>
      <c r="WH221" s="462"/>
      <c r="WI221" s="462"/>
      <c r="WJ221" s="462"/>
      <c r="WK221" s="462"/>
      <c r="WL221" s="462"/>
      <c r="WM221" s="462"/>
      <c r="WN221" s="462"/>
      <c r="WO221" s="462"/>
      <c r="WP221" s="462"/>
      <c r="WQ221" s="462"/>
      <c r="WR221" s="462"/>
      <c r="WS221" s="462"/>
      <c r="WT221" s="462"/>
      <c r="WU221" s="462"/>
      <c r="WV221" s="462"/>
      <c r="WW221" s="462"/>
      <c r="WX221" s="462"/>
      <c r="WY221" s="462"/>
      <c r="WZ221" s="462"/>
      <c r="XA221" s="462"/>
      <c r="XB221" s="462"/>
      <c r="XC221" s="462"/>
      <c r="XD221" s="462"/>
      <c r="XE221" s="462"/>
      <c r="XF221" s="462"/>
      <c r="XG221" s="462"/>
      <c r="XH221" s="462"/>
      <c r="XI221" s="462"/>
      <c r="XJ221" s="462"/>
      <c r="XK221" s="462"/>
      <c r="XL221" s="462"/>
      <c r="XM221" s="462"/>
      <c r="XN221" s="462"/>
      <c r="XO221" s="462"/>
      <c r="XP221" s="462"/>
      <c r="XQ221" s="462"/>
      <c r="XR221" s="462"/>
      <c r="XS221" s="462"/>
      <c r="XT221" s="462"/>
      <c r="XU221" s="462"/>
      <c r="XV221" s="462"/>
      <c r="XW221" s="462"/>
      <c r="XX221" s="462"/>
      <c r="XY221" s="462"/>
      <c r="XZ221" s="462"/>
      <c r="YA221" s="462"/>
      <c r="YB221" s="462"/>
      <c r="YC221" s="462"/>
      <c r="YD221" s="462"/>
      <c r="YE221" s="462"/>
      <c r="YF221" s="462"/>
      <c r="YG221" s="462"/>
      <c r="YH221" s="462"/>
      <c r="YI221" s="462"/>
      <c r="YJ221" s="462"/>
      <c r="YK221" s="462"/>
      <c r="YL221" s="462"/>
      <c r="YM221" s="462"/>
      <c r="YN221" s="462"/>
      <c r="YO221" s="462"/>
      <c r="YP221" s="462"/>
      <c r="YQ221" s="462"/>
      <c r="YR221" s="462"/>
      <c r="YS221" s="462"/>
      <c r="YT221" s="462"/>
      <c r="YU221" s="462"/>
      <c r="YV221" s="462"/>
      <c r="YW221" s="462"/>
      <c r="YX221" s="462"/>
      <c r="YY221" s="462"/>
      <c r="YZ221" s="462"/>
      <c r="ZA221" s="462"/>
      <c r="ZB221" s="462"/>
      <c r="ZC221" s="462"/>
      <c r="ZD221" s="462"/>
      <c r="ZE221" s="462"/>
      <c r="ZF221" s="462"/>
      <c r="ZG221" s="462"/>
      <c r="ZH221" s="462"/>
      <c r="ZI221" s="462"/>
      <c r="ZJ221" s="462"/>
      <c r="ZK221" s="462"/>
      <c r="ZL221" s="462"/>
      <c r="ZM221" s="462"/>
      <c r="ZN221" s="462"/>
      <c r="ZO221" s="462"/>
      <c r="ZP221" s="462"/>
      <c r="ZQ221" s="462"/>
      <c r="ZR221" s="462"/>
      <c r="ZS221" s="462"/>
      <c r="ZT221" s="462"/>
      <c r="ZU221" s="462"/>
      <c r="ZV221" s="462"/>
      <c r="ZW221" s="462"/>
      <c r="ZX221" s="462"/>
      <c r="ZY221" s="462"/>
      <c r="ZZ221" s="462"/>
      <c r="AAA221" s="462"/>
      <c r="AAB221" s="462"/>
      <c r="AAC221" s="462"/>
      <c r="AAD221" s="462"/>
      <c r="AAE221" s="462"/>
      <c r="AAF221" s="462"/>
      <c r="AAG221" s="462"/>
      <c r="AAH221" s="462"/>
      <c r="AAI221" s="462"/>
      <c r="AAJ221" s="462"/>
      <c r="AAK221" s="462"/>
      <c r="AAL221" s="462"/>
      <c r="AAM221" s="462"/>
      <c r="AAN221" s="462"/>
      <c r="AAO221" s="462"/>
      <c r="AAP221" s="462"/>
      <c r="AAQ221" s="462"/>
      <c r="AAR221" s="462"/>
      <c r="AAS221" s="462"/>
      <c r="AAT221" s="462"/>
      <c r="AAU221" s="462"/>
      <c r="AAV221" s="462"/>
      <c r="AAW221" s="462"/>
      <c r="AAX221" s="462"/>
      <c r="AAY221" s="462"/>
      <c r="AAZ221" s="462"/>
      <c r="ABA221" s="462"/>
      <c r="ABB221" s="462"/>
      <c r="ABC221" s="462"/>
      <c r="ABD221" s="462"/>
      <c r="ABE221" s="462"/>
      <c r="ABF221" s="462"/>
      <c r="ABG221" s="462"/>
      <c r="ABH221" s="462"/>
      <c r="ABI221" s="462"/>
      <c r="ABJ221" s="462"/>
      <c r="ABK221" s="462"/>
      <c r="ABL221" s="462"/>
      <c r="ABM221" s="462"/>
      <c r="ABN221" s="462"/>
      <c r="ABO221" s="462"/>
      <c r="ABP221" s="462"/>
      <c r="ABQ221" s="462"/>
      <c r="ABR221" s="462"/>
      <c r="ABS221" s="462"/>
      <c r="ABT221" s="462"/>
      <c r="ABU221" s="462"/>
      <c r="ABV221" s="462"/>
      <c r="ABW221" s="462"/>
      <c r="ABX221" s="462"/>
      <c r="ABY221" s="462"/>
      <c r="ABZ221" s="462"/>
      <c r="ACA221" s="462"/>
      <c r="ACB221" s="462"/>
      <c r="ACC221" s="462"/>
      <c r="ACD221" s="462"/>
      <c r="ACE221" s="462"/>
      <c r="ACF221" s="462"/>
      <c r="ACG221" s="462"/>
      <c r="ACH221" s="462"/>
      <c r="ACI221" s="462"/>
      <c r="ACJ221" s="462"/>
      <c r="ACK221" s="462"/>
      <c r="ACL221" s="462"/>
      <c r="ACM221" s="462"/>
      <c r="ACN221" s="462"/>
      <c r="ACO221" s="462"/>
      <c r="ACP221" s="462"/>
      <c r="ACQ221" s="462"/>
      <c r="ACR221" s="462"/>
      <c r="ACS221" s="462"/>
      <c r="ACT221" s="462"/>
      <c r="ACU221" s="462"/>
      <c r="ACV221" s="462"/>
      <c r="ACW221" s="462"/>
      <c r="ACX221" s="462"/>
      <c r="ACY221" s="462"/>
      <c r="ACZ221" s="462"/>
      <c r="ADA221" s="462"/>
      <c r="ADB221" s="462"/>
      <c r="ADC221" s="462"/>
      <c r="ADD221" s="462"/>
      <c r="ADE221" s="462"/>
      <c r="ADF221" s="462"/>
      <c r="ADG221" s="462"/>
      <c r="ADH221" s="462"/>
      <c r="ADI221" s="462"/>
      <c r="ADJ221" s="462"/>
      <c r="ADK221" s="462"/>
      <c r="ADL221" s="462"/>
      <c r="ADM221" s="462"/>
      <c r="ADN221" s="462"/>
      <c r="ADO221" s="462"/>
      <c r="ADP221" s="462"/>
      <c r="ADQ221" s="462"/>
      <c r="ADR221" s="462"/>
      <c r="ADS221" s="462"/>
      <c r="ADT221" s="462"/>
      <c r="ADU221" s="462"/>
      <c r="ADV221" s="462"/>
      <c r="ADW221" s="462"/>
      <c r="ADX221" s="462"/>
      <c r="ADY221" s="462"/>
      <c r="ADZ221" s="462"/>
      <c r="AEA221" s="462"/>
      <c r="AEB221" s="462"/>
      <c r="AEC221" s="462"/>
      <c r="AED221" s="462"/>
      <c r="AEE221" s="462"/>
      <c r="AEF221" s="462"/>
      <c r="AEG221" s="462"/>
      <c r="AEH221" s="462"/>
      <c r="AEI221" s="462"/>
      <c r="AEJ221" s="462"/>
      <c r="AEK221" s="462"/>
      <c r="AEL221" s="462"/>
      <c r="AEM221" s="462"/>
      <c r="AEN221" s="462"/>
      <c r="AEO221" s="462"/>
      <c r="AEP221" s="462"/>
      <c r="AEQ221" s="462"/>
      <c r="AER221" s="462"/>
      <c r="AES221" s="462"/>
      <c r="AET221" s="462"/>
      <c r="AEU221" s="462"/>
      <c r="AEV221" s="462"/>
      <c r="AEW221" s="462"/>
      <c r="AEX221" s="462"/>
      <c r="AEY221" s="462"/>
      <c r="AEZ221" s="462"/>
      <c r="AFA221" s="462"/>
      <c r="AFB221" s="462"/>
      <c r="AFC221" s="462"/>
      <c r="AFD221" s="462"/>
      <c r="AFE221" s="462"/>
      <c r="AFF221" s="462"/>
      <c r="AFG221" s="462"/>
      <c r="AFH221" s="462"/>
      <c r="AFI221" s="462"/>
      <c r="AFJ221" s="462"/>
      <c r="AFK221" s="462"/>
      <c r="AFL221" s="462"/>
      <c r="AFM221" s="462"/>
      <c r="AFN221" s="462"/>
      <c r="AFO221" s="462"/>
      <c r="AFP221" s="462"/>
      <c r="AFQ221" s="462"/>
      <c r="AFR221" s="462"/>
      <c r="AFS221" s="462"/>
      <c r="AFT221" s="462"/>
      <c r="AFU221" s="462"/>
      <c r="AFV221" s="462"/>
      <c r="AFW221" s="462"/>
      <c r="AFX221" s="462"/>
      <c r="AFY221" s="462"/>
      <c r="AFZ221" s="462"/>
      <c r="AGA221" s="462"/>
      <c r="AGB221" s="462"/>
      <c r="AGC221" s="462"/>
      <c r="AGD221" s="462"/>
      <c r="AGE221" s="462"/>
      <c r="AGF221" s="462"/>
      <c r="AGG221" s="462"/>
      <c r="AGH221" s="462"/>
      <c r="AGI221" s="462"/>
      <c r="AGJ221" s="462"/>
      <c r="AGK221" s="462"/>
      <c r="AGL221" s="462"/>
      <c r="AGM221" s="462"/>
      <c r="AGN221" s="462"/>
      <c r="AGO221" s="462"/>
      <c r="AGP221" s="462"/>
      <c r="AGQ221" s="462"/>
      <c r="AGR221" s="462"/>
      <c r="AGS221" s="462"/>
      <c r="AGT221" s="462"/>
      <c r="AGU221" s="462"/>
      <c r="AGV221" s="462"/>
      <c r="AGW221" s="462"/>
      <c r="AGX221" s="462"/>
      <c r="AGY221" s="462"/>
      <c r="AGZ221" s="462"/>
      <c r="AHA221" s="462"/>
      <c r="AHB221" s="462"/>
      <c r="AHC221" s="462"/>
      <c r="AHD221" s="462"/>
      <c r="AHE221" s="462"/>
      <c r="AHF221" s="462"/>
      <c r="AHG221" s="462"/>
      <c r="AHH221" s="462"/>
      <c r="AHI221" s="462"/>
      <c r="AHJ221" s="462"/>
      <c r="AHK221" s="462"/>
      <c r="AHL221" s="462"/>
      <c r="AHM221" s="462"/>
      <c r="AHN221" s="462"/>
      <c r="AHO221" s="462"/>
      <c r="AHP221" s="462"/>
      <c r="AHQ221" s="462"/>
      <c r="AHR221" s="462"/>
      <c r="AHS221" s="462"/>
      <c r="AHT221" s="462"/>
      <c r="AHU221" s="462"/>
      <c r="AHV221" s="462"/>
      <c r="AHW221" s="462"/>
      <c r="AHX221" s="462"/>
      <c r="AHY221" s="462"/>
      <c r="AHZ221" s="462"/>
      <c r="AIA221" s="462"/>
      <c r="AIB221" s="462"/>
      <c r="AIC221" s="462"/>
      <c r="AID221" s="462"/>
      <c r="AIE221" s="462"/>
      <c r="AIF221" s="462"/>
      <c r="AIG221" s="462"/>
      <c r="AIH221" s="462"/>
      <c r="AII221" s="462"/>
      <c r="AIJ221" s="462"/>
      <c r="AIK221" s="462"/>
      <c r="AIL221" s="462"/>
      <c r="AIM221" s="462"/>
      <c r="AIN221" s="462"/>
      <c r="AIO221" s="462"/>
      <c r="AIP221" s="462"/>
      <c r="AIQ221" s="462"/>
      <c r="AIR221" s="462"/>
      <c r="AIS221" s="462"/>
      <c r="AIT221" s="462"/>
      <c r="AIU221" s="462"/>
      <c r="AIV221" s="462"/>
      <c r="AIW221" s="462"/>
      <c r="AIX221" s="462"/>
      <c r="AIY221" s="462"/>
      <c r="AIZ221" s="462"/>
      <c r="AJA221" s="462"/>
      <c r="AJB221" s="462"/>
      <c r="AJC221" s="462"/>
      <c r="AJD221" s="462"/>
      <c r="AJE221" s="462"/>
      <c r="AJF221" s="462"/>
      <c r="AJG221" s="462"/>
      <c r="AJH221" s="462"/>
      <c r="AJI221" s="462"/>
      <c r="AJJ221" s="462"/>
      <c r="AJK221" s="462"/>
      <c r="AJL221" s="462"/>
      <c r="AJM221" s="462"/>
      <c r="AJN221" s="462"/>
      <c r="AJO221" s="462"/>
      <c r="AJP221" s="462"/>
      <c r="AJQ221" s="462"/>
      <c r="AJR221" s="462"/>
      <c r="AJS221" s="462"/>
      <c r="AJT221" s="462"/>
      <c r="AJU221" s="462"/>
      <c r="AJV221" s="462"/>
      <c r="AJW221" s="462"/>
      <c r="AJX221" s="462"/>
      <c r="AJY221" s="462"/>
      <c r="AJZ221" s="462"/>
      <c r="AKA221" s="462"/>
      <c r="AKB221" s="462"/>
      <c r="AKC221" s="462"/>
      <c r="AKD221" s="462"/>
      <c r="AKE221" s="462"/>
      <c r="AKF221" s="462"/>
      <c r="AKG221" s="462"/>
      <c r="AKH221" s="462"/>
      <c r="AKI221" s="462"/>
      <c r="AKJ221" s="462"/>
      <c r="AKK221" s="462"/>
      <c r="AKL221" s="462"/>
      <c r="AKM221" s="462"/>
      <c r="AKN221" s="462"/>
      <c r="AKO221" s="462"/>
      <c r="AKP221" s="462"/>
      <c r="AKQ221" s="462"/>
      <c r="AKR221" s="462"/>
      <c r="AKS221" s="462"/>
      <c r="AKT221" s="462"/>
      <c r="AKU221" s="462"/>
      <c r="AKV221" s="462"/>
      <c r="AKW221" s="462"/>
      <c r="AKX221" s="462"/>
      <c r="AKY221" s="462"/>
      <c r="AKZ221" s="462"/>
      <c r="ALA221" s="462"/>
      <c r="ALB221" s="462"/>
      <c r="ALC221" s="462"/>
      <c r="ALD221" s="462"/>
      <c r="ALE221" s="462"/>
      <c r="ALF221" s="462"/>
      <c r="ALG221" s="462"/>
      <c r="ALH221" s="462"/>
      <c r="ALI221" s="462"/>
      <c r="ALJ221" s="462"/>
      <c r="ALK221" s="462"/>
      <c r="ALL221" s="462"/>
      <c r="ALM221" s="462"/>
      <c r="ALN221" s="462"/>
      <c r="ALO221" s="462"/>
      <c r="ALP221" s="462"/>
      <c r="ALQ221" s="462"/>
      <c r="ALR221" s="462"/>
      <c r="ALS221" s="462"/>
      <c r="ALT221" s="462"/>
      <c r="ALU221" s="462"/>
      <c r="ALV221" s="462"/>
      <c r="ALW221" s="462"/>
      <c r="ALX221" s="462"/>
      <c r="ALY221" s="462"/>
      <c r="ALZ221" s="462"/>
      <c r="AMA221" s="462"/>
      <c r="AMB221" s="462"/>
      <c r="AMC221" s="462"/>
      <c r="AMD221" s="462"/>
      <c r="AME221" s="462"/>
      <c r="AMF221" s="462"/>
      <c r="AMG221" s="462"/>
      <c r="AMH221" s="462"/>
      <c r="AMI221" s="462"/>
      <c r="AMJ221" s="462"/>
      <c r="AMK221" s="462"/>
      <c r="AML221" s="462"/>
      <c r="AMM221" s="462"/>
      <c r="AMN221" s="462"/>
      <c r="AMO221" s="462"/>
      <c r="AMP221" s="462"/>
      <c r="AMQ221" s="462"/>
      <c r="AMR221" s="462"/>
      <c r="AMS221" s="462"/>
      <c r="AMT221" s="462"/>
      <c r="AMU221" s="462"/>
      <c r="AMV221" s="462"/>
      <c r="AMW221" s="462"/>
      <c r="AMX221" s="462"/>
      <c r="AMY221" s="462"/>
      <c r="AMZ221" s="462"/>
      <c r="ANA221" s="462"/>
      <c r="ANB221" s="462"/>
      <c r="ANC221" s="462"/>
      <c r="AND221" s="462"/>
      <c r="ANE221" s="462"/>
      <c r="ANF221" s="462"/>
      <c r="ANG221" s="462"/>
      <c r="ANH221" s="462"/>
      <c r="ANI221" s="462"/>
      <c r="ANJ221" s="462"/>
      <c r="ANK221" s="462"/>
      <c r="ANL221" s="462"/>
      <c r="ANM221" s="462"/>
      <c r="ANN221" s="462"/>
      <c r="ANO221" s="462"/>
      <c r="ANP221" s="462"/>
      <c r="ANQ221" s="462"/>
      <c r="ANR221" s="462"/>
      <c r="ANS221" s="462"/>
      <c r="ANT221" s="462"/>
      <c r="ANU221" s="462"/>
      <c r="ANV221" s="462"/>
      <c r="ANW221" s="462"/>
      <c r="ANX221" s="462"/>
      <c r="ANY221" s="462"/>
      <c r="ANZ221" s="462"/>
      <c r="AOA221" s="462"/>
      <c r="AOB221" s="462"/>
      <c r="AOC221" s="462"/>
      <c r="AOD221" s="462"/>
      <c r="AOE221" s="462"/>
      <c r="AOF221" s="462"/>
      <c r="AOG221" s="462"/>
      <c r="AOH221" s="462"/>
      <c r="AOI221" s="462"/>
      <c r="AOJ221" s="462"/>
      <c r="AOK221" s="462"/>
      <c r="AOL221" s="462"/>
      <c r="AOM221" s="462"/>
      <c r="AON221" s="462"/>
      <c r="AOO221" s="462"/>
      <c r="AOP221" s="462"/>
      <c r="AOQ221" s="462"/>
      <c r="AOR221" s="462"/>
      <c r="AOS221" s="462"/>
      <c r="AOT221" s="462"/>
      <c r="AOU221" s="462"/>
      <c r="AOV221" s="462"/>
      <c r="AOW221" s="462"/>
      <c r="AOX221" s="462"/>
      <c r="AOY221" s="462"/>
      <c r="AOZ221" s="462"/>
      <c r="APA221" s="462"/>
      <c r="APB221" s="462"/>
      <c r="APC221" s="462"/>
      <c r="APD221" s="462"/>
      <c r="APE221" s="462"/>
      <c r="APF221" s="462"/>
      <c r="APG221" s="462"/>
      <c r="APH221" s="462"/>
      <c r="API221" s="462"/>
      <c r="APJ221" s="462"/>
      <c r="APK221" s="462"/>
      <c r="APL221" s="462"/>
      <c r="APM221" s="462"/>
      <c r="APN221" s="462"/>
      <c r="APO221" s="462"/>
      <c r="APP221" s="462"/>
      <c r="APQ221" s="462"/>
      <c r="APR221" s="462"/>
      <c r="APS221" s="462"/>
      <c r="APT221" s="462"/>
      <c r="APU221" s="462"/>
      <c r="APV221" s="462"/>
      <c r="APW221" s="462"/>
      <c r="APX221" s="462"/>
      <c r="APY221" s="462"/>
      <c r="APZ221" s="462"/>
      <c r="AQA221" s="462"/>
      <c r="AQB221" s="462"/>
      <c r="AQC221" s="462"/>
      <c r="AQD221" s="462"/>
      <c r="AQE221" s="462"/>
      <c r="AQF221" s="462"/>
      <c r="AQG221" s="462"/>
      <c r="AQH221" s="462"/>
      <c r="AQI221" s="462"/>
      <c r="AQJ221" s="462"/>
      <c r="AQK221" s="462"/>
      <c r="AQL221" s="462"/>
      <c r="AQM221" s="462"/>
      <c r="AQN221" s="462"/>
      <c r="AQO221" s="462"/>
      <c r="AQP221" s="462"/>
      <c r="AQQ221" s="462"/>
      <c r="AQR221" s="462"/>
      <c r="AQS221" s="462"/>
      <c r="AQT221" s="462"/>
      <c r="AQU221" s="462"/>
      <c r="AQV221" s="462"/>
      <c r="AQW221" s="462"/>
      <c r="AQX221" s="462"/>
      <c r="AQY221" s="462"/>
      <c r="AQZ221" s="462"/>
      <c r="ARA221" s="462"/>
      <c r="ARB221" s="462"/>
      <c r="ARC221" s="462"/>
      <c r="ARD221" s="462"/>
      <c r="ARE221" s="462"/>
      <c r="ARF221" s="462"/>
      <c r="ARG221" s="462"/>
      <c r="ARH221" s="462"/>
      <c r="ARI221" s="462"/>
      <c r="ARJ221" s="462"/>
      <c r="ARK221" s="462"/>
      <c r="ARL221" s="462"/>
      <c r="ARM221" s="462"/>
      <c r="ARN221" s="462"/>
      <c r="ARO221" s="462"/>
      <c r="ARP221" s="462"/>
      <c r="ARQ221" s="462"/>
      <c r="ARR221" s="462"/>
      <c r="ARS221" s="462"/>
      <c r="ART221" s="462"/>
      <c r="ARU221" s="462"/>
      <c r="ARV221" s="462"/>
      <c r="ARW221" s="462"/>
      <c r="ARX221" s="462"/>
      <c r="ARY221" s="462"/>
      <c r="ARZ221" s="462"/>
      <c r="ASA221" s="462"/>
      <c r="ASB221" s="462"/>
      <c r="ASC221" s="462"/>
      <c r="ASD221" s="462"/>
      <c r="ASE221" s="462"/>
      <c r="ASF221" s="462"/>
      <c r="ASG221" s="462"/>
      <c r="ASH221" s="462"/>
      <c r="ASI221" s="462"/>
      <c r="ASJ221" s="462"/>
      <c r="ASK221" s="462"/>
      <c r="ASL221" s="462"/>
      <c r="ASM221" s="462"/>
      <c r="ASN221" s="462"/>
      <c r="ASO221" s="462"/>
      <c r="ASP221" s="462"/>
      <c r="ASQ221" s="462"/>
      <c r="ASR221" s="462"/>
      <c r="ASS221" s="462"/>
      <c r="AST221" s="462"/>
      <c r="ASU221" s="462"/>
      <c r="ASV221" s="462"/>
      <c r="ASW221" s="462"/>
      <c r="ASX221" s="462"/>
      <c r="ASY221" s="462"/>
      <c r="ASZ221" s="462"/>
      <c r="ATA221" s="462"/>
      <c r="ATB221" s="462"/>
      <c r="ATC221" s="462"/>
      <c r="ATD221" s="462"/>
      <c r="ATE221" s="462"/>
      <c r="ATF221" s="462"/>
      <c r="ATG221" s="462"/>
      <c r="ATH221" s="462"/>
      <c r="ATI221" s="462"/>
      <c r="ATJ221" s="462"/>
      <c r="ATK221" s="462"/>
      <c r="ATL221" s="462"/>
      <c r="ATM221" s="462"/>
      <c r="ATN221" s="462"/>
      <c r="ATO221" s="462"/>
      <c r="ATP221" s="462"/>
      <c r="ATQ221" s="462"/>
      <c r="ATR221" s="462"/>
      <c r="ATS221" s="462"/>
      <c r="ATT221" s="462"/>
      <c r="ATU221" s="462"/>
      <c r="ATV221" s="462"/>
      <c r="ATW221" s="462"/>
      <c r="ATX221" s="462"/>
      <c r="ATY221" s="462"/>
      <c r="ATZ221" s="462"/>
      <c r="AUA221" s="462"/>
      <c r="AUB221" s="462"/>
      <c r="AUC221" s="462"/>
      <c r="AUD221" s="462"/>
      <c r="AUE221" s="462"/>
      <c r="AUF221" s="462"/>
      <c r="AUG221" s="462"/>
      <c r="AUH221" s="462"/>
      <c r="AUI221" s="462"/>
      <c r="AUJ221" s="462"/>
      <c r="AUK221" s="462"/>
      <c r="AUL221" s="462"/>
      <c r="AUM221" s="462"/>
      <c r="AUN221" s="462"/>
      <c r="AUO221" s="462"/>
      <c r="AUP221" s="462"/>
      <c r="AUQ221" s="462"/>
      <c r="AUR221" s="462"/>
      <c r="AUS221" s="462"/>
      <c r="AUT221" s="462"/>
      <c r="AUU221" s="462"/>
      <c r="AUV221" s="462"/>
      <c r="AUW221" s="462"/>
      <c r="AUX221" s="462"/>
      <c r="AUY221" s="462"/>
      <c r="AUZ221" s="462"/>
      <c r="AVA221" s="462"/>
      <c r="AVB221" s="462"/>
      <c r="AVC221" s="462"/>
      <c r="AVD221" s="462"/>
      <c r="AVE221" s="462"/>
      <c r="AVF221" s="462"/>
      <c r="AVG221" s="462"/>
      <c r="AVH221" s="462"/>
      <c r="AVI221" s="462"/>
      <c r="AVJ221" s="462"/>
      <c r="AVK221" s="462"/>
      <c r="AVL221" s="462"/>
      <c r="AVM221" s="462"/>
      <c r="AVN221" s="462"/>
      <c r="AVO221" s="462"/>
      <c r="AVP221" s="462"/>
      <c r="AVQ221" s="462"/>
      <c r="AVR221" s="462"/>
      <c r="AVS221" s="462"/>
      <c r="AVT221" s="462"/>
      <c r="AVU221" s="462"/>
      <c r="AVV221" s="462"/>
      <c r="AVW221" s="462"/>
      <c r="AVX221" s="462"/>
      <c r="AVY221" s="462"/>
      <c r="AVZ221" s="462"/>
      <c r="AWA221" s="462"/>
      <c r="AWB221" s="462"/>
      <c r="AWC221" s="462"/>
      <c r="AWD221" s="462"/>
      <c r="AWE221" s="462"/>
      <c r="AWF221" s="462"/>
      <c r="AWG221" s="462"/>
      <c r="AWH221" s="462"/>
      <c r="AWI221" s="462"/>
      <c r="AWJ221" s="462"/>
      <c r="AWK221" s="462"/>
      <c r="AWL221" s="462"/>
      <c r="AWM221" s="462"/>
      <c r="AWN221" s="462"/>
      <c r="AWO221" s="462"/>
      <c r="AWP221" s="462"/>
      <c r="AWQ221" s="462"/>
      <c r="AWR221" s="462"/>
      <c r="AWS221" s="462"/>
      <c r="AWT221" s="462"/>
      <c r="AWU221" s="462"/>
      <c r="AWV221" s="462"/>
      <c r="AWW221" s="462"/>
      <c r="AWX221" s="462"/>
      <c r="AWY221" s="462"/>
      <c r="AWZ221" s="462"/>
      <c r="AXA221" s="462"/>
      <c r="AXB221" s="462"/>
      <c r="AXC221" s="462"/>
      <c r="AXD221" s="462"/>
      <c r="AXE221" s="462"/>
      <c r="AXF221" s="462"/>
      <c r="AXG221" s="462"/>
      <c r="AXH221" s="462"/>
      <c r="AXI221" s="462"/>
      <c r="AXJ221" s="462"/>
      <c r="AXK221" s="462"/>
      <c r="AXL221" s="462"/>
      <c r="AXM221" s="462"/>
      <c r="AXN221" s="462"/>
      <c r="AXO221" s="462"/>
      <c r="AXP221" s="462"/>
      <c r="AXQ221" s="462"/>
      <c r="AXR221" s="462"/>
      <c r="AXS221" s="462"/>
      <c r="AXT221" s="462"/>
      <c r="AXU221" s="462"/>
      <c r="AXV221" s="462"/>
      <c r="AXW221" s="462"/>
      <c r="AXX221" s="462"/>
      <c r="AXY221" s="462"/>
      <c r="AXZ221" s="462"/>
      <c r="AYA221" s="462"/>
      <c r="AYB221" s="462"/>
      <c r="AYC221" s="462"/>
      <c r="AYD221" s="462"/>
      <c r="AYE221" s="462"/>
      <c r="AYF221" s="462"/>
      <c r="AYG221" s="462"/>
      <c r="AYH221" s="462"/>
      <c r="AYI221" s="462"/>
      <c r="AYJ221" s="462"/>
      <c r="AYK221" s="462"/>
      <c r="AYL221" s="462"/>
      <c r="AYM221" s="462"/>
      <c r="AYN221" s="462"/>
      <c r="AYO221" s="462"/>
      <c r="AYP221" s="462"/>
      <c r="AYQ221" s="462"/>
      <c r="AYR221" s="462"/>
      <c r="AYS221" s="462"/>
      <c r="AYT221" s="462"/>
      <c r="AYU221" s="462"/>
      <c r="AYV221" s="462"/>
      <c r="AYW221" s="462"/>
      <c r="AYX221" s="462"/>
      <c r="AYY221" s="462"/>
      <c r="AYZ221" s="462"/>
      <c r="AZA221" s="462"/>
      <c r="AZB221" s="462"/>
      <c r="AZC221" s="462"/>
      <c r="AZD221" s="462"/>
      <c r="AZE221" s="462"/>
      <c r="AZF221" s="462"/>
      <c r="AZG221" s="462"/>
      <c r="AZH221" s="462"/>
      <c r="AZI221" s="462"/>
      <c r="AZJ221" s="462"/>
      <c r="AZK221" s="462"/>
      <c r="AZL221" s="462"/>
      <c r="AZM221" s="462"/>
      <c r="AZN221" s="462"/>
      <c r="AZO221" s="462"/>
      <c r="AZP221" s="462"/>
      <c r="AZQ221" s="462"/>
      <c r="AZR221" s="462"/>
      <c r="AZS221" s="462"/>
      <c r="AZT221" s="462"/>
      <c r="AZU221" s="462"/>
      <c r="AZV221" s="462"/>
      <c r="AZW221" s="462"/>
      <c r="AZX221" s="462"/>
      <c r="AZY221" s="462"/>
      <c r="AZZ221" s="462"/>
      <c r="BAA221" s="462"/>
      <c r="BAB221" s="462"/>
      <c r="BAC221" s="462"/>
      <c r="BAD221" s="462"/>
      <c r="BAE221" s="462"/>
      <c r="BAF221" s="462"/>
      <c r="BAG221" s="462"/>
      <c r="BAH221" s="462"/>
      <c r="BAI221" s="462"/>
      <c r="BAJ221" s="462"/>
      <c r="BAK221" s="462"/>
      <c r="BAL221" s="462"/>
      <c r="BAM221" s="462"/>
      <c r="BAN221" s="462"/>
      <c r="BAO221" s="462"/>
      <c r="BAP221" s="462"/>
      <c r="BAQ221" s="462"/>
      <c r="BAR221" s="462"/>
      <c r="BAS221" s="462"/>
      <c r="BAT221" s="462"/>
      <c r="BAU221" s="462"/>
      <c r="BAV221" s="462"/>
      <c r="BAW221" s="462"/>
      <c r="BAX221" s="462"/>
      <c r="BAY221" s="462"/>
      <c r="BAZ221" s="462"/>
      <c r="BBA221" s="462"/>
      <c r="BBB221" s="462"/>
      <c r="BBC221" s="462"/>
      <c r="BBD221" s="462"/>
      <c r="BBE221" s="462"/>
      <c r="BBF221" s="462"/>
      <c r="BBG221" s="462"/>
      <c r="BBH221" s="462"/>
      <c r="BBI221" s="462"/>
      <c r="BBJ221" s="462"/>
      <c r="BBK221" s="462"/>
      <c r="BBL221" s="462"/>
      <c r="BBM221" s="462"/>
      <c r="BBN221" s="462"/>
      <c r="BBO221" s="462"/>
      <c r="BBP221" s="462"/>
      <c r="BBQ221" s="462"/>
      <c r="BBR221" s="462"/>
      <c r="BBS221" s="462"/>
      <c r="BBT221" s="462"/>
      <c r="BBU221" s="462"/>
      <c r="BBV221" s="462"/>
      <c r="BBW221" s="462"/>
      <c r="BBX221" s="462"/>
      <c r="BBY221" s="462"/>
      <c r="BBZ221" s="462"/>
      <c r="BCA221" s="462"/>
      <c r="BCB221" s="462"/>
      <c r="BCC221" s="462"/>
      <c r="BCD221" s="462"/>
      <c r="BCE221" s="462"/>
      <c r="BCF221" s="462"/>
      <c r="BCG221" s="462"/>
      <c r="BCH221" s="462"/>
      <c r="BCI221" s="462"/>
      <c r="BCJ221" s="462"/>
      <c r="BCK221" s="462"/>
      <c r="BCL221" s="462"/>
      <c r="BCM221" s="462"/>
      <c r="BCN221" s="462"/>
      <c r="BCO221" s="462"/>
      <c r="BCP221" s="462"/>
      <c r="BCQ221" s="462"/>
      <c r="BCR221" s="462"/>
      <c r="BCS221" s="462"/>
      <c r="BCT221" s="462"/>
      <c r="BCU221" s="462"/>
      <c r="BCV221" s="462"/>
      <c r="BCW221" s="462"/>
      <c r="BCX221" s="462"/>
      <c r="BCY221" s="462"/>
      <c r="BCZ221" s="462"/>
      <c r="BDA221" s="462"/>
      <c r="BDB221" s="462"/>
      <c r="BDC221" s="462"/>
      <c r="BDD221" s="462"/>
      <c r="BDE221" s="462"/>
      <c r="BDF221" s="462"/>
      <c r="BDG221" s="462"/>
      <c r="BDH221" s="462"/>
      <c r="BDI221" s="462"/>
      <c r="BDJ221" s="462"/>
      <c r="BDK221" s="462"/>
      <c r="BDL221" s="462"/>
      <c r="BDM221" s="462"/>
      <c r="BDN221" s="462"/>
      <c r="BDO221" s="462"/>
      <c r="BDP221" s="462"/>
      <c r="BDQ221" s="462"/>
      <c r="BDR221" s="462"/>
      <c r="BDS221" s="462"/>
      <c r="BDT221" s="462"/>
      <c r="BDU221" s="462"/>
      <c r="BDV221" s="462"/>
      <c r="BDW221" s="462"/>
      <c r="BDX221" s="462"/>
      <c r="BDY221" s="462"/>
      <c r="BDZ221" s="462"/>
      <c r="BEA221" s="462"/>
      <c r="BEB221" s="462"/>
      <c r="BEC221" s="462"/>
      <c r="BED221" s="462"/>
      <c r="BEE221" s="462"/>
      <c r="BEF221" s="462"/>
      <c r="BEG221" s="462"/>
      <c r="BEH221" s="462"/>
      <c r="BEI221" s="462"/>
      <c r="BEJ221" s="462"/>
      <c r="BEK221" s="462"/>
      <c r="BEL221" s="462"/>
      <c r="BEM221" s="462"/>
      <c r="BEN221" s="462"/>
      <c r="BEO221" s="462"/>
      <c r="BEP221" s="462"/>
      <c r="BEQ221" s="462"/>
      <c r="BER221" s="462"/>
      <c r="BES221" s="462"/>
      <c r="BET221" s="462"/>
      <c r="BEU221" s="462"/>
      <c r="BEV221" s="462"/>
      <c r="BEW221" s="462"/>
      <c r="BEX221" s="462"/>
      <c r="BEY221" s="462"/>
      <c r="BEZ221" s="462"/>
      <c r="BFA221" s="462"/>
      <c r="BFB221" s="462"/>
      <c r="BFC221" s="462"/>
      <c r="BFD221" s="462"/>
      <c r="BFE221" s="462"/>
      <c r="BFF221" s="462"/>
      <c r="BFG221" s="462"/>
      <c r="BFH221" s="462"/>
      <c r="BFI221" s="462"/>
      <c r="BFJ221" s="462"/>
      <c r="BFK221" s="462"/>
      <c r="BFL221" s="462"/>
      <c r="BFM221" s="462"/>
      <c r="BFN221" s="462"/>
      <c r="BFO221" s="462"/>
      <c r="BFP221" s="462"/>
      <c r="BFQ221" s="462"/>
      <c r="BFR221" s="462"/>
      <c r="BFS221" s="462"/>
      <c r="BFT221" s="462"/>
      <c r="BFU221" s="462"/>
      <c r="BFV221" s="462"/>
      <c r="BFW221" s="462"/>
      <c r="BFX221" s="462"/>
      <c r="BFY221" s="462"/>
      <c r="BFZ221" s="462"/>
      <c r="BGA221" s="462"/>
      <c r="BGB221" s="462"/>
      <c r="BGC221" s="462"/>
      <c r="BGD221" s="462"/>
      <c r="BGE221" s="462"/>
      <c r="BGF221" s="462"/>
      <c r="BGG221" s="462"/>
      <c r="BGH221" s="462"/>
      <c r="BGI221" s="462"/>
      <c r="BGJ221" s="462"/>
      <c r="BGK221" s="462"/>
      <c r="BGL221" s="462"/>
      <c r="BGM221" s="462"/>
      <c r="BGN221" s="462"/>
      <c r="BGO221" s="462"/>
      <c r="BGP221" s="462"/>
      <c r="BGQ221" s="462"/>
      <c r="BGR221" s="462"/>
      <c r="BGS221" s="462"/>
      <c r="BGT221" s="462"/>
      <c r="BGU221" s="462"/>
      <c r="BGV221" s="462"/>
      <c r="BGW221" s="462"/>
      <c r="BGX221" s="462"/>
      <c r="BGY221" s="462"/>
      <c r="BGZ221" s="462"/>
      <c r="BHA221" s="462"/>
      <c r="BHB221" s="462"/>
      <c r="BHC221" s="462"/>
      <c r="BHD221" s="462"/>
      <c r="BHE221" s="462"/>
      <c r="BHF221" s="462"/>
      <c r="BHG221" s="462"/>
      <c r="BHH221" s="462"/>
      <c r="BHI221" s="462"/>
      <c r="BHJ221" s="462"/>
      <c r="BHK221" s="462"/>
      <c r="BHL221" s="462"/>
      <c r="BHM221" s="462"/>
      <c r="BHN221" s="462"/>
      <c r="BHO221" s="462"/>
      <c r="BHP221" s="462"/>
      <c r="BHQ221" s="462"/>
      <c r="BHR221" s="462"/>
      <c r="BHS221" s="462"/>
      <c r="BHT221" s="462"/>
      <c r="BHU221" s="462"/>
      <c r="BHV221" s="462"/>
      <c r="BHW221" s="462"/>
      <c r="BHX221" s="462"/>
      <c r="BHY221" s="462"/>
      <c r="BHZ221" s="462"/>
      <c r="BIA221" s="462"/>
      <c r="BIB221" s="462"/>
      <c r="BIC221" s="462"/>
      <c r="BID221" s="462"/>
      <c r="BIE221" s="462"/>
      <c r="BIF221" s="462"/>
      <c r="BIG221" s="462"/>
      <c r="BIH221" s="462"/>
      <c r="BII221" s="462"/>
      <c r="BIJ221" s="462"/>
      <c r="BIK221" s="462"/>
      <c r="BIL221" s="462"/>
      <c r="BIM221" s="462"/>
      <c r="BIN221" s="462"/>
      <c r="BIO221" s="462"/>
      <c r="BIP221" s="462"/>
      <c r="BIQ221" s="462"/>
      <c r="BIR221" s="462"/>
      <c r="BIS221" s="462"/>
      <c r="BIT221" s="462"/>
      <c r="BIU221" s="462"/>
      <c r="BIV221" s="462"/>
      <c r="BIW221" s="462"/>
      <c r="BIX221" s="462"/>
      <c r="BIY221" s="462"/>
      <c r="BIZ221" s="462"/>
      <c r="BJA221" s="462"/>
      <c r="BJB221" s="462"/>
      <c r="BJC221" s="462"/>
      <c r="BJD221" s="462"/>
      <c r="BJE221" s="462"/>
      <c r="BJF221" s="462"/>
      <c r="BJG221" s="462"/>
      <c r="BJH221" s="462"/>
      <c r="BJI221" s="462"/>
      <c r="BJJ221" s="462"/>
      <c r="BJK221" s="462"/>
      <c r="BJL221" s="462"/>
      <c r="BJM221" s="462"/>
      <c r="BJN221" s="462"/>
      <c r="BJO221" s="462"/>
      <c r="BJP221" s="462"/>
      <c r="BJQ221" s="462"/>
      <c r="BJR221" s="462"/>
      <c r="BJS221" s="462"/>
      <c r="BJT221" s="462"/>
      <c r="BJU221" s="462"/>
      <c r="BJV221" s="462"/>
      <c r="BJW221" s="462"/>
      <c r="BJX221" s="462"/>
      <c r="BJY221" s="462"/>
      <c r="BJZ221" s="462"/>
      <c r="BKA221" s="462"/>
      <c r="BKB221" s="462"/>
      <c r="BKC221" s="462"/>
      <c r="BKD221" s="462"/>
      <c r="BKE221" s="462"/>
      <c r="BKF221" s="462"/>
      <c r="BKG221" s="462"/>
      <c r="BKH221" s="462"/>
      <c r="BKI221" s="462"/>
      <c r="BKJ221" s="462"/>
      <c r="BKK221" s="462"/>
      <c r="BKL221" s="462"/>
      <c r="BKM221" s="462"/>
      <c r="BKN221" s="462"/>
      <c r="BKO221" s="462"/>
      <c r="BKP221" s="462"/>
      <c r="BKQ221" s="462"/>
      <c r="BKR221" s="462"/>
      <c r="BKS221" s="462"/>
      <c r="BKT221" s="462"/>
      <c r="BKU221" s="462"/>
      <c r="BKV221" s="462"/>
      <c r="BKW221" s="462"/>
      <c r="BKX221" s="462"/>
      <c r="BKY221" s="462"/>
      <c r="BKZ221" s="462"/>
      <c r="BLA221" s="462"/>
      <c r="BLB221" s="462"/>
      <c r="BLC221" s="462"/>
      <c r="BLD221" s="462"/>
      <c r="BLE221" s="462"/>
      <c r="BLF221" s="462"/>
      <c r="BLG221" s="462"/>
      <c r="BLH221" s="462"/>
      <c r="BLI221" s="462"/>
      <c r="BLJ221" s="462"/>
      <c r="BLK221" s="462"/>
      <c r="BLL221" s="462"/>
      <c r="BLM221" s="462"/>
      <c r="BLN221" s="462"/>
      <c r="BLO221" s="462"/>
      <c r="BLP221" s="462"/>
      <c r="BLQ221" s="462"/>
      <c r="BLR221" s="462"/>
      <c r="BLS221" s="462"/>
      <c r="BLT221" s="462"/>
      <c r="BLU221" s="462"/>
      <c r="BLV221" s="462"/>
      <c r="BLW221" s="462"/>
      <c r="BLX221" s="462"/>
      <c r="BLY221" s="462"/>
      <c r="BLZ221" s="462"/>
      <c r="BMA221" s="462"/>
      <c r="BMB221" s="462"/>
      <c r="BMC221" s="462"/>
      <c r="BMD221" s="462"/>
      <c r="BME221" s="462"/>
      <c r="BMF221" s="462"/>
      <c r="BMG221" s="462"/>
      <c r="BMH221" s="462"/>
      <c r="BMI221" s="462"/>
      <c r="BMJ221" s="462"/>
      <c r="BMK221" s="462"/>
      <c r="BML221" s="462"/>
      <c r="BMM221" s="462"/>
      <c r="BMN221" s="462"/>
      <c r="BMO221" s="462"/>
      <c r="BMP221" s="462"/>
      <c r="BMQ221" s="462"/>
      <c r="BMR221" s="462"/>
      <c r="BMS221" s="462"/>
      <c r="BMT221" s="462"/>
      <c r="BMU221" s="462"/>
      <c r="BMV221" s="462"/>
      <c r="BMW221" s="462"/>
      <c r="BMX221" s="462"/>
      <c r="BMY221" s="462"/>
      <c r="BMZ221" s="462"/>
      <c r="BNA221" s="462"/>
      <c r="BNB221" s="462"/>
      <c r="BNC221" s="462"/>
      <c r="BND221" s="462"/>
      <c r="BNE221" s="462"/>
      <c r="BNF221" s="462"/>
      <c r="BNG221" s="462"/>
      <c r="BNH221" s="462"/>
      <c r="BNI221" s="462"/>
      <c r="BNJ221" s="462"/>
      <c r="BNK221" s="462"/>
      <c r="BNL221" s="462"/>
      <c r="BNM221" s="462"/>
      <c r="BNN221" s="462"/>
      <c r="BNO221" s="462"/>
      <c r="BNP221" s="462"/>
      <c r="BNQ221" s="462"/>
      <c r="BNR221" s="462"/>
      <c r="BNS221" s="462"/>
      <c r="BNT221" s="462"/>
      <c r="BNU221" s="462"/>
      <c r="BNV221" s="462"/>
      <c r="BNW221" s="462"/>
      <c r="BNX221" s="462"/>
      <c r="BNY221" s="462"/>
      <c r="BNZ221" s="462"/>
      <c r="BOA221" s="462"/>
      <c r="BOB221" s="462"/>
      <c r="BOC221" s="462"/>
      <c r="BOD221" s="462"/>
      <c r="BOE221" s="462"/>
      <c r="BOF221" s="462"/>
      <c r="BOG221" s="462"/>
      <c r="BOH221" s="462"/>
      <c r="BOI221" s="462"/>
      <c r="BOJ221" s="462"/>
      <c r="BOK221" s="462"/>
      <c r="BOL221" s="462"/>
      <c r="BOM221" s="462"/>
      <c r="BON221" s="462"/>
      <c r="BOO221" s="462"/>
      <c r="BOP221" s="462"/>
      <c r="BOQ221" s="462"/>
      <c r="BOR221" s="462"/>
      <c r="BOS221" s="462"/>
      <c r="BOT221" s="462"/>
      <c r="BOU221" s="462"/>
      <c r="BOV221" s="462"/>
      <c r="BOW221" s="462"/>
      <c r="BOX221" s="462"/>
      <c r="BOY221" s="462"/>
      <c r="BOZ221" s="462"/>
      <c r="BPA221" s="462"/>
      <c r="BPB221" s="462"/>
      <c r="BPC221" s="462"/>
      <c r="BPD221" s="462"/>
      <c r="BPE221" s="462"/>
      <c r="BPF221" s="462"/>
      <c r="BPG221" s="462"/>
      <c r="BPH221" s="462"/>
      <c r="BPI221" s="462"/>
      <c r="BPJ221" s="462"/>
      <c r="BPK221" s="462"/>
      <c r="BPL221" s="462"/>
      <c r="BPM221" s="462"/>
      <c r="BPN221" s="462"/>
      <c r="BPO221" s="462"/>
      <c r="BPP221" s="462"/>
      <c r="BPQ221" s="462"/>
      <c r="BPR221" s="462"/>
      <c r="BPS221" s="462"/>
      <c r="BPT221" s="462"/>
      <c r="BPU221" s="462"/>
      <c r="BPV221" s="462"/>
      <c r="BPW221" s="462"/>
      <c r="BPX221" s="462"/>
      <c r="BPY221" s="462"/>
      <c r="BPZ221" s="462"/>
      <c r="BQA221" s="462"/>
      <c r="BQB221" s="462"/>
      <c r="BQC221" s="462"/>
      <c r="BQD221" s="462"/>
      <c r="BQE221" s="462"/>
      <c r="BQF221" s="462"/>
      <c r="BQG221" s="462"/>
      <c r="BQH221" s="462"/>
      <c r="BQI221" s="462"/>
      <c r="BQJ221" s="462"/>
      <c r="BQK221" s="462"/>
      <c r="BQL221" s="462"/>
      <c r="BQM221" s="462"/>
      <c r="BQN221" s="462"/>
      <c r="BQO221" s="462"/>
      <c r="BQP221" s="462"/>
      <c r="BQQ221" s="462"/>
      <c r="BQR221" s="462"/>
      <c r="BQS221" s="462"/>
      <c r="BQT221" s="462"/>
      <c r="BQU221" s="462"/>
      <c r="BQV221" s="462"/>
      <c r="BQW221" s="462"/>
      <c r="BQX221" s="462"/>
      <c r="BQY221" s="462"/>
      <c r="BQZ221" s="462"/>
      <c r="BRA221" s="462"/>
      <c r="BRB221" s="462"/>
      <c r="BRC221" s="462"/>
      <c r="BRD221" s="462"/>
      <c r="BRE221" s="462"/>
      <c r="BRF221" s="462"/>
      <c r="BRG221" s="462"/>
      <c r="BRH221" s="462"/>
      <c r="BRI221" s="462"/>
      <c r="BRJ221" s="462"/>
      <c r="BRK221" s="462"/>
      <c r="BRL221" s="462"/>
      <c r="BRM221" s="462"/>
      <c r="BRN221" s="462"/>
      <c r="BRO221" s="462"/>
      <c r="BRP221" s="462"/>
      <c r="BRQ221" s="462"/>
      <c r="BRR221" s="462"/>
      <c r="BRS221" s="462"/>
      <c r="BRT221" s="462"/>
      <c r="BRU221" s="462"/>
      <c r="BRV221" s="462"/>
      <c r="BRW221" s="462"/>
      <c r="BRX221" s="462"/>
      <c r="BRY221" s="462"/>
      <c r="BRZ221" s="462"/>
      <c r="BSA221" s="462"/>
      <c r="BSB221" s="462"/>
      <c r="BSC221" s="462"/>
      <c r="BSD221" s="462"/>
      <c r="BSE221" s="462"/>
      <c r="BSF221" s="462"/>
      <c r="BSG221" s="462"/>
      <c r="BSH221" s="462"/>
      <c r="BSI221" s="462"/>
      <c r="BSJ221" s="462"/>
      <c r="BSK221" s="462"/>
      <c r="BSL221" s="462"/>
      <c r="BSM221" s="462"/>
      <c r="BSN221" s="462"/>
      <c r="BSO221" s="462"/>
      <c r="BSP221" s="462"/>
      <c r="BSQ221" s="462"/>
      <c r="BSR221" s="462"/>
      <c r="BSS221" s="462"/>
      <c r="BST221" s="462"/>
      <c r="BSU221" s="462"/>
      <c r="BSV221" s="462"/>
      <c r="BSW221" s="462"/>
      <c r="BSX221" s="462"/>
      <c r="BSY221" s="462"/>
      <c r="BSZ221" s="462"/>
      <c r="BTA221" s="462"/>
      <c r="BTB221" s="462"/>
      <c r="BTC221" s="462"/>
      <c r="BTD221" s="462"/>
      <c r="BTE221" s="462"/>
      <c r="BTF221" s="462"/>
      <c r="BTG221" s="462"/>
      <c r="BTH221" s="462"/>
      <c r="BTI221" s="462"/>
    </row>
    <row r="222" spans="1:1881" s="461" customFormat="1" ht="47.25" customHeight="1" x14ac:dyDescent="0.25">
      <c r="A222" s="388"/>
      <c r="B222" s="42" t="s">
        <v>43</v>
      </c>
      <c r="C222" s="42"/>
      <c r="D222" s="51" t="s">
        <v>49</v>
      </c>
      <c r="E222" s="50"/>
      <c r="F222" s="50"/>
      <c r="G222" s="50"/>
      <c r="H222" s="54"/>
      <c r="I222" s="187"/>
      <c r="J222"/>
      <c r="K222" s="462"/>
      <c r="L222" s="462"/>
      <c r="M222" s="462"/>
      <c r="N222"/>
      <c r="O222" s="462"/>
      <c r="P222" s="462"/>
      <c r="Q222" s="462"/>
      <c r="R222" s="462"/>
      <c r="S222" s="462"/>
      <c r="T222" s="462"/>
      <c r="U222" s="462"/>
      <c r="V222" s="462"/>
      <c r="W222" s="462"/>
      <c r="X222" s="462"/>
      <c r="Y222" s="462"/>
      <c r="Z222" s="462"/>
      <c r="AA222" s="462"/>
      <c r="AB222" s="462"/>
      <c r="AC222" s="462"/>
      <c r="AD222" s="462"/>
      <c r="AE222" s="462"/>
      <c r="AF222" s="462"/>
      <c r="AG222" s="462"/>
      <c r="AH222" s="462"/>
      <c r="AI222" s="462"/>
      <c r="AJ222" s="462"/>
      <c r="AK222" s="462"/>
      <c r="AL222" s="462"/>
      <c r="AM222" s="462"/>
      <c r="AN222" s="462"/>
      <c r="AO222" s="462"/>
      <c r="AP222" s="462"/>
      <c r="AQ222" s="462"/>
      <c r="AR222" s="462"/>
      <c r="AS222" s="462"/>
      <c r="AT222" s="462"/>
      <c r="AU222" s="462"/>
      <c r="AV222" s="462"/>
      <c r="AW222" s="462"/>
      <c r="AX222" s="462"/>
      <c r="AY222" s="462"/>
      <c r="AZ222" s="462"/>
      <c r="BA222" s="462"/>
      <c r="BB222" s="462"/>
      <c r="BC222" s="462"/>
      <c r="BD222" s="462"/>
      <c r="BE222" s="462"/>
      <c r="BF222" s="462"/>
      <c r="BG222" s="462"/>
      <c r="BH222" s="462"/>
      <c r="BI222" s="462"/>
      <c r="BJ222" s="462"/>
      <c r="BK222" s="462"/>
      <c r="BL222" s="462"/>
      <c r="BM222" s="462"/>
      <c r="BN222" s="462"/>
      <c r="BO222" s="462"/>
      <c r="BP222" s="462"/>
      <c r="BQ222" s="462"/>
      <c r="BR222" s="462"/>
      <c r="BS222" s="462"/>
      <c r="BT222" s="462"/>
      <c r="BU222" s="462"/>
      <c r="BV222" s="462"/>
      <c r="BW222" s="462"/>
      <c r="BX222" s="462"/>
      <c r="BY222" s="462"/>
      <c r="BZ222" s="462"/>
      <c r="CA222" s="462"/>
      <c r="CB222" s="462"/>
      <c r="CC222" s="462"/>
      <c r="CD222" s="462"/>
      <c r="CE222" s="462"/>
      <c r="CF222" s="462"/>
      <c r="CG222" s="462"/>
      <c r="CH222" s="462"/>
      <c r="CI222" s="462"/>
      <c r="CJ222" s="462"/>
      <c r="CK222" s="462"/>
      <c r="CL222" s="462"/>
      <c r="CM222" s="462"/>
      <c r="CN222" s="462"/>
      <c r="CO222" s="462"/>
      <c r="CP222" s="462"/>
      <c r="CQ222" s="462"/>
      <c r="CR222" s="462"/>
      <c r="CS222" s="462"/>
      <c r="CT222" s="462"/>
      <c r="CU222" s="462"/>
      <c r="CV222" s="462"/>
      <c r="CW222" s="462"/>
      <c r="CX222" s="462"/>
      <c r="CY222" s="462"/>
      <c r="CZ222" s="462"/>
      <c r="DA222" s="462"/>
      <c r="DB222" s="462"/>
      <c r="DC222" s="462"/>
      <c r="DD222" s="462"/>
      <c r="DE222" s="462"/>
      <c r="DF222" s="462"/>
      <c r="DG222" s="462"/>
      <c r="DH222" s="462"/>
      <c r="DI222" s="462"/>
      <c r="DJ222" s="462"/>
      <c r="DK222" s="462"/>
      <c r="DL222" s="462"/>
      <c r="DM222" s="462"/>
      <c r="DN222" s="462"/>
      <c r="DO222" s="462"/>
      <c r="DP222" s="462"/>
      <c r="DQ222" s="462"/>
      <c r="DR222" s="462"/>
      <c r="DS222" s="462"/>
      <c r="DT222" s="462"/>
      <c r="DU222" s="462"/>
      <c r="DV222" s="462"/>
      <c r="DW222" s="462"/>
      <c r="DX222" s="462"/>
      <c r="DY222" s="462"/>
      <c r="DZ222" s="462"/>
      <c r="EA222" s="462"/>
      <c r="EB222" s="462"/>
      <c r="EC222" s="462"/>
      <c r="ED222" s="462"/>
      <c r="EE222" s="462"/>
      <c r="EF222" s="462"/>
      <c r="EG222" s="462"/>
      <c r="EH222" s="462"/>
      <c r="EI222" s="462"/>
      <c r="EJ222" s="462"/>
      <c r="EK222" s="462"/>
      <c r="EL222" s="462"/>
      <c r="EM222" s="462"/>
      <c r="EN222" s="462"/>
      <c r="EO222" s="462"/>
      <c r="EP222" s="462"/>
      <c r="EQ222" s="462"/>
      <c r="ER222" s="462"/>
      <c r="ES222" s="462"/>
      <c r="ET222" s="462"/>
      <c r="EU222" s="462"/>
      <c r="EV222" s="462"/>
      <c r="EW222" s="462"/>
      <c r="EX222" s="462"/>
      <c r="EY222" s="462"/>
      <c r="EZ222" s="462"/>
      <c r="FA222" s="462"/>
      <c r="FB222" s="462"/>
      <c r="FC222" s="462"/>
      <c r="FD222" s="462"/>
      <c r="FE222" s="462"/>
      <c r="FF222" s="462"/>
      <c r="FG222" s="462"/>
      <c r="FH222" s="462"/>
      <c r="FI222" s="462"/>
      <c r="FJ222" s="462"/>
      <c r="FK222" s="462"/>
      <c r="FL222" s="462"/>
      <c r="FM222" s="462"/>
      <c r="FN222" s="462"/>
      <c r="FO222" s="462"/>
      <c r="FP222" s="462"/>
      <c r="FQ222" s="462"/>
      <c r="FR222" s="462"/>
      <c r="FS222" s="462"/>
      <c r="FT222" s="462"/>
      <c r="FU222" s="462"/>
      <c r="FV222" s="462"/>
      <c r="FW222" s="462"/>
      <c r="FX222" s="462"/>
      <c r="FY222" s="462"/>
      <c r="FZ222" s="462"/>
      <c r="GA222" s="462"/>
      <c r="GB222" s="462"/>
      <c r="GC222" s="462"/>
      <c r="GD222" s="462"/>
      <c r="GE222" s="462"/>
      <c r="GF222" s="462"/>
      <c r="GG222" s="462"/>
      <c r="GH222" s="462"/>
      <c r="GI222" s="462"/>
      <c r="GJ222" s="462"/>
      <c r="GK222" s="462"/>
      <c r="GL222" s="462"/>
      <c r="GM222" s="462"/>
      <c r="GN222" s="462"/>
      <c r="GO222" s="462"/>
      <c r="GP222" s="462"/>
      <c r="GQ222" s="462"/>
      <c r="GR222" s="462"/>
      <c r="GS222" s="462"/>
      <c r="GT222" s="462"/>
      <c r="GU222" s="462"/>
      <c r="GV222" s="462"/>
      <c r="GW222" s="462"/>
      <c r="GX222" s="462"/>
      <c r="GY222" s="462"/>
      <c r="GZ222" s="462"/>
      <c r="HA222" s="462"/>
      <c r="HB222" s="462"/>
      <c r="HC222" s="462"/>
      <c r="HD222" s="462"/>
      <c r="HE222" s="462"/>
      <c r="HF222" s="462"/>
      <c r="HG222" s="462"/>
      <c r="HH222" s="462"/>
      <c r="HI222" s="462"/>
      <c r="HJ222" s="462"/>
      <c r="HK222" s="462"/>
      <c r="HL222" s="462"/>
      <c r="HM222" s="462"/>
      <c r="HN222" s="462"/>
      <c r="HO222" s="462"/>
      <c r="HP222" s="462"/>
      <c r="HQ222" s="462"/>
      <c r="HR222" s="462"/>
      <c r="HS222" s="462"/>
      <c r="HT222" s="462"/>
      <c r="HU222" s="462"/>
      <c r="HV222" s="462"/>
      <c r="HW222" s="462"/>
      <c r="HX222" s="462"/>
      <c r="HY222" s="462"/>
      <c r="HZ222" s="462"/>
      <c r="IA222" s="462"/>
      <c r="IB222" s="462"/>
      <c r="IC222" s="462"/>
      <c r="ID222" s="462"/>
      <c r="IE222" s="462"/>
      <c r="IF222" s="462"/>
      <c r="IG222" s="462"/>
      <c r="IH222" s="462"/>
      <c r="II222" s="462"/>
      <c r="IJ222" s="462"/>
      <c r="IK222" s="462"/>
      <c r="IL222" s="462"/>
      <c r="IM222" s="462"/>
      <c r="IN222" s="462"/>
      <c r="IO222" s="462"/>
      <c r="IP222" s="462"/>
      <c r="IQ222" s="462"/>
      <c r="IR222" s="462"/>
      <c r="IS222" s="462"/>
      <c r="IT222" s="462"/>
      <c r="IU222" s="462"/>
      <c r="IV222" s="462"/>
      <c r="IW222" s="462"/>
      <c r="IX222" s="462"/>
      <c r="IY222" s="462"/>
      <c r="IZ222" s="462"/>
      <c r="JA222" s="462"/>
      <c r="JB222" s="462"/>
      <c r="JC222" s="462"/>
      <c r="JD222" s="462"/>
      <c r="JE222" s="462"/>
      <c r="JF222" s="462"/>
      <c r="JG222" s="462"/>
      <c r="JH222" s="462"/>
      <c r="JI222" s="462"/>
      <c r="JJ222" s="462"/>
      <c r="JK222" s="462"/>
      <c r="JL222" s="462"/>
      <c r="JM222" s="462"/>
      <c r="JN222" s="462"/>
      <c r="JO222" s="462"/>
      <c r="JP222" s="462"/>
      <c r="JQ222" s="462"/>
      <c r="JR222" s="462"/>
      <c r="JS222" s="462"/>
      <c r="JT222" s="462"/>
      <c r="JU222" s="462"/>
      <c r="JV222" s="462"/>
      <c r="JW222" s="462"/>
      <c r="JX222" s="462"/>
      <c r="JY222" s="462"/>
      <c r="JZ222" s="462"/>
      <c r="KA222" s="462"/>
      <c r="KB222" s="462"/>
      <c r="KC222" s="462"/>
      <c r="KD222" s="462"/>
      <c r="KE222" s="462"/>
      <c r="KF222" s="462"/>
      <c r="KG222" s="462"/>
      <c r="KH222" s="462"/>
      <c r="KI222" s="462"/>
      <c r="KJ222" s="462"/>
      <c r="KK222" s="462"/>
      <c r="KL222" s="462"/>
      <c r="KM222" s="462"/>
      <c r="KN222" s="462"/>
      <c r="KO222" s="462"/>
      <c r="KP222" s="462"/>
      <c r="KQ222" s="462"/>
      <c r="KR222" s="462"/>
      <c r="KS222" s="462"/>
      <c r="KT222" s="462"/>
      <c r="KU222" s="462"/>
      <c r="KV222" s="462"/>
      <c r="KW222" s="462"/>
      <c r="KX222" s="462"/>
      <c r="KY222" s="462"/>
      <c r="KZ222" s="462"/>
      <c r="LA222" s="462"/>
      <c r="LB222" s="462"/>
      <c r="LC222" s="462"/>
      <c r="LD222" s="462"/>
      <c r="LE222" s="462"/>
      <c r="LF222" s="462"/>
      <c r="LG222" s="462"/>
      <c r="LH222" s="462"/>
      <c r="LI222" s="462"/>
      <c r="LJ222" s="462"/>
      <c r="LK222" s="462"/>
      <c r="LL222" s="462"/>
      <c r="LM222" s="462"/>
      <c r="LN222" s="462"/>
      <c r="LO222" s="462"/>
      <c r="LP222" s="462"/>
      <c r="LQ222" s="462"/>
      <c r="LR222" s="462"/>
      <c r="LS222" s="462"/>
      <c r="LT222" s="462"/>
      <c r="LU222" s="462"/>
      <c r="LV222" s="462"/>
      <c r="LW222" s="462"/>
      <c r="LX222" s="462"/>
      <c r="LY222" s="462"/>
      <c r="LZ222" s="462"/>
      <c r="MA222" s="462"/>
      <c r="MB222" s="462"/>
      <c r="MC222" s="462"/>
      <c r="MD222" s="462"/>
      <c r="ME222" s="462"/>
      <c r="MF222" s="462"/>
      <c r="MG222" s="462"/>
      <c r="MH222" s="462"/>
      <c r="MI222" s="462"/>
      <c r="MJ222" s="462"/>
      <c r="MK222" s="462"/>
      <c r="ML222" s="462"/>
      <c r="MM222" s="462"/>
      <c r="MN222" s="462"/>
      <c r="MO222" s="462"/>
      <c r="MP222" s="462"/>
      <c r="MQ222" s="462"/>
      <c r="MR222" s="462"/>
      <c r="MS222" s="462"/>
      <c r="MT222" s="462"/>
      <c r="MU222" s="462"/>
      <c r="MV222" s="462"/>
      <c r="MW222" s="462"/>
      <c r="MX222" s="462"/>
      <c r="MY222" s="462"/>
      <c r="MZ222" s="462"/>
      <c r="NA222" s="462"/>
      <c r="NB222" s="462"/>
      <c r="NC222" s="462"/>
      <c r="ND222" s="462"/>
      <c r="NE222" s="462"/>
      <c r="NF222" s="462"/>
      <c r="NG222" s="462"/>
      <c r="NH222" s="462"/>
      <c r="NI222" s="462"/>
      <c r="NJ222" s="462"/>
      <c r="NK222" s="462"/>
      <c r="NL222" s="462"/>
      <c r="NM222" s="462"/>
      <c r="NN222" s="462"/>
      <c r="NO222" s="462"/>
      <c r="NP222" s="462"/>
      <c r="NQ222" s="462"/>
      <c r="NR222" s="462"/>
      <c r="NS222" s="462"/>
      <c r="NT222" s="462"/>
      <c r="NU222" s="462"/>
      <c r="NV222" s="462"/>
      <c r="NW222" s="462"/>
      <c r="NX222" s="462"/>
      <c r="NY222" s="462"/>
      <c r="NZ222" s="462"/>
      <c r="OA222" s="462"/>
      <c r="OB222" s="462"/>
      <c r="OC222" s="462"/>
      <c r="OD222" s="462"/>
      <c r="OE222" s="462"/>
      <c r="OF222" s="462"/>
      <c r="OG222" s="462"/>
      <c r="OH222" s="462"/>
      <c r="OI222" s="462"/>
      <c r="OJ222" s="462"/>
      <c r="OK222" s="462"/>
      <c r="OL222" s="462"/>
      <c r="OM222" s="462"/>
      <c r="ON222" s="462"/>
      <c r="OO222" s="462"/>
      <c r="OP222" s="462"/>
      <c r="OQ222" s="462"/>
      <c r="OR222" s="462"/>
      <c r="OS222" s="462"/>
      <c r="OT222" s="462"/>
      <c r="OU222" s="462"/>
      <c r="OV222" s="462"/>
      <c r="OW222" s="462"/>
      <c r="OX222" s="462"/>
      <c r="OY222" s="462"/>
      <c r="OZ222" s="462"/>
      <c r="PA222" s="462"/>
      <c r="PB222" s="462"/>
      <c r="PC222" s="462"/>
      <c r="PD222" s="462"/>
      <c r="PE222" s="462"/>
      <c r="PF222" s="462"/>
      <c r="PG222" s="462"/>
      <c r="PH222" s="462"/>
      <c r="PI222" s="462"/>
      <c r="PJ222" s="462"/>
      <c r="PK222" s="462"/>
      <c r="PL222" s="462"/>
      <c r="PM222" s="462"/>
      <c r="PN222" s="462"/>
      <c r="PO222" s="462"/>
      <c r="PP222" s="462"/>
      <c r="PQ222" s="462"/>
      <c r="PR222" s="462"/>
      <c r="PS222" s="462"/>
      <c r="PT222" s="462"/>
      <c r="PU222" s="462"/>
      <c r="PV222" s="462"/>
      <c r="PW222" s="462"/>
      <c r="PX222" s="462"/>
      <c r="PY222" s="462"/>
      <c r="PZ222" s="462"/>
      <c r="QA222" s="462"/>
      <c r="QB222" s="462"/>
      <c r="QC222" s="462"/>
      <c r="QD222" s="462"/>
      <c r="QE222" s="462"/>
      <c r="QF222" s="462"/>
      <c r="QG222" s="462"/>
      <c r="QH222" s="462"/>
      <c r="QI222" s="462"/>
      <c r="QJ222" s="462"/>
      <c r="QK222" s="462"/>
      <c r="QL222" s="462"/>
      <c r="QM222" s="462"/>
      <c r="QN222" s="462"/>
      <c r="QO222" s="462"/>
      <c r="QP222" s="462"/>
      <c r="QQ222" s="462"/>
      <c r="QR222" s="462"/>
      <c r="QS222" s="462"/>
      <c r="QT222" s="462"/>
      <c r="QU222" s="462"/>
      <c r="QV222" s="462"/>
      <c r="QW222" s="462"/>
      <c r="QX222" s="462"/>
      <c r="QY222" s="462"/>
      <c r="QZ222" s="462"/>
      <c r="RA222" s="462"/>
      <c r="RB222" s="462"/>
      <c r="RC222" s="462"/>
      <c r="RD222" s="462"/>
      <c r="RE222" s="462"/>
      <c r="RF222" s="462"/>
      <c r="RG222" s="462"/>
      <c r="RH222" s="462"/>
      <c r="RI222" s="462"/>
      <c r="RJ222" s="462"/>
      <c r="RK222" s="462"/>
      <c r="RL222" s="462"/>
      <c r="RM222" s="462"/>
      <c r="RN222" s="462"/>
      <c r="RO222" s="462"/>
      <c r="RP222" s="462"/>
      <c r="RQ222" s="462"/>
      <c r="RR222" s="462"/>
      <c r="RS222" s="462"/>
      <c r="RT222" s="462"/>
      <c r="RU222" s="462"/>
      <c r="RV222" s="462"/>
      <c r="RW222" s="462"/>
      <c r="RX222" s="462"/>
      <c r="RY222" s="462"/>
      <c r="RZ222" s="462"/>
      <c r="SA222" s="462"/>
      <c r="SB222" s="462"/>
      <c r="SC222" s="462"/>
      <c r="SD222" s="462"/>
      <c r="SE222" s="462"/>
      <c r="SF222" s="462"/>
      <c r="SG222" s="462"/>
      <c r="SH222" s="462"/>
      <c r="SI222" s="462"/>
      <c r="SJ222" s="462"/>
      <c r="SK222" s="462"/>
      <c r="SL222" s="462"/>
      <c r="SM222" s="462"/>
      <c r="SN222" s="462"/>
      <c r="SO222" s="462"/>
      <c r="SP222" s="462"/>
      <c r="SQ222" s="462"/>
      <c r="SR222" s="462"/>
      <c r="SS222" s="462"/>
      <c r="ST222" s="462"/>
      <c r="SU222" s="462"/>
      <c r="SV222" s="462"/>
      <c r="SW222" s="462"/>
      <c r="SX222" s="462"/>
      <c r="SY222" s="462"/>
      <c r="SZ222" s="462"/>
      <c r="TA222" s="462"/>
      <c r="TB222" s="462"/>
      <c r="TC222" s="462"/>
      <c r="TD222" s="462"/>
      <c r="TE222" s="462"/>
      <c r="TF222" s="462"/>
      <c r="TG222" s="462"/>
      <c r="TH222" s="462"/>
      <c r="TI222" s="462"/>
      <c r="TJ222" s="462"/>
      <c r="TK222" s="462"/>
      <c r="TL222" s="462"/>
      <c r="TM222" s="462"/>
      <c r="TN222" s="462"/>
      <c r="TO222" s="462"/>
      <c r="TP222" s="462"/>
      <c r="TQ222" s="462"/>
      <c r="TR222" s="462"/>
      <c r="TS222" s="462"/>
      <c r="TT222" s="462"/>
      <c r="TU222" s="462"/>
      <c r="TV222" s="462"/>
      <c r="TW222" s="462"/>
      <c r="TX222" s="462"/>
      <c r="TY222" s="462"/>
      <c r="TZ222" s="462"/>
      <c r="UA222" s="462"/>
      <c r="UB222" s="462"/>
      <c r="UC222" s="462"/>
      <c r="UD222" s="462"/>
      <c r="UE222" s="462"/>
      <c r="UF222" s="462"/>
      <c r="UG222" s="462"/>
      <c r="UH222" s="462"/>
      <c r="UI222" s="462"/>
      <c r="UJ222" s="462"/>
      <c r="UK222" s="462"/>
      <c r="UL222" s="462"/>
      <c r="UM222" s="462"/>
      <c r="UN222" s="462"/>
      <c r="UO222" s="462"/>
      <c r="UP222" s="462"/>
      <c r="UQ222" s="462"/>
      <c r="UR222" s="462"/>
      <c r="US222" s="462"/>
      <c r="UT222" s="462"/>
      <c r="UU222" s="462"/>
      <c r="UV222" s="462"/>
      <c r="UW222" s="462"/>
      <c r="UX222" s="462"/>
      <c r="UY222" s="462"/>
      <c r="UZ222" s="462"/>
      <c r="VA222" s="462"/>
      <c r="VB222" s="462"/>
      <c r="VC222" s="462"/>
      <c r="VD222" s="462"/>
      <c r="VE222" s="462"/>
      <c r="VF222" s="462"/>
      <c r="VG222" s="462"/>
      <c r="VH222" s="462"/>
      <c r="VI222" s="462"/>
      <c r="VJ222" s="462"/>
      <c r="VK222" s="462"/>
      <c r="VL222" s="462"/>
      <c r="VM222" s="462"/>
      <c r="VN222" s="462"/>
      <c r="VO222" s="462"/>
      <c r="VP222" s="462"/>
      <c r="VQ222" s="462"/>
      <c r="VR222" s="462"/>
      <c r="VS222" s="462"/>
      <c r="VT222" s="462"/>
      <c r="VU222" s="462"/>
      <c r="VV222" s="462"/>
      <c r="VW222" s="462"/>
      <c r="VX222" s="462"/>
      <c r="VY222" s="462"/>
      <c r="VZ222" s="462"/>
      <c r="WA222" s="462"/>
      <c r="WB222" s="462"/>
      <c r="WC222" s="462"/>
      <c r="WD222" s="462"/>
      <c r="WE222" s="462"/>
      <c r="WF222" s="462"/>
      <c r="WG222" s="462"/>
      <c r="WH222" s="462"/>
      <c r="WI222" s="462"/>
      <c r="WJ222" s="462"/>
      <c r="WK222" s="462"/>
      <c r="WL222" s="462"/>
      <c r="WM222" s="462"/>
      <c r="WN222" s="462"/>
      <c r="WO222" s="462"/>
      <c r="WP222" s="462"/>
      <c r="WQ222" s="462"/>
      <c r="WR222" s="462"/>
      <c r="WS222" s="462"/>
      <c r="WT222" s="462"/>
      <c r="WU222" s="462"/>
      <c r="WV222" s="462"/>
      <c r="WW222" s="462"/>
      <c r="WX222" s="462"/>
      <c r="WY222" s="462"/>
      <c r="WZ222" s="462"/>
      <c r="XA222" s="462"/>
      <c r="XB222" s="462"/>
      <c r="XC222" s="462"/>
      <c r="XD222" s="462"/>
      <c r="XE222" s="462"/>
      <c r="XF222" s="462"/>
      <c r="XG222" s="462"/>
      <c r="XH222" s="462"/>
      <c r="XI222" s="462"/>
      <c r="XJ222" s="462"/>
      <c r="XK222" s="462"/>
      <c r="XL222" s="462"/>
      <c r="XM222" s="462"/>
      <c r="XN222" s="462"/>
      <c r="XO222" s="462"/>
      <c r="XP222" s="462"/>
      <c r="XQ222" s="462"/>
      <c r="XR222" s="462"/>
      <c r="XS222" s="462"/>
      <c r="XT222" s="462"/>
      <c r="XU222" s="462"/>
      <c r="XV222" s="462"/>
      <c r="XW222" s="462"/>
      <c r="XX222" s="462"/>
      <c r="XY222" s="462"/>
      <c r="XZ222" s="462"/>
      <c r="YA222" s="462"/>
      <c r="YB222" s="462"/>
      <c r="YC222" s="462"/>
      <c r="YD222" s="462"/>
      <c r="YE222" s="462"/>
      <c r="YF222" s="462"/>
      <c r="YG222" s="462"/>
      <c r="YH222" s="462"/>
      <c r="YI222" s="462"/>
      <c r="YJ222" s="462"/>
      <c r="YK222" s="462"/>
      <c r="YL222" s="462"/>
      <c r="YM222" s="462"/>
      <c r="YN222" s="462"/>
      <c r="YO222" s="462"/>
      <c r="YP222" s="462"/>
      <c r="YQ222" s="462"/>
      <c r="YR222" s="462"/>
      <c r="YS222" s="462"/>
      <c r="YT222" s="462"/>
      <c r="YU222" s="462"/>
      <c r="YV222" s="462"/>
      <c r="YW222" s="462"/>
      <c r="YX222" s="462"/>
      <c r="YY222" s="462"/>
      <c r="YZ222" s="462"/>
      <c r="ZA222" s="462"/>
      <c r="ZB222" s="462"/>
      <c r="ZC222" s="462"/>
      <c r="ZD222" s="462"/>
      <c r="ZE222" s="462"/>
      <c r="ZF222" s="462"/>
      <c r="ZG222" s="462"/>
      <c r="ZH222" s="462"/>
      <c r="ZI222" s="462"/>
      <c r="ZJ222" s="462"/>
      <c r="ZK222" s="462"/>
      <c r="ZL222" s="462"/>
      <c r="ZM222" s="462"/>
      <c r="ZN222" s="462"/>
      <c r="ZO222" s="462"/>
      <c r="ZP222" s="462"/>
      <c r="ZQ222" s="462"/>
      <c r="ZR222" s="462"/>
      <c r="ZS222" s="462"/>
      <c r="ZT222" s="462"/>
      <c r="ZU222" s="462"/>
      <c r="ZV222" s="462"/>
      <c r="ZW222" s="462"/>
      <c r="ZX222" s="462"/>
      <c r="ZY222" s="462"/>
      <c r="ZZ222" s="462"/>
      <c r="AAA222" s="462"/>
      <c r="AAB222" s="462"/>
      <c r="AAC222" s="462"/>
      <c r="AAD222" s="462"/>
      <c r="AAE222" s="462"/>
      <c r="AAF222" s="462"/>
      <c r="AAG222" s="462"/>
      <c r="AAH222" s="462"/>
      <c r="AAI222" s="462"/>
      <c r="AAJ222" s="462"/>
      <c r="AAK222" s="462"/>
      <c r="AAL222" s="462"/>
      <c r="AAM222" s="462"/>
      <c r="AAN222" s="462"/>
      <c r="AAO222" s="462"/>
      <c r="AAP222" s="462"/>
      <c r="AAQ222" s="462"/>
      <c r="AAR222" s="462"/>
      <c r="AAS222" s="462"/>
      <c r="AAT222" s="462"/>
      <c r="AAU222" s="462"/>
      <c r="AAV222" s="462"/>
      <c r="AAW222" s="462"/>
      <c r="AAX222" s="462"/>
      <c r="AAY222" s="462"/>
      <c r="AAZ222" s="462"/>
      <c r="ABA222" s="462"/>
      <c r="ABB222" s="462"/>
      <c r="ABC222" s="462"/>
      <c r="ABD222" s="462"/>
      <c r="ABE222" s="462"/>
      <c r="ABF222" s="462"/>
      <c r="ABG222" s="462"/>
      <c r="ABH222" s="462"/>
      <c r="ABI222" s="462"/>
      <c r="ABJ222" s="462"/>
      <c r="ABK222" s="462"/>
      <c r="ABL222" s="462"/>
      <c r="ABM222" s="462"/>
      <c r="ABN222" s="462"/>
      <c r="ABO222" s="462"/>
      <c r="ABP222" s="462"/>
      <c r="ABQ222" s="462"/>
      <c r="ABR222" s="462"/>
      <c r="ABS222" s="462"/>
      <c r="ABT222" s="462"/>
      <c r="ABU222" s="462"/>
      <c r="ABV222" s="462"/>
      <c r="ABW222" s="462"/>
      <c r="ABX222" s="462"/>
      <c r="ABY222" s="462"/>
      <c r="ABZ222" s="462"/>
      <c r="ACA222" s="462"/>
      <c r="ACB222" s="462"/>
      <c r="ACC222" s="462"/>
      <c r="ACD222" s="462"/>
      <c r="ACE222" s="462"/>
      <c r="ACF222" s="462"/>
      <c r="ACG222" s="462"/>
      <c r="ACH222" s="462"/>
      <c r="ACI222" s="462"/>
      <c r="ACJ222" s="462"/>
      <c r="ACK222" s="462"/>
      <c r="ACL222" s="462"/>
      <c r="ACM222" s="462"/>
      <c r="ACN222" s="462"/>
      <c r="ACO222" s="462"/>
      <c r="ACP222" s="462"/>
      <c r="ACQ222" s="462"/>
      <c r="ACR222" s="462"/>
      <c r="ACS222" s="462"/>
      <c r="ACT222" s="462"/>
      <c r="ACU222" s="462"/>
      <c r="ACV222" s="462"/>
      <c r="ACW222" s="462"/>
      <c r="ACX222" s="462"/>
      <c r="ACY222" s="462"/>
      <c r="ACZ222" s="462"/>
      <c r="ADA222" s="462"/>
      <c r="ADB222" s="462"/>
      <c r="ADC222" s="462"/>
      <c r="ADD222" s="462"/>
      <c r="ADE222" s="462"/>
      <c r="ADF222" s="462"/>
      <c r="ADG222" s="462"/>
      <c r="ADH222" s="462"/>
      <c r="ADI222" s="462"/>
      <c r="ADJ222" s="462"/>
      <c r="ADK222" s="462"/>
      <c r="ADL222" s="462"/>
      <c r="ADM222" s="462"/>
      <c r="ADN222" s="462"/>
      <c r="ADO222" s="462"/>
      <c r="ADP222" s="462"/>
      <c r="ADQ222" s="462"/>
      <c r="ADR222" s="462"/>
      <c r="ADS222" s="462"/>
      <c r="ADT222" s="462"/>
      <c r="ADU222" s="462"/>
      <c r="ADV222" s="462"/>
      <c r="ADW222" s="462"/>
      <c r="ADX222" s="462"/>
      <c r="ADY222" s="462"/>
      <c r="ADZ222" s="462"/>
      <c r="AEA222" s="462"/>
      <c r="AEB222" s="462"/>
      <c r="AEC222" s="462"/>
      <c r="AED222" s="462"/>
      <c r="AEE222" s="462"/>
      <c r="AEF222" s="462"/>
      <c r="AEG222" s="462"/>
      <c r="AEH222" s="462"/>
      <c r="AEI222" s="462"/>
      <c r="AEJ222" s="462"/>
      <c r="AEK222" s="462"/>
      <c r="AEL222" s="462"/>
      <c r="AEM222" s="462"/>
      <c r="AEN222" s="462"/>
      <c r="AEO222" s="462"/>
      <c r="AEP222" s="462"/>
      <c r="AEQ222" s="462"/>
      <c r="AER222" s="462"/>
      <c r="AES222" s="462"/>
      <c r="AET222" s="462"/>
      <c r="AEU222" s="462"/>
      <c r="AEV222" s="462"/>
      <c r="AEW222" s="462"/>
      <c r="AEX222" s="462"/>
      <c r="AEY222" s="462"/>
      <c r="AEZ222" s="462"/>
      <c r="AFA222" s="462"/>
      <c r="AFB222" s="462"/>
      <c r="AFC222" s="462"/>
      <c r="AFD222" s="462"/>
      <c r="AFE222" s="462"/>
      <c r="AFF222" s="462"/>
      <c r="AFG222" s="462"/>
      <c r="AFH222" s="462"/>
      <c r="AFI222" s="462"/>
      <c r="AFJ222" s="462"/>
      <c r="AFK222" s="462"/>
      <c r="AFL222" s="462"/>
      <c r="AFM222" s="462"/>
      <c r="AFN222" s="462"/>
      <c r="AFO222" s="462"/>
      <c r="AFP222" s="462"/>
      <c r="AFQ222" s="462"/>
      <c r="AFR222" s="462"/>
      <c r="AFS222" s="462"/>
      <c r="AFT222" s="462"/>
      <c r="AFU222" s="462"/>
      <c r="AFV222" s="462"/>
      <c r="AFW222" s="462"/>
      <c r="AFX222" s="462"/>
      <c r="AFY222" s="462"/>
      <c r="AFZ222" s="462"/>
      <c r="AGA222" s="462"/>
      <c r="AGB222" s="462"/>
      <c r="AGC222" s="462"/>
      <c r="AGD222" s="462"/>
      <c r="AGE222" s="462"/>
      <c r="AGF222" s="462"/>
      <c r="AGG222" s="462"/>
      <c r="AGH222" s="462"/>
      <c r="AGI222" s="462"/>
      <c r="AGJ222" s="462"/>
      <c r="AGK222" s="462"/>
      <c r="AGL222" s="462"/>
      <c r="AGM222" s="462"/>
      <c r="AGN222" s="462"/>
      <c r="AGO222" s="462"/>
      <c r="AGP222" s="462"/>
      <c r="AGQ222" s="462"/>
      <c r="AGR222" s="462"/>
      <c r="AGS222" s="462"/>
      <c r="AGT222" s="462"/>
      <c r="AGU222" s="462"/>
      <c r="AGV222" s="462"/>
      <c r="AGW222" s="462"/>
      <c r="AGX222" s="462"/>
      <c r="AGY222" s="462"/>
      <c r="AGZ222" s="462"/>
      <c r="AHA222" s="462"/>
      <c r="AHB222" s="462"/>
      <c r="AHC222" s="462"/>
      <c r="AHD222" s="462"/>
      <c r="AHE222" s="462"/>
      <c r="AHF222" s="462"/>
      <c r="AHG222" s="462"/>
      <c r="AHH222" s="462"/>
      <c r="AHI222" s="462"/>
      <c r="AHJ222" s="462"/>
      <c r="AHK222" s="462"/>
      <c r="AHL222" s="462"/>
      <c r="AHM222" s="462"/>
      <c r="AHN222" s="462"/>
      <c r="AHO222" s="462"/>
      <c r="AHP222" s="462"/>
      <c r="AHQ222" s="462"/>
      <c r="AHR222" s="462"/>
      <c r="AHS222" s="462"/>
      <c r="AHT222" s="462"/>
      <c r="AHU222" s="462"/>
      <c r="AHV222" s="462"/>
      <c r="AHW222" s="462"/>
      <c r="AHX222" s="462"/>
      <c r="AHY222" s="462"/>
      <c r="AHZ222" s="462"/>
      <c r="AIA222" s="462"/>
      <c r="AIB222" s="462"/>
      <c r="AIC222" s="462"/>
      <c r="AID222" s="462"/>
      <c r="AIE222" s="462"/>
      <c r="AIF222" s="462"/>
      <c r="AIG222" s="462"/>
      <c r="AIH222" s="462"/>
      <c r="AII222" s="462"/>
      <c r="AIJ222" s="462"/>
      <c r="AIK222" s="462"/>
      <c r="AIL222" s="462"/>
      <c r="AIM222" s="462"/>
      <c r="AIN222" s="462"/>
      <c r="AIO222" s="462"/>
      <c r="AIP222" s="462"/>
      <c r="AIQ222" s="462"/>
      <c r="AIR222" s="462"/>
      <c r="AIS222" s="462"/>
      <c r="AIT222" s="462"/>
      <c r="AIU222" s="462"/>
      <c r="AIV222" s="462"/>
      <c r="AIW222" s="462"/>
      <c r="AIX222" s="462"/>
      <c r="AIY222" s="462"/>
      <c r="AIZ222" s="462"/>
      <c r="AJA222" s="462"/>
      <c r="AJB222" s="462"/>
      <c r="AJC222" s="462"/>
      <c r="AJD222" s="462"/>
      <c r="AJE222" s="462"/>
      <c r="AJF222" s="462"/>
      <c r="AJG222" s="462"/>
      <c r="AJH222" s="462"/>
      <c r="AJI222" s="462"/>
      <c r="AJJ222" s="462"/>
      <c r="AJK222" s="462"/>
      <c r="AJL222" s="462"/>
      <c r="AJM222" s="462"/>
      <c r="AJN222" s="462"/>
      <c r="AJO222" s="462"/>
      <c r="AJP222" s="462"/>
      <c r="AJQ222" s="462"/>
      <c r="AJR222" s="462"/>
      <c r="AJS222" s="462"/>
      <c r="AJT222" s="462"/>
      <c r="AJU222" s="462"/>
      <c r="AJV222" s="462"/>
      <c r="AJW222" s="462"/>
      <c r="AJX222" s="462"/>
      <c r="AJY222" s="462"/>
      <c r="AJZ222" s="462"/>
      <c r="AKA222" s="462"/>
      <c r="AKB222" s="462"/>
      <c r="AKC222" s="462"/>
      <c r="AKD222" s="462"/>
      <c r="AKE222" s="462"/>
      <c r="AKF222" s="462"/>
      <c r="AKG222" s="462"/>
      <c r="AKH222" s="462"/>
      <c r="AKI222" s="462"/>
      <c r="AKJ222" s="462"/>
      <c r="AKK222" s="462"/>
      <c r="AKL222" s="462"/>
      <c r="AKM222" s="462"/>
      <c r="AKN222" s="462"/>
      <c r="AKO222" s="462"/>
      <c r="AKP222" s="462"/>
      <c r="AKQ222" s="462"/>
      <c r="AKR222" s="462"/>
      <c r="AKS222" s="462"/>
      <c r="AKT222" s="462"/>
      <c r="AKU222" s="462"/>
      <c r="AKV222" s="462"/>
      <c r="AKW222" s="462"/>
      <c r="AKX222" s="462"/>
      <c r="AKY222" s="462"/>
      <c r="AKZ222" s="462"/>
      <c r="ALA222" s="462"/>
      <c r="ALB222" s="462"/>
      <c r="ALC222" s="462"/>
      <c r="ALD222" s="462"/>
      <c r="ALE222" s="462"/>
      <c r="ALF222" s="462"/>
      <c r="ALG222" s="462"/>
      <c r="ALH222" s="462"/>
      <c r="ALI222" s="462"/>
      <c r="ALJ222" s="462"/>
      <c r="ALK222" s="462"/>
      <c r="ALL222" s="462"/>
      <c r="ALM222" s="462"/>
      <c r="ALN222" s="462"/>
      <c r="ALO222" s="462"/>
      <c r="ALP222" s="462"/>
      <c r="ALQ222" s="462"/>
      <c r="ALR222" s="462"/>
      <c r="ALS222" s="462"/>
      <c r="ALT222" s="462"/>
      <c r="ALU222" s="462"/>
      <c r="ALV222" s="462"/>
      <c r="ALW222" s="462"/>
      <c r="ALX222" s="462"/>
      <c r="ALY222" s="462"/>
      <c r="ALZ222" s="462"/>
      <c r="AMA222" s="462"/>
      <c r="AMB222" s="462"/>
      <c r="AMC222" s="462"/>
      <c r="AMD222" s="462"/>
      <c r="AME222" s="462"/>
      <c r="AMF222" s="462"/>
      <c r="AMG222" s="462"/>
      <c r="AMH222" s="462"/>
      <c r="AMI222" s="462"/>
      <c r="AMJ222" s="462"/>
      <c r="AMK222" s="462"/>
      <c r="AML222" s="462"/>
      <c r="AMM222" s="462"/>
      <c r="AMN222" s="462"/>
      <c r="AMO222" s="462"/>
      <c r="AMP222" s="462"/>
      <c r="AMQ222" s="462"/>
      <c r="AMR222" s="462"/>
      <c r="AMS222" s="462"/>
      <c r="AMT222" s="462"/>
      <c r="AMU222" s="462"/>
      <c r="AMV222" s="462"/>
      <c r="AMW222" s="462"/>
      <c r="AMX222" s="462"/>
      <c r="AMY222" s="462"/>
      <c r="AMZ222" s="462"/>
      <c r="ANA222" s="462"/>
      <c r="ANB222" s="462"/>
      <c r="ANC222" s="462"/>
      <c r="AND222" s="462"/>
      <c r="ANE222" s="462"/>
      <c r="ANF222" s="462"/>
      <c r="ANG222" s="462"/>
      <c r="ANH222" s="462"/>
      <c r="ANI222" s="462"/>
      <c r="ANJ222" s="462"/>
      <c r="ANK222" s="462"/>
      <c r="ANL222" s="462"/>
      <c r="ANM222" s="462"/>
      <c r="ANN222" s="462"/>
      <c r="ANO222" s="462"/>
      <c r="ANP222" s="462"/>
      <c r="ANQ222" s="462"/>
      <c r="ANR222" s="462"/>
      <c r="ANS222" s="462"/>
      <c r="ANT222" s="462"/>
      <c r="ANU222" s="462"/>
      <c r="ANV222" s="462"/>
      <c r="ANW222" s="462"/>
      <c r="ANX222" s="462"/>
      <c r="ANY222" s="462"/>
      <c r="ANZ222" s="462"/>
      <c r="AOA222" s="462"/>
      <c r="AOB222" s="462"/>
      <c r="AOC222" s="462"/>
      <c r="AOD222" s="462"/>
      <c r="AOE222" s="462"/>
      <c r="AOF222" s="462"/>
      <c r="AOG222" s="462"/>
      <c r="AOH222" s="462"/>
      <c r="AOI222" s="462"/>
      <c r="AOJ222" s="462"/>
      <c r="AOK222" s="462"/>
      <c r="AOL222" s="462"/>
      <c r="AOM222" s="462"/>
      <c r="AON222" s="462"/>
      <c r="AOO222" s="462"/>
      <c r="AOP222" s="462"/>
      <c r="AOQ222" s="462"/>
      <c r="AOR222" s="462"/>
      <c r="AOS222" s="462"/>
      <c r="AOT222" s="462"/>
      <c r="AOU222" s="462"/>
      <c r="AOV222" s="462"/>
      <c r="AOW222" s="462"/>
      <c r="AOX222" s="462"/>
      <c r="AOY222" s="462"/>
      <c r="AOZ222" s="462"/>
      <c r="APA222" s="462"/>
      <c r="APB222" s="462"/>
      <c r="APC222" s="462"/>
      <c r="APD222" s="462"/>
      <c r="APE222" s="462"/>
      <c r="APF222" s="462"/>
      <c r="APG222" s="462"/>
      <c r="APH222" s="462"/>
      <c r="API222" s="462"/>
      <c r="APJ222" s="462"/>
      <c r="APK222" s="462"/>
      <c r="APL222" s="462"/>
      <c r="APM222" s="462"/>
      <c r="APN222" s="462"/>
      <c r="APO222" s="462"/>
      <c r="APP222" s="462"/>
      <c r="APQ222" s="462"/>
      <c r="APR222" s="462"/>
      <c r="APS222" s="462"/>
      <c r="APT222" s="462"/>
      <c r="APU222" s="462"/>
      <c r="APV222" s="462"/>
      <c r="APW222" s="462"/>
      <c r="APX222" s="462"/>
      <c r="APY222" s="462"/>
      <c r="APZ222" s="462"/>
      <c r="AQA222" s="462"/>
      <c r="AQB222" s="462"/>
      <c r="AQC222" s="462"/>
      <c r="AQD222" s="462"/>
      <c r="AQE222" s="462"/>
      <c r="AQF222" s="462"/>
      <c r="AQG222" s="462"/>
      <c r="AQH222" s="462"/>
      <c r="AQI222" s="462"/>
      <c r="AQJ222" s="462"/>
      <c r="AQK222" s="462"/>
      <c r="AQL222" s="462"/>
      <c r="AQM222" s="462"/>
      <c r="AQN222" s="462"/>
      <c r="AQO222" s="462"/>
      <c r="AQP222" s="462"/>
      <c r="AQQ222" s="462"/>
      <c r="AQR222" s="462"/>
      <c r="AQS222" s="462"/>
      <c r="AQT222" s="462"/>
      <c r="AQU222" s="462"/>
      <c r="AQV222" s="462"/>
      <c r="AQW222" s="462"/>
      <c r="AQX222" s="462"/>
      <c r="AQY222" s="462"/>
      <c r="AQZ222" s="462"/>
      <c r="ARA222" s="462"/>
      <c r="ARB222" s="462"/>
      <c r="ARC222" s="462"/>
      <c r="ARD222" s="462"/>
      <c r="ARE222" s="462"/>
      <c r="ARF222" s="462"/>
      <c r="ARG222" s="462"/>
      <c r="ARH222" s="462"/>
      <c r="ARI222" s="462"/>
      <c r="ARJ222" s="462"/>
      <c r="ARK222" s="462"/>
      <c r="ARL222" s="462"/>
      <c r="ARM222" s="462"/>
      <c r="ARN222" s="462"/>
      <c r="ARO222" s="462"/>
      <c r="ARP222" s="462"/>
      <c r="ARQ222" s="462"/>
      <c r="ARR222" s="462"/>
      <c r="ARS222" s="462"/>
      <c r="ART222" s="462"/>
      <c r="ARU222" s="462"/>
      <c r="ARV222" s="462"/>
      <c r="ARW222" s="462"/>
      <c r="ARX222" s="462"/>
      <c r="ARY222" s="462"/>
      <c r="ARZ222" s="462"/>
      <c r="ASA222" s="462"/>
      <c r="ASB222" s="462"/>
      <c r="ASC222" s="462"/>
      <c r="ASD222" s="462"/>
      <c r="ASE222" s="462"/>
      <c r="ASF222" s="462"/>
      <c r="ASG222" s="462"/>
      <c r="ASH222" s="462"/>
      <c r="ASI222" s="462"/>
      <c r="ASJ222" s="462"/>
      <c r="ASK222" s="462"/>
      <c r="ASL222" s="462"/>
      <c r="ASM222" s="462"/>
      <c r="ASN222" s="462"/>
      <c r="ASO222" s="462"/>
      <c r="ASP222" s="462"/>
      <c r="ASQ222" s="462"/>
      <c r="ASR222" s="462"/>
      <c r="ASS222" s="462"/>
      <c r="AST222" s="462"/>
      <c r="ASU222" s="462"/>
      <c r="ASV222" s="462"/>
      <c r="ASW222" s="462"/>
      <c r="ASX222" s="462"/>
      <c r="ASY222" s="462"/>
      <c r="ASZ222" s="462"/>
      <c r="ATA222" s="462"/>
      <c r="ATB222" s="462"/>
      <c r="ATC222" s="462"/>
      <c r="ATD222" s="462"/>
      <c r="ATE222" s="462"/>
      <c r="ATF222" s="462"/>
      <c r="ATG222" s="462"/>
      <c r="ATH222" s="462"/>
      <c r="ATI222" s="462"/>
      <c r="ATJ222" s="462"/>
      <c r="ATK222" s="462"/>
      <c r="ATL222" s="462"/>
      <c r="ATM222" s="462"/>
      <c r="ATN222" s="462"/>
      <c r="ATO222" s="462"/>
      <c r="ATP222" s="462"/>
      <c r="ATQ222" s="462"/>
      <c r="ATR222" s="462"/>
      <c r="ATS222" s="462"/>
      <c r="ATT222" s="462"/>
      <c r="ATU222" s="462"/>
      <c r="ATV222" s="462"/>
      <c r="ATW222" s="462"/>
      <c r="ATX222" s="462"/>
      <c r="ATY222" s="462"/>
      <c r="ATZ222" s="462"/>
      <c r="AUA222" s="462"/>
      <c r="AUB222" s="462"/>
      <c r="AUC222" s="462"/>
      <c r="AUD222" s="462"/>
      <c r="AUE222" s="462"/>
      <c r="AUF222" s="462"/>
      <c r="AUG222" s="462"/>
      <c r="AUH222" s="462"/>
      <c r="AUI222" s="462"/>
      <c r="AUJ222" s="462"/>
      <c r="AUK222" s="462"/>
      <c r="AUL222" s="462"/>
      <c r="AUM222" s="462"/>
      <c r="AUN222" s="462"/>
      <c r="AUO222" s="462"/>
      <c r="AUP222" s="462"/>
      <c r="AUQ222" s="462"/>
      <c r="AUR222" s="462"/>
      <c r="AUS222" s="462"/>
      <c r="AUT222" s="462"/>
      <c r="AUU222" s="462"/>
      <c r="AUV222" s="462"/>
      <c r="AUW222" s="462"/>
      <c r="AUX222" s="462"/>
      <c r="AUY222" s="462"/>
      <c r="AUZ222" s="462"/>
      <c r="AVA222" s="462"/>
      <c r="AVB222" s="462"/>
      <c r="AVC222" s="462"/>
      <c r="AVD222" s="462"/>
      <c r="AVE222" s="462"/>
      <c r="AVF222" s="462"/>
      <c r="AVG222" s="462"/>
      <c r="AVH222" s="462"/>
      <c r="AVI222" s="462"/>
      <c r="AVJ222" s="462"/>
      <c r="AVK222" s="462"/>
      <c r="AVL222" s="462"/>
      <c r="AVM222" s="462"/>
      <c r="AVN222" s="462"/>
      <c r="AVO222" s="462"/>
      <c r="AVP222" s="462"/>
      <c r="AVQ222" s="462"/>
      <c r="AVR222" s="462"/>
      <c r="AVS222" s="462"/>
      <c r="AVT222" s="462"/>
      <c r="AVU222" s="462"/>
      <c r="AVV222" s="462"/>
      <c r="AVW222" s="462"/>
      <c r="AVX222" s="462"/>
      <c r="AVY222" s="462"/>
      <c r="AVZ222" s="462"/>
      <c r="AWA222" s="462"/>
      <c r="AWB222" s="462"/>
      <c r="AWC222" s="462"/>
      <c r="AWD222" s="462"/>
      <c r="AWE222" s="462"/>
      <c r="AWF222" s="462"/>
      <c r="AWG222" s="462"/>
      <c r="AWH222" s="462"/>
      <c r="AWI222" s="462"/>
      <c r="AWJ222" s="462"/>
      <c r="AWK222" s="462"/>
      <c r="AWL222" s="462"/>
      <c r="AWM222" s="462"/>
      <c r="AWN222" s="462"/>
      <c r="AWO222" s="462"/>
      <c r="AWP222" s="462"/>
      <c r="AWQ222" s="462"/>
      <c r="AWR222" s="462"/>
      <c r="AWS222" s="462"/>
      <c r="AWT222" s="462"/>
      <c r="AWU222" s="462"/>
      <c r="AWV222" s="462"/>
      <c r="AWW222" s="462"/>
      <c r="AWX222" s="462"/>
      <c r="AWY222" s="462"/>
      <c r="AWZ222" s="462"/>
      <c r="AXA222" s="462"/>
      <c r="AXB222" s="462"/>
      <c r="AXC222" s="462"/>
      <c r="AXD222" s="462"/>
      <c r="AXE222" s="462"/>
      <c r="AXF222" s="462"/>
      <c r="AXG222" s="462"/>
      <c r="AXH222" s="462"/>
      <c r="AXI222" s="462"/>
      <c r="AXJ222" s="462"/>
      <c r="AXK222" s="462"/>
      <c r="AXL222" s="462"/>
      <c r="AXM222" s="462"/>
      <c r="AXN222" s="462"/>
      <c r="AXO222" s="462"/>
      <c r="AXP222" s="462"/>
      <c r="AXQ222" s="462"/>
      <c r="AXR222" s="462"/>
      <c r="AXS222" s="462"/>
      <c r="AXT222" s="462"/>
      <c r="AXU222" s="462"/>
      <c r="AXV222" s="462"/>
      <c r="AXW222" s="462"/>
      <c r="AXX222" s="462"/>
      <c r="AXY222" s="462"/>
      <c r="AXZ222" s="462"/>
      <c r="AYA222" s="462"/>
      <c r="AYB222" s="462"/>
      <c r="AYC222" s="462"/>
      <c r="AYD222" s="462"/>
      <c r="AYE222" s="462"/>
      <c r="AYF222" s="462"/>
      <c r="AYG222" s="462"/>
      <c r="AYH222" s="462"/>
      <c r="AYI222" s="462"/>
      <c r="AYJ222" s="462"/>
      <c r="AYK222" s="462"/>
      <c r="AYL222" s="462"/>
      <c r="AYM222" s="462"/>
      <c r="AYN222" s="462"/>
      <c r="AYO222" s="462"/>
      <c r="AYP222" s="462"/>
      <c r="AYQ222" s="462"/>
      <c r="AYR222" s="462"/>
      <c r="AYS222" s="462"/>
      <c r="AYT222" s="462"/>
      <c r="AYU222" s="462"/>
      <c r="AYV222" s="462"/>
      <c r="AYW222" s="462"/>
      <c r="AYX222" s="462"/>
      <c r="AYY222" s="462"/>
      <c r="AYZ222" s="462"/>
      <c r="AZA222" s="462"/>
      <c r="AZB222" s="462"/>
      <c r="AZC222" s="462"/>
      <c r="AZD222" s="462"/>
      <c r="AZE222" s="462"/>
      <c r="AZF222" s="462"/>
      <c r="AZG222" s="462"/>
      <c r="AZH222" s="462"/>
      <c r="AZI222" s="462"/>
      <c r="AZJ222" s="462"/>
      <c r="AZK222" s="462"/>
      <c r="AZL222" s="462"/>
      <c r="AZM222" s="462"/>
      <c r="AZN222" s="462"/>
      <c r="AZO222" s="462"/>
      <c r="AZP222" s="462"/>
      <c r="AZQ222" s="462"/>
      <c r="AZR222" s="462"/>
      <c r="AZS222" s="462"/>
      <c r="AZT222" s="462"/>
      <c r="AZU222" s="462"/>
      <c r="AZV222" s="462"/>
      <c r="AZW222" s="462"/>
      <c r="AZX222" s="462"/>
      <c r="AZY222" s="462"/>
      <c r="AZZ222" s="462"/>
      <c r="BAA222" s="462"/>
      <c r="BAB222" s="462"/>
      <c r="BAC222" s="462"/>
      <c r="BAD222" s="462"/>
      <c r="BAE222" s="462"/>
      <c r="BAF222" s="462"/>
      <c r="BAG222" s="462"/>
      <c r="BAH222" s="462"/>
      <c r="BAI222" s="462"/>
      <c r="BAJ222" s="462"/>
      <c r="BAK222" s="462"/>
      <c r="BAL222" s="462"/>
      <c r="BAM222" s="462"/>
      <c r="BAN222" s="462"/>
      <c r="BAO222" s="462"/>
      <c r="BAP222" s="462"/>
      <c r="BAQ222" s="462"/>
      <c r="BAR222" s="462"/>
      <c r="BAS222" s="462"/>
      <c r="BAT222" s="462"/>
      <c r="BAU222" s="462"/>
      <c r="BAV222" s="462"/>
      <c r="BAW222" s="462"/>
      <c r="BAX222" s="462"/>
      <c r="BAY222" s="462"/>
      <c r="BAZ222" s="462"/>
      <c r="BBA222" s="462"/>
      <c r="BBB222" s="462"/>
      <c r="BBC222" s="462"/>
      <c r="BBD222" s="462"/>
      <c r="BBE222" s="462"/>
      <c r="BBF222" s="462"/>
      <c r="BBG222" s="462"/>
      <c r="BBH222" s="462"/>
      <c r="BBI222" s="462"/>
      <c r="BBJ222" s="462"/>
      <c r="BBK222" s="462"/>
      <c r="BBL222" s="462"/>
      <c r="BBM222" s="462"/>
      <c r="BBN222" s="462"/>
      <c r="BBO222" s="462"/>
      <c r="BBP222" s="462"/>
      <c r="BBQ222" s="462"/>
      <c r="BBR222" s="462"/>
      <c r="BBS222" s="462"/>
      <c r="BBT222" s="462"/>
      <c r="BBU222" s="462"/>
      <c r="BBV222" s="462"/>
      <c r="BBW222" s="462"/>
      <c r="BBX222" s="462"/>
      <c r="BBY222" s="462"/>
      <c r="BBZ222" s="462"/>
      <c r="BCA222" s="462"/>
      <c r="BCB222" s="462"/>
      <c r="BCC222" s="462"/>
      <c r="BCD222" s="462"/>
      <c r="BCE222" s="462"/>
      <c r="BCF222" s="462"/>
      <c r="BCG222" s="462"/>
      <c r="BCH222" s="462"/>
      <c r="BCI222" s="462"/>
      <c r="BCJ222" s="462"/>
      <c r="BCK222" s="462"/>
      <c r="BCL222" s="462"/>
      <c r="BCM222" s="462"/>
      <c r="BCN222" s="462"/>
      <c r="BCO222" s="462"/>
      <c r="BCP222" s="462"/>
      <c r="BCQ222" s="462"/>
      <c r="BCR222" s="462"/>
      <c r="BCS222" s="462"/>
      <c r="BCT222" s="462"/>
      <c r="BCU222" s="462"/>
      <c r="BCV222" s="462"/>
      <c r="BCW222" s="462"/>
      <c r="BCX222" s="462"/>
      <c r="BCY222" s="462"/>
      <c r="BCZ222" s="462"/>
      <c r="BDA222" s="462"/>
      <c r="BDB222" s="462"/>
      <c r="BDC222" s="462"/>
      <c r="BDD222" s="462"/>
      <c r="BDE222" s="462"/>
      <c r="BDF222" s="462"/>
      <c r="BDG222" s="462"/>
      <c r="BDH222" s="462"/>
      <c r="BDI222" s="462"/>
      <c r="BDJ222" s="462"/>
      <c r="BDK222" s="462"/>
      <c r="BDL222" s="462"/>
      <c r="BDM222" s="462"/>
      <c r="BDN222" s="462"/>
      <c r="BDO222" s="462"/>
      <c r="BDP222" s="462"/>
      <c r="BDQ222" s="462"/>
      <c r="BDR222" s="462"/>
      <c r="BDS222" s="462"/>
      <c r="BDT222" s="462"/>
      <c r="BDU222" s="462"/>
      <c r="BDV222" s="462"/>
      <c r="BDW222" s="462"/>
      <c r="BDX222" s="462"/>
      <c r="BDY222" s="462"/>
      <c r="BDZ222" s="462"/>
      <c r="BEA222" s="462"/>
      <c r="BEB222" s="462"/>
      <c r="BEC222" s="462"/>
      <c r="BED222" s="462"/>
      <c r="BEE222" s="462"/>
      <c r="BEF222" s="462"/>
      <c r="BEG222" s="462"/>
      <c r="BEH222" s="462"/>
      <c r="BEI222" s="462"/>
      <c r="BEJ222" s="462"/>
      <c r="BEK222" s="462"/>
      <c r="BEL222" s="462"/>
      <c r="BEM222" s="462"/>
      <c r="BEN222" s="462"/>
      <c r="BEO222" s="462"/>
      <c r="BEP222" s="462"/>
      <c r="BEQ222" s="462"/>
      <c r="BER222" s="462"/>
      <c r="BES222" s="462"/>
      <c r="BET222" s="462"/>
      <c r="BEU222" s="462"/>
      <c r="BEV222" s="462"/>
      <c r="BEW222" s="462"/>
      <c r="BEX222" s="462"/>
      <c r="BEY222" s="462"/>
      <c r="BEZ222" s="462"/>
      <c r="BFA222" s="462"/>
      <c r="BFB222" s="462"/>
      <c r="BFC222" s="462"/>
      <c r="BFD222" s="462"/>
      <c r="BFE222" s="462"/>
      <c r="BFF222" s="462"/>
      <c r="BFG222" s="462"/>
      <c r="BFH222" s="462"/>
      <c r="BFI222" s="462"/>
      <c r="BFJ222" s="462"/>
      <c r="BFK222" s="462"/>
      <c r="BFL222" s="462"/>
      <c r="BFM222" s="462"/>
      <c r="BFN222" s="462"/>
      <c r="BFO222" s="462"/>
      <c r="BFP222" s="462"/>
      <c r="BFQ222" s="462"/>
      <c r="BFR222" s="462"/>
      <c r="BFS222" s="462"/>
      <c r="BFT222" s="462"/>
      <c r="BFU222" s="462"/>
      <c r="BFV222" s="462"/>
      <c r="BFW222" s="462"/>
      <c r="BFX222" s="462"/>
      <c r="BFY222" s="462"/>
      <c r="BFZ222" s="462"/>
      <c r="BGA222" s="462"/>
      <c r="BGB222" s="462"/>
      <c r="BGC222" s="462"/>
      <c r="BGD222" s="462"/>
      <c r="BGE222" s="462"/>
      <c r="BGF222" s="462"/>
      <c r="BGG222" s="462"/>
      <c r="BGH222" s="462"/>
      <c r="BGI222" s="462"/>
      <c r="BGJ222" s="462"/>
      <c r="BGK222" s="462"/>
      <c r="BGL222" s="462"/>
      <c r="BGM222" s="462"/>
      <c r="BGN222" s="462"/>
      <c r="BGO222" s="462"/>
      <c r="BGP222" s="462"/>
      <c r="BGQ222" s="462"/>
      <c r="BGR222" s="462"/>
      <c r="BGS222" s="462"/>
      <c r="BGT222" s="462"/>
      <c r="BGU222" s="462"/>
      <c r="BGV222" s="462"/>
      <c r="BGW222" s="462"/>
      <c r="BGX222" s="462"/>
      <c r="BGY222" s="462"/>
      <c r="BGZ222" s="462"/>
      <c r="BHA222" s="462"/>
      <c r="BHB222" s="462"/>
      <c r="BHC222" s="462"/>
      <c r="BHD222" s="462"/>
      <c r="BHE222" s="462"/>
      <c r="BHF222" s="462"/>
      <c r="BHG222" s="462"/>
      <c r="BHH222" s="462"/>
      <c r="BHI222" s="462"/>
      <c r="BHJ222" s="462"/>
      <c r="BHK222" s="462"/>
      <c r="BHL222" s="462"/>
      <c r="BHM222" s="462"/>
      <c r="BHN222" s="462"/>
      <c r="BHO222" s="462"/>
      <c r="BHP222" s="462"/>
      <c r="BHQ222" s="462"/>
      <c r="BHR222" s="462"/>
      <c r="BHS222" s="462"/>
      <c r="BHT222" s="462"/>
      <c r="BHU222" s="462"/>
      <c r="BHV222" s="462"/>
      <c r="BHW222" s="462"/>
      <c r="BHX222" s="462"/>
      <c r="BHY222" s="462"/>
      <c r="BHZ222" s="462"/>
      <c r="BIA222" s="462"/>
      <c r="BIB222" s="462"/>
      <c r="BIC222" s="462"/>
      <c r="BID222" s="462"/>
      <c r="BIE222" s="462"/>
      <c r="BIF222" s="462"/>
      <c r="BIG222" s="462"/>
      <c r="BIH222" s="462"/>
      <c r="BII222" s="462"/>
      <c r="BIJ222" s="462"/>
      <c r="BIK222" s="462"/>
      <c r="BIL222" s="462"/>
      <c r="BIM222" s="462"/>
      <c r="BIN222" s="462"/>
      <c r="BIO222" s="462"/>
      <c r="BIP222" s="462"/>
      <c r="BIQ222" s="462"/>
      <c r="BIR222" s="462"/>
      <c r="BIS222" s="462"/>
      <c r="BIT222" s="462"/>
      <c r="BIU222" s="462"/>
      <c r="BIV222" s="462"/>
      <c r="BIW222" s="462"/>
      <c r="BIX222" s="462"/>
      <c r="BIY222" s="462"/>
      <c r="BIZ222" s="462"/>
      <c r="BJA222" s="462"/>
      <c r="BJB222" s="462"/>
      <c r="BJC222" s="462"/>
      <c r="BJD222" s="462"/>
      <c r="BJE222" s="462"/>
      <c r="BJF222" s="462"/>
      <c r="BJG222" s="462"/>
      <c r="BJH222" s="462"/>
      <c r="BJI222" s="462"/>
      <c r="BJJ222" s="462"/>
      <c r="BJK222" s="462"/>
      <c r="BJL222" s="462"/>
      <c r="BJM222" s="462"/>
      <c r="BJN222" s="462"/>
      <c r="BJO222" s="462"/>
      <c r="BJP222" s="462"/>
      <c r="BJQ222" s="462"/>
      <c r="BJR222" s="462"/>
      <c r="BJS222" s="462"/>
      <c r="BJT222" s="462"/>
      <c r="BJU222" s="462"/>
      <c r="BJV222" s="462"/>
      <c r="BJW222" s="462"/>
      <c r="BJX222" s="462"/>
      <c r="BJY222" s="462"/>
      <c r="BJZ222" s="462"/>
      <c r="BKA222" s="462"/>
      <c r="BKB222" s="462"/>
      <c r="BKC222" s="462"/>
      <c r="BKD222" s="462"/>
      <c r="BKE222" s="462"/>
      <c r="BKF222" s="462"/>
      <c r="BKG222" s="462"/>
      <c r="BKH222" s="462"/>
      <c r="BKI222" s="462"/>
      <c r="BKJ222" s="462"/>
      <c r="BKK222" s="462"/>
      <c r="BKL222" s="462"/>
      <c r="BKM222" s="462"/>
      <c r="BKN222" s="462"/>
      <c r="BKO222" s="462"/>
      <c r="BKP222" s="462"/>
      <c r="BKQ222" s="462"/>
      <c r="BKR222" s="462"/>
      <c r="BKS222" s="462"/>
      <c r="BKT222" s="462"/>
      <c r="BKU222" s="462"/>
      <c r="BKV222" s="462"/>
      <c r="BKW222" s="462"/>
      <c r="BKX222" s="462"/>
      <c r="BKY222" s="462"/>
      <c r="BKZ222" s="462"/>
      <c r="BLA222" s="462"/>
      <c r="BLB222" s="462"/>
      <c r="BLC222" s="462"/>
      <c r="BLD222" s="462"/>
      <c r="BLE222" s="462"/>
      <c r="BLF222" s="462"/>
      <c r="BLG222" s="462"/>
      <c r="BLH222" s="462"/>
      <c r="BLI222" s="462"/>
      <c r="BLJ222" s="462"/>
      <c r="BLK222" s="462"/>
      <c r="BLL222" s="462"/>
      <c r="BLM222" s="462"/>
      <c r="BLN222" s="462"/>
      <c r="BLO222" s="462"/>
      <c r="BLP222" s="462"/>
      <c r="BLQ222" s="462"/>
      <c r="BLR222" s="462"/>
      <c r="BLS222" s="462"/>
      <c r="BLT222" s="462"/>
      <c r="BLU222" s="462"/>
      <c r="BLV222" s="462"/>
      <c r="BLW222" s="462"/>
      <c r="BLX222" s="462"/>
      <c r="BLY222" s="462"/>
      <c r="BLZ222" s="462"/>
      <c r="BMA222" s="462"/>
      <c r="BMB222" s="462"/>
      <c r="BMC222" s="462"/>
      <c r="BMD222" s="462"/>
      <c r="BME222" s="462"/>
      <c r="BMF222" s="462"/>
      <c r="BMG222" s="462"/>
      <c r="BMH222" s="462"/>
      <c r="BMI222" s="462"/>
      <c r="BMJ222" s="462"/>
      <c r="BMK222" s="462"/>
      <c r="BML222" s="462"/>
      <c r="BMM222" s="462"/>
      <c r="BMN222" s="462"/>
      <c r="BMO222" s="462"/>
      <c r="BMP222" s="462"/>
      <c r="BMQ222" s="462"/>
      <c r="BMR222" s="462"/>
      <c r="BMS222" s="462"/>
      <c r="BMT222" s="462"/>
      <c r="BMU222" s="462"/>
      <c r="BMV222" s="462"/>
      <c r="BMW222" s="462"/>
      <c r="BMX222" s="462"/>
      <c r="BMY222" s="462"/>
      <c r="BMZ222" s="462"/>
      <c r="BNA222" s="462"/>
      <c r="BNB222" s="462"/>
      <c r="BNC222" s="462"/>
      <c r="BND222" s="462"/>
      <c r="BNE222" s="462"/>
      <c r="BNF222" s="462"/>
      <c r="BNG222" s="462"/>
      <c r="BNH222" s="462"/>
      <c r="BNI222" s="462"/>
      <c r="BNJ222" s="462"/>
      <c r="BNK222" s="462"/>
      <c r="BNL222" s="462"/>
      <c r="BNM222" s="462"/>
      <c r="BNN222" s="462"/>
      <c r="BNO222" s="462"/>
      <c r="BNP222" s="462"/>
      <c r="BNQ222" s="462"/>
      <c r="BNR222" s="462"/>
      <c r="BNS222" s="462"/>
      <c r="BNT222" s="462"/>
      <c r="BNU222" s="462"/>
      <c r="BNV222" s="462"/>
      <c r="BNW222" s="462"/>
      <c r="BNX222" s="462"/>
      <c r="BNY222" s="462"/>
      <c r="BNZ222" s="462"/>
      <c r="BOA222" s="462"/>
      <c r="BOB222" s="462"/>
      <c r="BOC222" s="462"/>
      <c r="BOD222" s="462"/>
      <c r="BOE222" s="462"/>
      <c r="BOF222" s="462"/>
      <c r="BOG222" s="462"/>
      <c r="BOH222" s="462"/>
      <c r="BOI222" s="462"/>
      <c r="BOJ222" s="462"/>
      <c r="BOK222" s="462"/>
      <c r="BOL222" s="462"/>
      <c r="BOM222" s="462"/>
      <c r="BON222" s="462"/>
      <c r="BOO222" s="462"/>
      <c r="BOP222" s="462"/>
      <c r="BOQ222" s="462"/>
      <c r="BOR222" s="462"/>
      <c r="BOS222" s="462"/>
      <c r="BOT222" s="462"/>
      <c r="BOU222" s="462"/>
      <c r="BOV222" s="462"/>
      <c r="BOW222" s="462"/>
      <c r="BOX222" s="462"/>
      <c r="BOY222" s="462"/>
      <c r="BOZ222" s="462"/>
      <c r="BPA222" s="462"/>
      <c r="BPB222" s="462"/>
      <c r="BPC222" s="462"/>
      <c r="BPD222" s="462"/>
      <c r="BPE222" s="462"/>
      <c r="BPF222" s="462"/>
      <c r="BPG222" s="462"/>
      <c r="BPH222" s="462"/>
      <c r="BPI222" s="462"/>
      <c r="BPJ222" s="462"/>
      <c r="BPK222" s="462"/>
      <c r="BPL222" s="462"/>
      <c r="BPM222" s="462"/>
      <c r="BPN222" s="462"/>
      <c r="BPO222" s="462"/>
      <c r="BPP222" s="462"/>
      <c r="BPQ222" s="462"/>
      <c r="BPR222" s="462"/>
      <c r="BPS222" s="462"/>
      <c r="BPT222" s="462"/>
      <c r="BPU222" s="462"/>
      <c r="BPV222" s="462"/>
      <c r="BPW222" s="462"/>
      <c r="BPX222" s="462"/>
      <c r="BPY222" s="462"/>
      <c r="BPZ222" s="462"/>
      <c r="BQA222" s="462"/>
      <c r="BQB222" s="462"/>
      <c r="BQC222" s="462"/>
      <c r="BQD222" s="462"/>
      <c r="BQE222" s="462"/>
      <c r="BQF222" s="462"/>
      <c r="BQG222" s="462"/>
      <c r="BQH222" s="462"/>
      <c r="BQI222" s="462"/>
      <c r="BQJ222" s="462"/>
      <c r="BQK222" s="462"/>
      <c r="BQL222" s="462"/>
      <c r="BQM222" s="462"/>
      <c r="BQN222" s="462"/>
      <c r="BQO222" s="462"/>
      <c r="BQP222" s="462"/>
      <c r="BQQ222" s="462"/>
      <c r="BQR222" s="462"/>
      <c r="BQS222" s="462"/>
      <c r="BQT222" s="462"/>
      <c r="BQU222" s="462"/>
      <c r="BQV222" s="462"/>
      <c r="BQW222" s="462"/>
      <c r="BQX222" s="462"/>
      <c r="BQY222" s="462"/>
      <c r="BQZ222" s="462"/>
      <c r="BRA222" s="462"/>
      <c r="BRB222" s="462"/>
      <c r="BRC222" s="462"/>
      <c r="BRD222" s="462"/>
      <c r="BRE222" s="462"/>
      <c r="BRF222" s="462"/>
      <c r="BRG222" s="462"/>
      <c r="BRH222" s="462"/>
      <c r="BRI222" s="462"/>
      <c r="BRJ222" s="462"/>
      <c r="BRK222" s="462"/>
      <c r="BRL222" s="462"/>
      <c r="BRM222" s="462"/>
      <c r="BRN222" s="462"/>
      <c r="BRO222" s="462"/>
      <c r="BRP222" s="462"/>
      <c r="BRQ222" s="462"/>
      <c r="BRR222" s="462"/>
      <c r="BRS222" s="462"/>
      <c r="BRT222" s="462"/>
      <c r="BRU222" s="462"/>
      <c r="BRV222" s="462"/>
      <c r="BRW222" s="462"/>
      <c r="BRX222" s="462"/>
      <c r="BRY222" s="462"/>
      <c r="BRZ222" s="462"/>
      <c r="BSA222" s="462"/>
      <c r="BSB222" s="462"/>
      <c r="BSC222" s="462"/>
      <c r="BSD222" s="462"/>
      <c r="BSE222" s="462"/>
      <c r="BSF222" s="462"/>
      <c r="BSG222" s="462"/>
      <c r="BSH222" s="462"/>
      <c r="BSI222" s="462"/>
      <c r="BSJ222" s="462"/>
      <c r="BSK222" s="462"/>
      <c r="BSL222" s="462"/>
      <c r="BSM222" s="462"/>
      <c r="BSN222" s="462"/>
      <c r="BSO222" s="462"/>
      <c r="BSP222" s="462"/>
      <c r="BSQ222" s="462"/>
      <c r="BSR222" s="462"/>
      <c r="BSS222" s="462"/>
      <c r="BST222" s="462"/>
      <c r="BSU222" s="462"/>
      <c r="BSV222" s="462"/>
      <c r="BSW222" s="462"/>
      <c r="BSX222" s="462"/>
      <c r="BSY222" s="462"/>
      <c r="BSZ222" s="462"/>
      <c r="BTA222" s="462"/>
      <c r="BTB222" s="462"/>
      <c r="BTC222" s="462"/>
      <c r="BTD222" s="462"/>
      <c r="BTE222" s="462"/>
      <c r="BTF222" s="462"/>
      <c r="BTG222" s="462"/>
      <c r="BTH222" s="462"/>
      <c r="BTI222" s="462"/>
    </row>
    <row r="223" spans="1:1881" s="461" customFormat="1" ht="22.5" customHeight="1" x14ac:dyDescent="0.25">
      <c r="A223" s="388"/>
      <c r="B223" s="386"/>
      <c r="C223" s="387"/>
      <c r="D223" s="748"/>
      <c r="E223" s="693"/>
      <c r="F223" s="556"/>
      <c r="G223" s="368"/>
      <c r="H223" s="384"/>
      <c r="I223" s="388"/>
      <c r="J223"/>
      <c r="K223" s="462"/>
      <c r="L223" s="462"/>
      <c r="M223" s="462"/>
      <c r="N223"/>
      <c r="O223" s="462"/>
      <c r="P223" s="462"/>
      <c r="Q223" s="462"/>
      <c r="R223" s="462"/>
      <c r="S223" s="462"/>
      <c r="T223" s="462"/>
      <c r="U223" s="462"/>
      <c r="V223" s="462"/>
      <c r="W223" s="462"/>
      <c r="X223" s="462"/>
      <c r="Y223" s="462"/>
      <c r="Z223" s="462"/>
      <c r="AA223" s="462"/>
      <c r="AB223" s="462"/>
      <c r="AC223" s="462"/>
      <c r="AD223" s="462"/>
      <c r="AE223" s="462"/>
      <c r="AF223" s="462"/>
      <c r="AG223" s="462"/>
      <c r="AH223" s="462"/>
      <c r="AI223" s="462"/>
      <c r="AJ223" s="462"/>
      <c r="AK223" s="462"/>
      <c r="AL223" s="462"/>
      <c r="AM223" s="462"/>
      <c r="AN223" s="462"/>
      <c r="AO223" s="462"/>
      <c r="AP223" s="462"/>
      <c r="AQ223" s="462"/>
      <c r="AR223" s="462"/>
      <c r="AS223" s="462"/>
      <c r="AT223" s="462"/>
      <c r="AU223" s="462"/>
      <c r="AV223" s="462"/>
      <c r="AW223" s="462"/>
      <c r="AX223" s="462"/>
      <c r="AY223" s="462"/>
      <c r="AZ223" s="462"/>
      <c r="BA223" s="462"/>
      <c r="BB223" s="462"/>
      <c r="BC223" s="462"/>
      <c r="BD223" s="462"/>
      <c r="BE223" s="462"/>
      <c r="BF223" s="462"/>
      <c r="BG223" s="462"/>
      <c r="BH223" s="462"/>
      <c r="BI223" s="462"/>
      <c r="BJ223" s="462"/>
      <c r="BK223" s="462"/>
      <c r="BL223" s="462"/>
      <c r="BM223" s="462"/>
      <c r="BN223" s="462"/>
      <c r="BO223" s="462"/>
      <c r="BP223" s="462"/>
      <c r="BQ223" s="462"/>
      <c r="BR223" s="462"/>
      <c r="BS223" s="462"/>
      <c r="BT223" s="462"/>
      <c r="BU223" s="462"/>
      <c r="BV223" s="462"/>
      <c r="BW223" s="462"/>
      <c r="BX223" s="462"/>
      <c r="BY223" s="462"/>
      <c r="BZ223" s="462"/>
      <c r="CA223" s="462"/>
      <c r="CB223" s="462"/>
      <c r="CC223" s="462"/>
      <c r="CD223" s="462"/>
      <c r="CE223" s="462"/>
      <c r="CF223" s="462"/>
      <c r="CG223" s="462"/>
      <c r="CH223" s="462"/>
      <c r="CI223" s="462"/>
      <c r="CJ223" s="462"/>
      <c r="CK223" s="462"/>
      <c r="CL223" s="462"/>
      <c r="CM223" s="462"/>
      <c r="CN223" s="462"/>
      <c r="CO223" s="462"/>
      <c r="CP223" s="462"/>
      <c r="CQ223" s="462"/>
      <c r="CR223" s="462"/>
      <c r="CS223" s="462"/>
      <c r="CT223" s="462"/>
      <c r="CU223" s="462"/>
      <c r="CV223" s="462"/>
      <c r="CW223" s="462"/>
      <c r="CX223" s="462"/>
      <c r="CY223" s="462"/>
      <c r="CZ223" s="462"/>
      <c r="DA223" s="462"/>
      <c r="DB223" s="462"/>
      <c r="DC223" s="462"/>
      <c r="DD223" s="462"/>
      <c r="DE223" s="462"/>
      <c r="DF223" s="462"/>
      <c r="DG223" s="462"/>
      <c r="DH223" s="462"/>
      <c r="DI223" s="462"/>
      <c r="DJ223" s="462"/>
      <c r="DK223" s="462"/>
      <c r="DL223" s="462"/>
      <c r="DM223" s="462"/>
      <c r="DN223" s="462"/>
      <c r="DO223" s="462"/>
      <c r="DP223" s="462"/>
      <c r="DQ223" s="462"/>
      <c r="DR223" s="462"/>
      <c r="DS223" s="462"/>
      <c r="DT223" s="462"/>
      <c r="DU223" s="462"/>
      <c r="DV223" s="462"/>
      <c r="DW223" s="462"/>
      <c r="DX223" s="462"/>
      <c r="DY223" s="462"/>
      <c r="DZ223" s="462"/>
      <c r="EA223" s="462"/>
      <c r="EB223" s="462"/>
      <c r="EC223" s="462"/>
      <c r="ED223" s="462"/>
      <c r="EE223" s="462"/>
      <c r="EF223" s="462"/>
      <c r="EG223" s="462"/>
      <c r="EH223" s="462"/>
      <c r="EI223" s="462"/>
      <c r="EJ223" s="462"/>
      <c r="EK223" s="462"/>
      <c r="EL223" s="462"/>
      <c r="EM223" s="462"/>
      <c r="EN223" s="462"/>
      <c r="EO223" s="462"/>
      <c r="EP223" s="462"/>
      <c r="EQ223" s="462"/>
      <c r="ER223" s="462"/>
      <c r="ES223" s="462"/>
      <c r="ET223" s="462"/>
      <c r="EU223" s="462"/>
      <c r="EV223" s="462"/>
      <c r="EW223" s="462"/>
      <c r="EX223" s="462"/>
      <c r="EY223" s="462"/>
      <c r="EZ223" s="462"/>
      <c r="FA223" s="462"/>
      <c r="FB223" s="462"/>
      <c r="FC223" s="462"/>
      <c r="FD223" s="462"/>
      <c r="FE223" s="462"/>
      <c r="FF223" s="462"/>
      <c r="FG223" s="462"/>
      <c r="FH223" s="462"/>
      <c r="FI223" s="462"/>
      <c r="FJ223" s="462"/>
      <c r="FK223" s="462"/>
      <c r="FL223" s="462"/>
      <c r="FM223" s="462"/>
      <c r="FN223" s="462"/>
      <c r="FO223" s="462"/>
      <c r="FP223" s="462"/>
      <c r="FQ223" s="462"/>
      <c r="FR223" s="462"/>
      <c r="FS223" s="462"/>
      <c r="FT223" s="462"/>
      <c r="FU223" s="462"/>
      <c r="FV223" s="462"/>
      <c r="FW223" s="462"/>
      <c r="FX223" s="462"/>
      <c r="FY223" s="462"/>
      <c r="FZ223" s="462"/>
      <c r="GA223" s="462"/>
      <c r="GB223" s="462"/>
      <c r="GC223" s="462"/>
      <c r="GD223" s="462"/>
      <c r="GE223" s="462"/>
      <c r="GF223" s="462"/>
      <c r="GG223" s="462"/>
      <c r="GH223" s="462"/>
      <c r="GI223" s="462"/>
      <c r="GJ223" s="462"/>
      <c r="GK223" s="462"/>
      <c r="GL223" s="462"/>
      <c r="GM223" s="462"/>
      <c r="GN223" s="462"/>
      <c r="GO223" s="462"/>
      <c r="GP223" s="462"/>
      <c r="GQ223" s="462"/>
      <c r="GR223" s="462"/>
      <c r="GS223" s="462"/>
      <c r="GT223" s="462"/>
      <c r="GU223" s="462"/>
      <c r="GV223" s="462"/>
      <c r="GW223" s="462"/>
      <c r="GX223" s="462"/>
      <c r="GY223" s="462"/>
      <c r="GZ223" s="462"/>
      <c r="HA223" s="462"/>
      <c r="HB223" s="462"/>
      <c r="HC223" s="462"/>
      <c r="HD223" s="462"/>
      <c r="HE223" s="462"/>
      <c r="HF223" s="462"/>
      <c r="HG223" s="462"/>
      <c r="HH223" s="462"/>
      <c r="HI223" s="462"/>
      <c r="HJ223" s="462"/>
      <c r="HK223" s="462"/>
      <c r="HL223" s="462"/>
      <c r="HM223" s="462"/>
      <c r="HN223" s="462"/>
      <c r="HO223" s="462"/>
      <c r="HP223" s="462"/>
      <c r="HQ223" s="462"/>
      <c r="HR223" s="462"/>
      <c r="HS223" s="462"/>
      <c r="HT223" s="462"/>
      <c r="HU223" s="462"/>
      <c r="HV223" s="462"/>
      <c r="HW223" s="462"/>
      <c r="HX223" s="462"/>
      <c r="HY223" s="462"/>
      <c r="HZ223" s="462"/>
      <c r="IA223" s="462"/>
      <c r="IB223" s="462"/>
      <c r="IC223" s="462"/>
      <c r="ID223" s="462"/>
      <c r="IE223" s="462"/>
      <c r="IF223" s="462"/>
      <c r="IG223" s="462"/>
      <c r="IH223" s="462"/>
      <c r="II223" s="462"/>
      <c r="IJ223" s="462"/>
      <c r="IK223" s="462"/>
      <c r="IL223" s="462"/>
      <c r="IM223" s="462"/>
      <c r="IN223" s="462"/>
      <c r="IO223" s="462"/>
      <c r="IP223" s="462"/>
      <c r="IQ223" s="462"/>
      <c r="IR223" s="462"/>
      <c r="IS223" s="462"/>
      <c r="IT223" s="462"/>
      <c r="IU223" s="462"/>
      <c r="IV223" s="462"/>
      <c r="IW223" s="462"/>
      <c r="IX223" s="462"/>
      <c r="IY223" s="462"/>
      <c r="IZ223" s="462"/>
      <c r="JA223" s="462"/>
      <c r="JB223" s="462"/>
      <c r="JC223" s="462"/>
      <c r="JD223" s="462"/>
      <c r="JE223" s="462"/>
      <c r="JF223" s="462"/>
      <c r="JG223" s="462"/>
      <c r="JH223" s="462"/>
      <c r="JI223" s="462"/>
      <c r="JJ223" s="462"/>
      <c r="JK223" s="462"/>
      <c r="JL223" s="462"/>
      <c r="JM223" s="462"/>
      <c r="JN223" s="462"/>
      <c r="JO223" s="462"/>
      <c r="JP223" s="462"/>
      <c r="JQ223" s="462"/>
      <c r="JR223" s="462"/>
      <c r="JS223" s="462"/>
      <c r="JT223" s="462"/>
      <c r="JU223" s="462"/>
      <c r="JV223" s="462"/>
      <c r="JW223" s="462"/>
      <c r="JX223" s="462"/>
      <c r="JY223" s="462"/>
      <c r="JZ223" s="462"/>
      <c r="KA223" s="462"/>
      <c r="KB223" s="462"/>
      <c r="KC223" s="462"/>
      <c r="KD223" s="462"/>
      <c r="KE223" s="462"/>
      <c r="KF223" s="462"/>
      <c r="KG223" s="462"/>
      <c r="KH223" s="462"/>
      <c r="KI223" s="462"/>
      <c r="KJ223" s="462"/>
      <c r="KK223" s="462"/>
      <c r="KL223" s="462"/>
      <c r="KM223" s="462"/>
      <c r="KN223" s="462"/>
      <c r="KO223" s="462"/>
      <c r="KP223" s="462"/>
      <c r="KQ223" s="462"/>
      <c r="KR223" s="462"/>
      <c r="KS223" s="462"/>
      <c r="KT223" s="462"/>
      <c r="KU223" s="462"/>
      <c r="KV223" s="462"/>
      <c r="KW223" s="462"/>
      <c r="KX223" s="462"/>
      <c r="KY223" s="462"/>
      <c r="KZ223" s="462"/>
      <c r="LA223" s="462"/>
      <c r="LB223" s="462"/>
      <c r="LC223" s="462"/>
      <c r="LD223" s="462"/>
      <c r="LE223" s="462"/>
      <c r="LF223" s="462"/>
      <c r="LG223" s="462"/>
      <c r="LH223" s="462"/>
      <c r="LI223" s="462"/>
      <c r="LJ223" s="462"/>
      <c r="LK223" s="462"/>
      <c r="LL223" s="462"/>
      <c r="LM223" s="462"/>
      <c r="LN223" s="462"/>
      <c r="LO223" s="462"/>
      <c r="LP223" s="462"/>
      <c r="LQ223" s="462"/>
      <c r="LR223" s="462"/>
      <c r="LS223" s="462"/>
      <c r="LT223" s="462"/>
      <c r="LU223" s="462"/>
      <c r="LV223" s="462"/>
      <c r="LW223" s="462"/>
      <c r="LX223" s="462"/>
      <c r="LY223" s="462"/>
      <c r="LZ223" s="462"/>
      <c r="MA223" s="462"/>
      <c r="MB223" s="462"/>
      <c r="MC223" s="462"/>
      <c r="MD223" s="462"/>
      <c r="ME223" s="462"/>
      <c r="MF223" s="462"/>
      <c r="MG223" s="462"/>
      <c r="MH223" s="462"/>
      <c r="MI223" s="462"/>
      <c r="MJ223" s="462"/>
      <c r="MK223" s="462"/>
      <c r="ML223" s="462"/>
      <c r="MM223" s="462"/>
      <c r="MN223" s="462"/>
      <c r="MO223" s="462"/>
      <c r="MP223" s="462"/>
      <c r="MQ223" s="462"/>
      <c r="MR223" s="462"/>
      <c r="MS223" s="462"/>
      <c r="MT223" s="462"/>
      <c r="MU223" s="462"/>
      <c r="MV223" s="462"/>
      <c r="MW223" s="462"/>
      <c r="MX223" s="462"/>
      <c r="MY223" s="462"/>
      <c r="MZ223" s="462"/>
      <c r="NA223" s="462"/>
      <c r="NB223" s="462"/>
      <c r="NC223" s="462"/>
      <c r="ND223" s="462"/>
      <c r="NE223" s="462"/>
      <c r="NF223" s="462"/>
      <c r="NG223" s="462"/>
      <c r="NH223" s="462"/>
      <c r="NI223" s="462"/>
      <c r="NJ223" s="462"/>
      <c r="NK223" s="462"/>
      <c r="NL223" s="462"/>
      <c r="NM223" s="462"/>
      <c r="NN223" s="462"/>
      <c r="NO223" s="462"/>
      <c r="NP223" s="462"/>
      <c r="NQ223" s="462"/>
      <c r="NR223" s="462"/>
      <c r="NS223" s="462"/>
      <c r="NT223" s="462"/>
      <c r="NU223" s="462"/>
      <c r="NV223" s="462"/>
      <c r="NW223" s="462"/>
      <c r="NX223" s="462"/>
      <c r="NY223" s="462"/>
      <c r="NZ223" s="462"/>
      <c r="OA223" s="462"/>
      <c r="OB223" s="462"/>
      <c r="OC223" s="462"/>
      <c r="OD223" s="462"/>
      <c r="OE223" s="462"/>
      <c r="OF223" s="462"/>
      <c r="OG223" s="462"/>
      <c r="OH223" s="462"/>
      <c r="OI223" s="462"/>
      <c r="OJ223" s="462"/>
      <c r="OK223" s="462"/>
      <c r="OL223" s="462"/>
      <c r="OM223" s="462"/>
      <c r="ON223" s="462"/>
      <c r="OO223" s="462"/>
      <c r="OP223" s="462"/>
      <c r="OQ223" s="462"/>
      <c r="OR223" s="462"/>
      <c r="OS223" s="462"/>
      <c r="OT223" s="462"/>
      <c r="OU223" s="462"/>
      <c r="OV223" s="462"/>
      <c r="OW223" s="462"/>
      <c r="OX223" s="462"/>
      <c r="OY223" s="462"/>
      <c r="OZ223" s="462"/>
      <c r="PA223" s="462"/>
      <c r="PB223" s="462"/>
      <c r="PC223" s="462"/>
      <c r="PD223" s="462"/>
      <c r="PE223" s="462"/>
      <c r="PF223" s="462"/>
      <c r="PG223" s="462"/>
      <c r="PH223" s="462"/>
      <c r="PI223" s="462"/>
      <c r="PJ223" s="462"/>
      <c r="PK223" s="462"/>
      <c r="PL223" s="462"/>
      <c r="PM223" s="462"/>
      <c r="PN223" s="462"/>
      <c r="PO223" s="462"/>
      <c r="PP223" s="462"/>
      <c r="PQ223" s="462"/>
      <c r="PR223" s="462"/>
      <c r="PS223" s="462"/>
      <c r="PT223" s="462"/>
      <c r="PU223" s="462"/>
      <c r="PV223" s="462"/>
      <c r="PW223" s="462"/>
      <c r="PX223" s="462"/>
      <c r="PY223" s="462"/>
      <c r="PZ223" s="462"/>
      <c r="QA223" s="462"/>
      <c r="QB223" s="462"/>
      <c r="QC223" s="462"/>
      <c r="QD223" s="462"/>
      <c r="QE223" s="462"/>
      <c r="QF223" s="462"/>
      <c r="QG223" s="462"/>
      <c r="QH223" s="462"/>
      <c r="QI223" s="462"/>
      <c r="QJ223" s="462"/>
      <c r="QK223" s="462"/>
      <c r="QL223" s="462"/>
      <c r="QM223" s="462"/>
      <c r="QN223" s="462"/>
      <c r="QO223" s="462"/>
      <c r="QP223" s="462"/>
      <c r="QQ223" s="462"/>
      <c r="QR223" s="462"/>
      <c r="QS223" s="462"/>
      <c r="QT223" s="462"/>
      <c r="QU223" s="462"/>
      <c r="QV223" s="462"/>
      <c r="QW223" s="462"/>
      <c r="QX223" s="462"/>
      <c r="QY223" s="462"/>
      <c r="QZ223" s="462"/>
      <c r="RA223" s="462"/>
      <c r="RB223" s="462"/>
      <c r="RC223" s="462"/>
      <c r="RD223" s="462"/>
      <c r="RE223" s="462"/>
      <c r="RF223" s="462"/>
      <c r="RG223" s="462"/>
      <c r="RH223" s="462"/>
      <c r="RI223" s="462"/>
      <c r="RJ223" s="462"/>
      <c r="RK223" s="462"/>
      <c r="RL223" s="462"/>
      <c r="RM223" s="462"/>
      <c r="RN223" s="462"/>
      <c r="RO223" s="462"/>
      <c r="RP223" s="462"/>
      <c r="RQ223" s="462"/>
      <c r="RR223" s="462"/>
      <c r="RS223" s="462"/>
      <c r="RT223" s="462"/>
      <c r="RU223" s="462"/>
      <c r="RV223" s="462"/>
      <c r="RW223" s="462"/>
      <c r="RX223" s="462"/>
      <c r="RY223" s="462"/>
      <c r="RZ223" s="462"/>
      <c r="SA223" s="462"/>
      <c r="SB223" s="462"/>
      <c r="SC223" s="462"/>
      <c r="SD223" s="462"/>
      <c r="SE223" s="462"/>
      <c r="SF223" s="462"/>
      <c r="SG223" s="462"/>
      <c r="SH223" s="462"/>
      <c r="SI223" s="462"/>
      <c r="SJ223" s="462"/>
      <c r="SK223" s="462"/>
      <c r="SL223" s="462"/>
      <c r="SM223" s="462"/>
      <c r="SN223" s="462"/>
      <c r="SO223" s="462"/>
      <c r="SP223" s="462"/>
      <c r="SQ223" s="462"/>
      <c r="SR223" s="462"/>
      <c r="SS223" s="462"/>
      <c r="ST223" s="462"/>
      <c r="SU223" s="462"/>
      <c r="SV223" s="462"/>
      <c r="SW223" s="462"/>
      <c r="SX223" s="462"/>
      <c r="SY223" s="462"/>
      <c r="SZ223" s="462"/>
      <c r="TA223" s="462"/>
      <c r="TB223" s="462"/>
      <c r="TC223" s="462"/>
      <c r="TD223" s="462"/>
      <c r="TE223" s="462"/>
      <c r="TF223" s="462"/>
      <c r="TG223" s="462"/>
      <c r="TH223" s="462"/>
      <c r="TI223" s="462"/>
      <c r="TJ223" s="462"/>
      <c r="TK223" s="462"/>
      <c r="TL223" s="462"/>
      <c r="TM223" s="462"/>
      <c r="TN223" s="462"/>
      <c r="TO223" s="462"/>
      <c r="TP223" s="462"/>
      <c r="TQ223" s="462"/>
      <c r="TR223" s="462"/>
      <c r="TS223" s="462"/>
      <c r="TT223" s="462"/>
      <c r="TU223" s="462"/>
      <c r="TV223" s="462"/>
      <c r="TW223" s="462"/>
      <c r="TX223" s="462"/>
      <c r="TY223" s="462"/>
      <c r="TZ223" s="462"/>
      <c r="UA223" s="462"/>
      <c r="UB223" s="462"/>
      <c r="UC223" s="462"/>
      <c r="UD223" s="462"/>
      <c r="UE223" s="462"/>
      <c r="UF223" s="462"/>
      <c r="UG223" s="462"/>
      <c r="UH223" s="462"/>
      <c r="UI223" s="462"/>
      <c r="UJ223" s="462"/>
      <c r="UK223" s="462"/>
      <c r="UL223" s="462"/>
      <c r="UM223" s="462"/>
      <c r="UN223" s="462"/>
      <c r="UO223" s="462"/>
      <c r="UP223" s="462"/>
      <c r="UQ223" s="462"/>
      <c r="UR223" s="462"/>
      <c r="US223" s="462"/>
      <c r="UT223" s="462"/>
      <c r="UU223" s="462"/>
      <c r="UV223" s="462"/>
      <c r="UW223" s="462"/>
      <c r="UX223" s="462"/>
      <c r="UY223" s="462"/>
      <c r="UZ223" s="462"/>
      <c r="VA223" s="462"/>
      <c r="VB223" s="462"/>
      <c r="VC223" s="462"/>
      <c r="VD223" s="462"/>
      <c r="VE223" s="462"/>
      <c r="VF223" s="462"/>
      <c r="VG223" s="462"/>
      <c r="VH223" s="462"/>
      <c r="VI223" s="462"/>
      <c r="VJ223" s="462"/>
      <c r="VK223" s="462"/>
      <c r="VL223" s="462"/>
      <c r="VM223" s="462"/>
      <c r="VN223" s="462"/>
      <c r="VO223" s="462"/>
      <c r="VP223" s="462"/>
      <c r="VQ223" s="462"/>
      <c r="VR223" s="462"/>
      <c r="VS223" s="462"/>
      <c r="VT223" s="462"/>
      <c r="VU223" s="462"/>
      <c r="VV223" s="462"/>
      <c r="VW223" s="462"/>
      <c r="VX223" s="462"/>
      <c r="VY223" s="462"/>
      <c r="VZ223" s="462"/>
      <c r="WA223" s="462"/>
      <c r="WB223" s="462"/>
      <c r="WC223" s="462"/>
      <c r="WD223" s="462"/>
      <c r="WE223" s="462"/>
      <c r="WF223" s="462"/>
      <c r="WG223" s="462"/>
      <c r="WH223" s="462"/>
      <c r="WI223" s="462"/>
      <c r="WJ223" s="462"/>
      <c r="WK223" s="462"/>
      <c r="WL223" s="462"/>
      <c r="WM223" s="462"/>
      <c r="WN223" s="462"/>
      <c r="WO223" s="462"/>
      <c r="WP223" s="462"/>
      <c r="WQ223" s="462"/>
      <c r="WR223" s="462"/>
      <c r="WS223" s="462"/>
      <c r="WT223" s="462"/>
      <c r="WU223" s="462"/>
      <c r="WV223" s="462"/>
      <c r="WW223" s="462"/>
      <c r="WX223" s="462"/>
      <c r="WY223" s="462"/>
      <c r="WZ223" s="462"/>
      <c r="XA223" s="462"/>
      <c r="XB223" s="462"/>
      <c r="XC223" s="462"/>
      <c r="XD223" s="462"/>
      <c r="XE223" s="462"/>
      <c r="XF223" s="462"/>
      <c r="XG223" s="462"/>
      <c r="XH223" s="462"/>
      <c r="XI223" s="462"/>
      <c r="XJ223" s="462"/>
      <c r="XK223" s="462"/>
      <c r="XL223" s="462"/>
      <c r="XM223" s="462"/>
      <c r="XN223" s="462"/>
      <c r="XO223" s="462"/>
      <c r="XP223" s="462"/>
      <c r="XQ223" s="462"/>
      <c r="XR223" s="462"/>
      <c r="XS223" s="462"/>
      <c r="XT223" s="462"/>
      <c r="XU223" s="462"/>
      <c r="XV223" s="462"/>
      <c r="XW223" s="462"/>
      <c r="XX223" s="462"/>
      <c r="XY223" s="462"/>
      <c r="XZ223" s="462"/>
      <c r="YA223" s="462"/>
      <c r="YB223" s="462"/>
      <c r="YC223" s="462"/>
      <c r="YD223" s="462"/>
      <c r="YE223" s="462"/>
      <c r="YF223" s="462"/>
      <c r="YG223" s="462"/>
      <c r="YH223" s="462"/>
      <c r="YI223" s="462"/>
      <c r="YJ223" s="462"/>
      <c r="YK223" s="462"/>
      <c r="YL223" s="462"/>
      <c r="YM223" s="462"/>
      <c r="YN223" s="462"/>
      <c r="YO223" s="462"/>
      <c r="YP223" s="462"/>
      <c r="YQ223" s="462"/>
      <c r="YR223" s="462"/>
      <c r="YS223" s="462"/>
      <c r="YT223" s="462"/>
      <c r="YU223" s="462"/>
      <c r="YV223" s="462"/>
      <c r="YW223" s="462"/>
      <c r="YX223" s="462"/>
      <c r="YY223" s="462"/>
      <c r="YZ223" s="462"/>
      <c r="ZA223" s="462"/>
      <c r="ZB223" s="462"/>
      <c r="ZC223" s="462"/>
      <c r="ZD223" s="462"/>
      <c r="ZE223" s="462"/>
      <c r="ZF223" s="462"/>
      <c r="ZG223" s="462"/>
      <c r="ZH223" s="462"/>
      <c r="ZI223" s="462"/>
      <c r="ZJ223" s="462"/>
      <c r="ZK223" s="462"/>
      <c r="ZL223" s="462"/>
      <c r="ZM223" s="462"/>
      <c r="ZN223" s="462"/>
      <c r="ZO223" s="462"/>
      <c r="ZP223" s="462"/>
      <c r="ZQ223" s="462"/>
      <c r="ZR223" s="462"/>
      <c r="ZS223" s="462"/>
      <c r="ZT223" s="462"/>
      <c r="ZU223" s="462"/>
      <c r="ZV223" s="462"/>
      <c r="ZW223" s="462"/>
      <c r="ZX223" s="462"/>
      <c r="ZY223" s="462"/>
      <c r="ZZ223" s="462"/>
      <c r="AAA223" s="462"/>
      <c r="AAB223" s="462"/>
      <c r="AAC223" s="462"/>
      <c r="AAD223" s="462"/>
      <c r="AAE223" s="462"/>
      <c r="AAF223" s="462"/>
      <c r="AAG223" s="462"/>
      <c r="AAH223" s="462"/>
      <c r="AAI223" s="462"/>
      <c r="AAJ223" s="462"/>
      <c r="AAK223" s="462"/>
      <c r="AAL223" s="462"/>
      <c r="AAM223" s="462"/>
      <c r="AAN223" s="462"/>
      <c r="AAO223" s="462"/>
      <c r="AAP223" s="462"/>
      <c r="AAQ223" s="462"/>
      <c r="AAR223" s="462"/>
      <c r="AAS223" s="462"/>
      <c r="AAT223" s="462"/>
      <c r="AAU223" s="462"/>
      <c r="AAV223" s="462"/>
      <c r="AAW223" s="462"/>
      <c r="AAX223" s="462"/>
      <c r="AAY223" s="462"/>
      <c r="AAZ223" s="462"/>
      <c r="ABA223" s="462"/>
      <c r="ABB223" s="462"/>
      <c r="ABC223" s="462"/>
      <c r="ABD223" s="462"/>
      <c r="ABE223" s="462"/>
      <c r="ABF223" s="462"/>
      <c r="ABG223" s="462"/>
      <c r="ABH223" s="462"/>
      <c r="ABI223" s="462"/>
      <c r="ABJ223" s="462"/>
      <c r="ABK223" s="462"/>
      <c r="ABL223" s="462"/>
      <c r="ABM223" s="462"/>
      <c r="ABN223" s="462"/>
      <c r="ABO223" s="462"/>
      <c r="ABP223" s="462"/>
      <c r="ABQ223" s="462"/>
      <c r="ABR223" s="462"/>
      <c r="ABS223" s="462"/>
      <c r="ABT223" s="462"/>
      <c r="ABU223" s="462"/>
      <c r="ABV223" s="462"/>
      <c r="ABW223" s="462"/>
      <c r="ABX223" s="462"/>
      <c r="ABY223" s="462"/>
      <c r="ABZ223" s="462"/>
      <c r="ACA223" s="462"/>
      <c r="ACB223" s="462"/>
      <c r="ACC223" s="462"/>
      <c r="ACD223" s="462"/>
      <c r="ACE223" s="462"/>
      <c r="ACF223" s="462"/>
      <c r="ACG223" s="462"/>
      <c r="ACH223" s="462"/>
      <c r="ACI223" s="462"/>
      <c r="ACJ223" s="462"/>
      <c r="ACK223" s="462"/>
      <c r="ACL223" s="462"/>
      <c r="ACM223" s="462"/>
      <c r="ACN223" s="462"/>
      <c r="ACO223" s="462"/>
      <c r="ACP223" s="462"/>
      <c r="ACQ223" s="462"/>
      <c r="ACR223" s="462"/>
      <c r="ACS223" s="462"/>
      <c r="ACT223" s="462"/>
      <c r="ACU223" s="462"/>
      <c r="ACV223" s="462"/>
      <c r="ACW223" s="462"/>
      <c r="ACX223" s="462"/>
      <c r="ACY223" s="462"/>
      <c r="ACZ223" s="462"/>
      <c r="ADA223" s="462"/>
      <c r="ADB223" s="462"/>
      <c r="ADC223" s="462"/>
      <c r="ADD223" s="462"/>
      <c r="ADE223" s="462"/>
      <c r="ADF223" s="462"/>
      <c r="ADG223" s="462"/>
      <c r="ADH223" s="462"/>
      <c r="ADI223" s="462"/>
      <c r="ADJ223" s="462"/>
      <c r="ADK223" s="462"/>
      <c r="ADL223" s="462"/>
      <c r="ADM223" s="462"/>
      <c r="ADN223" s="462"/>
      <c r="ADO223" s="462"/>
      <c r="ADP223" s="462"/>
      <c r="ADQ223" s="462"/>
      <c r="ADR223" s="462"/>
      <c r="ADS223" s="462"/>
      <c r="ADT223" s="462"/>
      <c r="ADU223" s="462"/>
      <c r="ADV223" s="462"/>
      <c r="ADW223" s="462"/>
      <c r="ADX223" s="462"/>
      <c r="ADY223" s="462"/>
      <c r="ADZ223" s="462"/>
      <c r="AEA223" s="462"/>
      <c r="AEB223" s="462"/>
      <c r="AEC223" s="462"/>
      <c r="AED223" s="462"/>
      <c r="AEE223" s="462"/>
      <c r="AEF223" s="462"/>
      <c r="AEG223" s="462"/>
      <c r="AEH223" s="462"/>
      <c r="AEI223" s="462"/>
      <c r="AEJ223" s="462"/>
      <c r="AEK223" s="462"/>
      <c r="AEL223" s="462"/>
      <c r="AEM223" s="462"/>
      <c r="AEN223" s="462"/>
      <c r="AEO223" s="462"/>
      <c r="AEP223" s="462"/>
      <c r="AEQ223" s="462"/>
      <c r="AER223" s="462"/>
      <c r="AES223" s="462"/>
      <c r="AET223" s="462"/>
      <c r="AEU223" s="462"/>
      <c r="AEV223" s="462"/>
      <c r="AEW223" s="462"/>
      <c r="AEX223" s="462"/>
      <c r="AEY223" s="462"/>
      <c r="AEZ223" s="462"/>
      <c r="AFA223" s="462"/>
      <c r="AFB223" s="462"/>
      <c r="AFC223" s="462"/>
      <c r="AFD223" s="462"/>
      <c r="AFE223" s="462"/>
      <c r="AFF223" s="462"/>
      <c r="AFG223" s="462"/>
      <c r="AFH223" s="462"/>
      <c r="AFI223" s="462"/>
      <c r="AFJ223" s="462"/>
      <c r="AFK223" s="462"/>
      <c r="AFL223" s="462"/>
      <c r="AFM223" s="462"/>
      <c r="AFN223" s="462"/>
      <c r="AFO223" s="462"/>
      <c r="AFP223" s="462"/>
      <c r="AFQ223" s="462"/>
      <c r="AFR223" s="462"/>
      <c r="AFS223" s="462"/>
      <c r="AFT223" s="462"/>
      <c r="AFU223" s="462"/>
      <c r="AFV223" s="462"/>
      <c r="AFW223" s="462"/>
      <c r="AFX223" s="462"/>
      <c r="AFY223" s="462"/>
      <c r="AFZ223" s="462"/>
      <c r="AGA223" s="462"/>
      <c r="AGB223" s="462"/>
      <c r="AGC223" s="462"/>
      <c r="AGD223" s="462"/>
      <c r="AGE223" s="462"/>
      <c r="AGF223" s="462"/>
      <c r="AGG223" s="462"/>
      <c r="AGH223" s="462"/>
      <c r="AGI223" s="462"/>
      <c r="AGJ223" s="462"/>
      <c r="AGK223" s="462"/>
      <c r="AGL223" s="462"/>
      <c r="AGM223" s="462"/>
      <c r="AGN223" s="462"/>
      <c r="AGO223" s="462"/>
      <c r="AGP223" s="462"/>
      <c r="AGQ223" s="462"/>
      <c r="AGR223" s="462"/>
      <c r="AGS223" s="462"/>
      <c r="AGT223" s="462"/>
      <c r="AGU223" s="462"/>
      <c r="AGV223" s="462"/>
      <c r="AGW223" s="462"/>
      <c r="AGX223" s="462"/>
      <c r="AGY223" s="462"/>
      <c r="AGZ223" s="462"/>
      <c r="AHA223" s="462"/>
      <c r="AHB223" s="462"/>
      <c r="AHC223" s="462"/>
      <c r="AHD223" s="462"/>
      <c r="AHE223" s="462"/>
      <c r="AHF223" s="462"/>
      <c r="AHG223" s="462"/>
      <c r="AHH223" s="462"/>
      <c r="AHI223" s="462"/>
      <c r="AHJ223" s="462"/>
      <c r="AHK223" s="462"/>
      <c r="AHL223" s="462"/>
      <c r="AHM223" s="462"/>
      <c r="AHN223" s="462"/>
      <c r="AHO223" s="462"/>
      <c r="AHP223" s="462"/>
      <c r="AHQ223" s="462"/>
      <c r="AHR223" s="462"/>
      <c r="AHS223" s="462"/>
      <c r="AHT223" s="462"/>
      <c r="AHU223" s="462"/>
      <c r="AHV223" s="462"/>
      <c r="AHW223" s="462"/>
      <c r="AHX223" s="462"/>
      <c r="AHY223" s="462"/>
      <c r="AHZ223" s="462"/>
      <c r="AIA223" s="462"/>
      <c r="AIB223" s="462"/>
      <c r="AIC223" s="462"/>
      <c r="AID223" s="462"/>
      <c r="AIE223" s="462"/>
      <c r="AIF223" s="462"/>
      <c r="AIG223" s="462"/>
      <c r="AIH223" s="462"/>
      <c r="AII223" s="462"/>
      <c r="AIJ223" s="462"/>
      <c r="AIK223" s="462"/>
      <c r="AIL223" s="462"/>
      <c r="AIM223" s="462"/>
      <c r="AIN223" s="462"/>
      <c r="AIO223" s="462"/>
      <c r="AIP223" s="462"/>
      <c r="AIQ223" s="462"/>
      <c r="AIR223" s="462"/>
      <c r="AIS223" s="462"/>
      <c r="AIT223" s="462"/>
      <c r="AIU223" s="462"/>
      <c r="AIV223" s="462"/>
      <c r="AIW223" s="462"/>
      <c r="AIX223" s="462"/>
      <c r="AIY223" s="462"/>
      <c r="AIZ223" s="462"/>
      <c r="AJA223" s="462"/>
      <c r="AJB223" s="462"/>
      <c r="AJC223" s="462"/>
      <c r="AJD223" s="462"/>
      <c r="AJE223" s="462"/>
      <c r="AJF223" s="462"/>
      <c r="AJG223" s="462"/>
      <c r="AJH223" s="462"/>
      <c r="AJI223" s="462"/>
      <c r="AJJ223" s="462"/>
      <c r="AJK223" s="462"/>
      <c r="AJL223" s="462"/>
      <c r="AJM223" s="462"/>
      <c r="AJN223" s="462"/>
      <c r="AJO223" s="462"/>
      <c r="AJP223" s="462"/>
      <c r="AJQ223" s="462"/>
      <c r="AJR223" s="462"/>
      <c r="AJS223" s="462"/>
      <c r="AJT223" s="462"/>
      <c r="AJU223" s="462"/>
      <c r="AJV223" s="462"/>
      <c r="AJW223" s="462"/>
      <c r="AJX223" s="462"/>
      <c r="AJY223" s="462"/>
      <c r="AJZ223" s="462"/>
      <c r="AKA223" s="462"/>
      <c r="AKB223" s="462"/>
      <c r="AKC223" s="462"/>
      <c r="AKD223" s="462"/>
      <c r="AKE223" s="462"/>
      <c r="AKF223" s="462"/>
      <c r="AKG223" s="462"/>
      <c r="AKH223" s="462"/>
      <c r="AKI223" s="462"/>
      <c r="AKJ223" s="462"/>
      <c r="AKK223" s="462"/>
      <c r="AKL223" s="462"/>
      <c r="AKM223" s="462"/>
      <c r="AKN223" s="462"/>
      <c r="AKO223" s="462"/>
      <c r="AKP223" s="462"/>
      <c r="AKQ223" s="462"/>
      <c r="AKR223" s="462"/>
      <c r="AKS223" s="462"/>
      <c r="AKT223" s="462"/>
      <c r="AKU223" s="462"/>
      <c r="AKV223" s="462"/>
      <c r="AKW223" s="462"/>
      <c r="AKX223" s="462"/>
      <c r="AKY223" s="462"/>
      <c r="AKZ223" s="462"/>
      <c r="ALA223" s="462"/>
      <c r="ALB223" s="462"/>
      <c r="ALC223" s="462"/>
      <c r="ALD223" s="462"/>
      <c r="ALE223" s="462"/>
      <c r="ALF223" s="462"/>
      <c r="ALG223" s="462"/>
      <c r="ALH223" s="462"/>
      <c r="ALI223" s="462"/>
      <c r="ALJ223" s="462"/>
      <c r="ALK223" s="462"/>
      <c r="ALL223" s="462"/>
      <c r="ALM223" s="462"/>
      <c r="ALN223" s="462"/>
      <c r="ALO223" s="462"/>
      <c r="ALP223" s="462"/>
      <c r="ALQ223" s="462"/>
      <c r="ALR223" s="462"/>
      <c r="ALS223" s="462"/>
      <c r="ALT223" s="462"/>
      <c r="ALU223" s="462"/>
      <c r="ALV223" s="462"/>
      <c r="ALW223" s="462"/>
      <c r="ALX223" s="462"/>
      <c r="ALY223" s="462"/>
      <c r="ALZ223" s="462"/>
      <c r="AMA223" s="462"/>
      <c r="AMB223" s="462"/>
      <c r="AMC223" s="462"/>
      <c r="AMD223" s="462"/>
      <c r="AME223" s="462"/>
      <c r="AMF223" s="462"/>
      <c r="AMG223" s="462"/>
      <c r="AMH223" s="462"/>
      <c r="AMI223" s="462"/>
      <c r="AMJ223" s="462"/>
      <c r="AMK223" s="462"/>
      <c r="AML223" s="462"/>
      <c r="AMM223" s="462"/>
      <c r="AMN223" s="462"/>
      <c r="AMO223" s="462"/>
      <c r="AMP223" s="462"/>
      <c r="AMQ223" s="462"/>
      <c r="AMR223" s="462"/>
      <c r="AMS223" s="462"/>
      <c r="AMT223" s="462"/>
      <c r="AMU223" s="462"/>
      <c r="AMV223" s="462"/>
      <c r="AMW223" s="462"/>
      <c r="AMX223" s="462"/>
      <c r="AMY223" s="462"/>
      <c r="AMZ223" s="462"/>
      <c r="ANA223" s="462"/>
      <c r="ANB223" s="462"/>
      <c r="ANC223" s="462"/>
      <c r="AND223" s="462"/>
      <c r="ANE223" s="462"/>
      <c r="ANF223" s="462"/>
      <c r="ANG223" s="462"/>
      <c r="ANH223" s="462"/>
      <c r="ANI223" s="462"/>
      <c r="ANJ223" s="462"/>
      <c r="ANK223" s="462"/>
      <c r="ANL223" s="462"/>
      <c r="ANM223" s="462"/>
      <c r="ANN223" s="462"/>
      <c r="ANO223" s="462"/>
      <c r="ANP223" s="462"/>
      <c r="ANQ223" s="462"/>
      <c r="ANR223" s="462"/>
      <c r="ANS223" s="462"/>
      <c r="ANT223" s="462"/>
      <c r="ANU223" s="462"/>
      <c r="ANV223" s="462"/>
      <c r="ANW223" s="462"/>
      <c r="ANX223" s="462"/>
      <c r="ANY223" s="462"/>
      <c r="ANZ223" s="462"/>
      <c r="AOA223" s="462"/>
      <c r="AOB223" s="462"/>
      <c r="AOC223" s="462"/>
      <c r="AOD223" s="462"/>
      <c r="AOE223" s="462"/>
      <c r="AOF223" s="462"/>
      <c r="AOG223" s="462"/>
      <c r="AOH223" s="462"/>
      <c r="AOI223" s="462"/>
      <c r="AOJ223" s="462"/>
      <c r="AOK223" s="462"/>
      <c r="AOL223" s="462"/>
      <c r="AOM223" s="462"/>
      <c r="AON223" s="462"/>
      <c r="AOO223" s="462"/>
      <c r="AOP223" s="462"/>
      <c r="AOQ223" s="462"/>
      <c r="AOR223" s="462"/>
      <c r="AOS223" s="462"/>
      <c r="AOT223" s="462"/>
      <c r="AOU223" s="462"/>
      <c r="AOV223" s="462"/>
      <c r="AOW223" s="462"/>
      <c r="AOX223" s="462"/>
      <c r="AOY223" s="462"/>
      <c r="AOZ223" s="462"/>
      <c r="APA223" s="462"/>
      <c r="APB223" s="462"/>
      <c r="APC223" s="462"/>
      <c r="APD223" s="462"/>
      <c r="APE223" s="462"/>
      <c r="APF223" s="462"/>
      <c r="APG223" s="462"/>
      <c r="APH223" s="462"/>
      <c r="API223" s="462"/>
      <c r="APJ223" s="462"/>
      <c r="APK223" s="462"/>
      <c r="APL223" s="462"/>
      <c r="APM223" s="462"/>
      <c r="APN223" s="462"/>
      <c r="APO223" s="462"/>
      <c r="APP223" s="462"/>
      <c r="APQ223" s="462"/>
      <c r="APR223" s="462"/>
      <c r="APS223" s="462"/>
      <c r="APT223" s="462"/>
      <c r="APU223" s="462"/>
      <c r="APV223" s="462"/>
      <c r="APW223" s="462"/>
      <c r="APX223" s="462"/>
      <c r="APY223" s="462"/>
      <c r="APZ223" s="462"/>
      <c r="AQA223" s="462"/>
      <c r="AQB223" s="462"/>
      <c r="AQC223" s="462"/>
      <c r="AQD223" s="462"/>
      <c r="AQE223" s="462"/>
      <c r="AQF223" s="462"/>
      <c r="AQG223" s="462"/>
      <c r="AQH223" s="462"/>
      <c r="AQI223" s="462"/>
      <c r="AQJ223" s="462"/>
      <c r="AQK223" s="462"/>
      <c r="AQL223" s="462"/>
      <c r="AQM223" s="462"/>
      <c r="AQN223" s="462"/>
      <c r="AQO223" s="462"/>
      <c r="AQP223" s="462"/>
      <c r="AQQ223" s="462"/>
      <c r="AQR223" s="462"/>
      <c r="AQS223" s="462"/>
      <c r="AQT223" s="462"/>
      <c r="AQU223" s="462"/>
      <c r="AQV223" s="462"/>
      <c r="AQW223" s="462"/>
      <c r="AQX223" s="462"/>
      <c r="AQY223" s="462"/>
      <c r="AQZ223" s="462"/>
      <c r="ARA223" s="462"/>
      <c r="ARB223" s="462"/>
      <c r="ARC223" s="462"/>
      <c r="ARD223" s="462"/>
      <c r="ARE223" s="462"/>
      <c r="ARF223" s="462"/>
      <c r="ARG223" s="462"/>
      <c r="ARH223" s="462"/>
      <c r="ARI223" s="462"/>
      <c r="ARJ223" s="462"/>
      <c r="ARK223" s="462"/>
      <c r="ARL223" s="462"/>
      <c r="ARM223" s="462"/>
      <c r="ARN223" s="462"/>
      <c r="ARO223" s="462"/>
      <c r="ARP223" s="462"/>
      <c r="ARQ223" s="462"/>
      <c r="ARR223" s="462"/>
      <c r="ARS223" s="462"/>
      <c r="ART223" s="462"/>
      <c r="ARU223" s="462"/>
      <c r="ARV223" s="462"/>
      <c r="ARW223" s="462"/>
      <c r="ARX223" s="462"/>
      <c r="ARY223" s="462"/>
      <c r="ARZ223" s="462"/>
      <c r="ASA223" s="462"/>
      <c r="ASB223" s="462"/>
      <c r="ASC223" s="462"/>
      <c r="ASD223" s="462"/>
      <c r="ASE223" s="462"/>
      <c r="ASF223" s="462"/>
      <c r="ASG223" s="462"/>
      <c r="ASH223" s="462"/>
      <c r="ASI223" s="462"/>
      <c r="ASJ223" s="462"/>
      <c r="ASK223" s="462"/>
      <c r="ASL223" s="462"/>
      <c r="ASM223" s="462"/>
      <c r="ASN223" s="462"/>
      <c r="ASO223" s="462"/>
      <c r="ASP223" s="462"/>
      <c r="ASQ223" s="462"/>
      <c r="ASR223" s="462"/>
      <c r="ASS223" s="462"/>
      <c r="AST223" s="462"/>
      <c r="ASU223" s="462"/>
      <c r="ASV223" s="462"/>
      <c r="ASW223" s="462"/>
      <c r="ASX223" s="462"/>
      <c r="ASY223" s="462"/>
      <c r="ASZ223" s="462"/>
      <c r="ATA223" s="462"/>
      <c r="ATB223" s="462"/>
      <c r="ATC223" s="462"/>
      <c r="ATD223" s="462"/>
      <c r="ATE223" s="462"/>
      <c r="ATF223" s="462"/>
      <c r="ATG223" s="462"/>
      <c r="ATH223" s="462"/>
      <c r="ATI223" s="462"/>
      <c r="ATJ223" s="462"/>
      <c r="ATK223" s="462"/>
      <c r="ATL223" s="462"/>
      <c r="ATM223" s="462"/>
      <c r="ATN223" s="462"/>
      <c r="ATO223" s="462"/>
      <c r="ATP223" s="462"/>
      <c r="ATQ223" s="462"/>
      <c r="ATR223" s="462"/>
      <c r="ATS223" s="462"/>
      <c r="ATT223" s="462"/>
      <c r="ATU223" s="462"/>
      <c r="ATV223" s="462"/>
      <c r="ATW223" s="462"/>
      <c r="ATX223" s="462"/>
      <c r="ATY223" s="462"/>
      <c r="ATZ223" s="462"/>
      <c r="AUA223" s="462"/>
      <c r="AUB223" s="462"/>
      <c r="AUC223" s="462"/>
      <c r="AUD223" s="462"/>
      <c r="AUE223" s="462"/>
      <c r="AUF223" s="462"/>
      <c r="AUG223" s="462"/>
      <c r="AUH223" s="462"/>
      <c r="AUI223" s="462"/>
      <c r="AUJ223" s="462"/>
      <c r="AUK223" s="462"/>
      <c r="AUL223" s="462"/>
      <c r="AUM223" s="462"/>
      <c r="AUN223" s="462"/>
      <c r="AUO223" s="462"/>
      <c r="AUP223" s="462"/>
      <c r="AUQ223" s="462"/>
      <c r="AUR223" s="462"/>
      <c r="AUS223" s="462"/>
      <c r="AUT223" s="462"/>
      <c r="AUU223" s="462"/>
      <c r="AUV223" s="462"/>
      <c r="AUW223" s="462"/>
      <c r="AUX223" s="462"/>
      <c r="AUY223" s="462"/>
      <c r="AUZ223" s="462"/>
      <c r="AVA223" s="462"/>
      <c r="AVB223" s="462"/>
      <c r="AVC223" s="462"/>
      <c r="AVD223" s="462"/>
      <c r="AVE223" s="462"/>
      <c r="AVF223" s="462"/>
      <c r="AVG223" s="462"/>
      <c r="AVH223" s="462"/>
      <c r="AVI223" s="462"/>
      <c r="AVJ223" s="462"/>
      <c r="AVK223" s="462"/>
      <c r="AVL223" s="462"/>
      <c r="AVM223" s="462"/>
      <c r="AVN223" s="462"/>
      <c r="AVO223" s="462"/>
      <c r="AVP223" s="462"/>
      <c r="AVQ223" s="462"/>
      <c r="AVR223" s="462"/>
      <c r="AVS223" s="462"/>
      <c r="AVT223" s="462"/>
      <c r="AVU223" s="462"/>
      <c r="AVV223" s="462"/>
      <c r="AVW223" s="462"/>
      <c r="AVX223" s="462"/>
      <c r="AVY223" s="462"/>
      <c r="AVZ223" s="462"/>
      <c r="AWA223" s="462"/>
      <c r="AWB223" s="462"/>
      <c r="AWC223" s="462"/>
      <c r="AWD223" s="462"/>
      <c r="AWE223" s="462"/>
      <c r="AWF223" s="462"/>
      <c r="AWG223" s="462"/>
      <c r="AWH223" s="462"/>
      <c r="AWI223" s="462"/>
      <c r="AWJ223" s="462"/>
      <c r="AWK223" s="462"/>
      <c r="AWL223" s="462"/>
      <c r="AWM223" s="462"/>
      <c r="AWN223" s="462"/>
      <c r="AWO223" s="462"/>
      <c r="AWP223" s="462"/>
      <c r="AWQ223" s="462"/>
      <c r="AWR223" s="462"/>
      <c r="AWS223" s="462"/>
      <c r="AWT223" s="462"/>
      <c r="AWU223" s="462"/>
      <c r="AWV223" s="462"/>
      <c r="AWW223" s="462"/>
      <c r="AWX223" s="462"/>
      <c r="AWY223" s="462"/>
      <c r="AWZ223" s="462"/>
      <c r="AXA223" s="462"/>
      <c r="AXB223" s="462"/>
      <c r="AXC223" s="462"/>
      <c r="AXD223" s="462"/>
      <c r="AXE223" s="462"/>
      <c r="AXF223" s="462"/>
      <c r="AXG223" s="462"/>
      <c r="AXH223" s="462"/>
      <c r="AXI223" s="462"/>
      <c r="AXJ223" s="462"/>
      <c r="AXK223" s="462"/>
      <c r="AXL223" s="462"/>
      <c r="AXM223" s="462"/>
      <c r="AXN223" s="462"/>
      <c r="AXO223" s="462"/>
      <c r="AXP223" s="462"/>
      <c r="AXQ223" s="462"/>
      <c r="AXR223" s="462"/>
      <c r="AXS223" s="462"/>
      <c r="AXT223" s="462"/>
      <c r="AXU223" s="462"/>
      <c r="AXV223" s="462"/>
      <c r="AXW223" s="462"/>
      <c r="AXX223" s="462"/>
      <c r="AXY223" s="462"/>
      <c r="AXZ223" s="462"/>
      <c r="AYA223" s="462"/>
      <c r="AYB223" s="462"/>
      <c r="AYC223" s="462"/>
      <c r="AYD223" s="462"/>
      <c r="AYE223" s="462"/>
      <c r="AYF223" s="462"/>
      <c r="AYG223" s="462"/>
      <c r="AYH223" s="462"/>
      <c r="AYI223" s="462"/>
      <c r="AYJ223" s="462"/>
      <c r="AYK223" s="462"/>
      <c r="AYL223" s="462"/>
      <c r="AYM223" s="462"/>
      <c r="AYN223" s="462"/>
      <c r="AYO223" s="462"/>
      <c r="AYP223" s="462"/>
      <c r="AYQ223" s="462"/>
      <c r="AYR223" s="462"/>
      <c r="AYS223" s="462"/>
      <c r="AYT223" s="462"/>
      <c r="AYU223" s="462"/>
      <c r="AYV223" s="462"/>
      <c r="AYW223" s="462"/>
      <c r="AYX223" s="462"/>
      <c r="AYY223" s="462"/>
      <c r="AYZ223" s="462"/>
      <c r="AZA223" s="462"/>
      <c r="AZB223" s="462"/>
      <c r="AZC223" s="462"/>
      <c r="AZD223" s="462"/>
      <c r="AZE223" s="462"/>
      <c r="AZF223" s="462"/>
      <c r="AZG223" s="462"/>
      <c r="AZH223" s="462"/>
      <c r="AZI223" s="462"/>
      <c r="AZJ223" s="462"/>
      <c r="AZK223" s="462"/>
      <c r="AZL223" s="462"/>
      <c r="AZM223" s="462"/>
      <c r="AZN223" s="462"/>
      <c r="AZO223" s="462"/>
      <c r="AZP223" s="462"/>
      <c r="AZQ223" s="462"/>
      <c r="AZR223" s="462"/>
      <c r="AZS223" s="462"/>
      <c r="AZT223" s="462"/>
      <c r="AZU223" s="462"/>
      <c r="AZV223" s="462"/>
      <c r="AZW223" s="462"/>
      <c r="AZX223" s="462"/>
      <c r="AZY223" s="462"/>
      <c r="AZZ223" s="462"/>
      <c r="BAA223" s="462"/>
      <c r="BAB223" s="462"/>
      <c r="BAC223" s="462"/>
      <c r="BAD223" s="462"/>
      <c r="BAE223" s="462"/>
      <c r="BAF223" s="462"/>
      <c r="BAG223" s="462"/>
      <c r="BAH223" s="462"/>
      <c r="BAI223" s="462"/>
      <c r="BAJ223" s="462"/>
      <c r="BAK223" s="462"/>
      <c r="BAL223" s="462"/>
      <c r="BAM223" s="462"/>
      <c r="BAN223" s="462"/>
      <c r="BAO223" s="462"/>
      <c r="BAP223" s="462"/>
      <c r="BAQ223" s="462"/>
      <c r="BAR223" s="462"/>
      <c r="BAS223" s="462"/>
      <c r="BAT223" s="462"/>
      <c r="BAU223" s="462"/>
      <c r="BAV223" s="462"/>
      <c r="BAW223" s="462"/>
      <c r="BAX223" s="462"/>
      <c r="BAY223" s="462"/>
      <c r="BAZ223" s="462"/>
      <c r="BBA223" s="462"/>
      <c r="BBB223" s="462"/>
      <c r="BBC223" s="462"/>
      <c r="BBD223" s="462"/>
      <c r="BBE223" s="462"/>
      <c r="BBF223" s="462"/>
      <c r="BBG223" s="462"/>
      <c r="BBH223" s="462"/>
      <c r="BBI223" s="462"/>
      <c r="BBJ223" s="462"/>
      <c r="BBK223" s="462"/>
      <c r="BBL223" s="462"/>
      <c r="BBM223" s="462"/>
      <c r="BBN223" s="462"/>
      <c r="BBO223" s="462"/>
      <c r="BBP223" s="462"/>
      <c r="BBQ223" s="462"/>
      <c r="BBR223" s="462"/>
      <c r="BBS223" s="462"/>
      <c r="BBT223" s="462"/>
      <c r="BBU223" s="462"/>
      <c r="BBV223" s="462"/>
      <c r="BBW223" s="462"/>
      <c r="BBX223" s="462"/>
      <c r="BBY223" s="462"/>
      <c r="BBZ223" s="462"/>
      <c r="BCA223" s="462"/>
      <c r="BCB223" s="462"/>
      <c r="BCC223" s="462"/>
      <c r="BCD223" s="462"/>
      <c r="BCE223" s="462"/>
      <c r="BCF223" s="462"/>
      <c r="BCG223" s="462"/>
      <c r="BCH223" s="462"/>
      <c r="BCI223" s="462"/>
      <c r="BCJ223" s="462"/>
      <c r="BCK223" s="462"/>
      <c r="BCL223" s="462"/>
      <c r="BCM223" s="462"/>
      <c r="BCN223" s="462"/>
      <c r="BCO223" s="462"/>
      <c r="BCP223" s="462"/>
      <c r="BCQ223" s="462"/>
      <c r="BCR223" s="462"/>
      <c r="BCS223" s="462"/>
      <c r="BCT223" s="462"/>
      <c r="BCU223" s="462"/>
      <c r="BCV223" s="462"/>
      <c r="BCW223" s="462"/>
      <c r="BCX223" s="462"/>
      <c r="BCY223" s="462"/>
      <c r="BCZ223" s="462"/>
      <c r="BDA223" s="462"/>
      <c r="BDB223" s="462"/>
      <c r="BDC223" s="462"/>
      <c r="BDD223" s="462"/>
      <c r="BDE223" s="462"/>
      <c r="BDF223" s="462"/>
      <c r="BDG223" s="462"/>
      <c r="BDH223" s="462"/>
      <c r="BDI223" s="462"/>
      <c r="BDJ223" s="462"/>
      <c r="BDK223" s="462"/>
      <c r="BDL223" s="462"/>
      <c r="BDM223" s="462"/>
      <c r="BDN223" s="462"/>
      <c r="BDO223" s="462"/>
      <c r="BDP223" s="462"/>
      <c r="BDQ223" s="462"/>
      <c r="BDR223" s="462"/>
      <c r="BDS223" s="462"/>
      <c r="BDT223" s="462"/>
      <c r="BDU223" s="462"/>
      <c r="BDV223" s="462"/>
      <c r="BDW223" s="462"/>
      <c r="BDX223" s="462"/>
      <c r="BDY223" s="462"/>
      <c r="BDZ223" s="462"/>
      <c r="BEA223" s="462"/>
      <c r="BEB223" s="462"/>
      <c r="BEC223" s="462"/>
      <c r="BED223" s="462"/>
      <c r="BEE223" s="462"/>
      <c r="BEF223" s="462"/>
      <c r="BEG223" s="462"/>
      <c r="BEH223" s="462"/>
      <c r="BEI223" s="462"/>
      <c r="BEJ223" s="462"/>
      <c r="BEK223" s="462"/>
      <c r="BEL223" s="462"/>
      <c r="BEM223" s="462"/>
      <c r="BEN223" s="462"/>
      <c r="BEO223" s="462"/>
      <c r="BEP223" s="462"/>
      <c r="BEQ223" s="462"/>
      <c r="BER223" s="462"/>
      <c r="BES223" s="462"/>
      <c r="BET223" s="462"/>
      <c r="BEU223" s="462"/>
      <c r="BEV223" s="462"/>
      <c r="BEW223" s="462"/>
      <c r="BEX223" s="462"/>
      <c r="BEY223" s="462"/>
      <c r="BEZ223" s="462"/>
      <c r="BFA223" s="462"/>
      <c r="BFB223" s="462"/>
      <c r="BFC223" s="462"/>
      <c r="BFD223" s="462"/>
      <c r="BFE223" s="462"/>
      <c r="BFF223" s="462"/>
      <c r="BFG223" s="462"/>
      <c r="BFH223" s="462"/>
      <c r="BFI223" s="462"/>
      <c r="BFJ223" s="462"/>
      <c r="BFK223" s="462"/>
      <c r="BFL223" s="462"/>
      <c r="BFM223" s="462"/>
      <c r="BFN223" s="462"/>
      <c r="BFO223" s="462"/>
      <c r="BFP223" s="462"/>
      <c r="BFQ223" s="462"/>
      <c r="BFR223" s="462"/>
      <c r="BFS223" s="462"/>
      <c r="BFT223" s="462"/>
      <c r="BFU223" s="462"/>
      <c r="BFV223" s="462"/>
      <c r="BFW223" s="462"/>
      <c r="BFX223" s="462"/>
      <c r="BFY223" s="462"/>
      <c r="BFZ223" s="462"/>
      <c r="BGA223" s="462"/>
      <c r="BGB223" s="462"/>
      <c r="BGC223" s="462"/>
      <c r="BGD223" s="462"/>
      <c r="BGE223" s="462"/>
      <c r="BGF223" s="462"/>
      <c r="BGG223" s="462"/>
      <c r="BGH223" s="462"/>
      <c r="BGI223" s="462"/>
      <c r="BGJ223" s="462"/>
      <c r="BGK223" s="462"/>
      <c r="BGL223" s="462"/>
      <c r="BGM223" s="462"/>
      <c r="BGN223" s="462"/>
      <c r="BGO223" s="462"/>
      <c r="BGP223" s="462"/>
      <c r="BGQ223" s="462"/>
      <c r="BGR223" s="462"/>
      <c r="BGS223" s="462"/>
      <c r="BGT223" s="462"/>
      <c r="BGU223" s="462"/>
      <c r="BGV223" s="462"/>
      <c r="BGW223" s="462"/>
      <c r="BGX223" s="462"/>
      <c r="BGY223" s="462"/>
      <c r="BGZ223" s="462"/>
      <c r="BHA223" s="462"/>
      <c r="BHB223" s="462"/>
      <c r="BHC223" s="462"/>
      <c r="BHD223" s="462"/>
      <c r="BHE223" s="462"/>
      <c r="BHF223" s="462"/>
      <c r="BHG223" s="462"/>
      <c r="BHH223" s="462"/>
      <c r="BHI223" s="462"/>
      <c r="BHJ223" s="462"/>
      <c r="BHK223" s="462"/>
      <c r="BHL223" s="462"/>
      <c r="BHM223" s="462"/>
      <c r="BHN223" s="462"/>
      <c r="BHO223" s="462"/>
      <c r="BHP223" s="462"/>
      <c r="BHQ223" s="462"/>
      <c r="BHR223" s="462"/>
      <c r="BHS223" s="462"/>
      <c r="BHT223" s="462"/>
      <c r="BHU223" s="462"/>
      <c r="BHV223" s="462"/>
      <c r="BHW223" s="462"/>
      <c r="BHX223" s="462"/>
      <c r="BHY223" s="462"/>
      <c r="BHZ223" s="462"/>
      <c r="BIA223" s="462"/>
      <c r="BIB223" s="462"/>
      <c r="BIC223" s="462"/>
      <c r="BID223" s="462"/>
      <c r="BIE223" s="462"/>
      <c r="BIF223" s="462"/>
      <c r="BIG223" s="462"/>
      <c r="BIH223" s="462"/>
      <c r="BII223" s="462"/>
      <c r="BIJ223" s="462"/>
      <c r="BIK223" s="462"/>
      <c r="BIL223" s="462"/>
      <c r="BIM223" s="462"/>
      <c r="BIN223" s="462"/>
      <c r="BIO223" s="462"/>
      <c r="BIP223" s="462"/>
      <c r="BIQ223" s="462"/>
      <c r="BIR223" s="462"/>
      <c r="BIS223" s="462"/>
      <c r="BIT223" s="462"/>
      <c r="BIU223" s="462"/>
      <c r="BIV223" s="462"/>
      <c r="BIW223" s="462"/>
      <c r="BIX223" s="462"/>
      <c r="BIY223" s="462"/>
      <c r="BIZ223" s="462"/>
      <c r="BJA223" s="462"/>
      <c r="BJB223" s="462"/>
      <c r="BJC223" s="462"/>
      <c r="BJD223" s="462"/>
      <c r="BJE223" s="462"/>
      <c r="BJF223" s="462"/>
      <c r="BJG223" s="462"/>
      <c r="BJH223" s="462"/>
      <c r="BJI223" s="462"/>
      <c r="BJJ223" s="462"/>
      <c r="BJK223" s="462"/>
      <c r="BJL223" s="462"/>
      <c r="BJM223" s="462"/>
      <c r="BJN223" s="462"/>
      <c r="BJO223" s="462"/>
      <c r="BJP223" s="462"/>
      <c r="BJQ223" s="462"/>
      <c r="BJR223" s="462"/>
      <c r="BJS223" s="462"/>
      <c r="BJT223" s="462"/>
      <c r="BJU223" s="462"/>
      <c r="BJV223" s="462"/>
      <c r="BJW223" s="462"/>
      <c r="BJX223" s="462"/>
      <c r="BJY223" s="462"/>
      <c r="BJZ223" s="462"/>
      <c r="BKA223" s="462"/>
      <c r="BKB223" s="462"/>
      <c r="BKC223" s="462"/>
      <c r="BKD223" s="462"/>
      <c r="BKE223" s="462"/>
      <c r="BKF223" s="462"/>
      <c r="BKG223" s="462"/>
      <c r="BKH223" s="462"/>
      <c r="BKI223" s="462"/>
      <c r="BKJ223" s="462"/>
      <c r="BKK223" s="462"/>
      <c r="BKL223" s="462"/>
      <c r="BKM223" s="462"/>
      <c r="BKN223" s="462"/>
      <c r="BKO223" s="462"/>
      <c r="BKP223" s="462"/>
      <c r="BKQ223" s="462"/>
      <c r="BKR223" s="462"/>
      <c r="BKS223" s="462"/>
      <c r="BKT223" s="462"/>
      <c r="BKU223" s="462"/>
      <c r="BKV223" s="462"/>
      <c r="BKW223" s="462"/>
      <c r="BKX223" s="462"/>
      <c r="BKY223" s="462"/>
      <c r="BKZ223" s="462"/>
      <c r="BLA223" s="462"/>
      <c r="BLB223" s="462"/>
      <c r="BLC223" s="462"/>
      <c r="BLD223" s="462"/>
      <c r="BLE223" s="462"/>
      <c r="BLF223" s="462"/>
      <c r="BLG223" s="462"/>
      <c r="BLH223" s="462"/>
      <c r="BLI223" s="462"/>
      <c r="BLJ223" s="462"/>
      <c r="BLK223" s="462"/>
      <c r="BLL223" s="462"/>
      <c r="BLM223" s="462"/>
      <c r="BLN223" s="462"/>
      <c r="BLO223" s="462"/>
      <c r="BLP223" s="462"/>
      <c r="BLQ223" s="462"/>
      <c r="BLR223" s="462"/>
      <c r="BLS223" s="462"/>
      <c r="BLT223" s="462"/>
      <c r="BLU223" s="462"/>
      <c r="BLV223" s="462"/>
      <c r="BLW223" s="462"/>
      <c r="BLX223" s="462"/>
      <c r="BLY223" s="462"/>
      <c r="BLZ223" s="462"/>
      <c r="BMA223" s="462"/>
      <c r="BMB223" s="462"/>
      <c r="BMC223" s="462"/>
      <c r="BMD223" s="462"/>
      <c r="BME223" s="462"/>
      <c r="BMF223" s="462"/>
      <c r="BMG223" s="462"/>
      <c r="BMH223" s="462"/>
      <c r="BMI223" s="462"/>
      <c r="BMJ223" s="462"/>
      <c r="BMK223" s="462"/>
      <c r="BML223" s="462"/>
      <c r="BMM223" s="462"/>
      <c r="BMN223" s="462"/>
      <c r="BMO223" s="462"/>
      <c r="BMP223" s="462"/>
      <c r="BMQ223" s="462"/>
      <c r="BMR223" s="462"/>
      <c r="BMS223" s="462"/>
      <c r="BMT223" s="462"/>
      <c r="BMU223" s="462"/>
      <c r="BMV223" s="462"/>
      <c r="BMW223" s="462"/>
      <c r="BMX223" s="462"/>
      <c r="BMY223" s="462"/>
      <c r="BMZ223" s="462"/>
      <c r="BNA223" s="462"/>
      <c r="BNB223" s="462"/>
      <c r="BNC223" s="462"/>
      <c r="BND223" s="462"/>
      <c r="BNE223" s="462"/>
      <c r="BNF223" s="462"/>
      <c r="BNG223" s="462"/>
      <c r="BNH223" s="462"/>
      <c r="BNI223" s="462"/>
      <c r="BNJ223" s="462"/>
      <c r="BNK223" s="462"/>
      <c r="BNL223" s="462"/>
      <c r="BNM223" s="462"/>
      <c r="BNN223" s="462"/>
      <c r="BNO223" s="462"/>
      <c r="BNP223" s="462"/>
      <c r="BNQ223" s="462"/>
      <c r="BNR223" s="462"/>
      <c r="BNS223" s="462"/>
      <c r="BNT223" s="462"/>
      <c r="BNU223" s="462"/>
      <c r="BNV223" s="462"/>
      <c r="BNW223" s="462"/>
      <c r="BNX223" s="462"/>
      <c r="BNY223" s="462"/>
      <c r="BNZ223" s="462"/>
      <c r="BOA223" s="462"/>
      <c r="BOB223" s="462"/>
      <c r="BOC223" s="462"/>
      <c r="BOD223" s="462"/>
      <c r="BOE223" s="462"/>
      <c r="BOF223" s="462"/>
      <c r="BOG223" s="462"/>
      <c r="BOH223" s="462"/>
      <c r="BOI223" s="462"/>
      <c r="BOJ223" s="462"/>
      <c r="BOK223" s="462"/>
      <c r="BOL223" s="462"/>
      <c r="BOM223" s="462"/>
      <c r="BON223" s="462"/>
      <c r="BOO223" s="462"/>
      <c r="BOP223" s="462"/>
      <c r="BOQ223" s="462"/>
      <c r="BOR223" s="462"/>
      <c r="BOS223" s="462"/>
      <c r="BOT223" s="462"/>
      <c r="BOU223" s="462"/>
      <c r="BOV223" s="462"/>
      <c r="BOW223" s="462"/>
      <c r="BOX223" s="462"/>
      <c r="BOY223" s="462"/>
      <c r="BOZ223" s="462"/>
      <c r="BPA223" s="462"/>
      <c r="BPB223" s="462"/>
      <c r="BPC223" s="462"/>
      <c r="BPD223" s="462"/>
      <c r="BPE223" s="462"/>
      <c r="BPF223" s="462"/>
      <c r="BPG223" s="462"/>
      <c r="BPH223" s="462"/>
      <c r="BPI223" s="462"/>
      <c r="BPJ223" s="462"/>
      <c r="BPK223" s="462"/>
      <c r="BPL223" s="462"/>
      <c r="BPM223" s="462"/>
      <c r="BPN223" s="462"/>
      <c r="BPO223" s="462"/>
      <c r="BPP223" s="462"/>
      <c r="BPQ223" s="462"/>
      <c r="BPR223" s="462"/>
      <c r="BPS223" s="462"/>
      <c r="BPT223" s="462"/>
      <c r="BPU223" s="462"/>
      <c r="BPV223" s="462"/>
      <c r="BPW223" s="462"/>
      <c r="BPX223" s="462"/>
      <c r="BPY223" s="462"/>
      <c r="BPZ223" s="462"/>
      <c r="BQA223" s="462"/>
      <c r="BQB223" s="462"/>
      <c r="BQC223" s="462"/>
      <c r="BQD223" s="462"/>
      <c r="BQE223" s="462"/>
      <c r="BQF223" s="462"/>
      <c r="BQG223" s="462"/>
      <c r="BQH223" s="462"/>
      <c r="BQI223" s="462"/>
      <c r="BQJ223" s="462"/>
      <c r="BQK223" s="462"/>
      <c r="BQL223" s="462"/>
      <c r="BQM223" s="462"/>
      <c r="BQN223" s="462"/>
      <c r="BQO223" s="462"/>
      <c r="BQP223" s="462"/>
      <c r="BQQ223" s="462"/>
      <c r="BQR223" s="462"/>
      <c r="BQS223" s="462"/>
      <c r="BQT223" s="462"/>
      <c r="BQU223" s="462"/>
      <c r="BQV223" s="462"/>
      <c r="BQW223" s="462"/>
      <c r="BQX223" s="462"/>
      <c r="BQY223" s="462"/>
      <c r="BQZ223" s="462"/>
      <c r="BRA223" s="462"/>
      <c r="BRB223" s="462"/>
      <c r="BRC223" s="462"/>
      <c r="BRD223" s="462"/>
      <c r="BRE223" s="462"/>
      <c r="BRF223" s="462"/>
      <c r="BRG223" s="462"/>
      <c r="BRH223" s="462"/>
      <c r="BRI223" s="462"/>
      <c r="BRJ223" s="462"/>
      <c r="BRK223" s="462"/>
      <c r="BRL223" s="462"/>
      <c r="BRM223" s="462"/>
      <c r="BRN223" s="462"/>
      <c r="BRO223" s="462"/>
      <c r="BRP223" s="462"/>
      <c r="BRQ223" s="462"/>
      <c r="BRR223" s="462"/>
      <c r="BRS223" s="462"/>
      <c r="BRT223" s="462"/>
      <c r="BRU223" s="462"/>
      <c r="BRV223" s="462"/>
      <c r="BRW223" s="462"/>
      <c r="BRX223" s="462"/>
      <c r="BRY223" s="462"/>
      <c r="BRZ223" s="462"/>
      <c r="BSA223" s="462"/>
      <c r="BSB223" s="462"/>
      <c r="BSC223" s="462"/>
      <c r="BSD223" s="462"/>
      <c r="BSE223" s="462"/>
      <c r="BSF223" s="462"/>
      <c r="BSG223" s="462"/>
      <c r="BSH223" s="462"/>
      <c r="BSI223" s="462"/>
      <c r="BSJ223" s="462"/>
      <c r="BSK223" s="462"/>
      <c r="BSL223" s="462"/>
      <c r="BSM223" s="462"/>
      <c r="BSN223" s="462"/>
      <c r="BSO223" s="462"/>
      <c r="BSP223" s="462"/>
      <c r="BSQ223" s="462"/>
      <c r="BSR223" s="462"/>
      <c r="BSS223" s="462"/>
      <c r="BST223" s="462"/>
      <c r="BSU223" s="462"/>
      <c r="BSV223" s="462"/>
      <c r="BSW223" s="462"/>
      <c r="BSX223" s="462"/>
      <c r="BSY223" s="462"/>
      <c r="BSZ223" s="462"/>
      <c r="BTA223" s="462"/>
      <c r="BTB223" s="462"/>
      <c r="BTC223" s="462"/>
      <c r="BTD223" s="462"/>
      <c r="BTE223" s="462"/>
      <c r="BTF223" s="462"/>
      <c r="BTG223" s="462"/>
      <c r="BTH223" s="462"/>
      <c r="BTI223" s="462"/>
    </row>
    <row r="224" spans="1:1881" s="461" customFormat="1" x14ac:dyDescent="0.25">
      <c r="A224" s="388"/>
      <c r="B224" s="386"/>
      <c r="C224" s="387"/>
      <c r="D224" s="325"/>
      <c r="E224" s="192"/>
      <c r="F224" s="556"/>
      <c r="G224" s="368"/>
      <c r="H224" s="384"/>
      <c r="I224" s="388"/>
      <c r="J224"/>
      <c r="K224" s="462"/>
      <c r="L224" s="462"/>
      <c r="M224" s="462"/>
      <c r="N224"/>
      <c r="O224" s="462"/>
      <c r="P224" s="462"/>
      <c r="Q224" s="462"/>
      <c r="R224" s="462"/>
      <c r="S224" s="462"/>
      <c r="T224" s="462"/>
      <c r="U224" s="462"/>
      <c r="V224" s="462"/>
      <c r="W224" s="462"/>
      <c r="X224" s="462"/>
      <c r="Y224" s="462"/>
      <c r="Z224" s="462"/>
      <c r="AA224" s="462"/>
      <c r="AB224" s="462"/>
      <c r="AC224" s="462"/>
      <c r="AD224" s="462"/>
      <c r="AE224" s="462"/>
      <c r="AF224" s="462"/>
      <c r="AG224" s="462"/>
      <c r="AH224" s="462"/>
      <c r="AI224" s="462"/>
      <c r="AJ224" s="462"/>
      <c r="AK224" s="462"/>
      <c r="AL224" s="462"/>
      <c r="AM224" s="462"/>
      <c r="AN224" s="462"/>
      <c r="AO224" s="462"/>
      <c r="AP224" s="462"/>
      <c r="AQ224" s="462"/>
      <c r="AR224" s="462"/>
      <c r="AS224" s="462"/>
      <c r="AT224" s="462"/>
      <c r="AU224" s="462"/>
      <c r="AV224" s="462"/>
      <c r="AW224" s="462"/>
      <c r="AX224" s="462"/>
      <c r="AY224" s="462"/>
      <c r="AZ224" s="462"/>
      <c r="BA224" s="462"/>
      <c r="BB224" s="462"/>
      <c r="BC224" s="462"/>
      <c r="BD224" s="462"/>
      <c r="BE224" s="462"/>
      <c r="BF224" s="462"/>
      <c r="BG224" s="462"/>
      <c r="BH224" s="462"/>
      <c r="BI224" s="462"/>
      <c r="BJ224" s="462"/>
      <c r="BK224" s="462"/>
      <c r="BL224" s="462"/>
      <c r="BM224" s="462"/>
      <c r="BN224" s="462"/>
      <c r="BO224" s="462"/>
      <c r="BP224" s="462"/>
      <c r="BQ224" s="462"/>
      <c r="BR224" s="462"/>
      <c r="BS224" s="462"/>
      <c r="BT224" s="462"/>
      <c r="BU224" s="462"/>
      <c r="BV224" s="462"/>
      <c r="BW224" s="462"/>
      <c r="BX224" s="462"/>
      <c r="BY224" s="462"/>
      <c r="BZ224" s="462"/>
      <c r="CA224" s="462"/>
      <c r="CB224" s="462"/>
      <c r="CC224" s="462"/>
      <c r="CD224" s="462"/>
      <c r="CE224" s="462"/>
      <c r="CF224" s="462"/>
      <c r="CG224" s="462"/>
      <c r="CH224" s="462"/>
      <c r="CI224" s="462"/>
      <c r="CJ224" s="462"/>
      <c r="CK224" s="462"/>
      <c r="CL224" s="462"/>
      <c r="CM224" s="462"/>
      <c r="CN224" s="462"/>
      <c r="CO224" s="462"/>
      <c r="CP224" s="462"/>
      <c r="CQ224" s="462"/>
      <c r="CR224" s="462"/>
      <c r="CS224" s="462"/>
      <c r="CT224" s="462"/>
      <c r="CU224" s="462"/>
      <c r="CV224" s="462"/>
      <c r="CW224" s="462"/>
      <c r="CX224" s="462"/>
      <c r="CY224" s="462"/>
      <c r="CZ224" s="462"/>
      <c r="DA224" s="462"/>
      <c r="DB224" s="462"/>
      <c r="DC224" s="462"/>
      <c r="DD224" s="462"/>
      <c r="DE224" s="462"/>
      <c r="DF224" s="462"/>
      <c r="DG224" s="462"/>
      <c r="DH224" s="462"/>
      <c r="DI224" s="462"/>
      <c r="DJ224" s="462"/>
      <c r="DK224" s="462"/>
      <c r="DL224" s="462"/>
      <c r="DM224" s="462"/>
      <c r="DN224" s="462"/>
      <c r="DO224" s="462"/>
      <c r="DP224" s="462"/>
      <c r="DQ224" s="462"/>
      <c r="DR224" s="462"/>
      <c r="DS224" s="462"/>
      <c r="DT224" s="462"/>
      <c r="DU224" s="462"/>
      <c r="DV224" s="462"/>
      <c r="DW224" s="462"/>
      <c r="DX224" s="462"/>
      <c r="DY224" s="462"/>
      <c r="DZ224" s="462"/>
      <c r="EA224" s="462"/>
      <c r="EB224" s="462"/>
      <c r="EC224" s="462"/>
      <c r="ED224" s="462"/>
      <c r="EE224" s="462"/>
      <c r="EF224" s="462"/>
      <c r="EG224" s="462"/>
      <c r="EH224" s="462"/>
      <c r="EI224" s="462"/>
      <c r="EJ224" s="462"/>
      <c r="EK224" s="462"/>
      <c r="EL224" s="462"/>
      <c r="EM224" s="462"/>
      <c r="EN224" s="462"/>
      <c r="EO224" s="462"/>
      <c r="EP224" s="462"/>
      <c r="EQ224" s="462"/>
      <c r="ER224" s="462"/>
      <c r="ES224" s="462"/>
      <c r="ET224" s="462"/>
      <c r="EU224" s="462"/>
      <c r="EV224" s="462"/>
      <c r="EW224" s="462"/>
      <c r="EX224" s="462"/>
      <c r="EY224" s="462"/>
      <c r="EZ224" s="462"/>
      <c r="FA224" s="462"/>
      <c r="FB224" s="462"/>
      <c r="FC224" s="462"/>
      <c r="FD224" s="462"/>
      <c r="FE224" s="462"/>
      <c r="FF224" s="462"/>
      <c r="FG224" s="462"/>
      <c r="FH224" s="462"/>
      <c r="FI224" s="462"/>
      <c r="FJ224" s="462"/>
      <c r="FK224" s="462"/>
      <c r="FL224" s="462"/>
      <c r="FM224" s="462"/>
      <c r="FN224" s="462"/>
      <c r="FO224" s="462"/>
      <c r="FP224" s="462"/>
      <c r="FQ224" s="462"/>
      <c r="FR224" s="462"/>
      <c r="FS224" s="462"/>
      <c r="FT224" s="462"/>
      <c r="FU224" s="462"/>
      <c r="FV224" s="462"/>
      <c r="FW224" s="462"/>
      <c r="FX224" s="462"/>
      <c r="FY224" s="462"/>
      <c r="FZ224" s="462"/>
      <c r="GA224" s="462"/>
      <c r="GB224" s="462"/>
      <c r="GC224" s="462"/>
      <c r="GD224" s="462"/>
      <c r="GE224" s="462"/>
      <c r="GF224" s="462"/>
      <c r="GG224" s="462"/>
      <c r="GH224" s="462"/>
      <c r="GI224" s="462"/>
      <c r="GJ224" s="462"/>
      <c r="GK224" s="462"/>
      <c r="GL224" s="462"/>
      <c r="GM224" s="462"/>
      <c r="GN224" s="462"/>
      <c r="GO224" s="462"/>
      <c r="GP224" s="462"/>
      <c r="GQ224" s="462"/>
      <c r="GR224" s="462"/>
      <c r="GS224" s="462"/>
      <c r="GT224" s="462"/>
      <c r="GU224" s="462"/>
      <c r="GV224" s="462"/>
      <c r="GW224" s="462"/>
      <c r="GX224" s="462"/>
      <c r="GY224" s="462"/>
      <c r="GZ224" s="462"/>
      <c r="HA224" s="462"/>
      <c r="HB224" s="462"/>
      <c r="HC224" s="462"/>
      <c r="HD224" s="462"/>
      <c r="HE224" s="462"/>
      <c r="HF224" s="462"/>
      <c r="HG224" s="462"/>
      <c r="HH224" s="462"/>
      <c r="HI224" s="462"/>
      <c r="HJ224" s="462"/>
      <c r="HK224" s="462"/>
      <c r="HL224" s="462"/>
      <c r="HM224" s="462"/>
      <c r="HN224" s="462"/>
      <c r="HO224" s="462"/>
      <c r="HP224" s="462"/>
      <c r="HQ224" s="462"/>
      <c r="HR224" s="462"/>
      <c r="HS224" s="462"/>
      <c r="HT224" s="462"/>
      <c r="HU224" s="462"/>
      <c r="HV224" s="462"/>
      <c r="HW224" s="462"/>
      <c r="HX224" s="462"/>
      <c r="HY224" s="462"/>
      <c r="HZ224" s="462"/>
      <c r="IA224" s="462"/>
      <c r="IB224" s="462"/>
      <c r="IC224" s="462"/>
      <c r="ID224" s="462"/>
      <c r="IE224" s="462"/>
      <c r="IF224" s="462"/>
      <c r="IG224" s="462"/>
      <c r="IH224" s="462"/>
      <c r="II224" s="462"/>
      <c r="IJ224" s="462"/>
      <c r="IK224" s="462"/>
      <c r="IL224" s="462"/>
      <c r="IM224" s="462"/>
      <c r="IN224" s="462"/>
      <c r="IO224" s="462"/>
      <c r="IP224" s="462"/>
      <c r="IQ224" s="462"/>
      <c r="IR224" s="462"/>
      <c r="IS224" s="462"/>
      <c r="IT224" s="462"/>
      <c r="IU224" s="462"/>
      <c r="IV224" s="462"/>
      <c r="IW224" s="462"/>
      <c r="IX224" s="462"/>
      <c r="IY224" s="462"/>
      <c r="IZ224" s="462"/>
      <c r="JA224" s="462"/>
      <c r="JB224" s="462"/>
      <c r="JC224" s="462"/>
      <c r="JD224" s="462"/>
      <c r="JE224" s="462"/>
      <c r="JF224" s="462"/>
      <c r="JG224" s="462"/>
      <c r="JH224" s="462"/>
      <c r="JI224" s="462"/>
      <c r="JJ224" s="462"/>
      <c r="JK224" s="462"/>
      <c r="JL224" s="462"/>
      <c r="JM224" s="462"/>
      <c r="JN224" s="462"/>
      <c r="JO224" s="462"/>
      <c r="JP224" s="462"/>
      <c r="JQ224" s="462"/>
      <c r="JR224" s="462"/>
      <c r="JS224" s="462"/>
      <c r="JT224" s="462"/>
      <c r="JU224" s="462"/>
      <c r="JV224" s="462"/>
      <c r="JW224" s="462"/>
      <c r="JX224" s="462"/>
      <c r="JY224" s="462"/>
      <c r="JZ224" s="462"/>
      <c r="KA224" s="462"/>
      <c r="KB224" s="462"/>
      <c r="KC224" s="462"/>
      <c r="KD224" s="462"/>
      <c r="KE224" s="462"/>
      <c r="KF224" s="462"/>
      <c r="KG224" s="462"/>
      <c r="KH224" s="462"/>
      <c r="KI224" s="462"/>
      <c r="KJ224" s="462"/>
      <c r="KK224" s="462"/>
      <c r="KL224" s="462"/>
      <c r="KM224" s="462"/>
      <c r="KN224" s="462"/>
      <c r="KO224" s="462"/>
      <c r="KP224" s="462"/>
      <c r="KQ224" s="462"/>
      <c r="KR224" s="462"/>
      <c r="KS224" s="462"/>
      <c r="KT224" s="462"/>
      <c r="KU224" s="462"/>
      <c r="KV224" s="462"/>
      <c r="KW224" s="462"/>
      <c r="KX224" s="462"/>
      <c r="KY224" s="462"/>
      <c r="KZ224" s="462"/>
      <c r="LA224" s="462"/>
      <c r="LB224" s="462"/>
      <c r="LC224" s="462"/>
      <c r="LD224" s="462"/>
      <c r="LE224" s="462"/>
      <c r="LF224" s="462"/>
      <c r="LG224" s="462"/>
      <c r="LH224" s="462"/>
      <c r="LI224" s="462"/>
      <c r="LJ224" s="462"/>
      <c r="LK224" s="462"/>
      <c r="LL224" s="462"/>
      <c r="LM224" s="462"/>
      <c r="LN224" s="462"/>
      <c r="LO224" s="462"/>
      <c r="LP224" s="462"/>
      <c r="LQ224" s="462"/>
      <c r="LR224" s="462"/>
      <c r="LS224" s="462"/>
      <c r="LT224" s="462"/>
      <c r="LU224" s="462"/>
      <c r="LV224" s="462"/>
      <c r="LW224" s="462"/>
      <c r="LX224" s="462"/>
      <c r="LY224" s="462"/>
      <c r="LZ224" s="462"/>
      <c r="MA224" s="462"/>
      <c r="MB224" s="462"/>
      <c r="MC224" s="462"/>
      <c r="MD224" s="462"/>
      <c r="ME224" s="462"/>
      <c r="MF224" s="462"/>
      <c r="MG224" s="462"/>
      <c r="MH224" s="462"/>
      <c r="MI224" s="462"/>
      <c r="MJ224" s="462"/>
      <c r="MK224" s="462"/>
      <c r="ML224" s="462"/>
      <c r="MM224" s="462"/>
      <c r="MN224" s="462"/>
      <c r="MO224" s="462"/>
      <c r="MP224" s="462"/>
      <c r="MQ224" s="462"/>
      <c r="MR224" s="462"/>
      <c r="MS224" s="462"/>
      <c r="MT224" s="462"/>
      <c r="MU224" s="462"/>
      <c r="MV224" s="462"/>
      <c r="MW224" s="462"/>
      <c r="MX224" s="462"/>
      <c r="MY224" s="462"/>
      <c r="MZ224" s="462"/>
      <c r="NA224" s="462"/>
      <c r="NB224" s="462"/>
      <c r="NC224" s="462"/>
      <c r="ND224" s="462"/>
      <c r="NE224" s="462"/>
      <c r="NF224" s="462"/>
      <c r="NG224" s="462"/>
      <c r="NH224" s="462"/>
      <c r="NI224" s="462"/>
      <c r="NJ224" s="462"/>
      <c r="NK224" s="462"/>
      <c r="NL224" s="462"/>
      <c r="NM224" s="462"/>
      <c r="NN224" s="462"/>
      <c r="NO224" s="462"/>
      <c r="NP224" s="462"/>
      <c r="NQ224" s="462"/>
      <c r="NR224" s="462"/>
      <c r="NS224" s="462"/>
      <c r="NT224" s="462"/>
      <c r="NU224" s="462"/>
      <c r="NV224" s="462"/>
      <c r="NW224" s="462"/>
      <c r="NX224" s="462"/>
      <c r="NY224" s="462"/>
      <c r="NZ224" s="462"/>
      <c r="OA224" s="462"/>
      <c r="OB224" s="462"/>
      <c r="OC224" s="462"/>
      <c r="OD224" s="462"/>
      <c r="OE224" s="462"/>
      <c r="OF224" s="462"/>
      <c r="OG224" s="462"/>
      <c r="OH224" s="462"/>
      <c r="OI224" s="462"/>
      <c r="OJ224" s="462"/>
      <c r="OK224" s="462"/>
      <c r="OL224" s="462"/>
      <c r="OM224" s="462"/>
      <c r="ON224" s="462"/>
      <c r="OO224" s="462"/>
      <c r="OP224" s="462"/>
      <c r="OQ224" s="462"/>
      <c r="OR224" s="462"/>
      <c r="OS224" s="462"/>
      <c r="OT224" s="462"/>
      <c r="OU224" s="462"/>
      <c r="OV224" s="462"/>
      <c r="OW224" s="462"/>
      <c r="OX224" s="462"/>
      <c r="OY224" s="462"/>
      <c r="OZ224" s="462"/>
      <c r="PA224" s="462"/>
      <c r="PB224" s="462"/>
      <c r="PC224" s="462"/>
      <c r="PD224" s="462"/>
      <c r="PE224" s="462"/>
      <c r="PF224" s="462"/>
      <c r="PG224" s="462"/>
      <c r="PH224" s="462"/>
      <c r="PI224" s="462"/>
      <c r="PJ224" s="462"/>
      <c r="PK224" s="462"/>
      <c r="PL224" s="462"/>
      <c r="PM224" s="462"/>
      <c r="PN224" s="462"/>
      <c r="PO224" s="462"/>
      <c r="PP224" s="462"/>
      <c r="PQ224" s="462"/>
      <c r="PR224" s="462"/>
      <c r="PS224" s="462"/>
      <c r="PT224" s="462"/>
      <c r="PU224" s="462"/>
      <c r="PV224" s="462"/>
      <c r="PW224" s="462"/>
      <c r="PX224" s="462"/>
      <c r="PY224" s="462"/>
      <c r="PZ224" s="462"/>
      <c r="QA224" s="462"/>
      <c r="QB224" s="462"/>
      <c r="QC224" s="462"/>
      <c r="QD224" s="462"/>
      <c r="QE224" s="462"/>
      <c r="QF224" s="462"/>
      <c r="QG224" s="462"/>
      <c r="QH224" s="462"/>
      <c r="QI224" s="462"/>
      <c r="QJ224" s="462"/>
      <c r="QK224" s="462"/>
      <c r="QL224" s="462"/>
      <c r="QM224" s="462"/>
      <c r="QN224" s="462"/>
      <c r="QO224" s="462"/>
      <c r="QP224" s="462"/>
      <c r="QQ224" s="462"/>
      <c r="QR224" s="462"/>
      <c r="QS224" s="462"/>
      <c r="QT224" s="462"/>
      <c r="QU224" s="462"/>
      <c r="QV224" s="462"/>
      <c r="QW224" s="462"/>
      <c r="QX224" s="462"/>
      <c r="QY224" s="462"/>
      <c r="QZ224" s="462"/>
      <c r="RA224" s="462"/>
      <c r="RB224" s="462"/>
      <c r="RC224" s="462"/>
      <c r="RD224" s="462"/>
      <c r="RE224" s="462"/>
      <c r="RF224" s="462"/>
      <c r="RG224" s="462"/>
      <c r="RH224" s="462"/>
      <c r="RI224" s="462"/>
      <c r="RJ224" s="462"/>
      <c r="RK224" s="462"/>
      <c r="RL224" s="462"/>
      <c r="RM224" s="462"/>
      <c r="RN224" s="462"/>
      <c r="RO224" s="462"/>
      <c r="RP224" s="462"/>
      <c r="RQ224" s="462"/>
      <c r="RR224" s="462"/>
      <c r="RS224" s="462"/>
      <c r="RT224" s="462"/>
      <c r="RU224" s="462"/>
      <c r="RV224" s="462"/>
      <c r="RW224" s="462"/>
      <c r="RX224" s="462"/>
      <c r="RY224" s="462"/>
      <c r="RZ224" s="462"/>
      <c r="SA224" s="462"/>
      <c r="SB224" s="462"/>
      <c r="SC224" s="462"/>
      <c r="SD224" s="462"/>
      <c r="SE224" s="462"/>
      <c r="SF224" s="462"/>
      <c r="SG224" s="462"/>
      <c r="SH224" s="462"/>
      <c r="SI224" s="462"/>
      <c r="SJ224" s="462"/>
      <c r="SK224" s="462"/>
      <c r="SL224" s="462"/>
      <c r="SM224" s="462"/>
      <c r="SN224" s="462"/>
      <c r="SO224" s="462"/>
      <c r="SP224" s="462"/>
      <c r="SQ224" s="462"/>
      <c r="SR224" s="462"/>
      <c r="SS224" s="462"/>
      <c r="ST224" s="462"/>
      <c r="SU224" s="462"/>
      <c r="SV224" s="462"/>
      <c r="SW224" s="462"/>
      <c r="SX224" s="462"/>
      <c r="SY224" s="462"/>
      <c r="SZ224" s="462"/>
      <c r="TA224" s="462"/>
      <c r="TB224" s="462"/>
      <c r="TC224" s="462"/>
      <c r="TD224" s="462"/>
      <c r="TE224" s="462"/>
      <c r="TF224" s="462"/>
      <c r="TG224" s="462"/>
      <c r="TH224" s="462"/>
      <c r="TI224" s="462"/>
      <c r="TJ224" s="462"/>
      <c r="TK224" s="462"/>
      <c r="TL224" s="462"/>
      <c r="TM224" s="462"/>
      <c r="TN224" s="462"/>
      <c r="TO224" s="462"/>
      <c r="TP224" s="462"/>
      <c r="TQ224" s="462"/>
      <c r="TR224" s="462"/>
      <c r="TS224" s="462"/>
      <c r="TT224" s="462"/>
      <c r="TU224" s="462"/>
      <c r="TV224" s="462"/>
      <c r="TW224" s="462"/>
      <c r="TX224" s="462"/>
      <c r="TY224" s="462"/>
      <c r="TZ224" s="462"/>
      <c r="UA224" s="462"/>
      <c r="UB224" s="462"/>
      <c r="UC224" s="462"/>
      <c r="UD224" s="462"/>
      <c r="UE224" s="462"/>
      <c r="UF224" s="462"/>
      <c r="UG224" s="462"/>
      <c r="UH224" s="462"/>
      <c r="UI224" s="462"/>
      <c r="UJ224" s="462"/>
      <c r="UK224" s="462"/>
      <c r="UL224" s="462"/>
      <c r="UM224" s="462"/>
      <c r="UN224" s="462"/>
      <c r="UO224" s="462"/>
      <c r="UP224" s="462"/>
      <c r="UQ224" s="462"/>
      <c r="UR224" s="462"/>
      <c r="US224" s="462"/>
      <c r="UT224" s="462"/>
      <c r="UU224" s="462"/>
      <c r="UV224" s="462"/>
      <c r="UW224" s="462"/>
      <c r="UX224" s="462"/>
      <c r="UY224" s="462"/>
      <c r="UZ224" s="462"/>
      <c r="VA224" s="462"/>
      <c r="VB224" s="462"/>
      <c r="VC224" s="462"/>
      <c r="VD224" s="462"/>
      <c r="VE224" s="462"/>
      <c r="VF224" s="462"/>
      <c r="VG224" s="462"/>
      <c r="VH224" s="462"/>
      <c r="VI224" s="462"/>
      <c r="VJ224" s="462"/>
      <c r="VK224" s="462"/>
      <c r="VL224" s="462"/>
      <c r="VM224" s="462"/>
      <c r="VN224" s="462"/>
      <c r="VO224" s="462"/>
      <c r="VP224" s="462"/>
      <c r="VQ224" s="462"/>
      <c r="VR224" s="462"/>
      <c r="VS224" s="462"/>
      <c r="VT224" s="462"/>
      <c r="VU224" s="462"/>
      <c r="VV224" s="462"/>
      <c r="VW224" s="462"/>
      <c r="VX224" s="462"/>
      <c r="VY224" s="462"/>
      <c r="VZ224" s="462"/>
      <c r="WA224" s="462"/>
      <c r="WB224" s="462"/>
      <c r="WC224" s="462"/>
      <c r="WD224" s="462"/>
      <c r="WE224" s="462"/>
      <c r="WF224" s="462"/>
      <c r="WG224" s="462"/>
      <c r="WH224" s="462"/>
      <c r="WI224" s="462"/>
      <c r="WJ224" s="462"/>
      <c r="WK224" s="462"/>
      <c r="WL224" s="462"/>
      <c r="WM224" s="462"/>
      <c r="WN224" s="462"/>
      <c r="WO224" s="462"/>
      <c r="WP224" s="462"/>
      <c r="WQ224" s="462"/>
      <c r="WR224" s="462"/>
      <c r="WS224" s="462"/>
      <c r="WT224" s="462"/>
      <c r="WU224" s="462"/>
      <c r="WV224" s="462"/>
      <c r="WW224" s="462"/>
      <c r="WX224" s="462"/>
      <c r="WY224" s="462"/>
      <c r="WZ224" s="462"/>
      <c r="XA224" s="462"/>
      <c r="XB224" s="462"/>
      <c r="XC224" s="462"/>
      <c r="XD224" s="462"/>
      <c r="XE224" s="462"/>
      <c r="XF224" s="462"/>
      <c r="XG224" s="462"/>
      <c r="XH224" s="462"/>
      <c r="XI224" s="462"/>
      <c r="XJ224" s="462"/>
      <c r="XK224" s="462"/>
      <c r="XL224" s="462"/>
      <c r="XM224" s="462"/>
      <c r="XN224" s="462"/>
      <c r="XO224" s="462"/>
      <c r="XP224" s="462"/>
      <c r="XQ224" s="462"/>
      <c r="XR224" s="462"/>
      <c r="XS224" s="462"/>
      <c r="XT224" s="462"/>
      <c r="XU224" s="462"/>
      <c r="XV224" s="462"/>
      <c r="XW224" s="462"/>
      <c r="XX224" s="462"/>
      <c r="XY224" s="462"/>
      <c r="XZ224" s="462"/>
      <c r="YA224" s="462"/>
      <c r="YB224" s="462"/>
      <c r="YC224" s="462"/>
      <c r="YD224" s="462"/>
      <c r="YE224" s="462"/>
      <c r="YF224" s="462"/>
      <c r="YG224" s="462"/>
      <c r="YH224" s="462"/>
      <c r="YI224" s="462"/>
      <c r="YJ224" s="462"/>
      <c r="YK224" s="462"/>
      <c r="YL224" s="462"/>
      <c r="YM224" s="462"/>
      <c r="YN224" s="462"/>
      <c r="YO224" s="462"/>
      <c r="YP224" s="462"/>
      <c r="YQ224" s="462"/>
      <c r="YR224" s="462"/>
      <c r="YS224" s="462"/>
      <c r="YT224" s="462"/>
      <c r="YU224" s="462"/>
      <c r="YV224" s="462"/>
      <c r="YW224" s="462"/>
      <c r="YX224" s="462"/>
      <c r="YY224" s="462"/>
      <c r="YZ224" s="462"/>
      <c r="ZA224" s="462"/>
      <c r="ZB224" s="462"/>
      <c r="ZC224" s="462"/>
      <c r="ZD224" s="462"/>
      <c r="ZE224" s="462"/>
      <c r="ZF224" s="462"/>
      <c r="ZG224" s="462"/>
      <c r="ZH224" s="462"/>
      <c r="ZI224" s="462"/>
      <c r="ZJ224" s="462"/>
      <c r="ZK224" s="462"/>
      <c r="ZL224" s="462"/>
      <c r="ZM224" s="462"/>
      <c r="ZN224" s="462"/>
      <c r="ZO224" s="462"/>
      <c r="ZP224" s="462"/>
      <c r="ZQ224" s="462"/>
      <c r="ZR224" s="462"/>
      <c r="ZS224" s="462"/>
      <c r="ZT224" s="462"/>
      <c r="ZU224" s="462"/>
      <c r="ZV224" s="462"/>
      <c r="ZW224" s="462"/>
      <c r="ZX224" s="462"/>
      <c r="ZY224" s="462"/>
      <c r="ZZ224" s="462"/>
      <c r="AAA224" s="462"/>
      <c r="AAB224" s="462"/>
      <c r="AAC224" s="462"/>
      <c r="AAD224" s="462"/>
      <c r="AAE224" s="462"/>
      <c r="AAF224" s="462"/>
      <c r="AAG224" s="462"/>
      <c r="AAH224" s="462"/>
      <c r="AAI224" s="462"/>
      <c r="AAJ224" s="462"/>
      <c r="AAK224" s="462"/>
      <c r="AAL224" s="462"/>
      <c r="AAM224" s="462"/>
      <c r="AAN224" s="462"/>
      <c r="AAO224" s="462"/>
      <c r="AAP224" s="462"/>
      <c r="AAQ224" s="462"/>
      <c r="AAR224" s="462"/>
      <c r="AAS224" s="462"/>
      <c r="AAT224" s="462"/>
      <c r="AAU224" s="462"/>
      <c r="AAV224" s="462"/>
      <c r="AAW224" s="462"/>
      <c r="AAX224" s="462"/>
      <c r="AAY224" s="462"/>
      <c r="AAZ224" s="462"/>
      <c r="ABA224" s="462"/>
      <c r="ABB224" s="462"/>
      <c r="ABC224" s="462"/>
      <c r="ABD224" s="462"/>
      <c r="ABE224" s="462"/>
      <c r="ABF224" s="462"/>
      <c r="ABG224" s="462"/>
      <c r="ABH224" s="462"/>
      <c r="ABI224" s="462"/>
      <c r="ABJ224" s="462"/>
      <c r="ABK224" s="462"/>
      <c r="ABL224" s="462"/>
      <c r="ABM224" s="462"/>
      <c r="ABN224" s="462"/>
      <c r="ABO224" s="462"/>
      <c r="ABP224" s="462"/>
      <c r="ABQ224" s="462"/>
      <c r="ABR224" s="462"/>
      <c r="ABS224" s="462"/>
      <c r="ABT224" s="462"/>
      <c r="ABU224" s="462"/>
      <c r="ABV224" s="462"/>
      <c r="ABW224" s="462"/>
      <c r="ABX224" s="462"/>
      <c r="ABY224" s="462"/>
      <c r="ABZ224" s="462"/>
      <c r="ACA224" s="462"/>
      <c r="ACB224" s="462"/>
      <c r="ACC224" s="462"/>
      <c r="ACD224" s="462"/>
      <c r="ACE224" s="462"/>
      <c r="ACF224" s="462"/>
      <c r="ACG224" s="462"/>
      <c r="ACH224" s="462"/>
      <c r="ACI224" s="462"/>
      <c r="ACJ224" s="462"/>
      <c r="ACK224" s="462"/>
      <c r="ACL224" s="462"/>
      <c r="ACM224" s="462"/>
      <c r="ACN224" s="462"/>
      <c r="ACO224" s="462"/>
      <c r="ACP224" s="462"/>
      <c r="ACQ224" s="462"/>
      <c r="ACR224" s="462"/>
      <c r="ACS224" s="462"/>
      <c r="ACT224" s="462"/>
      <c r="ACU224" s="462"/>
      <c r="ACV224" s="462"/>
      <c r="ACW224" s="462"/>
      <c r="ACX224" s="462"/>
      <c r="ACY224" s="462"/>
      <c r="ACZ224" s="462"/>
      <c r="ADA224" s="462"/>
      <c r="ADB224" s="462"/>
      <c r="ADC224" s="462"/>
      <c r="ADD224" s="462"/>
      <c r="ADE224" s="462"/>
      <c r="ADF224" s="462"/>
      <c r="ADG224" s="462"/>
      <c r="ADH224" s="462"/>
      <c r="ADI224" s="462"/>
      <c r="ADJ224" s="462"/>
      <c r="ADK224" s="462"/>
      <c r="ADL224" s="462"/>
      <c r="ADM224" s="462"/>
      <c r="ADN224" s="462"/>
      <c r="ADO224" s="462"/>
      <c r="ADP224" s="462"/>
      <c r="ADQ224" s="462"/>
      <c r="ADR224" s="462"/>
      <c r="ADS224" s="462"/>
      <c r="ADT224" s="462"/>
      <c r="ADU224" s="462"/>
      <c r="ADV224" s="462"/>
      <c r="ADW224" s="462"/>
      <c r="ADX224" s="462"/>
      <c r="ADY224" s="462"/>
      <c r="ADZ224" s="462"/>
      <c r="AEA224" s="462"/>
      <c r="AEB224" s="462"/>
      <c r="AEC224" s="462"/>
      <c r="AED224" s="462"/>
      <c r="AEE224" s="462"/>
      <c r="AEF224" s="462"/>
      <c r="AEG224" s="462"/>
      <c r="AEH224" s="462"/>
      <c r="AEI224" s="462"/>
      <c r="AEJ224" s="462"/>
      <c r="AEK224" s="462"/>
      <c r="AEL224" s="462"/>
      <c r="AEM224" s="462"/>
      <c r="AEN224" s="462"/>
      <c r="AEO224" s="462"/>
      <c r="AEP224" s="462"/>
      <c r="AEQ224" s="462"/>
      <c r="AER224" s="462"/>
      <c r="AES224" s="462"/>
      <c r="AET224" s="462"/>
      <c r="AEU224" s="462"/>
      <c r="AEV224" s="462"/>
      <c r="AEW224" s="462"/>
      <c r="AEX224" s="462"/>
      <c r="AEY224" s="462"/>
      <c r="AEZ224" s="462"/>
      <c r="AFA224" s="462"/>
      <c r="AFB224" s="462"/>
      <c r="AFC224" s="462"/>
      <c r="AFD224" s="462"/>
      <c r="AFE224" s="462"/>
      <c r="AFF224" s="462"/>
      <c r="AFG224" s="462"/>
      <c r="AFH224" s="462"/>
      <c r="AFI224" s="462"/>
      <c r="AFJ224" s="462"/>
      <c r="AFK224" s="462"/>
      <c r="AFL224" s="462"/>
      <c r="AFM224" s="462"/>
      <c r="AFN224" s="462"/>
      <c r="AFO224" s="462"/>
      <c r="AFP224" s="462"/>
      <c r="AFQ224" s="462"/>
      <c r="AFR224" s="462"/>
      <c r="AFS224" s="462"/>
      <c r="AFT224" s="462"/>
      <c r="AFU224" s="462"/>
      <c r="AFV224" s="462"/>
      <c r="AFW224" s="462"/>
      <c r="AFX224" s="462"/>
      <c r="AFY224" s="462"/>
      <c r="AFZ224" s="462"/>
      <c r="AGA224" s="462"/>
      <c r="AGB224" s="462"/>
      <c r="AGC224" s="462"/>
      <c r="AGD224" s="462"/>
      <c r="AGE224" s="462"/>
      <c r="AGF224" s="462"/>
      <c r="AGG224" s="462"/>
      <c r="AGH224" s="462"/>
      <c r="AGI224" s="462"/>
      <c r="AGJ224" s="462"/>
      <c r="AGK224" s="462"/>
      <c r="AGL224" s="462"/>
      <c r="AGM224" s="462"/>
      <c r="AGN224" s="462"/>
      <c r="AGO224" s="462"/>
      <c r="AGP224" s="462"/>
      <c r="AGQ224" s="462"/>
      <c r="AGR224" s="462"/>
      <c r="AGS224" s="462"/>
      <c r="AGT224" s="462"/>
      <c r="AGU224" s="462"/>
      <c r="AGV224" s="462"/>
      <c r="AGW224" s="462"/>
      <c r="AGX224" s="462"/>
      <c r="AGY224" s="462"/>
      <c r="AGZ224" s="462"/>
      <c r="AHA224" s="462"/>
      <c r="AHB224" s="462"/>
      <c r="AHC224" s="462"/>
      <c r="AHD224" s="462"/>
      <c r="AHE224" s="462"/>
      <c r="AHF224" s="462"/>
      <c r="AHG224" s="462"/>
      <c r="AHH224" s="462"/>
      <c r="AHI224" s="462"/>
      <c r="AHJ224" s="462"/>
      <c r="AHK224" s="462"/>
      <c r="AHL224" s="462"/>
      <c r="AHM224" s="462"/>
      <c r="AHN224" s="462"/>
      <c r="AHO224" s="462"/>
      <c r="AHP224" s="462"/>
      <c r="AHQ224" s="462"/>
      <c r="AHR224" s="462"/>
      <c r="AHS224" s="462"/>
      <c r="AHT224" s="462"/>
      <c r="AHU224" s="462"/>
      <c r="AHV224" s="462"/>
      <c r="AHW224" s="462"/>
      <c r="AHX224" s="462"/>
      <c r="AHY224" s="462"/>
      <c r="AHZ224" s="462"/>
      <c r="AIA224" s="462"/>
      <c r="AIB224" s="462"/>
      <c r="AIC224" s="462"/>
      <c r="AID224" s="462"/>
      <c r="AIE224" s="462"/>
      <c r="AIF224" s="462"/>
      <c r="AIG224" s="462"/>
      <c r="AIH224" s="462"/>
      <c r="AII224" s="462"/>
      <c r="AIJ224" s="462"/>
      <c r="AIK224" s="462"/>
      <c r="AIL224" s="462"/>
      <c r="AIM224" s="462"/>
      <c r="AIN224" s="462"/>
      <c r="AIO224" s="462"/>
      <c r="AIP224" s="462"/>
      <c r="AIQ224" s="462"/>
      <c r="AIR224" s="462"/>
      <c r="AIS224" s="462"/>
      <c r="AIT224" s="462"/>
      <c r="AIU224" s="462"/>
      <c r="AIV224" s="462"/>
      <c r="AIW224" s="462"/>
      <c r="AIX224" s="462"/>
      <c r="AIY224" s="462"/>
      <c r="AIZ224" s="462"/>
      <c r="AJA224" s="462"/>
      <c r="AJB224" s="462"/>
      <c r="AJC224" s="462"/>
      <c r="AJD224" s="462"/>
      <c r="AJE224" s="462"/>
      <c r="AJF224" s="462"/>
      <c r="AJG224" s="462"/>
      <c r="AJH224" s="462"/>
      <c r="AJI224" s="462"/>
      <c r="AJJ224" s="462"/>
      <c r="AJK224" s="462"/>
      <c r="AJL224" s="462"/>
      <c r="AJM224" s="462"/>
      <c r="AJN224" s="462"/>
      <c r="AJO224" s="462"/>
      <c r="AJP224" s="462"/>
      <c r="AJQ224" s="462"/>
      <c r="AJR224" s="462"/>
      <c r="AJS224" s="462"/>
      <c r="AJT224" s="462"/>
      <c r="AJU224" s="462"/>
      <c r="AJV224" s="462"/>
      <c r="AJW224" s="462"/>
      <c r="AJX224" s="462"/>
      <c r="AJY224" s="462"/>
      <c r="AJZ224" s="462"/>
      <c r="AKA224" s="462"/>
      <c r="AKB224" s="462"/>
      <c r="AKC224" s="462"/>
      <c r="AKD224" s="462"/>
      <c r="AKE224" s="462"/>
      <c r="AKF224" s="462"/>
      <c r="AKG224" s="462"/>
      <c r="AKH224" s="462"/>
      <c r="AKI224" s="462"/>
      <c r="AKJ224" s="462"/>
      <c r="AKK224" s="462"/>
      <c r="AKL224" s="462"/>
      <c r="AKM224" s="462"/>
      <c r="AKN224" s="462"/>
      <c r="AKO224" s="462"/>
      <c r="AKP224" s="462"/>
      <c r="AKQ224" s="462"/>
      <c r="AKR224" s="462"/>
      <c r="AKS224" s="462"/>
      <c r="AKT224" s="462"/>
      <c r="AKU224" s="462"/>
      <c r="AKV224" s="462"/>
      <c r="AKW224" s="462"/>
      <c r="AKX224" s="462"/>
      <c r="AKY224" s="462"/>
      <c r="AKZ224" s="462"/>
      <c r="ALA224" s="462"/>
      <c r="ALB224" s="462"/>
      <c r="ALC224" s="462"/>
      <c r="ALD224" s="462"/>
      <c r="ALE224" s="462"/>
      <c r="ALF224" s="462"/>
      <c r="ALG224" s="462"/>
      <c r="ALH224" s="462"/>
      <c r="ALI224" s="462"/>
      <c r="ALJ224" s="462"/>
      <c r="ALK224" s="462"/>
      <c r="ALL224" s="462"/>
      <c r="ALM224" s="462"/>
      <c r="ALN224" s="462"/>
      <c r="ALO224" s="462"/>
      <c r="ALP224" s="462"/>
      <c r="ALQ224" s="462"/>
      <c r="ALR224" s="462"/>
      <c r="ALS224" s="462"/>
      <c r="ALT224" s="462"/>
      <c r="ALU224" s="462"/>
      <c r="ALV224" s="462"/>
      <c r="ALW224" s="462"/>
      <c r="ALX224" s="462"/>
      <c r="ALY224" s="462"/>
      <c r="ALZ224" s="462"/>
      <c r="AMA224" s="462"/>
      <c r="AMB224" s="462"/>
      <c r="AMC224" s="462"/>
      <c r="AMD224" s="462"/>
      <c r="AME224" s="462"/>
      <c r="AMF224" s="462"/>
      <c r="AMG224" s="462"/>
      <c r="AMH224" s="462"/>
      <c r="AMI224" s="462"/>
      <c r="AMJ224" s="462"/>
      <c r="AMK224" s="462"/>
      <c r="AML224" s="462"/>
      <c r="AMM224" s="462"/>
      <c r="AMN224" s="462"/>
      <c r="AMO224" s="462"/>
      <c r="AMP224" s="462"/>
      <c r="AMQ224" s="462"/>
      <c r="AMR224" s="462"/>
      <c r="AMS224" s="462"/>
      <c r="AMT224" s="462"/>
      <c r="AMU224" s="462"/>
      <c r="AMV224" s="462"/>
      <c r="AMW224" s="462"/>
      <c r="AMX224" s="462"/>
      <c r="AMY224" s="462"/>
      <c r="AMZ224" s="462"/>
      <c r="ANA224" s="462"/>
      <c r="ANB224" s="462"/>
      <c r="ANC224" s="462"/>
      <c r="AND224" s="462"/>
      <c r="ANE224" s="462"/>
      <c r="ANF224" s="462"/>
      <c r="ANG224" s="462"/>
      <c r="ANH224" s="462"/>
      <c r="ANI224" s="462"/>
      <c r="ANJ224" s="462"/>
      <c r="ANK224" s="462"/>
      <c r="ANL224" s="462"/>
      <c r="ANM224" s="462"/>
      <c r="ANN224" s="462"/>
      <c r="ANO224" s="462"/>
      <c r="ANP224" s="462"/>
      <c r="ANQ224" s="462"/>
      <c r="ANR224" s="462"/>
      <c r="ANS224" s="462"/>
      <c r="ANT224" s="462"/>
      <c r="ANU224" s="462"/>
      <c r="ANV224" s="462"/>
      <c r="ANW224" s="462"/>
      <c r="ANX224" s="462"/>
      <c r="ANY224" s="462"/>
      <c r="ANZ224" s="462"/>
      <c r="AOA224" s="462"/>
      <c r="AOB224" s="462"/>
      <c r="AOC224" s="462"/>
      <c r="AOD224" s="462"/>
      <c r="AOE224" s="462"/>
      <c r="AOF224" s="462"/>
      <c r="AOG224" s="462"/>
      <c r="AOH224" s="462"/>
      <c r="AOI224" s="462"/>
      <c r="AOJ224" s="462"/>
      <c r="AOK224" s="462"/>
      <c r="AOL224" s="462"/>
      <c r="AOM224" s="462"/>
      <c r="AON224" s="462"/>
      <c r="AOO224" s="462"/>
      <c r="AOP224" s="462"/>
      <c r="AOQ224" s="462"/>
      <c r="AOR224" s="462"/>
      <c r="AOS224" s="462"/>
      <c r="AOT224" s="462"/>
      <c r="AOU224" s="462"/>
      <c r="AOV224" s="462"/>
      <c r="AOW224" s="462"/>
      <c r="AOX224" s="462"/>
      <c r="AOY224" s="462"/>
      <c r="AOZ224" s="462"/>
      <c r="APA224" s="462"/>
      <c r="APB224" s="462"/>
      <c r="APC224" s="462"/>
      <c r="APD224" s="462"/>
      <c r="APE224" s="462"/>
      <c r="APF224" s="462"/>
      <c r="APG224" s="462"/>
      <c r="APH224" s="462"/>
      <c r="API224" s="462"/>
      <c r="APJ224" s="462"/>
      <c r="APK224" s="462"/>
      <c r="APL224" s="462"/>
      <c r="APM224" s="462"/>
      <c r="APN224" s="462"/>
      <c r="APO224" s="462"/>
      <c r="APP224" s="462"/>
      <c r="APQ224" s="462"/>
      <c r="APR224" s="462"/>
      <c r="APS224" s="462"/>
      <c r="APT224" s="462"/>
      <c r="APU224" s="462"/>
      <c r="APV224" s="462"/>
      <c r="APW224" s="462"/>
      <c r="APX224" s="462"/>
      <c r="APY224" s="462"/>
      <c r="APZ224" s="462"/>
      <c r="AQA224" s="462"/>
      <c r="AQB224" s="462"/>
      <c r="AQC224" s="462"/>
      <c r="AQD224" s="462"/>
      <c r="AQE224" s="462"/>
      <c r="AQF224" s="462"/>
      <c r="AQG224" s="462"/>
      <c r="AQH224" s="462"/>
      <c r="AQI224" s="462"/>
      <c r="AQJ224" s="462"/>
      <c r="AQK224" s="462"/>
      <c r="AQL224" s="462"/>
      <c r="AQM224" s="462"/>
      <c r="AQN224" s="462"/>
      <c r="AQO224" s="462"/>
      <c r="AQP224" s="462"/>
      <c r="AQQ224" s="462"/>
      <c r="AQR224" s="462"/>
      <c r="AQS224" s="462"/>
      <c r="AQT224" s="462"/>
      <c r="AQU224" s="462"/>
      <c r="AQV224" s="462"/>
      <c r="AQW224" s="462"/>
      <c r="AQX224" s="462"/>
      <c r="AQY224" s="462"/>
      <c r="AQZ224" s="462"/>
      <c r="ARA224" s="462"/>
      <c r="ARB224" s="462"/>
      <c r="ARC224" s="462"/>
      <c r="ARD224" s="462"/>
      <c r="ARE224" s="462"/>
      <c r="ARF224" s="462"/>
      <c r="ARG224" s="462"/>
      <c r="ARH224" s="462"/>
      <c r="ARI224" s="462"/>
      <c r="ARJ224" s="462"/>
      <c r="ARK224" s="462"/>
      <c r="ARL224" s="462"/>
      <c r="ARM224" s="462"/>
      <c r="ARN224" s="462"/>
      <c r="ARO224" s="462"/>
      <c r="ARP224" s="462"/>
      <c r="ARQ224" s="462"/>
      <c r="ARR224" s="462"/>
      <c r="ARS224" s="462"/>
      <c r="ART224" s="462"/>
      <c r="ARU224" s="462"/>
      <c r="ARV224" s="462"/>
      <c r="ARW224" s="462"/>
      <c r="ARX224" s="462"/>
      <c r="ARY224" s="462"/>
      <c r="ARZ224" s="462"/>
      <c r="ASA224" s="462"/>
      <c r="ASB224" s="462"/>
      <c r="ASC224" s="462"/>
      <c r="ASD224" s="462"/>
      <c r="ASE224" s="462"/>
      <c r="ASF224" s="462"/>
      <c r="ASG224" s="462"/>
      <c r="ASH224" s="462"/>
      <c r="ASI224" s="462"/>
      <c r="ASJ224" s="462"/>
      <c r="ASK224" s="462"/>
      <c r="ASL224" s="462"/>
      <c r="ASM224" s="462"/>
      <c r="ASN224" s="462"/>
      <c r="ASO224" s="462"/>
      <c r="ASP224" s="462"/>
      <c r="ASQ224" s="462"/>
      <c r="ASR224" s="462"/>
      <c r="ASS224" s="462"/>
      <c r="AST224" s="462"/>
      <c r="ASU224" s="462"/>
      <c r="ASV224" s="462"/>
      <c r="ASW224" s="462"/>
      <c r="ASX224" s="462"/>
      <c r="ASY224" s="462"/>
      <c r="ASZ224" s="462"/>
      <c r="ATA224" s="462"/>
      <c r="ATB224" s="462"/>
      <c r="ATC224" s="462"/>
      <c r="ATD224" s="462"/>
      <c r="ATE224" s="462"/>
      <c r="ATF224" s="462"/>
      <c r="ATG224" s="462"/>
      <c r="ATH224" s="462"/>
      <c r="ATI224" s="462"/>
      <c r="ATJ224" s="462"/>
      <c r="ATK224" s="462"/>
      <c r="ATL224" s="462"/>
      <c r="ATM224" s="462"/>
      <c r="ATN224" s="462"/>
      <c r="ATO224" s="462"/>
      <c r="ATP224" s="462"/>
      <c r="ATQ224" s="462"/>
      <c r="ATR224" s="462"/>
      <c r="ATS224" s="462"/>
      <c r="ATT224" s="462"/>
      <c r="ATU224" s="462"/>
      <c r="ATV224" s="462"/>
      <c r="ATW224" s="462"/>
      <c r="ATX224" s="462"/>
      <c r="ATY224" s="462"/>
      <c r="ATZ224" s="462"/>
      <c r="AUA224" s="462"/>
      <c r="AUB224" s="462"/>
      <c r="AUC224" s="462"/>
      <c r="AUD224" s="462"/>
      <c r="AUE224" s="462"/>
      <c r="AUF224" s="462"/>
      <c r="AUG224" s="462"/>
      <c r="AUH224" s="462"/>
      <c r="AUI224" s="462"/>
      <c r="AUJ224" s="462"/>
      <c r="AUK224" s="462"/>
      <c r="AUL224" s="462"/>
      <c r="AUM224" s="462"/>
      <c r="AUN224" s="462"/>
      <c r="AUO224" s="462"/>
      <c r="AUP224" s="462"/>
      <c r="AUQ224" s="462"/>
      <c r="AUR224" s="462"/>
      <c r="AUS224" s="462"/>
      <c r="AUT224" s="462"/>
      <c r="AUU224" s="462"/>
      <c r="AUV224" s="462"/>
      <c r="AUW224" s="462"/>
      <c r="AUX224" s="462"/>
      <c r="AUY224" s="462"/>
      <c r="AUZ224" s="462"/>
      <c r="AVA224" s="462"/>
      <c r="AVB224" s="462"/>
      <c r="AVC224" s="462"/>
      <c r="AVD224" s="462"/>
      <c r="AVE224" s="462"/>
      <c r="AVF224" s="462"/>
      <c r="AVG224" s="462"/>
      <c r="AVH224" s="462"/>
      <c r="AVI224" s="462"/>
      <c r="AVJ224" s="462"/>
      <c r="AVK224" s="462"/>
      <c r="AVL224" s="462"/>
      <c r="AVM224" s="462"/>
      <c r="AVN224" s="462"/>
      <c r="AVO224" s="462"/>
      <c r="AVP224" s="462"/>
      <c r="AVQ224" s="462"/>
      <c r="AVR224" s="462"/>
      <c r="AVS224" s="462"/>
      <c r="AVT224" s="462"/>
      <c r="AVU224" s="462"/>
      <c r="AVV224" s="462"/>
      <c r="AVW224" s="462"/>
      <c r="AVX224" s="462"/>
      <c r="AVY224" s="462"/>
      <c r="AVZ224" s="462"/>
      <c r="AWA224" s="462"/>
      <c r="AWB224" s="462"/>
      <c r="AWC224" s="462"/>
      <c r="AWD224" s="462"/>
      <c r="AWE224" s="462"/>
      <c r="AWF224" s="462"/>
      <c r="AWG224" s="462"/>
      <c r="AWH224" s="462"/>
      <c r="AWI224" s="462"/>
      <c r="AWJ224" s="462"/>
      <c r="AWK224" s="462"/>
      <c r="AWL224" s="462"/>
      <c r="AWM224" s="462"/>
      <c r="AWN224" s="462"/>
      <c r="AWO224" s="462"/>
      <c r="AWP224" s="462"/>
      <c r="AWQ224" s="462"/>
      <c r="AWR224" s="462"/>
      <c r="AWS224" s="462"/>
      <c r="AWT224" s="462"/>
      <c r="AWU224" s="462"/>
      <c r="AWV224" s="462"/>
      <c r="AWW224" s="462"/>
      <c r="AWX224" s="462"/>
      <c r="AWY224" s="462"/>
      <c r="AWZ224" s="462"/>
      <c r="AXA224" s="462"/>
      <c r="AXB224" s="462"/>
      <c r="AXC224" s="462"/>
      <c r="AXD224" s="462"/>
      <c r="AXE224" s="462"/>
      <c r="AXF224" s="462"/>
      <c r="AXG224" s="462"/>
      <c r="AXH224" s="462"/>
      <c r="AXI224" s="462"/>
      <c r="AXJ224" s="462"/>
      <c r="AXK224" s="462"/>
      <c r="AXL224" s="462"/>
      <c r="AXM224" s="462"/>
      <c r="AXN224" s="462"/>
      <c r="AXO224" s="462"/>
      <c r="AXP224" s="462"/>
      <c r="AXQ224" s="462"/>
      <c r="AXR224" s="462"/>
      <c r="AXS224" s="462"/>
      <c r="AXT224" s="462"/>
      <c r="AXU224" s="462"/>
      <c r="AXV224" s="462"/>
      <c r="AXW224" s="462"/>
      <c r="AXX224" s="462"/>
      <c r="AXY224" s="462"/>
      <c r="AXZ224" s="462"/>
      <c r="AYA224" s="462"/>
      <c r="AYB224" s="462"/>
      <c r="AYC224" s="462"/>
      <c r="AYD224" s="462"/>
      <c r="AYE224" s="462"/>
      <c r="AYF224" s="462"/>
      <c r="AYG224" s="462"/>
      <c r="AYH224" s="462"/>
      <c r="AYI224" s="462"/>
      <c r="AYJ224" s="462"/>
      <c r="AYK224" s="462"/>
      <c r="AYL224" s="462"/>
      <c r="AYM224" s="462"/>
      <c r="AYN224" s="462"/>
      <c r="AYO224" s="462"/>
      <c r="AYP224" s="462"/>
      <c r="AYQ224" s="462"/>
      <c r="AYR224" s="462"/>
      <c r="AYS224" s="462"/>
      <c r="AYT224" s="462"/>
      <c r="AYU224" s="462"/>
      <c r="AYV224" s="462"/>
      <c r="AYW224" s="462"/>
      <c r="AYX224" s="462"/>
      <c r="AYY224" s="462"/>
      <c r="AYZ224" s="462"/>
      <c r="AZA224" s="462"/>
      <c r="AZB224" s="462"/>
      <c r="AZC224" s="462"/>
      <c r="AZD224" s="462"/>
      <c r="AZE224" s="462"/>
      <c r="AZF224" s="462"/>
      <c r="AZG224" s="462"/>
      <c r="AZH224" s="462"/>
      <c r="AZI224" s="462"/>
      <c r="AZJ224" s="462"/>
      <c r="AZK224" s="462"/>
      <c r="AZL224" s="462"/>
      <c r="AZM224" s="462"/>
      <c r="AZN224" s="462"/>
      <c r="AZO224" s="462"/>
      <c r="AZP224" s="462"/>
      <c r="AZQ224" s="462"/>
      <c r="AZR224" s="462"/>
      <c r="AZS224" s="462"/>
      <c r="AZT224" s="462"/>
      <c r="AZU224" s="462"/>
      <c r="AZV224" s="462"/>
      <c r="AZW224" s="462"/>
      <c r="AZX224" s="462"/>
      <c r="AZY224" s="462"/>
      <c r="AZZ224" s="462"/>
      <c r="BAA224" s="462"/>
      <c r="BAB224" s="462"/>
      <c r="BAC224" s="462"/>
      <c r="BAD224" s="462"/>
      <c r="BAE224" s="462"/>
      <c r="BAF224" s="462"/>
      <c r="BAG224" s="462"/>
      <c r="BAH224" s="462"/>
      <c r="BAI224" s="462"/>
      <c r="BAJ224" s="462"/>
      <c r="BAK224" s="462"/>
      <c r="BAL224" s="462"/>
      <c r="BAM224" s="462"/>
      <c r="BAN224" s="462"/>
      <c r="BAO224" s="462"/>
      <c r="BAP224" s="462"/>
      <c r="BAQ224" s="462"/>
      <c r="BAR224" s="462"/>
      <c r="BAS224" s="462"/>
      <c r="BAT224" s="462"/>
      <c r="BAU224" s="462"/>
      <c r="BAV224" s="462"/>
      <c r="BAW224" s="462"/>
      <c r="BAX224" s="462"/>
      <c r="BAY224" s="462"/>
      <c r="BAZ224" s="462"/>
      <c r="BBA224" s="462"/>
      <c r="BBB224" s="462"/>
      <c r="BBC224" s="462"/>
      <c r="BBD224" s="462"/>
      <c r="BBE224" s="462"/>
      <c r="BBF224" s="462"/>
      <c r="BBG224" s="462"/>
      <c r="BBH224" s="462"/>
      <c r="BBI224" s="462"/>
      <c r="BBJ224" s="462"/>
      <c r="BBK224" s="462"/>
      <c r="BBL224" s="462"/>
      <c r="BBM224" s="462"/>
      <c r="BBN224" s="462"/>
      <c r="BBO224" s="462"/>
      <c r="BBP224" s="462"/>
      <c r="BBQ224" s="462"/>
      <c r="BBR224" s="462"/>
      <c r="BBS224" s="462"/>
      <c r="BBT224" s="462"/>
      <c r="BBU224" s="462"/>
      <c r="BBV224" s="462"/>
      <c r="BBW224" s="462"/>
      <c r="BBX224" s="462"/>
      <c r="BBY224" s="462"/>
      <c r="BBZ224" s="462"/>
      <c r="BCA224" s="462"/>
      <c r="BCB224" s="462"/>
      <c r="BCC224" s="462"/>
      <c r="BCD224" s="462"/>
      <c r="BCE224" s="462"/>
      <c r="BCF224" s="462"/>
      <c r="BCG224" s="462"/>
      <c r="BCH224" s="462"/>
      <c r="BCI224" s="462"/>
      <c r="BCJ224" s="462"/>
      <c r="BCK224" s="462"/>
      <c r="BCL224" s="462"/>
      <c r="BCM224" s="462"/>
      <c r="BCN224" s="462"/>
      <c r="BCO224" s="462"/>
      <c r="BCP224" s="462"/>
      <c r="BCQ224" s="462"/>
      <c r="BCR224" s="462"/>
      <c r="BCS224" s="462"/>
      <c r="BCT224" s="462"/>
      <c r="BCU224" s="462"/>
      <c r="BCV224" s="462"/>
      <c r="BCW224" s="462"/>
      <c r="BCX224" s="462"/>
      <c r="BCY224" s="462"/>
      <c r="BCZ224" s="462"/>
      <c r="BDA224" s="462"/>
      <c r="BDB224" s="462"/>
      <c r="BDC224" s="462"/>
      <c r="BDD224" s="462"/>
      <c r="BDE224" s="462"/>
      <c r="BDF224" s="462"/>
      <c r="BDG224" s="462"/>
      <c r="BDH224" s="462"/>
      <c r="BDI224" s="462"/>
      <c r="BDJ224" s="462"/>
      <c r="BDK224" s="462"/>
      <c r="BDL224" s="462"/>
      <c r="BDM224" s="462"/>
      <c r="BDN224" s="462"/>
      <c r="BDO224" s="462"/>
      <c r="BDP224" s="462"/>
      <c r="BDQ224" s="462"/>
      <c r="BDR224" s="462"/>
      <c r="BDS224" s="462"/>
      <c r="BDT224" s="462"/>
      <c r="BDU224" s="462"/>
      <c r="BDV224" s="462"/>
      <c r="BDW224" s="462"/>
      <c r="BDX224" s="462"/>
      <c r="BDY224" s="462"/>
      <c r="BDZ224" s="462"/>
      <c r="BEA224" s="462"/>
      <c r="BEB224" s="462"/>
      <c r="BEC224" s="462"/>
      <c r="BED224" s="462"/>
      <c r="BEE224" s="462"/>
      <c r="BEF224" s="462"/>
      <c r="BEG224" s="462"/>
      <c r="BEH224" s="462"/>
      <c r="BEI224" s="462"/>
      <c r="BEJ224" s="462"/>
      <c r="BEK224" s="462"/>
      <c r="BEL224" s="462"/>
      <c r="BEM224" s="462"/>
      <c r="BEN224" s="462"/>
      <c r="BEO224" s="462"/>
      <c r="BEP224" s="462"/>
      <c r="BEQ224" s="462"/>
      <c r="BER224" s="462"/>
      <c r="BES224" s="462"/>
      <c r="BET224" s="462"/>
      <c r="BEU224" s="462"/>
      <c r="BEV224" s="462"/>
      <c r="BEW224" s="462"/>
      <c r="BEX224" s="462"/>
      <c r="BEY224" s="462"/>
      <c r="BEZ224" s="462"/>
      <c r="BFA224" s="462"/>
      <c r="BFB224" s="462"/>
      <c r="BFC224" s="462"/>
      <c r="BFD224" s="462"/>
      <c r="BFE224" s="462"/>
      <c r="BFF224" s="462"/>
      <c r="BFG224" s="462"/>
      <c r="BFH224" s="462"/>
      <c r="BFI224" s="462"/>
      <c r="BFJ224" s="462"/>
      <c r="BFK224" s="462"/>
      <c r="BFL224" s="462"/>
      <c r="BFM224" s="462"/>
      <c r="BFN224" s="462"/>
      <c r="BFO224" s="462"/>
      <c r="BFP224" s="462"/>
      <c r="BFQ224" s="462"/>
      <c r="BFR224" s="462"/>
      <c r="BFS224" s="462"/>
      <c r="BFT224" s="462"/>
      <c r="BFU224" s="462"/>
      <c r="BFV224" s="462"/>
      <c r="BFW224" s="462"/>
      <c r="BFX224" s="462"/>
      <c r="BFY224" s="462"/>
      <c r="BFZ224" s="462"/>
      <c r="BGA224" s="462"/>
      <c r="BGB224" s="462"/>
      <c r="BGC224" s="462"/>
      <c r="BGD224" s="462"/>
      <c r="BGE224" s="462"/>
      <c r="BGF224" s="462"/>
      <c r="BGG224" s="462"/>
      <c r="BGH224" s="462"/>
      <c r="BGI224" s="462"/>
      <c r="BGJ224" s="462"/>
      <c r="BGK224" s="462"/>
      <c r="BGL224" s="462"/>
      <c r="BGM224" s="462"/>
      <c r="BGN224" s="462"/>
      <c r="BGO224" s="462"/>
      <c r="BGP224" s="462"/>
      <c r="BGQ224" s="462"/>
      <c r="BGR224" s="462"/>
      <c r="BGS224" s="462"/>
      <c r="BGT224" s="462"/>
      <c r="BGU224" s="462"/>
      <c r="BGV224" s="462"/>
      <c r="BGW224" s="462"/>
      <c r="BGX224" s="462"/>
      <c r="BGY224" s="462"/>
      <c r="BGZ224" s="462"/>
      <c r="BHA224" s="462"/>
      <c r="BHB224" s="462"/>
      <c r="BHC224" s="462"/>
      <c r="BHD224" s="462"/>
      <c r="BHE224" s="462"/>
      <c r="BHF224" s="462"/>
      <c r="BHG224" s="462"/>
      <c r="BHH224" s="462"/>
      <c r="BHI224" s="462"/>
      <c r="BHJ224" s="462"/>
      <c r="BHK224" s="462"/>
      <c r="BHL224" s="462"/>
      <c r="BHM224" s="462"/>
      <c r="BHN224" s="462"/>
      <c r="BHO224" s="462"/>
      <c r="BHP224" s="462"/>
      <c r="BHQ224" s="462"/>
      <c r="BHR224" s="462"/>
      <c r="BHS224" s="462"/>
      <c r="BHT224" s="462"/>
      <c r="BHU224" s="462"/>
      <c r="BHV224" s="462"/>
      <c r="BHW224" s="462"/>
      <c r="BHX224" s="462"/>
      <c r="BHY224" s="462"/>
      <c r="BHZ224" s="462"/>
      <c r="BIA224" s="462"/>
      <c r="BIB224" s="462"/>
      <c r="BIC224" s="462"/>
      <c r="BID224" s="462"/>
      <c r="BIE224" s="462"/>
      <c r="BIF224" s="462"/>
      <c r="BIG224" s="462"/>
      <c r="BIH224" s="462"/>
      <c r="BII224" s="462"/>
      <c r="BIJ224" s="462"/>
      <c r="BIK224" s="462"/>
      <c r="BIL224" s="462"/>
      <c r="BIM224" s="462"/>
      <c r="BIN224" s="462"/>
      <c r="BIO224" s="462"/>
      <c r="BIP224" s="462"/>
      <c r="BIQ224" s="462"/>
      <c r="BIR224" s="462"/>
      <c r="BIS224" s="462"/>
      <c r="BIT224" s="462"/>
      <c r="BIU224" s="462"/>
      <c r="BIV224" s="462"/>
      <c r="BIW224" s="462"/>
      <c r="BIX224" s="462"/>
      <c r="BIY224" s="462"/>
      <c r="BIZ224" s="462"/>
      <c r="BJA224" s="462"/>
      <c r="BJB224" s="462"/>
      <c r="BJC224" s="462"/>
      <c r="BJD224" s="462"/>
      <c r="BJE224" s="462"/>
      <c r="BJF224" s="462"/>
      <c r="BJG224" s="462"/>
      <c r="BJH224" s="462"/>
      <c r="BJI224" s="462"/>
      <c r="BJJ224" s="462"/>
      <c r="BJK224" s="462"/>
      <c r="BJL224" s="462"/>
      <c r="BJM224" s="462"/>
      <c r="BJN224" s="462"/>
      <c r="BJO224" s="462"/>
      <c r="BJP224" s="462"/>
      <c r="BJQ224" s="462"/>
      <c r="BJR224" s="462"/>
      <c r="BJS224" s="462"/>
      <c r="BJT224" s="462"/>
      <c r="BJU224" s="462"/>
      <c r="BJV224" s="462"/>
      <c r="BJW224" s="462"/>
      <c r="BJX224" s="462"/>
      <c r="BJY224" s="462"/>
      <c r="BJZ224" s="462"/>
      <c r="BKA224" s="462"/>
      <c r="BKB224" s="462"/>
      <c r="BKC224" s="462"/>
      <c r="BKD224" s="462"/>
      <c r="BKE224" s="462"/>
      <c r="BKF224" s="462"/>
      <c r="BKG224" s="462"/>
      <c r="BKH224" s="462"/>
      <c r="BKI224" s="462"/>
      <c r="BKJ224" s="462"/>
      <c r="BKK224" s="462"/>
      <c r="BKL224" s="462"/>
      <c r="BKM224" s="462"/>
      <c r="BKN224" s="462"/>
      <c r="BKO224" s="462"/>
      <c r="BKP224" s="462"/>
      <c r="BKQ224" s="462"/>
      <c r="BKR224" s="462"/>
      <c r="BKS224" s="462"/>
      <c r="BKT224" s="462"/>
      <c r="BKU224" s="462"/>
      <c r="BKV224" s="462"/>
      <c r="BKW224" s="462"/>
      <c r="BKX224" s="462"/>
      <c r="BKY224" s="462"/>
      <c r="BKZ224" s="462"/>
      <c r="BLA224" s="462"/>
      <c r="BLB224" s="462"/>
      <c r="BLC224" s="462"/>
      <c r="BLD224" s="462"/>
      <c r="BLE224" s="462"/>
      <c r="BLF224" s="462"/>
      <c r="BLG224" s="462"/>
      <c r="BLH224" s="462"/>
      <c r="BLI224" s="462"/>
      <c r="BLJ224" s="462"/>
      <c r="BLK224" s="462"/>
      <c r="BLL224" s="462"/>
      <c r="BLM224" s="462"/>
      <c r="BLN224" s="462"/>
      <c r="BLO224" s="462"/>
      <c r="BLP224" s="462"/>
      <c r="BLQ224" s="462"/>
      <c r="BLR224" s="462"/>
      <c r="BLS224" s="462"/>
      <c r="BLT224" s="462"/>
      <c r="BLU224" s="462"/>
      <c r="BLV224" s="462"/>
      <c r="BLW224" s="462"/>
      <c r="BLX224" s="462"/>
      <c r="BLY224" s="462"/>
      <c r="BLZ224" s="462"/>
      <c r="BMA224" s="462"/>
      <c r="BMB224" s="462"/>
      <c r="BMC224" s="462"/>
      <c r="BMD224" s="462"/>
      <c r="BME224" s="462"/>
      <c r="BMF224" s="462"/>
      <c r="BMG224" s="462"/>
      <c r="BMH224" s="462"/>
      <c r="BMI224" s="462"/>
      <c r="BMJ224" s="462"/>
      <c r="BMK224" s="462"/>
      <c r="BML224" s="462"/>
      <c r="BMM224" s="462"/>
      <c r="BMN224" s="462"/>
      <c r="BMO224" s="462"/>
      <c r="BMP224" s="462"/>
      <c r="BMQ224" s="462"/>
      <c r="BMR224" s="462"/>
      <c r="BMS224" s="462"/>
      <c r="BMT224" s="462"/>
      <c r="BMU224" s="462"/>
      <c r="BMV224" s="462"/>
      <c r="BMW224" s="462"/>
      <c r="BMX224" s="462"/>
      <c r="BMY224" s="462"/>
      <c r="BMZ224" s="462"/>
      <c r="BNA224" s="462"/>
      <c r="BNB224" s="462"/>
      <c r="BNC224" s="462"/>
      <c r="BND224" s="462"/>
      <c r="BNE224" s="462"/>
      <c r="BNF224" s="462"/>
      <c r="BNG224" s="462"/>
      <c r="BNH224" s="462"/>
      <c r="BNI224" s="462"/>
      <c r="BNJ224" s="462"/>
      <c r="BNK224" s="462"/>
      <c r="BNL224" s="462"/>
      <c r="BNM224" s="462"/>
      <c r="BNN224" s="462"/>
      <c r="BNO224" s="462"/>
      <c r="BNP224" s="462"/>
      <c r="BNQ224" s="462"/>
      <c r="BNR224" s="462"/>
      <c r="BNS224" s="462"/>
      <c r="BNT224" s="462"/>
      <c r="BNU224" s="462"/>
      <c r="BNV224" s="462"/>
      <c r="BNW224" s="462"/>
      <c r="BNX224" s="462"/>
      <c r="BNY224" s="462"/>
      <c r="BNZ224" s="462"/>
      <c r="BOA224" s="462"/>
      <c r="BOB224" s="462"/>
      <c r="BOC224" s="462"/>
      <c r="BOD224" s="462"/>
      <c r="BOE224" s="462"/>
      <c r="BOF224" s="462"/>
      <c r="BOG224" s="462"/>
      <c r="BOH224" s="462"/>
      <c r="BOI224" s="462"/>
      <c r="BOJ224" s="462"/>
      <c r="BOK224" s="462"/>
      <c r="BOL224" s="462"/>
      <c r="BOM224" s="462"/>
      <c r="BON224" s="462"/>
      <c r="BOO224" s="462"/>
      <c r="BOP224" s="462"/>
      <c r="BOQ224" s="462"/>
      <c r="BOR224" s="462"/>
      <c r="BOS224" s="462"/>
      <c r="BOT224" s="462"/>
      <c r="BOU224" s="462"/>
      <c r="BOV224" s="462"/>
      <c r="BOW224" s="462"/>
      <c r="BOX224" s="462"/>
      <c r="BOY224" s="462"/>
      <c r="BOZ224" s="462"/>
      <c r="BPA224" s="462"/>
      <c r="BPB224" s="462"/>
      <c r="BPC224" s="462"/>
      <c r="BPD224" s="462"/>
      <c r="BPE224" s="462"/>
      <c r="BPF224" s="462"/>
      <c r="BPG224" s="462"/>
      <c r="BPH224" s="462"/>
      <c r="BPI224" s="462"/>
      <c r="BPJ224" s="462"/>
      <c r="BPK224" s="462"/>
      <c r="BPL224" s="462"/>
      <c r="BPM224" s="462"/>
      <c r="BPN224" s="462"/>
      <c r="BPO224" s="462"/>
      <c r="BPP224" s="462"/>
      <c r="BPQ224" s="462"/>
      <c r="BPR224" s="462"/>
      <c r="BPS224" s="462"/>
      <c r="BPT224" s="462"/>
      <c r="BPU224" s="462"/>
      <c r="BPV224" s="462"/>
      <c r="BPW224" s="462"/>
      <c r="BPX224" s="462"/>
      <c r="BPY224" s="462"/>
      <c r="BPZ224" s="462"/>
      <c r="BQA224" s="462"/>
      <c r="BQB224" s="462"/>
      <c r="BQC224" s="462"/>
      <c r="BQD224" s="462"/>
      <c r="BQE224" s="462"/>
      <c r="BQF224" s="462"/>
      <c r="BQG224" s="462"/>
      <c r="BQH224" s="462"/>
      <c r="BQI224" s="462"/>
      <c r="BQJ224" s="462"/>
      <c r="BQK224" s="462"/>
      <c r="BQL224" s="462"/>
      <c r="BQM224" s="462"/>
      <c r="BQN224" s="462"/>
      <c r="BQO224" s="462"/>
      <c r="BQP224" s="462"/>
      <c r="BQQ224" s="462"/>
      <c r="BQR224" s="462"/>
      <c r="BQS224" s="462"/>
      <c r="BQT224" s="462"/>
      <c r="BQU224" s="462"/>
      <c r="BQV224" s="462"/>
      <c r="BQW224" s="462"/>
      <c r="BQX224" s="462"/>
      <c r="BQY224" s="462"/>
      <c r="BQZ224" s="462"/>
      <c r="BRA224" s="462"/>
      <c r="BRB224" s="462"/>
      <c r="BRC224" s="462"/>
      <c r="BRD224" s="462"/>
      <c r="BRE224" s="462"/>
      <c r="BRF224" s="462"/>
      <c r="BRG224" s="462"/>
      <c r="BRH224" s="462"/>
      <c r="BRI224" s="462"/>
      <c r="BRJ224" s="462"/>
      <c r="BRK224" s="462"/>
      <c r="BRL224" s="462"/>
      <c r="BRM224" s="462"/>
      <c r="BRN224" s="462"/>
      <c r="BRO224" s="462"/>
      <c r="BRP224" s="462"/>
      <c r="BRQ224" s="462"/>
      <c r="BRR224" s="462"/>
      <c r="BRS224" s="462"/>
      <c r="BRT224" s="462"/>
      <c r="BRU224" s="462"/>
      <c r="BRV224" s="462"/>
      <c r="BRW224" s="462"/>
      <c r="BRX224" s="462"/>
      <c r="BRY224" s="462"/>
      <c r="BRZ224" s="462"/>
      <c r="BSA224" s="462"/>
      <c r="BSB224" s="462"/>
      <c r="BSC224" s="462"/>
      <c r="BSD224" s="462"/>
      <c r="BSE224" s="462"/>
      <c r="BSF224" s="462"/>
      <c r="BSG224" s="462"/>
      <c r="BSH224" s="462"/>
      <c r="BSI224" s="462"/>
      <c r="BSJ224" s="462"/>
      <c r="BSK224" s="462"/>
      <c r="BSL224" s="462"/>
      <c r="BSM224" s="462"/>
      <c r="BSN224" s="462"/>
      <c r="BSO224" s="462"/>
      <c r="BSP224" s="462"/>
      <c r="BSQ224" s="462"/>
      <c r="BSR224" s="462"/>
      <c r="BSS224" s="462"/>
      <c r="BST224" s="462"/>
      <c r="BSU224" s="462"/>
      <c r="BSV224" s="462"/>
      <c r="BSW224" s="462"/>
      <c r="BSX224" s="462"/>
      <c r="BSY224" s="462"/>
      <c r="BSZ224" s="462"/>
      <c r="BTA224" s="462"/>
      <c r="BTB224" s="462"/>
      <c r="BTC224" s="462"/>
      <c r="BTD224" s="462"/>
      <c r="BTE224" s="462"/>
      <c r="BTF224" s="462"/>
      <c r="BTG224" s="462"/>
      <c r="BTH224" s="462"/>
      <c r="BTI224" s="462"/>
    </row>
    <row r="225" spans="1:1881" s="381" customFormat="1" x14ac:dyDescent="0.25">
      <c r="A225" s="23"/>
      <c r="B225" s="20"/>
      <c r="C225" s="20"/>
      <c r="D225" s="1"/>
      <c r="E225" s="751"/>
      <c r="F225" s="1"/>
      <c r="G225" s="9"/>
      <c r="H225" s="3"/>
      <c r="I225" s="1"/>
      <c r="J225"/>
      <c r="K225" s="382"/>
      <c r="L225" s="382"/>
      <c r="M225" s="382"/>
      <c r="N225"/>
      <c r="O225" s="382"/>
      <c r="P225" s="382"/>
      <c r="Q225" s="382"/>
      <c r="R225" s="382"/>
      <c r="S225" s="382"/>
      <c r="T225" s="382"/>
      <c r="U225" s="382"/>
      <c r="V225" s="382"/>
      <c r="W225" s="382"/>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c r="AS225" s="382"/>
      <c r="AT225" s="382"/>
      <c r="AU225" s="382"/>
      <c r="AV225" s="382"/>
      <c r="AW225" s="382"/>
      <c r="AX225" s="382"/>
      <c r="AY225" s="382"/>
      <c r="AZ225" s="382"/>
      <c r="BA225" s="382"/>
      <c r="BB225" s="382"/>
      <c r="BC225" s="382"/>
      <c r="BD225" s="382"/>
      <c r="BE225" s="382"/>
      <c r="BF225" s="382"/>
      <c r="BG225" s="382"/>
      <c r="BH225" s="382"/>
      <c r="BI225" s="382"/>
      <c r="BJ225" s="382"/>
      <c r="BK225" s="382"/>
      <c r="BL225" s="382"/>
      <c r="BM225" s="382"/>
      <c r="BN225" s="382"/>
      <c r="BO225" s="382"/>
      <c r="BP225" s="382"/>
      <c r="BQ225" s="382"/>
      <c r="BR225" s="382"/>
      <c r="BS225" s="382"/>
      <c r="BT225" s="382"/>
      <c r="BU225" s="382"/>
      <c r="BV225" s="382"/>
      <c r="BW225" s="382"/>
      <c r="BX225" s="382"/>
      <c r="BY225" s="382"/>
      <c r="BZ225" s="382"/>
      <c r="CA225" s="382"/>
      <c r="CB225" s="382"/>
      <c r="CC225" s="382"/>
      <c r="CD225" s="382"/>
      <c r="CE225" s="382"/>
      <c r="CF225" s="382"/>
      <c r="CG225" s="382"/>
      <c r="CH225" s="382"/>
      <c r="CI225" s="382"/>
      <c r="CJ225" s="382"/>
      <c r="CK225" s="382"/>
      <c r="CL225" s="382"/>
      <c r="CM225" s="382"/>
      <c r="CN225" s="382"/>
      <c r="CO225" s="382"/>
      <c r="CP225" s="382"/>
      <c r="CQ225" s="382"/>
      <c r="CR225" s="382"/>
      <c r="CS225" s="382"/>
      <c r="CT225" s="382"/>
      <c r="CU225" s="382"/>
      <c r="CV225" s="382"/>
      <c r="CW225" s="382"/>
      <c r="CX225" s="382"/>
      <c r="CY225" s="382"/>
      <c r="CZ225" s="382"/>
      <c r="DA225" s="382"/>
      <c r="DB225" s="382"/>
      <c r="DC225" s="382"/>
      <c r="DD225" s="382"/>
      <c r="DE225" s="382"/>
      <c r="DF225" s="382"/>
      <c r="DG225" s="382"/>
      <c r="DH225" s="382"/>
      <c r="DI225" s="382"/>
      <c r="DJ225" s="382"/>
      <c r="DK225" s="382"/>
      <c r="DL225" s="382"/>
      <c r="DM225" s="382"/>
      <c r="DN225" s="382"/>
      <c r="DO225" s="382"/>
      <c r="DP225" s="382"/>
      <c r="DQ225" s="382"/>
      <c r="DR225" s="382"/>
      <c r="DS225" s="382"/>
      <c r="DT225" s="382"/>
      <c r="DU225" s="382"/>
      <c r="DV225" s="382"/>
      <c r="DW225" s="382"/>
      <c r="DX225" s="382"/>
      <c r="DY225" s="382"/>
      <c r="DZ225" s="382"/>
      <c r="EA225" s="382"/>
      <c r="EB225" s="382"/>
      <c r="EC225" s="382"/>
      <c r="ED225" s="382"/>
      <c r="EE225" s="382"/>
      <c r="EF225" s="382"/>
      <c r="EG225" s="382"/>
      <c r="EH225" s="382"/>
      <c r="EI225" s="382"/>
      <c r="EJ225" s="382"/>
      <c r="EK225" s="382"/>
      <c r="EL225" s="382"/>
      <c r="EM225" s="382"/>
      <c r="EN225" s="382"/>
      <c r="EO225" s="382"/>
      <c r="EP225" s="382"/>
      <c r="EQ225" s="382"/>
      <c r="ER225" s="382"/>
      <c r="ES225" s="382"/>
      <c r="ET225" s="382"/>
      <c r="EU225" s="382"/>
      <c r="EV225" s="382"/>
      <c r="EW225" s="382"/>
      <c r="EX225" s="382"/>
      <c r="EY225" s="382"/>
      <c r="EZ225" s="382"/>
      <c r="FA225" s="382"/>
      <c r="FB225" s="382"/>
      <c r="FC225" s="382"/>
      <c r="FD225" s="382"/>
      <c r="FE225" s="382"/>
      <c r="FF225" s="382"/>
      <c r="FG225" s="382"/>
      <c r="FH225" s="382"/>
      <c r="FI225" s="382"/>
      <c r="FJ225" s="382"/>
      <c r="FK225" s="382"/>
      <c r="FL225" s="382"/>
      <c r="FM225" s="382"/>
      <c r="FN225" s="382"/>
      <c r="FO225" s="382"/>
      <c r="FP225" s="382"/>
      <c r="FQ225" s="382"/>
      <c r="FR225" s="382"/>
      <c r="FS225" s="382"/>
      <c r="FT225" s="382"/>
      <c r="FU225" s="382"/>
      <c r="FV225" s="382"/>
      <c r="FW225" s="382"/>
      <c r="FX225" s="382"/>
      <c r="FY225" s="382"/>
      <c r="FZ225" s="382"/>
      <c r="GA225" s="382"/>
      <c r="GB225" s="382"/>
      <c r="GC225" s="382"/>
      <c r="GD225" s="382"/>
      <c r="GE225" s="382"/>
      <c r="GF225" s="382"/>
      <c r="GG225" s="382"/>
      <c r="GH225" s="382"/>
      <c r="GI225" s="382"/>
      <c r="GJ225" s="382"/>
      <c r="GK225" s="382"/>
      <c r="GL225" s="382"/>
      <c r="GM225" s="382"/>
      <c r="GN225" s="382"/>
      <c r="GO225" s="382"/>
      <c r="GP225" s="382"/>
      <c r="GQ225" s="382"/>
      <c r="GR225" s="382"/>
      <c r="GS225" s="382"/>
      <c r="GT225" s="382"/>
      <c r="GU225" s="382"/>
      <c r="GV225" s="382"/>
      <c r="GW225" s="382"/>
      <c r="GX225" s="382"/>
      <c r="GY225" s="382"/>
      <c r="GZ225" s="382"/>
      <c r="HA225" s="382"/>
      <c r="HB225" s="382"/>
      <c r="HC225" s="382"/>
      <c r="HD225" s="382"/>
      <c r="HE225" s="382"/>
      <c r="HF225" s="382"/>
      <c r="HG225" s="382"/>
      <c r="HH225" s="382"/>
      <c r="HI225" s="382"/>
      <c r="HJ225" s="382"/>
      <c r="HK225" s="382"/>
      <c r="HL225" s="382"/>
      <c r="HM225" s="382"/>
      <c r="HN225" s="382"/>
      <c r="HO225" s="382"/>
      <c r="HP225" s="382"/>
      <c r="HQ225" s="382"/>
      <c r="HR225" s="382"/>
      <c r="HS225" s="382"/>
      <c r="HT225" s="382"/>
      <c r="HU225" s="382"/>
      <c r="HV225" s="382"/>
      <c r="HW225" s="382"/>
      <c r="HX225" s="382"/>
      <c r="HY225" s="382"/>
      <c r="HZ225" s="382"/>
      <c r="IA225" s="382"/>
      <c r="IB225" s="382"/>
      <c r="IC225" s="382"/>
      <c r="ID225" s="382"/>
      <c r="IE225" s="382"/>
      <c r="IF225" s="382"/>
      <c r="IG225" s="382"/>
      <c r="IH225" s="382"/>
      <c r="II225" s="382"/>
      <c r="IJ225" s="382"/>
      <c r="IK225" s="382"/>
      <c r="IL225" s="382"/>
      <c r="IM225" s="382"/>
      <c r="IN225" s="382"/>
      <c r="IO225" s="382"/>
      <c r="IP225" s="382"/>
      <c r="IQ225" s="382"/>
      <c r="IR225" s="382"/>
      <c r="IS225" s="382"/>
      <c r="IT225" s="382"/>
      <c r="IU225" s="382"/>
      <c r="IV225" s="382"/>
      <c r="IW225" s="382"/>
      <c r="IX225" s="382"/>
      <c r="IY225" s="382"/>
      <c r="IZ225" s="382"/>
      <c r="JA225" s="382"/>
      <c r="JB225" s="382"/>
      <c r="JC225" s="382"/>
      <c r="JD225" s="382"/>
      <c r="JE225" s="382"/>
      <c r="JF225" s="382"/>
      <c r="JG225" s="382"/>
      <c r="JH225" s="382"/>
      <c r="JI225" s="382"/>
      <c r="JJ225" s="382"/>
      <c r="JK225" s="382"/>
      <c r="JL225" s="382"/>
      <c r="JM225" s="382"/>
      <c r="JN225" s="382"/>
      <c r="JO225" s="382"/>
      <c r="JP225" s="382"/>
      <c r="JQ225" s="382"/>
      <c r="JR225" s="382"/>
      <c r="JS225" s="382"/>
      <c r="JT225" s="382"/>
      <c r="JU225" s="382"/>
      <c r="JV225" s="382"/>
      <c r="JW225" s="382"/>
      <c r="JX225" s="382"/>
      <c r="JY225" s="382"/>
      <c r="JZ225" s="382"/>
      <c r="KA225" s="382"/>
      <c r="KB225" s="382"/>
      <c r="KC225" s="382"/>
      <c r="KD225" s="382"/>
      <c r="KE225" s="382"/>
      <c r="KF225" s="382"/>
      <c r="KG225" s="382"/>
      <c r="KH225" s="382"/>
      <c r="KI225" s="382"/>
      <c r="KJ225" s="382"/>
      <c r="KK225" s="382"/>
      <c r="KL225" s="382"/>
      <c r="KM225" s="382"/>
      <c r="KN225" s="382"/>
      <c r="KO225" s="382"/>
      <c r="KP225" s="382"/>
      <c r="KQ225" s="382"/>
      <c r="KR225" s="382"/>
      <c r="KS225" s="382"/>
      <c r="KT225" s="382"/>
      <c r="KU225" s="382"/>
      <c r="KV225" s="382"/>
      <c r="KW225" s="382"/>
      <c r="KX225" s="382"/>
      <c r="KY225" s="382"/>
      <c r="KZ225" s="382"/>
      <c r="LA225" s="382"/>
      <c r="LB225" s="382"/>
      <c r="LC225" s="382"/>
      <c r="LD225" s="382"/>
      <c r="LE225" s="382"/>
      <c r="LF225" s="382"/>
      <c r="LG225" s="382"/>
      <c r="LH225" s="382"/>
      <c r="LI225" s="382"/>
      <c r="LJ225" s="382"/>
      <c r="LK225" s="382"/>
      <c r="LL225" s="382"/>
      <c r="LM225" s="382"/>
      <c r="LN225" s="382"/>
      <c r="LO225" s="382"/>
      <c r="LP225" s="382"/>
      <c r="LQ225" s="382"/>
      <c r="LR225" s="382"/>
      <c r="LS225" s="382"/>
      <c r="LT225" s="382"/>
      <c r="LU225" s="382"/>
      <c r="LV225" s="382"/>
      <c r="LW225" s="382"/>
      <c r="LX225" s="382"/>
      <c r="LY225" s="382"/>
      <c r="LZ225" s="382"/>
      <c r="MA225" s="382"/>
      <c r="MB225" s="382"/>
      <c r="MC225" s="382"/>
      <c r="MD225" s="382"/>
      <c r="ME225" s="382"/>
      <c r="MF225" s="382"/>
      <c r="MG225" s="382"/>
      <c r="MH225" s="382"/>
      <c r="MI225" s="382"/>
      <c r="MJ225" s="382"/>
      <c r="MK225" s="382"/>
      <c r="ML225" s="382"/>
      <c r="MM225" s="382"/>
      <c r="MN225" s="382"/>
      <c r="MO225" s="382"/>
      <c r="MP225" s="382"/>
      <c r="MQ225" s="382"/>
      <c r="MR225" s="382"/>
      <c r="MS225" s="382"/>
      <c r="MT225" s="382"/>
      <c r="MU225" s="382"/>
      <c r="MV225" s="382"/>
      <c r="MW225" s="382"/>
      <c r="MX225" s="382"/>
      <c r="MY225" s="382"/>
      <c r="MZ225" s="382"/>
      <c r="NA225" s="382"/>
      <c r="NB225" s="382"/>
      <c r="NC225" s="382"/>
      <c r="ND225" s="382"/>
      <c r="NE225" s="382"/>
      <c r="NF225" s="382"/>
      <c r="NG225" s="382"/>
      <c r="NH225" s="382"/>
      <c r="NI225" s="382"/>
      <c r="NJ225" s="382"/>
      <c r="NK225" s="382"/>
      <c r="NL225" s="382"/>
      <c r="NM225" s="382"/>
      <c r="NN225" s="382"/>
      <c r="NO225" s="382"/>
      <c r="NP225" s="382"/>
      <c r="NQ225" s="382"/>
      <c r="NR225" s="382"/>
      <c r="NS225" s="382"/>
      <c r="NT225" s="382"/>
      <c r="NU225" s="382"/>
      <c r="NV225" s="382"/>
      <c r="NW225" s="382"/>
      <c r="NX225" s="382"/>
      <c r="NY225" s="382"/>
      <c r="NZ225" s="382"/>
      <c r="OA225" s="382"/>
      <c r="OB225" s="382"/>
      <c r="OC225" s="382"/>
      <c r="OD225" s="382"/>
      <c r="OE225" s="382"/>
      <c r="OF225" s="382"/>
      <c r="OG225" s="382"/>
      <c r="OH225" s="382"/>
      <c r="OI225" s="382"/>
      <c r="OJ225" s="382"/>
      <c r="OK225" s="382"/>
      <c r="OL225" s="382"/>
      <c r="OM225" s="382"/>
      <c r="ON225" s="382"/>
      <c r="OO225" s="382"/>
      <c r="OP225" s="382"/>
      <c r="OQ225" s="382"/>
      <c r="OR225" s="382"/>
      <c r="OS225" s="382"/>
      <c r="OT225" s="382"/>
      <c r="OU225" s="382"/>
      <c r="OV225" s="382"/>
      <c r="OW225" s="382"/>
      <c r="OX225" s="382"/>
      <c r="OY225" s="382"/>
      <c r="OZ225" s="382"/>
      <c r="PA225" s="382"/>
      <c r="PB225" s="382"/>
      <c r="PC225" s="382"/>
      <c r="PD225" s="382"/>
      <c r="PE225" s="382"/>
      <c r="PF225" s="382"/>
      <c r="PG225" s="382"/>
      <c r="PH225" s="382"/>
      <c r="PI225" s="382"/>
      <c r="PJ225" s="382"/>
      <c r="PK225" s="382"/>
      <c r="PL225" s="382"/>
      <c r="PM225" s="382"/>
      <c r="PN225" s="382"/>
      <c r="PO225" s="382"/>
      <c r="PP225" s="382"/>
      <c r="PQ225" s="382"/>
      <c r="PR225" s="382"/>
      <c r="PS225" s="382"/>
      <c r="PT225" s="382"/>
      <c r="PU225" s="382"/>
      <c r="PV225" s="382"/>
      <c r="PW225" s="382"/>
      <c r="PX225" s="382"/>
      <c r="PY225" s="382"/>
      <c r="PZ225" s="382"/>
      <c r="QA225" s="382"/>
      <c r="QB225" s="382"/>
      <c r="QC225" s="382"/>
      <c r="QD225" s="382"/>
      <c r="QE225" s="382"/>
      <c r="QF225" s="382"/>
      <c r="QG225" s="382"/>
      <c r="QH225" s="382"/>
      <c r="QI225" s="382"/>
      <c r="QJ225" s="382"/>
      <c r="QK225" s="382"/>
      <c r="QL225" s="382"/>
      <c r="QM225" s="382"/>
      <c r="QN225" s="382"/>
      <c r="QO225" s="382"/>
      <c r="QP225" s="382"/>
      <c r="QQ225" s="382"/>
      <c r="QR225" s="382"/>
      <c r="QS225" s="382"/>
      <c r="QT225" s="382"/>
      <c r="QU225" s="382"/>
      <c r="QV225" s="382"/>
      <c r="QW225" s="382"/>
      <c r="QX225" s="382"/>
      <c r="QY225" s="382"/>
      <c r="QZ225" s="382"/>
      <c r="RA225" s="382"/>
      <c r="RB225" s="382"/>
      <c r="RC225" s="382"/>
      <c r="RD225" s="382"/>
      <c r="RE225" s="382"/>
      <c r="RF225" s="382"/>
      <c r="RG225" s="382"/>
      <c r="RH225" s="382"/>
      <c r="RI225" s="382"/>
      <c r="RJ225" s="382"/>
      <c r="RK225" s="382"/>
      <c r="RL225" s="382"/>
      <c r="RM225" s="382"/>
      <c r="RN225" s="382"/>
      <c r="RO225" s="382"/>
      <c r="RP225" s="382"/>
      <c r="RQ225" s="382"/>
      <c r="RR225" s="382"/>
      <c r="RS225" s="382"/>
      <c r="RT225" s="382"/>
      <c r="RU225" s="382"/>
      <c r="RV225" s="382"/>
      <c r="RW225" s="382"/>
      <c r="RX225" s="382"/>
      <c r="RY225" s="382"/>
      <c r="RZ225" s="382"/>
      <c r="SA225" s="382"/>
      <c r="SB225" s="382"/>
      <c r="SC225" s="382"/>
      <c r="SD225" s="382"/>
      <c r="SE225" s="382"/>
      <c r="SF225" s="382"/>
      <c r="SG225" s="382"/>
      <c r="SH225" s="382"/>
      <c r="SI225" s="382"/>
      <c r="SJ225" s="382"/>
      <c r="SK225" s="382"/>
      <c r="SL225" s="382"/>
      <c r="SM225" s="382"/>
      <c r="SN225" s="382"/>
      <c r="SO225" s="382"/>
      <c r="SP225" s="382"/>
      <c r="SQ225" s="382"/>
      <c r="SR225" s="382"/>
      <c r="SS225" s="382"/>
      <c r="ST225" s="382"/>
      <c r="SU225" s="382"/>
      <c r="SV225" s="382"/>
      <c r="SW225" s="382"/>
      <c r="SX225" s="382"/>
      <c r="SY225" s="382"/>
      <c r="SZ225" s="382"/>
      <c r="TA225" s="382"/>
      <c r="TB225" s="382"/>
      <c r="TC225" s="382"/>
      <c r="TD225" s="382"/>
      <c r="TE225" s="382"/>
      <c r="TF225" s="382"/>
      <c r="TG225" s="382"/>
      <c r="TH225" s="382"/>
      <c r="TI225" s="382"/>
      <c r="TJ225" s="382"/>
      <c r="TK225" s="382"/>
      <c r="TL225" s="382"/>
      <c r="TM225" s="382"/>
      <c r="TN225" s="382"/>
      <c r="TO225" s="382"/>
      <c r="TP225" s="382"/>
      <c r="TQ225" s="382"/>
      <c r="TR225" s="382"/>
      <c r="TS225" s="382"/>
      <c r="TT225" s="382"/>
      <c r="TU225" s="382"/>
      <c r="TV225" s="382"/>
      <c r="TW225" s="382"/>
      <c r="TX225" s="382"/>
      <c r="TY225" s="382"/>
      <c r="TZ225" s="382"/>
      <c r="UA225" s="382"/>
      <c r="UB225" s="382"/>
      <c r="UC225" s="382"/>
      <c r="UD225" s="382"/>
      <c r="UE225" s="382"/>
      <c r="UF225" s="382"/>
      <c r="UG225" s="382"/>
      <c r="UH225" s="382"/>
      <c r="UI225" s="382"/>
      <c r="UJ225" s="382"/>
      <c r="UK225" s="382"/>
      <c r="UL225" s="382"/>
      <c r="UM225" s="382"/>
      <c r="UN225" s="382"/>
      <c r="UO225" s="382"/>
      <c r="UP225" s="382"/>
      <c r="UQ225" s="382"/>
      <c r="UR225" s="382"/>
      <c r="US225" s="382"/>
      <c r="UT225" s="382"/>
      <c r="UU225" s="382"/>
      <c r="UV225" s="382"/>
      <c r="UW225" s="382"/>
      <c r="UX225" s="382"/>
      <c r="UY225" s="382"/>
      <c r="UZ225" s="382"/>
      <c r="VA225" s="382"/>
      <c r="VB225" s="382"/>
      <c r="VC225" s="382"/>
      <c r="VD225" s="382"/>
      <c r="VE225" s="382"/>
      <c r="VF225" s="382"/>
      <c r="VG225" s="382"/>
      <c r="VH225" s="382"/>
      <c r="VI225" s="382"/>
      <c r="VJ225" s="382"/>
      <c r="VK225" s="382"/>
      <c r="VL225" s="382"/>
      <c r="VM225" s="382"/>
      <c r="VN225" s="382"/>
      <c r="VO225" s="382"/>
      <c r="VP225" s="382"/>
      <c r="VQ225" s="382"/>
      <c r="VR225" s="382"/>
      <c r="VS225" s="382"/>
      <c r="VT225" s="382"/>
      <c r="VU225" s="382"/>
      <c r="VV225" s="382"/>
      <c r="VW225" s="382"/>
      <c r="VX225" s="382"/>
      <c r="VY225" s="382"/>
      <c r="VZ225" s="382"/>
      <c r="WA225" s="382"/>
      <c r="WB225" s="382"/>
      <c r="WC225" s="382"/>
      <c r="WD225" s="382"/>
      <c r="WE225" s="382"/>
      <c r="WF225" s="382"/>
      <c r="WG225" s="382"/>
      <c r="WH225" s="382"/>
      <c r="WI225" s="382"/>
      <c r="WJ225" s="382"/>
      <c r="WK225" s="382"/>
      <c r="WL225" s="382"/>
      <c r="WM225" s="382"/>
      <c r="WN225" s="382"/>
      <c r="WO225" s="382"/>
      <c r="WP225" s="382"/>
      <c r="WQ225" s="382"/>
      <c r="WR225" s="382"/>
      <c r="WS225" s="382"/>
      <c r="WT225" s="382"/>
      <c r="WU225" s="382"/>
      <c r="WV225" s="382"/>
      <c r="WW225" s="382"/>
      <c r="WX225" s="382"/>
      <c r="WY225" s="382"/>
      <c r="WZ225" s="382"/>
      <c r="XA225" s="382"/>
      <c r="XB225" s="382"/>
      <c r="XC225" s="382"/>
      <c r="XD225" s="382"/>
      <c r="XE225" s="382"/>
      <c r="XF225" s="382"/>
      <c r="XG225" s="382"/>
      <c r="XH225" s="382"/>
      <c r="XI225" s="382"/>
      <c r="XJ225" s="382"/>
      <c r="XK225" s="382"/>
      <c r="XL225" s="382"/>
      <c r="XM225" s="382"/>
      <c r="XN225" s="382"/>
      <c r="XO225" s="382"/>
      <c r="XP225" s="382"/>
      <c r="XQ225" s="382"/>
      <c r="XR225" s="382"/>
      <c r="XS225" s="382"/>
      <c r="XT225" s="382"/>
      <c r="XU225" s="382"/>
      <c r="XV225" s="382"/>
      <c r="XW225" s="382"/>
      <c r="XX225" s="382"/>
      <c r="XY225" s="382"/>
      <c r="XZ225" s="382"/>
      <c r="YA225" s="382"/>
      <c r="YB225" s="382"/>
      <c r="YC225" s="382"/>
      <c r="YD225" s="382"/>
      <c r="YE225" s="382"/>
      <c r="YF225" s="382"/>
      <c r="YG225" s="382"/>
      <c r="YH225" s="382"/>
      <c r="YI225" s="382"/>
      <c r="YJ225" s="382"/>
      <c r="YK225" s="382"/>
      <c r="YL225" s="382"/>
      <c r="YM225" s="382"/>
      <c r="YN225" s="382"/>
      <c r="YO225" s="382"/>
      <c r="YP225" s="382"/>
      <c r="YQ225" s="382"/>
      <c r="YR225" s="382"/>
      <c r="YS225" s="382"/>
      <c r="YT225" s="382"/>
      <c r="YU225" s="382"/>
      <c r="YV225" s="382"/>
      <c r="YW225" s="382"/>
      <c r="YX225" s="382"/>
      <c r="YY225" s="382"/>
      <c r="YZ225" s="382"/>
      <c r="ZA225" s="382"/>
      <c r="ZB225" s="382"/>
      <c r="ZC225" s="382"/>
      <c r="ZD225" s="382"/>
      <c r="ZE225" s="382"/>
      <c r="ZF225" s="382"/>
      <c r="ZG225" s="382"/>
      <c r="ZH225" s="382"/>
      <c r="ZI225" s="382"/>
      <c r="ZJ225" s="382"/>
      <c r="ZK225" s="382"/>
      <c r="ZL225" s="382"/>
      <c r="ZM225" s="382"/>
      <c r="ZN225" s="382"/>
      <c r="ZO225" s="382"/>
      <c r="ZP225" s="382"/>
      <c r="ZQ225" s="382"/>
      <c r="ZR225" s="382"/>
      <c r="ZS225" s="382"/>
      <c r="ZT225" s="382"/>
      <c r="ZU225" s="382"/>
      <c r="ZV225" s="382"/>
      <c r="ZW225" s="382"/>
      <c r="ZX225" s="382"/>
      <c r="ZY225" s="382"/>
      <c r="ZZ225" s="382"/>
      <c r="AAA225" s="382"/>
      <c r="AAB225" s="382"/>
      <c r="AAC225" s="382"/>
      <c r="AAD225" s="382"/>
      <c r="AAE225" s="382"/>
      <c r="AAF225" s="382"/>
      <c r="AAG225" s="382"/>
      <c r="AAH225" s="382"/>
      <c r="AAI225" s="382"/>
      <c r="AAJ225" s="382"/>
      <c r="AAK225" s="382"/>
      <c r="AAL225" s="382"/>
      <c r="AAM225" s="382"/>
      <c r="AAN225" s="382"/>
      <c r="AAO225" s="382"/>
      <c r="AAP225" s="382"/>
      <c r="AAQ225" s="382"/>
      <c r="AAR225" s="382"/>
      <c r="AAS225" s="382"/>
      <c r="AAT225" s="382"/>
      <c r="AAU225" s="382"/>
      <c r="AAV225" s="382"/>
      <c r="AAW225" s="382"/>
      <c r="AAX225" s="382"/>
      <c r="AAY225" s="382"/>
      <c r="AAZ225" s="382"/>
      <c r="ABA225" s="382"/>
      <c r="ABB225" s="382"/>
      <c r="ABC225" s="382"/>
      <c r="ABD225" s="382"/>
      <c r="ABE225" s="382"/>
      <c r="ABF225" s="382"/>
      <c r="ABG225" s="382"/>
      <c r="ABH225" s="382"/>
      <c r="ABI225" s="382"/>
      <c r="ABJ225" s="382"/>
      <c r="ABK225" s="382"/>
      <c r="ABL225" s="382"/>
      <c r="ABM225" s="382"/>
      <c r="ABN225" s="382"/>
      <c r="ABO225" s="382"/>
      <c r="ABP225" s="382"/>
      <c r="ABQ225" s="382"/>
      <c r="ABR225" s="382"/>
      <c r="ABS225" s="382"/>
      <c r="ABT225" s="382"/>
      <c r="ABU225" s="382"/>
      <c r="ABV225" s="382"/>
      <c r="ABW225" s="382"/>
      <c r="ABX225" s="382"/>
      <c r="ABY225" s="382"/>
      <c r="ABZ225" s="382"/>
      <c r="ACA225" s="382"/>
      <c r="ACB225" s="382"/>
      <c r="ACC225" s="382"/>
      <c r="ACD225" s="382"/>
      <c r="ACE225" s="382"/>
      <c r="ACF225" s="382"/>
      <c r="ACG225" s="382"/>
      <c r="ACH225" s="382"/>
      <c r="ACI225" s="382"/>
      <c r="ACJ225" s="382"/>
      <c r="ACK225" s="382"/>
      <c r="ACL225" s="382"/>
      <c r="ACM225" s="382"/>
      <c r="ACN225" s="382"/>
      <c r="ACO225" s="382"/>
      <c r="ACP225" s="382"/>
      <c r="ACQ225" s="382"/>
      <c r="ACR225" s="382"/>
      <c r="ACS225" s="382"/>
      <c r="ACT225" s="382"/>
      <c r="ACU225" s="382"/>
      <c r="ACV225" s="382"/>
      <c r="ACW225" s="382"/>
      <c r="ACX225" s="382"/>
      <c r="ACY225" s="382"/>
      <c r="ACZ225" s="382"/>
      <c r="ADA225" s="382"/>
      <c r="ADB225" s="382"/>
      <c r="ADC225" s="382"/>
      <c r="ADD225" s="382"/>
      <c r="ADE225" s="382"/>
      <c r="ADF225" s="382"/>
      <c r="ADG225" s="382"/>
      <c r="ADH225" s="382"/>
      <c r="ADI225" s="382"/>
      <c r="ADJ225" s="382"/>
      <c r="ADK225" s="382"/>
      <c r="ADL225" s="382"/>
      <c r="ADM225" s="382"/>
      <c r="ADN225" s="382"/>
      <c r="ADO225" s="382"/>
      <c r="ADP225" s="382"/>
      <c r="ADQ225" s="382"/>
      <c r="ADR225" s="382"/>
      <c r="ADS225" s="382"/>
      <c r="ADT225" s="382"/>
      <c r="ADU225" s="382"/>
      <c r="ADV225" s="382"/>
      <c r="ADW225" s="382"/>
      <c r="ADX225" s="382"/>
      <c r="ADY225" s="382"/>
      <c r="ADZ225" s="382"/>
      <c r="AEA225" s="382"/>
      <c r="AEB225" s="382"/>
      <c r="AEC225" s="382"/>
      <c r="AED225" s="382"/>
      <c r="AEE225" s="382"/>
      <c r="AEF225" s="382"/>
      <c r="AEG225" s="382"/>
      <c r="AEH225" s="382"/>
      <c r="AEI225" s="382"/>
      <c r="AEJ225" s="382"/>
      <c r="AEK225" s="382"/>
      <c r="AEL225" s="382"/>
      <c r="AEM225" s="382"/>
      <c r="AEN225" s="382"/>
      <c r="AEO225" s="382"/>
      <c r="AEP225" s="382"/>
      <c r="AEQ225" s="382"/>
      <c r="AER225" s="382"/>
      <c r="AES225" s="382"/>
      <c r="AET225" s="382"/>
      <c r="AEU225" s="382"/>
      <c r="AEV225" s="382"/>
      <c r="AEW225" s="382"/>
      <c r="AEX225" s="382"/>
      <c r="AEY225" s="382"/>
      <c r="AEZ225" s="382"/>
      <c r="AFA225" s="382"/>
      <c r="AFB225" s="382"/>
      <c r="AFC225" s="382"/>
      <c r="AFD225" s="382"/>
      <c r="AFE225" s="382"/>
      <c r="AFF225" s="382"/>
      <c r="AFG225" s="382"/>
      <c r="AFH225" s="382"/>
      <c r="AFI225" s="382"/>
      <c r="AFJ225" s="382"/>
      <c r="AFK225" s="382"/>
      <c r="AFL225" s="382"/>
      <c r="AFM225" s="382"/>
      <c r="AFN225" s="382"/>
      <c r="AFO225" s="382"/>
      <c r="AFP225" s="382"/>
      <c r="AFQ225" s="382"/>
      <c r="AFR225" s="382"/>
      <c r="AFS225" s="382"/>
      <c r="AFT225" s="382"/>
      <c r="AFU225" s="382"/>
      <c r="AFV225" s="382"/>
      <c r="AFW225" s="382"/>
      <c r="AFX225" s="382"/>
      <c r="AFY225" s="382"/>
      <c r="AFZ225" s="382"/>
      <c r="AGA225" s="382"/>
      <c r="AGB225" s="382"/>
      <c r="AGC225" s="382"/>
      <c r="AGD225" s="382"/>
      <c r="AGE225" s="382"/>
      <c r="AGF225" s="382"/>
      <c r="AGG225" s="382"/>
      <c r="AGH225" s="382"/>
      <c r="AGI225" s="382"/>
      <c r="AGJ225" s="382"/>
      <c r="AGK225" s="382"/>
      <c r="AGL225" s="382"/>
      <c r="AGM225" s="382"/>
      <c r="AGN225" s="382"/>
      <c r="AGO225" s="382"/>
      <c r="AGP225" s="382"/>
      <c r="AGQ225" s="382"/>
      <c r="AGR225" s="382"/>
      <c r="AGS225" s="382"/>
      <c r="AGT225" s="382"/>
      <c r="AGU225" s="382"/>
      <c r="AGV225" s="382"/>
      <c r="AGW225" s="382"/>
      <c r="AGX225" s="382"/>
      <c r="AGY225" s="382"/>
      <c r="AGZ225" s="382"/>
      <c r="AHA225" s="382"/>
      <c r="AHB225" s="382"/>
      <c r="AHC225" s="382"/>
      <c r="AHD225" s="382"/>
      <c r="AHE225" s="382"/>
      <c r="AHF225" s="382"/>
      <c r="AHG225" s="382"/>
      <c r="AHH225" s="382"/>
      <c r="AHI225" s="382"/>
      <c r="AHJ225" s="382"/>
      <c r="AHK225" s="382"/>
      <c r="AHL225" s="382"/>
      <c r="AHM225" s="382"/>
      <c r="AHN225" s="382"/>
      <c r="AHO225" s="382"/>
      <c r="AHP225" s="382"/>
      <c r="AHQ225" s="382"/>
      <c r="AHR225" s="382"/>
      <c r="AHS225" s="382"/>
      <c r="AHT225" s="382"/>
      <c r="AHU225" s="382"/>
      <c r="AHV225" s="382"/>
      <c r="AHW225" s="382"/>
      <c r="AHX225" s="382"/>
      <c r="AHY225" s="382"/>
      <c r="AHZ225" s="382"/>
      <c r="AIA225" s="382"/>
      <c r="AIB225" s="382"/>
      <c r="AIC225" s="382"/>
      <c r="AID225" s="382"/>
      <c r="AIE225" s="382"/>
      <c r="AIF225" s="382"/>
      <c r="AIG225" s="382"/>
      <c r="AIH225" s="382"/>
      <c r="AII225" s="382"/>
      <c r="AIJ225" s="382"/>
      <c r="AIK225" s="382"/>
      <c r="AIL225" s="382"/>
      <c r="AIM225" s="382"/>
      <c r="AIN225" s="382"/>
      <c r="AIO225" s="382"/>
      <c r="AIP225" s="382"/>
      <c r="AIQ225" s="382"/>
      <c r="AIR225" s="382"/>
      <c r="AIS225" s="382"/>
      <c r="AIT225" s="382"/>
      <c r="AIU225" s="382"/>
      <c r="AIV225" s="382"/>
      <c r="AIW225" s="382"/>
      <c r="AIX225" s="382"/>
      <c r="AIY225" s="382"/>
      <c r="AIZ225" s="382"/>
      <c r="AJA225" s="382"/>
      <c r="AJB225" s="382"/>
      <c r="AJC225" s="382"/>
      <c r="AJD225" s="382"/>
      <c r="AJE225" s="382"/>
      <c r="AJF225" s="382"/>
      <c r="AJG225" s="382"/>
      <c r="AJH225" s="382"/>
      <c r="AJI225" s="382"/>
      <c r="AJJ225" s="382"/>
      <c r="AJK225" s="382"/>
      <c r="AJL225" s="382"/>
      <c r="AJM225" s="382"/>
      <c r="AJN225" s="382"/>
      <c r="AJO225" s="382"/>
      <c r="AJP225" s="382"/>
      <c r="AJQ225" s="382"/>
      <c r="AJR225" s="382"/>
      <c r="AJS225" s="382"/>
      <c r="AJT225" s="382"/>
      <c r="AJU225" s="382"/>
      <c r="AJV225" s="382"/>
      <c r="AJW225" s="382"/>
      <c r="AJX225" s="382"/>
      <c r="AJY225" s="382"/>
      <c r="AJZ225" s="382"/>
      <c r="AKA225" s="382"/>
      <c r="AKB225" s="382"/>
      <c r="AKC225" s="382"/>
      <c r="AKD225" s="382"/>
      <c r="AKE225" s="382"/>
      <c r="AKF225" s="382"/>
      <c r="AKG225" s="382"/>
      <c r="AKH225" s="382"/>
      <c r="AKI225" s="382"/>
      <c r="AKJ225" s="382"/>
      <c r="AKK225" s="382"/>
      <c r="AKL225" s="382"/>
      <c r="AKM225" s="382"/>
      <c r="AKN225" s="382"/>
      <c r="AKO225" s="382"/>
      <c r="AKP225" s="382"/>
      <c r="AKQ225" s="382"/>
      <c r="AKR225" s="382"/>
      <c r="AKS225" s="382"/>
      <c r="AKT225" s="382"/>
      <c r="AKU225" s="382"/>
      <c r="AKV225" s="382"/>
      <c r="AKW225" s="382"/>
      <c r="AKX225" s="382"/>
      <c r="AKY225" s="382"/>
      <c r="AKZ225" s="382"/>
      <c r="ALA225" s="382"/>
      <c r="ALB225" s="382"/>
      <c r="ALC225" s="382"/>
      <c r="ALD225" s="382"/>
      <c r="ALE225" s="382"/>
      <c r="ALF225" s="382"/>
      <c r="ALG225" s="382"/>
      <c r="ALH225" s="382"/>
      <c r="ALI225" s="382"/>
      <c r="ALJ225" s="382"/>
      <c r="ALK225" s="382"/>
      <c r="ALL225" s="382"/>
      <c r="ALM225" s="382"/>
      <c r="ALN225" s="382"/>
      <c r="ALO225" s="382"/>
      <c r="ALP225" s="382"/>
      <c r="ALQ225" s="382"/>
      <c r="ALR225" s="382"/>
      <c r="ALS225" s="382"/>
      <c r="ALT225" s="382"/>
      <c r="ALU225" s="382"/>
      <c r="ALV225" s="382"/>
      <c r="ALW225" s="382"/>
      <c r="ALX225" s="382"/>
      <c r="ALY225" s="382"/>
      <c r="ALZ225" s="382"/>
      <c r="AMA225" s="382"/>
      <c r="AMB225" s="382"/>
      <c r="AMC225" s="382"/>
      <c r="AMD225" s="382"/>
      <c r="AME225" s="382"/>
      <c r="AMF225" s="382"/>
      <c r="AMG225" s="382"/>
      <c r="AMH225" s="382"/>
      <c r="AMI225" s="382"/>
      <c r="AMJ225" s="382"/>
      <c r="AMK225" s="382"/>
      <c r="AML225" s="382"/>
      <c r="AMM225" s="382"/>
      <c r="AMN225" s="382"/>
      <c r="AMO225" s="382"/>
      <c r="AMP225" s="382"/>
      <c r="AMQ225" s="382"/>
      <c r="AMR225" s="382"/>
      <c r="AMS225" s="382"/>
      <c r="AMT225" s="382"/>
      <c r="AMU225" s="382"/>
      <c r="AMV225" s="382"/>
      <c r="AMW225" s="382"/>
      <c r="AMX225" s="382"/>
      <c r="AMY225" s="382"/>
      <c r="AMZ225" s="382"/>
      <c r="ANA225" s="382"/>
      <c r="ANB225" s="382"/>
      <c r="ANC225" s="382"/>
      <c r="AND225" s="382"/>
      <c r="ANE225" s="382"/>
      <c r="ANF225" s="382"/>
      <c r="ANG225" s="382"/>
      <c r="ANH225" s="382"/>
      <c r="ANI225" s="382"/>
      <c r="ANJ225" s="382"/>
      <c r="ANK225" s="382"/>
      <c r="ANL225" s="382"/>
      <c r="ANM225" s="382"/>
      <c r="ANN225" s="382"/>
      <c r="ANO225" s="382"/>
      <c r="ANP225" s="382"/>
      <c r="ANQ225" s="382"/>
      <c r="ANR225" s="382"/>
      <c r="ANS225" s="382"/>
      <c r="ANT225" s="382"/>
      <c r="ANU225" s="382"/>
      <c r="ANV225" s="382"/>
      <c r="ANW225" s="382"/>
      <c r="ANX225" s="382"/>
      <c r="ANY225" s="382"/>
      <c r="ANZ225" s="382"/>
      <c r="AOA225" s="382"/>
      <c r="AOB225" s="382"/>
      <c r="AOC225" s="382"/>
      <c r="AOD225" s="382"/>
      <c r="AOE225" s="382"/>
      <c r="AOF225" s="382"/>
      <c r="AOG225" s="382"/>
      <c r="AOH225" s="382"/>
      <c r="AOI225" s="382"/>
      <c r="AOJ225" s="382"/>
      <c r="AOK225" s="382"/>
      <c r="AOL225" s="382"/>
      <c r="AOM225" s="382"/>
      <c r="AON225" s="382"/>
      <c r="AOO225" s="382"/>
      <c r="AOP225" s="382"/>
      <c r="AOQ225" s="382"/>
      <c r="AOR225" s="382"/>
      <c r="AOS225" s="382"/>
      <c r="AOT225" s="382"/>
      <c r="AOU225" s="382"/>
      <c r="AOV225" s="382"/>
      <c r="AOW225" s="382"/>
      <c r="AOX225" s="382"/>
      <c r="AOY225" s="382"/>
      <c r="AOZ225" s="382"/>
      <c r="APA225" s="382"/>
      <c r="APB225" s="382"/>
      <c r="APC225" s="382"/>
      <c r="APD225" s="382"/>
      <c r="APE225" s="382"/>
      <c r="APF225" s="382"/>
      <c r="APG225" s="382"/>
      <c r="APH225" s="382"/>
      <c r="API225" s="382"/>
      <c r="APJ225" s="382"/>
      <c r="APK225" s="382"/>
      <c r="APL225" s="382"/>
      <c r="APM225" s="382"/>
      <c r="APN225" s="382"/>
      <c r="APO225" s="382"/>
      <c r="APP225" s="382"/>
      <c r="APQ225" s="382"/>
      <c r="APR225" s="382"/>
      <c r="APS225" s="382"/>
      <c r="APT225" s="382"/>
      <c r="APU225" s="382"/>
      <c r="APV225" s="382"/>
      <c r="APW225" s="382"/>
      <c r="APX225" s="382"/>
      <c r="APY225" s="382"/>
      <c r="APZ225" s="382"/>
      <c r="AQA225" s="382"/>
      <c r="AQB225" s="382"/>
      <c r="AQC225" s="382"/>
      <c r="AQD225" s="382"/>
      <c r="AQE225" s="382"/>
      <c r="AQF225" s="382"/>
      <c r="AQG225" s="382"/>
      <c r="AQH225" s="382"/>
      <c r="AQI225" s="382"/>
      <c r="AQJ225" s="382"/>
      <c r="AQK225" s="382"/>
      <c r="AQL225" s="382"/>
      <c r="AQM225" s="382"/>
      <c r="AQN225" s="382"/>
      <c r="AQO225" s="382"/>
      <c r="AQP225" s="382"/>
      <c r="AQQ225" s="382"/>
      <c r="AQR225" s="382"/>
      <c r="AQS225" s="382"/>
      <c r="AQT225" s="382"/>
      <c r="AQU225" s="382"/>
      <c r="AQV225" s="382"/>
      <c r="AQW225" s="382"/>
      <c r="AQX225" s="382"/>
      <c r="AQY225" s="382"/>
      <c r="AQZ225" s="382"/>
      <c r="ARA225" s="382"/>
      <c r="ARB225" s="382"/>
      <c r="ARC225" s="382"/>
      <c r="ARD225" s="382"/>
      <c r="ARE225" s="382"/>
      <c r="ARF225" s="382"/>
      <c r="ARG225" s="382"/>
      <c r="ARH225" s="382"/>
      <c r="ARI225" s="382"/>
      <c r="ARJ225" s="382"/>
      <c r="ARK225" s="382"/>
      <c r="ARL225" s="382"/>
      <c r="ARM225" s="382"/>
      <c r="ARN225" s="382"/>
      <c r="ARO225" s="382"/>
      <c r="ARP225" s="382"/>
      <c r="ARQ225" s="382"/>
      <c r="ARR225" s="382"/>
      <c r="ARS225" s="382"/>
      <c r="ART225" s="382"/>
      <c r="ARU225" s="382"/>
      <c r="ARV225" s="382"/>
      <c r="ARW225" s="382"/>
      <c r="ARX225" s="382"/>
      <c r="ARY225" s="382"/>
      <c r="ARZ225" s="382"/>
      <c r="ASA225" s="382"/>
      <c r="ASB225" s="382"/>
      <c r="ASC225" s="382"/>
      <c r="ASD225" s="382"/>
      <c r="ASE225" s="382"/>
      <c r="ASF225" s="382"/>
      <c r="ASG225" s="382"/>
      <c r="ASH225" s="382"/>
      <c r="ASI225" s="382"/>
      <c r="ASJ225" s="382"/>
      <c r="ASK225" s="382"/>
      <c r="ASL225" s="382"/>
      <c r="ASM225" s="382"/>
      <c r="ASN225" s="382"/>
      <c r="ASO225" s="382"/>
      <c r="ASP225" s="382"/>
      <c r="ASQ225" s="382"/>
      <c r="ASR225" s="382"/>
      <c r="ASS225" s="382"/>
      <c r="AST225" s="382"/>
      <c r="ASU225" s="382"/>
      <c r="ASV225" s="382"/>
      <c r="ASW225" s="382"/>
      <c r="ASX225" s="382"/>
      <c r="ASY225" s="382"/>
      <c r="ASZ225" s="382"/>
      <c r="ATA225" s="382"/>
      <c r="ATB225" s="382"/>
      <c r="ATC225" s="382"/>
      <c r="ATD225" s="382"/>
      <c r="ATE225" s="382"/>
      <c r="ATF225" s="382"/>
      <c r="ATG225" s="382"/>
      <c r="ATH225" s="382"/>
      <c r="ATI225" s="382"/>
      <c r="ATJ225" s="382"/>
      <c r="ATK225" s="382"/>
      <c r="ATL225" s="382"/>
      <c r="ATM225" s="382"/>
      <c r="ATN225" s="382"/>
      <c r="ATO225" s="382"/>
      <c r="ATP225" s="382"/>
      <c r="ATQ225" s="382"/>
      <c r="ATR225" s="382"/>
      <c r="ATS225" s="382"/>
      <c r="ATT225" s="382"/>
      <c r="ATU225" s="382"/>
      <c r="ATV225" s="382"/>
      <c r="ATW225" s="382"/>
      <c r="ATX225" s="382"/>
      <c r="ATY225" s="382"/>
      <c r="ATZ225" s="382"/>
      <c r="AUA225" s="382"/>
      <c r="AUB225" s="382"/>
      <c r="AUC225" s="382"/>
      <c r="AUD225" s="382"/>
      <c r="AUE225" s="382"/>
      <c r="AUF225" s="382"/>
      <c r="AUG225" s="382"/>
      <c r="AUH225" s="382"/>
      <c r="AUI225" s="382"/>
      <c r="AUJ225" s="382"/>
      <c r="AUK225" s="382"/>
      <c r="AUL225" s="382"/>
      <c r="AUM225" s="382"/>
      <c r="AUN225" s="382"/>
      <c r="AUO225" s="382"/>
      <c r="AUP225" s="382"/>
      <c r="AUQ225" s="382"/>
      <c r="AUR225" s="382"/>
      <c r="AUS225" s="382"/>
      <c r="AUT225" s="382"/>
      <c r="AUU225" s="382"/>
      <c r="AUV225" s="382"/>
      <c r="AUW225" s="382"/>
      <c r="AUX225" s="382"/>
      <c r="AUY225" s="382"/>
      <c r="AUZ225" s="382"/>
      <c r="AVA225" s="382"/>
      <c r="AVB225" s="382"/>
      <c r="AVC225" s="382"/>
      <c r="AVD225" s="382"/>
      <c r="AVE225" s="382"/>
      <c r="AVF225" s="382"/>
      <c r="AVG225" s="382"/>
      <c r="AVH225" s="382"/>
      <c r="AVI225" s="382"/>
      <c r="AVJ225" s="382"/>
      <c r="AVK225" s="382"/>
      <c r="AVL225" s="382"/>
      <c r="AVM225" s="382"/>
      <c r="AVN225" s="382"/>
      <c r="AVO225" s="382"/>
      <c r="AVP225" s="382"/>
      <c r="AVQ225" s="382"/>
      <c r="AVR225" s="382"/>
      <c r="AVS225" s="382"/>
      <c r="AVT225" s="382"/>
      <c r="AVU225" s="382"/>
      <c r="AVV225" s="382"/>
      <c r="AVW225" s="382"/>
      <c r="AVX225" s="382"/>
      <c r="AVY225" s="382"/>
      <c r="AVZ225" s="382"/>
      <c r="AWA225" s="382"/>
      <c r="AWB225" s="382"/>
      <c r="AWC225" s="382"/>
      <c r="AWD225" s="382"/>
      <c r="AWE225" s="382"/>
      <c r="AWF225" s="382"/>
      <c r="AWG225" s="382"/>
      <c r="AWH225" s="382"/>
      <c r="AWI225" s="382"/>
      <c r="AWJ225" s="382"/>
      <c r="AWK225" s="382"/>
      <c r="AWL225" s="382"/>
      <c r="AWM225" s="382"/>
      <c r="AWN225" s="382"/>
      <c r="AWO225" s="382"/>
      <c r="AWP225" s="382"/>
      <c r="AWQ225" s="382"/>
      <c r="AWR225" s="382"/>
      <c r="AWS225" s="382"/>
      <c r="AWT225" s="382"/>
      <c r="AWU225" s="382"/>
      <c r="AWV225" s="382"/>
      <c r="AWW225" s="382"/>
      <c r="AWX225" s="382"/>
      <c r="AWY225" s="382"/>
      <c r="AWZ225" s="382"/>
      <c r="AXA225" s="382"/>
      <c r="AXB225" s="382"/>
      <c r="AXC225" s="382"/>
      <c r="AXD225" s="382"/>
      <c r="AXE225" s="382"/>
      <c r="AXF225" s="382"/>
      <c r="AXG225" s="382"/>
      <c r="AXH225" s="382"/>
      <c r="AXI225" s="382"/>
      <c r="AXJ225" s="382"/>
      <c r="AXK225" s="382"/>
      <c r="AXL225" s="382"/>
      <c r="AXM225" s="382"/>
      <c r="AXN225" s="382"/>
      <c r="AXO225" s="382"/>
      <c r="AXP225" s="382"/>
      <c r="AXQ225" s="382"/>
      <c r="AXR225" s="382"/>
      <c r="AXS225" s="382"/>
      <c r="AXT225" s="382"/>
      <c r="AXU225" s="382"/>
      <c r="AXV225" s="382"/>
      <c r="AXW225" s="382"/>
      <c r="AXX225" s="382"/>
      <c r="AXY225" s="382"/>
      <c r="AXZ225" s="382"/>
      <c r="AYA225" s="382"/>
      <c r="AYB225" s="382"/>
      <c r="AYC225" s="382"/>
      <c r="AYD225" s="382"/>
      <c r="AYE225" s="382"/>
      <c r="AYF225" s="382"/>
      <c r="AYG225" s="382"/>
      <c r="AYH225" s="382"/>
      <c r="AYI225" s="382"/>
      <c r="AYJ225" s="382"/>
      <c r="AYK225" s="382"/>
      <c r="AYL225" s="382"/>
      <c r="AYM225" s="382"/>
      <c r="AYN225" s="382"/>
      <c r="AYO225" s="382"/>
      <c r="AYP225" s="382"/>
      <c r="AYQ225" s="382"/>
      <c r="AYR225" s="382"/>
      <c r="AYS225" s="382"/>
      <c r="AYT225" s="382"/>
      <c r="AYU225" s="382"/>
      <c r="AYV225" s="382"/>
      <c r="AYW225" s="382"/>
      <c r="AYX225" s="382"/>
      <c r="AYY225" s="382"/>
      <c r="AYZ225" s="382"/>
      <c r="AZA225" s="382"/>
      <c r="AZB225" s="382"/>
      <c r="AZC225" s="382"/>
      <c r="AZD225" s="382"/>
      <c r="AZE225" s="382"/>
      <c r="AZF225" s="382"/>
      <c r="AZG225" s="382"/>
      <c r="AZH225" s="382"/>
      <c r="AZI225" s="382"/>
      <c r="AZJ225" s="382"/>
      <c r="AZK225" s="382"/>
      <c r="AZL225" s="382"/>
      <c r="AZM225" s="382"/>
      <c r="AZN225" s="382"/>
      <c r="AZO225" s="382"/>
      <c r="AZP225" s="382"/>
      <c r="AZQ225" s="382"/>
      <c r="AZR225" s="382"/>
      <c r="AZS225" s="382"/>
      <c r="AZT225" s="382"/>
      <c r="AZU225" s="382"/>
      <c r="AZV225" s="382"/>
      <c r="AZW225" s="382"/>
      <c r="AZX225" s="382"/>
      <c r="AZY225" s="382"/>
      <c r="AZZ225" s="382"/>
      <c r="BAA225" s="382"/>
      <c r="BAB225" s="382"/>
      <c r="BAC225" s="382"/>
      <c r="BAD225" s="382"/>
      <c r="BAE225" s="382"/>
      <c r="BAF225" s="382"/>
      <c r="BAG225" s="382"/>
      <c r="BAH225" s="382"/>
      <c r="BAI225" s="382"/>
      <c r="BAJ225" s="382"/>
      <c r="BAK225" s="382"/>
      <c r="BAL225" s="382"/>
      <c r="BAM225" s="382"/>
      <c r="BAN225" s="382"/>
      <c r="BAO225" s="382"/>
      <c r="BAP225" s="382"/>
      <c r="BAQ225" s="382"/>
      <c r="BAR225" s="382"/>
      <c r="BAS225" s="382"/>
      <c r="BAT225" s="382"/>
      <c r="BAU225" s="382"/>
      <c r="BAV225" s="382"/>
      <c r="BAW225" s="382"/>
      <c r="BAX225" s="382"/>
      <c r="BAY225" s="382"/>
      <c r="BAZ225" s="382"/>
      <c r="BBA225" s="382"/>
      <c r="BBB225" s="382"/>
      <c r="BBC225" s="382"/>
      <c r="BBD225" s="382"/>
      <c r="BBE225" s="382"/>
      <c r="BBF225" s="382"/>
      <c r="BBG225" s="382"/>
      <c r="BBH225" s="382"/>
      <c r="BBI225" s="382"/>
      <c r="BBJ225" s="382"/>
      <c r="BBK225" s="382"/>
      <c r="BBL225" s="382"/>
      <c r="BBM225" s="382"/>
      <c r="BBN225" s="382"/>
      <c r="BBO225" s="382"/>
      <c r="BBP225" s="382"/>
      <c r="BBQ225" s="382"/>
      <c r="BBR225" s="382"/>
      <c r="BBS225" s="382"/>
      <c r="BBT225" s="382"/>
      <c r="BBU225" s="382"/>
      <c r="BBV225" s="382"/>
      <c r="BBW225" s="382"/>
      <c r="BBX225" s="382"/>
      <c r="BBY225" s="382"/>
      <c r="BBZ225" s="382"/>
      <c r="BCA225" s="382"/>
      <c r="BCB225" s="382"/>
      <c r="BCC225" s="382"/>
      <c r="BCD225" s="382"/>
      <c r="BCE225" s="382"/>
      <c r="BCF225" s="382"/>
      <c r="BCG225" s="382"/>
      <c r="BCH225" s="382"/>
      <c r="BCI225" s="382"/>
      <c r="BCJ225" s="382"/>
      <c r="BCK225" s="382"/>
      <c r="BCL225" s="382"/>
      <c r="BCM225" s="382"/>
      <c r="BCN225" s="382"/>
      <c r="BCO225" s="382"/>
      <c r="BCP225" s="382"/>
      <c r="BCQ225" s="382"/>
      <c r="BCR225" s="382"/>
      <c r="BCS225" s="382"/>
      <c r="BCT225" s="382"/>
      <c r="BCU225" s="382"/>
      <c r="BCV225" s="382"/>
      <c r="BCW225" s="382"/>
      <c r="BCX225" s="382"/>
      <c r="BCY225" s="382"/>
      <c r="BCZ225" s="382"/>
      <c r="BDA225" s="382"/>
      <c r="BDB225" s="382"/>
      <c r="BDC225" s="382"/>
      <c r="BDD225" s="382"/>
      <c r="BDE225" s="382"/>
      <c r="BDF225" s="382"/>
      <c r="BDG225" s="382"/>
      <c r="BDH225" s="382"/>
      <c r="BDI225" s="382"/>
      <c r="BDJ225" s="382"/>
      <c r="BDK225" s="382"/>
      <c r="BDL225" s="382"/>
      <c r="BDM225" s="382"/>
      <c r="BDN225" s="382"/>
      <c r="BDO225" s="382"/>
      <c r="BDP225" s="382"/>
      <c r="BDQ225" s="382"/>
      <c r="BDR225" s="382"/>
      <c r="BDS225" s="382"/>
      <c r="BDT225" s="382"/>
      <c r="BDU225" s="382"/>
      <c r="BDV225" s="382"/>
      <c r="BDW225" s="382"/>
      <c r="BDX225" s="382"/>
      <c r="BDY225" s="382"/>
      <c r="BDZ225" s="382"/>
      <c r="BEA225" s="382"/>
      <c r="BEB225" s="382"/>
      <c r="BEC225" s="382"/>
      <c r="BED225" s="382"/>
      <c r="BEE225" s="382"/>
      <c r="BEF225" s="382"/>
      <c r="BEG225" s="382"/>
      <c r="BEH225" s="382"/>
      <c r="BEI225" s="382"/>
      <c r="BEJ225" s="382"/>
      <c r="BEK225" s="382"/>
      <c r="BEL225" s="382"/>
      <c r="BEM225" s="382"/>
      <c r="BEN225" s="382"/>
      <c r="BEO225" s="382"/>
      <c r="BEP225" s="382"/>
      <c r="BEQ225" s="382"/>
      <c r="BER225" s="382"/>
      <c r="BES225" s="382"/>
      <c r="BET225" s="382"/>
      <c r="BEU225" s="382"/>
      <c r="BEV225" s="382"/>
      <c r="BEW225" s="382"/>
      <c r="BEX225" s="382"/>
      <c r="BEY225" s="382"/>
      <c r="BEZ225" s="382"/>
      <c r="BFA225" s="382"/>
      <c r="BFB225" s="382"/>
      <c r="BFC225" s="382"/>
      <c r="BFD225" s="382"/>
      <c r="BFE225" s="382"/>
      <c r="BFF225" s="382"/>
      <c r="BFG225" s="382"/>
      <c r="BFH225" s="382"/>
      <c r="BFI225" s="382"/>
      <c r="BFJ225" s="382"/>
      <c r="BFK225" s="382"/>
      <c r="BFL225" s="382"/>
      <c r="BFM225" s="382"/>
      <c r="BFN225" s="382"/>
      <c r="BFO225" s="382"/>
      <c r="BFP225" s="382"/>
      <c r="BFQ225" s="382"/>
      <c r="BFR225" s="382"/>
      <c r="BFS225" s="382"/>
      <c r="BFT225" s="382"/>
      <c r="BFU225" s="382"/>
      <c r="BFV225" s="382"/>
      <c r="BFW225" s="382"/>
      <c r="BFX225" s="382"/>
      <c r="BFY225" s="382"/>
      <c r="BFZ225" s="382"/>
      <c r="BGA225" s="382"/>
      <c r="BGB225" s="382"/>
      <c r="BGC225" s="382"/>
      <c r="BGD225" s="382"/>
      <c r="BGE225" s="382"/>
      <c r="BGF225" s="382"/>
      <c r="BGG225" s="382"/>
      <c r="BGH225" s="382"/>
      <c r="BGI225" s="382"/>
      <c r="BGJ225" s="382"/>
      <c r="BGK225" s="382"/>
      <c r="BGL225" s="382"/>
      <c r="BGM225" s="382"/>
      <c r="BGN225" s="382"/>
      <c r="BGO225" s="382"/>
      <c r="BGP225" s="382"/>
      <c r="BGQ225" s="382"/>
      <c r="BGR225" s="382"/>
      <c r="BGS225" s="382"/>
      <c r="BGT225" s="382"/>
      <c r="BGU225" s="382"/>
      <c r="BGV225" s="382"/>
      <c r="BGW225" s="382"/>
      <c r="BGX225" s="382"/>
      <c r="BGY225" s="382"/>
      <c r="BGZ225" s="382"/>
      <c r="BHA225" s="382"/>
      <c r="BHB225" s="382"/>
      <c r="BHC225" s="382"/>
      <c r="BHD225" s="382"/>
      <c r="BHE225" s="382"/>
      <c r="BHF225" s="382"/>
      <c r="BHG225" s="382"/>
      <c r="BHH225" s="382"/>
      <c r="BHI225" s="382"/>
      <c r="BHJ225" s="382"/>
      <c r="BHK225" s="382"/>
      <c r="BHL225" s="382"/>
      <c r="BHM225" s="382"/>
      <c r="BHN225" s="382"/>
      <c r="BHO225" s="382"/>
      <c r="BHP225" s="382"/>
      <c r="BHQ225" s="382"/>
      <c r="BHR225" s="382"/>
      <c r="BHS225" s="382"/>
      <c r="BHT225" s="382"/>
      <c r="BHU225" s="382"/>
      <c r="BHV225" s="382"/>
      <c r="BHW225" s="382"/>
      <c r="BHX225" s="382"/>
      <c r="BHY225" s="382"/>
      <c r="BHZ225" s="382"/>
      <c r="BIA225" s="382"/>
      <c r="BIB225" s="382"/>
      <c r="BIC225" s="382"/>
      <c r="BID225" s="382"/>
      <c r="BIE225" s="382"/>
      <c r="BIF225" s="382"/>
      <c r="BIG225" s="382"/>
      <c r="BIH225" s="382"/>
      <c r="BII225" s="382"/>
      <c r="BIJ225" s="382"/>
      <c r="BIK225" s="382"/>
      <c r="BIL225" s="382"/>
      <c r="BIM225" s="382"/>
      <c r="BIN225" s="382"/>
      <c r="BIO225" s="382"/>
      <c r="BIP225" s="382"/>
      <c r="BIQ225" s="382"/>
      <c r="BIR225" s="382"/>
      <c r="BIS225" s="382"/>
      <c r="BIT225" s="382"/>
      <c r="BIU225" s="382"/>
      <c r="BIV225" s="382"/>
      <c r="BIW225" s="382"/>
      <c r="BIX225" s="382"/>
      <c r="BIY225" s="382"/>
      <c r="BIZ225" s="382"/>
      <c r="BJA225" s="382"/>
      <c r="BJB225" s="382"/>
      <c r="BJC225" s="382"/>
      <c r="BJD225" s="382"/>
      <c r="BJE225" s="382"/>
      <c r="BJF225" s="382"/>
      <c r="BJG225" s="382"/>
      <c r="BJH225" s="382"/>
      <c r="BJI225" s="382"/>
      <c r="BJJ225" s="382"/>
      <c r="BJK225" s="382"/>
      <c r="BJL225" s="382"/>
      <c r="BJM225" s="382"/>
      <c r="BJN225" s="382"/>
      <c r="BJO225" s="382"/>
      <c r="BJP225" s="382"/>
      <c r="BJQ225" s="382"/>
      <c r="BJR225" s="382"/>
      <c r="BJS225" s="382"/>
      <c r="BJT225" s="382"/>
      <c r="BJU225" s="382"/>
      <c r="BJV225" s="382"/>
      <c r="BJW225" s="382"/>
      <c r="BJX225" s="382"/>
      <c r="BJY225" s="382"/>
      <c r="BJZ225" s="382"/>
      <c r="BKA225" s="382"/>
      <c r="BKB225" s="382"/>
      <c r="BKC225" s="382"/>
      <c r="BKD225" s="382"/>
      <c r="BKE225" s="382"/>
      <c r="BKF225" s="382"/>
      <c r="BKG225" s="382"/>
      <c r="BKH225" s="382"/>
      <c r="BKI225" s="382"/>
      <c r="BKJ225" s="382"/>
      <c r="BKK225" s="382"/>
      <c r="BKL225" s="382"/>
      <c r="BKM225" s="382"/>
      <c r="BKN225" s="382"/>
      <c r="BKO225" s="382"/>
      <c r="BKP225" s="382"/>
      <c r="BKQ225" s="382"/>
      <c r="BKR225" s="382"/>
      <c r="BKS225" s="382"/>
      <c r="BKT225" s="382"/>
      <c r="BKU225" s="382"/>
      <c r="BKV225" s="382"/>
      <c r="BKW225" s="382"/>
      <c r="BKX225" s="382"/>
      <c r="BKY225" s="382"/>
      <c r="BKZ225" s="382"/>
      <c r="BLA225" s="382"/>
      <c r="BLB225" s="382"/>
      <c r="BLC225" s="382"/>
      <c r="BLD225" s="382"/>
      <c r="BLE225" s="382"/>
      <c r="BLF225" s="382"/>
      <c r="BLG225" s="382"/>
      <c r="BLH225" s="382"/>
      <c r="BLI225" s="382"/>
      <c r="BLJ225" s="382"/>
      <c r="BLK225" s="382"/>
      <c r="BLL225" s="382"/>
      <c r="BLM225" s="382"/>
      <c r="BLN225" s="382"/>
      <c r="BLO225" s="382"/>
      <c r="BLP225" s="382"/>
      <c r="BLQ225" s="382"/>
      <c r="BLR225" s="382"/>
      <c r="BLS225" s="382"/>
      <c r="BLT225" s="382"/>
      <c r="BLU225" s="382"/>
      <c r="BLV225" s="382"/>
      <c r="BLW225" s="382"/>
      <c r="BLX225" s="382"/>
      <c r="BLY225" s="382"/>
      <c r="BLZ225" s="382"/>
      <c r="BMA225" s="382"/>
      <c r="BMB225" s="382"/>
      <c r="BMC225" s="382"/>
      <c r="BMD225" s="382"/>
      <c r="BME225" s="382"/>
      <c r="BMF225" s="382"/>
      <c r="BMG225" s="382"/>
      <c r="BMH225" s="382"/>
      <c r="BMI225" s="382"/>
      <c r="BMJ225" s="382"/>
      <c r="BMK225" s="382"/>
      <c r="BML225" s="382"/>
      <c r="BMM225" s="382"/>
      <c r="BMN225" s="382"/>
      <c r="BMO225" s="382"/>
      <c r="BMP225" s="382"/>
      <c r="BMQ225" s="382"/>
      <c r="BMR225" s="382"/>
      <c r="BMS225" s="382"/>
      <c r="BMT225" s="382"/>
      <c r="BMU225" s="382"/>
      <c r="BMV225" s="382"/>
      <c r="BMW225" s="382"/>
      <c r="BMX225" s="382"/>
      <c r="BMY225" s="382"/>
      <c r="BMZ225" s="382"/>
      <c r="BNA225" s="382"/>
      <c r="BNB225" s="382"/>
      <c r="BNC225" s="382"/>
      <c r="BND225" s="382"/>
      <c r="BNE225" s="382"/>
      <c r="BNF225" s="382"/>
      <c r="BNG225" s="382"/>
      <c r="BNH225" s="382"/>
      <c r="BNI225" s="382"/>
      <c r="BNJ225" s="382"/>
      <c r="BNK225" s="382"/>
      <c r="BNL225" s="382"/>
      <c r="BNM225" s="382"/>
      <c r="BNN225" s="382"/>
      <c r="BNO225" s="382"/>
      <c r="BNP225" s="382"/>
      <c r="BNQ225" s="382"/>
      <c r="BNR225" s="382"/>
      <c r="BNS225" s="382"/>
      <c r="BNT225" s="382"/>
      <c r="BNU225" s="382"/>
      <c r="BNV225" s="382"/>
      <c r="BNW225" s="382"/>
      <c r="BNX225" s="382"/>
      <c r="BNY225" s="382"/>
      <c r="BNZ225" s="382"/>
      <c r="BOA225" s="382"/>
      <c r="BOB225" s="382"/>
      <c r="BOC225" s="382"/>
      <c r="BOD225" s="382"/>
      <c r="BOE225" s="382"/>
      <c r="BOF225" s="382"/>
      <c r="BOG225" s="382"/>
      <c r="BOH225" s="382"/>
      <c r="BOI225" s="382"/>
      <c r="BOJ225" s="382"/>
      <c r="BOK225" s="382"/>
      <c r="BOL225" s="382"/>
      <c r="BOM225" s="382"/>
      <c r="BON225" s="382"/>
      <c r="BOO225" s="382"/>
      <c r="BOP225" s="382"/>
      <c r="BOQ225" s="382"/>
      <c r="BOR225" s="382"/>
      <c r="BOS225" s="382"/>
      <c r="BOT225" s="382"/>
      <c r="BOU225" s="382"/>
      <c r="BOV225" s="382"/>
      <c r="BOW225" s="382"/>
      <c r="BOX225" s="382"/>
      <c r="BOY225" s="382"/>
      <c r="BOZ225" s="382"/>
      <c r="BPA225" s="382"/>
      <c r="BPB225" s="382"/>
      <c r="BPC225" s="382"/>
      <c r="BPD225" s="382"/>
      <c r="BPE225" s="382"/>
      <c r="BPF225" s="382"/>
      <c r="BPG225" s="382"/>
      <c r="BPH225" s="382"/>
      <c r="BPI225" s="382"/>
      <c r="BPJ225" s="382"/>
      <c r="BPK225" s="382"/>
      <c r="BPL225" s="382"/>
      <c r="BPM225" s="382"/>
      <c r="BPN225" s="382"/>
      <c r="BPO225" s="382"/>
      <c r="BPP225" s="382"/>
      <c r="BPQ225" s="382"/>
      <c r="BPR225" s="382"/>
      <c r="BPS225" s="382"/>
      <c r="BPT225" s="382"/>
      <c r="BPU225" s="382"/>
      <c r="BPV225" s="382"/>
      <c r="BPW225" s="382"/>
      <c r="BPX225" s="382"/>
      <c r="BPY225" s="382"/>
      <c r="BPZ225" s="382"/>
      <c r="BQA225" s="382"/>
      <c r="BQB225" s="382"/>
      <c r="BQC225" s="382"/>
      <c r="BQD225" s="382"/>
      <c r="BQE225" s="382"/>
      <c r="BQF225" s="382"/>
      <c r="BQG225" s="382"/>
      <c r="BQH225" s="382"/>
      <c r="BQI225" s="382"/>
      <c r="BQJ225" s="382"/>
      <c r="BQK225" s="382"/>
      <c r="BQL225" s="382"/>
      <c r="BQM225" s="382"/>
      <c r="BQN225" s="382"/>
      <c r="BQO225" s="382"/>
      <c r="BQP225" s="382"/>
      <c r="BQQ225" s="382"/>
      <c r="BQR225" s="382"/>
      <c r="BQS225" s="382"/>
      <c r="BQT225" s="382"/>
      <c r="BQU225" s="382"/>
      <c r="BQV225" s="382"/>
      <c r="BQW225" s="382"/>
      <c r="BQX225" s="382"/>
      <c r="BQY225" s="382"/>
      <c r="BQZ225" s="382"/>
      <c r="BRA225" s="382"/>
      <c r="BRB225" s="382"/>
      <c r="BRC225" s="382"/>
      <c r="BRD225" s="382"/>
      <c r="BRE225" s="382"/>
      <c r="BRF225" s="382"/>
      <c r="BRG225" s="382"/>
      <c r="BRH225" s="382"/>
      <c r="BRI225" s="382"/>
      <c r="BRJ225" s="382"/>
      <c r="BRK225" s="382"/>
      <c r="BRL225" s="382"/>
      <c r="BRM225" s="382"/>
      <c r="BRN225" s="382"/>
      <c r="BRO225" s="382"/>
      <c r="BRP225" s="382"/>
      <c r="BRQ225" s="382"/>
      <c r="BRR225" s="382"/>
      <c r="BRS225" s="382"/>
      <c r="BRT225" s="382"/>
      <c r="BRU225" s="382"/>
      <c r="BRV225" s="382"/>
      <c r="BRW225" s="382"/>
      <c r="BRX225" s="382"/>
      <c r="BRY225" s="382"/>
      <c r="BRZ225" s="382"/>
      <c r="BSA225" s="382"/>
      <c r="BSB225" s="382"/>
      <c r="BSC225" s="382"/>
      <c r="BSD225" s="382"/>
      <c r="BSE225" s="382"/>
      <c r="BSF225" s="382"/>
      <c r="BSG225" s="382"/>
      <c r="BSH225" s="382"/>
      <c r="BSI225" s="382"/>
      <c r="BSJ225" s="382"/>
      <c r="BSK225" s="382"/>
      <c r="BSL225" s="382"/>
      <c r="BSM225" s="382"/>
      <c r="BSN225" s="382"/>
      <c r="BSO225" s="382"/>
      <c r="BSP225" s="382"/>
      <c r="BSQ225" s="382"/>
      <c r="BSR225" s="382"/>
      <c r="BSS225" s="382"/>
      <c r="BST225" s="382"/>
      <c r="BSU225" s="382"/>
      <c r="BSV225" s="382"/>
      <c r="BSW225" s="382"/>
      <c r="BSX225" s="382"/>
      <c r="BSY225" s="382"/>
      <c r="BSZ225" s="382"/>
      <c r="BTA225" s="382"/>
      <c r="BTB225" s="382"/>
      <c r="BTC225" s="382"/>
      <c r="BTD225" s="382"/>
      <c r="BTE225" s="382"/>
      <c r="BTF225" s="382"/>
      <c r="BTG225" s="382"/>
      <c r="BTH225" s="382"/>
      <c r="BTI225" s="382"/>
    </row>
    <row r="226" spans="1:1881" s="381" customFormat="1" x14ac:dyDescent="0.25">
      <c r="A226" s="188"/>
      <c r="B226" s="41"/>
      <c r="C226" s="41"/>
      <c r="D226" s="2"/>
      <c r="E226" s="752"/>
      <c r="F226" s="4"/>
      <c r="G226" s="8"/>
      <c r="H226" s="14"/>
      <c r="I226" s="187"/>
      <c r="J226"/>
      <c r="K226" s="382"/>
      <c r="L226" s="382"/>
      <c r="M226" s="382"/>
      <c r="N226"/>
      <c r="O226" s="382"/>
      <c r="P226" s="382"/>
      <c r="Q226" s="382"/>
      <c r="R226" s="382"/>
      <c r="S226" s="382"/>
      <c r="T226" s="382"/>
      <c r="U226" s="382"/>
      <c r="V226" s="382"/>
      <c r="W226" s="382"/>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c r="AS226" s="382"/>
      <c r="AT226" s="382"/>
      <c r="AU226" s="382"/>
      <c r="AV226" s="382"/>
      <c r="AW226" s="382"/>
      <c r="AX226" s="382"/>
      <c r="AY226" s="382"/>
      <c r="AZ226" s="382"/>
      <c r="BA226" s="382"/>
      <c r="BB226" s="382"/>
      <c r="BC226" s="382"/>
      <c r="BD226" s="382"/>
      <c r="BE226" s="382"/>
      <c r="BF226" s="382"/>
      <c r="BG226" s="382"/>
      <c r="BH226" s="382"/>
      <c r="BI226" s="382"/>
      <c r="BJ226" s="382"/>
      <c r="BK226" s="382"/>
      <c r="BL226" s="382"/>
      <c r="BM226" s="382"/>
      <c r="BN226" s="382"/>
      <c r="BO226" s="382"/>
      <c r="BP226" s="382"/>
      <c r="BQ226" s="382"/>
      <c r="BR226" s="382"/>
      <c r="BS226" s="382"/>
      <c r="BT226" s="382"/>
      <c r="BU226" s="382"/>
      <c r="BV226" s="382"/>
      <c r="BW226" s="382"/>
      <c r="BX226" s="382"/>
      <c r="BY226" s="382"/>
      <c r="BZ226" s="382"/>
      <c r="CA226" s="382"/>
      <c r="CB226" s="382"/>
      <c r="CC226" s="382"/>
      <c r="CD226" s="382"/>
      <c r="CE226" s="382"/>
      <c r="CF226" s="382"/>
      <c r="CG226" s="382"/>
      <c r="CH226" s="382"/>
      <c r="CI226" s="382"/>
      <c r="CJ226" s="382"/>
      <c r="CK226" s="382"/>
      <c r="CL226" s="382"/>
      <c r="CM226" s="382"/>
      <c r="CN226" s="382"/>
      <c r="CO226" s="382"/>
      <c r="CP226" s="382"/>
      <c r="CQ226" s="382"/>
      <c r="CR226" s="382"/>
      <c r="CS226" s="382"/>
      <c r="CT226" s="382"/>
      <c r="CU226" s="382"/>
      <c r="CV226" s="382"/>
      <c r="CW226" s="382"/>
      <c r="CX226" s="382"/>
      <c r="CY226" s="382"/>
      <c r="CZ226" s="382"/>
      <c r="DA226" s="382"/>
      <c r="DB226" s="382"/>
      <c r="DC226" s="382"/>
      <c r="DD226" s="382"/>
      <c r="DE226" s="382"/>
      <c r="DF226" s="382"/>
      <c r="DG226" s="382"/>
      <c r="DH226" s="382"/>
      <c r="DI226" s="382"/>
      <c r="DJ226" s="382"/>
      <c r="DK226" s="382"/>
      <c r="DL226" s="382"/>
      <c r="DM226" s="382"/>
      <c r="DN226" s="382"/>
      <c r="DO226" s="382"/>
      <c r="DP226" s="382"/>
      <c r="DQ226" s="382"/>
      <c r="DR226" s="382"/>
      <c r="DS226" s="382"/>
      <c r="DT226" s="382"/>
      <c r="DU226" s="382"/>
      <c r="DV226" s="382"/>
      <c r="DW226" s="382"/>
      <c r="DX226" s="382"/>
      <c r="DY226" s="382"/>
      <c r="DZ226" s="382"/>
      <c r="EA226" s="382"/>
      <c r="EB226" s="382"/>
      <c r="EC226" s="382"/>
      <c r="ED226" s="382"/>
      <c r="EE226" s="382"/>
      <c r="EF226" s="382"/>
      <c r="EG226" s="382"/>
      <c r="EH226" s="382"/>
      <c r="EI226" s="382"/>
      <c r="EJ226" s="382"/>
      <c r="EK226" s="382"/>
      <c r="EL226" s="382"/>
      <c r="EM226" s="382"/>
      <c r="EN226" s="382"/>
      <c r="EO226" s="382"/>
      <c r="EP226" s="382"/>
      <c r="EQ226" s="382"/>
      <c r="ER226" s="382"/>
      <c r="ES226" s="382"/>
      <c r="ET226" s="382"/>
      <c r="EU226" s="382"/>
      <c r="EV226" s="382"/>
      <c r="EW226" s="382"/>
      <c r="EX226" s="382"/>
      <c r="EY226" s="382"/>
      <c r="EZ226" s="382"/>
      <c r="FA226" s="382"/>
      <c r="FB226" s="382"/>
      <c r="FC226" s="382"/>
      <c r="FD226" s="382"/>
      <c r="FE226" s="382"/>
      <c r="FF226" s="382"/>
      <c r="FG226" s="382"/>
      <c r="FH226" s="382"/>
      <c r="FI226" s="382"/>
      <c r="FJ226" s="382"/>
      <c r="FK226" s="382"/>
      <c r="FL226" s="382"/>
      <c r="FM226" s="382"/>
      <c r="FN226" s="382"/>
      <c r="FO226" s="382"/>
      <c r="FP226" s="382"/>
      <c r="FQ226" s="382"/>
      <c r="FR226" s="382"/>
      <c r="FS226" s="382"/>
      <c r="FT226" s="382"/>
      <c r="FU226" s="382"/>
      <c r="FV226" s="382"/>
      <c r="FW226" s="382"/>
      <c r="FX226" s="382"/>
      <c r="FY226" s="382"/>
      <c r="FZ226" s="382"/>
      <c r="GA226" s="382"/>
      <c r="GB226" s="382"/>
      <c r="GC226" s="382"/>
      <c r="GD226" s="382"/>
      <c r="GE226" s="382"/>
      <c r="GF226" s="382"/>
      <c r="GG226" s="382"/>
      <c r="GH226" s="382"/>
      <c r="GI226" s="382"/>
      <c r="GJ226" s="382"/>
      <c r="GK226" s="382"/>
      <c r="GL226" s="382"/>
      <c r="GM226" s="382"/>
      <c r="GN226" s="382"/>
      <c r="GO226" s="382"/>
      <c r="GP226" s="382"/>
      <c r="GQ226" s="382"/>
      <c r="GR226" s="382"/>
      <c r="GS226" s="382"/>
      <c r="GT226" s="382"/>
      <c r="GU226" s="382"/>
      <c r="GV226" s="382"/>
      <c r="GW226" s="382"/>
      <c r="GX226" s="382"/>
      <c r="GY226" s="382"/>
      <c r="GZ226" s="382"/>
      <c r="HA226" s="382"/>
      <c r="HB226" s="382"/>
      <c r="HC226" s="382"/>
      <c r="HD226" s="382"/>
      <c r="HE226" s="382"/>
      <c r="HF226" s="382"/>
      <c r="HG226" s="382"/>
      <c r="HH226" s="382"/>
      <c r="HI226" s="382"/>
      <c r="HJ226" s="382"/>
      <c r="HK226" s="382"/>
      <c r="HL226" s="382"/>
      <c r="HM226" s="382"/>
      <c r="HN226" s="382"/>
      <c r="HO226" s="382"/>
      <c r="HP226" s="382"/>
      <c r="HQ226" s="382"/>
      <c r="HR226" s="382"/>
      <c r="HS226" s="382"/>
      <c r="HT226" s="382"/>
      <c r="HU226" s="382"/>
      <c r="HV226" s="382"/>
      <c r="HW226" s="382"/>
      <c r="HX226" s="382"/>
      <c r="HY226" s="382"/>
      <c r="HZ226" s="382"/>
      <c r="IA226" s="382"/>
      <c r="IB226" s="382"/>
      <c r="IC226" s="382"/>
      <c r="ID226" s="382"/>
      <c r="IE226" s="382"/>
      <c r="IF226" s="382"/>
      <c r="IG226" s="382"/>
      <c r="IH226" s="382"/>
      <c r="II226" s="382"/>
      <c r="IJ226" s="382"/>
      <c r="IK226" s="382"/>
      <c r="IL226" s="382"/>
      <c r="IM226" s="382"/>
      <c r="IN226" s="382"/>
      <c r="IO226" s="382"/>
      <c r="IP226" s="382"/>
      <c r="IQ226" s="382"/>
      <c r="IR226" s="382"/>
      <c r="IS226" s="382"/>
      <c r="IT226" s="382"/>
      <c r="IU226" s="382"/>
      <c r="IV226" s="382"/>
      <c r="IW226" s="382"/>
      <c r="IX226" s="382"/>
      <c r="IY226" s="382"/>
      <c r="IZ226" s="382"/>
      <c r="JA226" s="382"/>
      <c r="JB226" s="382"/>
      <c r="JC226" s="382"/>
      <c r="JD226" s="382"/>
      <c r="JE226" s="382"/>
      <c r="JF226" s="382"/>
      <c r="JG226" s="382"/>
      <c r="JH226" s="382"/>
      <c r="JI226" s="382"/>
      <c r="JJ226" s="382"/>
      <c r="JK226" s="382"/>
      <c r="JL226" s="382"/>
      <c r="JM226" s="382"/>
      <c r="JN226" s="382"/>
      <c r="JO226" s="382"/>
      <c r="JP226" s="382"/>
      <c r="JQ226" s="382"/>
      <c r="JR226" s="382"/>
      <c r="JS226" s="382"/>
      <c r="JT226" s="382"/>
      <c r="JU226" s="382"/>
      <c r="JV226" s="382"/>
      <c r="JW226" s="382"/>
      <c r="JX226" s="382"/>
      <c r="JY226" s="382"/>
      <c r="JZ226" s="382"/>
      <c r="KA226" s="382"/>
      <c r="KB226" s="382"/>
      <c r="KC226" s="382"/>
      <c r="KD226" s="382"/>
      <c r="KE226" s="382"/>
      <c r="KF226" s="382"/>
      <c r="KG226" s="382"/>
      <c r="KH226" s="382"/>
      <c r="KI226" s="382"/>
      <c r="KJ226" s="382"/>
      <c r="KK226" s="382"/>
      <c r="KL226" s="382"/>
      <c r="KM226" s="382"/>
      <c r="KN226" s="382"/>
      <c r="KO226" s="382"/>
      <c r="KP226" s="382"/>
      <c r="KQ226" s="382"/>
      <c r="KR226" s="382"/>
      <c r="KS226" s="382"/>
      <c r="KT226" s="382"/>
      <c r="KU226" s="382"/>
      <c r="KV226" s="382"/>
      <c r="KW226" s="382"/>
      <c r="KX226" s="382"/>
      <c r="KY226" s="382"/>
      <c r="KZ226" s="382"/>
      <c r="LA226" s="382"/>
      <c r="LB226" s="382"/>
      <c r="LC226" s="382"/>
      <c r="LD226" s="382"/>
      <c r="LE226" s="382"/>
      <c r="LF226" s="382"/>
      <c r="LG226" s="382"/>
      <c r="LH226" s="382"/>
      <c r="LI226" s="382"/>
      <c r="LJ226" s="382"/>
      <c r="LK226" s="382"/>
      <c r="LL226" s="382"/>
      <c r="LM226" s="382"/>
      <c r="LN226" s="382"/>
      <c r="LO226" s="382"/>
      <c r="LP226" s="382"/>
      <c r="LQ226" s="382"/>
      <c r="LR226" s="382"/>
      <c r="LS226" s="382"/>
      <c r="LT226" s="382"/>
      <c r="LU226" s="382"/>
      <c r="LV226" s="382"/>
      <c r="LW226" s="382"/>
      <c r="LX226" s="382"/>
      <c r="LY226" s="382"/>
      <c r="LZ226" s="382"/>
      <c r="MA226" s="382"/>
      <c r="MB226" s="382"/>
      <c r="MC226" s="382"/>
      <c r="MD226" s="382"/>
      <c r="ME226" s="382"/>
      <c r="MF226" s="382"/>
      <c r="MG226" s="382"/>
      <c r="MH226" s="382"/>
      <c r="MI226" s="382"/>
      <c r="MJ226" s="382"/>
      <c r="MK226" s="382"/>
      <c r="ML226" s="382"/>
      <c r="MM226" s="382"/>
      <c r="MN226" s="382"/>
      <c r="MO226" s="382"/>
      <c r="MP226" s="382"/>
      <c r="MQ226" s="382"/>
      <c r="MR226" s="382"/>
      <c r="MS226" s="382"/>
      <c r="MT226" s="382"/>
      <c r="MU226" s="382"/>
      <c r="MV226" s="382"/>
      <c r="MW226" s="382"/>
      <c r="MX226" s="382"/>
      <c r="MY226" s="382"/>
      <c r="MZ226" s="382"/>
      <c r="NA226" s="382"/>
      <c r="NB226" s="382"/>
      <c r="NC226" s="382"/>
      <c r="ND226" s="382"/>
      <c r="NE226" s="382"/>
      <c r="NF226" s="382"/>
      <c r="NG226" s="382"/>
      <c r="NH226" s="382"/>
      <c r="NI226" s="382"/>
      <c r="NJ226" s="382"/>
      <c r="NK226" s="382"/>
      <c r="NL226" s="382"/>
      <c r="NM226" s="382"/>
      <c r="NN226" s="382"/>
      <c r="NO226" s="382"/>
      <c r="NP226" s="382"/>
      <c r="NQ226" s="382"/>
      <c r="NR226" s="382"/>
      <c r="NS226" s="382"/>
      <c r="NT226" s="382"/>
      <c r="NU226" s="382"/>
      <c r="NV226" s="382"/>
      <c r="NW226" s="382"/>
      <c r="NX226" s="382"/>
      <c r="NY226" s="382"/>
      <c r="NZ226" s="382"/>
      <c r="OA226" s="382"/>
      <c r="OB226" s="382"/>
      <c r="OC226" s="382"/>
      <c r="OD226" s="382"/>
      <c r="OE226" s="382"/>
      <c r="OF226" s="382"/>
      <c r="OG226" s="382"/>
      <c r="OH226" s="382"/>
      <c r="OI226" s="382"/>
      <c r="OJ226" s="382"/>
      <c r="OK226" s="382"/>
      <c r="OL226" s="382"/>
      <c r="OM226" s="382"/>
      <c r="ON226" s="382"/>
      <c r="OO226" s="382"/>
      <c r="OP226" s="382"/>
      <c r="OQ226" s="382"/>
      <c r="OR226" s="382"/>
      <c r="OS226" s="382"/>
      <c r="OT226" s="382"/>
      <c r="OU226" s="382"/>
      <c r="OV226" s="382"/>
      <c r="OW226" s="382"/>
      <c r="OX226" s="382"/>
      <c r="OY226" s="382"/>
      <c r="OZ226" s="382"/>
      <c r="PA226" s="382"/>
      <c r="PB226" s="382"/>
      <c r="PC226" s="382"/>
      <c r="PD226" s="382"/>
      <c r="PE226" s="382"/>
      <c r="PF226" s="382"/>
      <c r="PG226" s="382"/>
      <c r="PH226" s="382"/>
      <c r="PI226" s="382"/>
      <c r="PJ226" s="382"/>
      <c r="PK226" s="382"/>
      <c r="PL226" s="382"/>
      <c r="PM226" s="382"/>
      <c r="PN226" s="382"/>
      <c r="PO226" s="382"/>
      <c r="PP226" s="382"/>
      <c r="PQ226" s="382"/>
      <c r="PR226" s="382"/>
      <c r="PS226" s="382"/>
      <c r="PT226" s="382"/>
      <c r="PU226" s="382"/>
      <c r="PV226" s="382"/>
      <c r="PW226" s="382"/>
      <c r="PX226" s="382"/>
      <c r="PY226" s="382"/>
      <c r="PZ226" s="382"/>
      <c r="QA226" s="382"/>
      <c r="QB226" s="382"/>
      <c r="QC226" s="382"/>
      <c r="QD226" s="382"/>
      <c r="QE226" s="382"/>
      <c r="QF226" s="382"/>
      <c r="QG226" s="382"/>
      <c r="QH226" s="382"/>
      <c r="QI226" s="382"/>
      <c r="QJ226" s="382"/>
      <c r="QK226" s="382"/>
      <c r="QL226" s="382"/>
      <c r="QM226" s="382"/>
      <c r="QN226" s="382"/>
      <c r="QO226" s="382"/>
      <c r="QP226" s="382"/>
      <c r="QQ226" s="382"/>
      <c r="QR226" s="382"/>
      <c r="QS226" s="382"/>
      <c r="QT226" s="382"/>
      <c r="QU226" s="382"/>
      <c r="QV226" s="382"/>
      <c r="QW226" s="382"/>
      <c r="QX226" s="382"/>
      <c r="QY226" s="382"/>
      <c r="QZ226" s="382"/>
      <c r="RA226" s="382"/>
      <c r="RB226" s="382"/>
      <c r="RC226" s="382"/>
      <c r="RD226" s="382"/>
      <c r="RE226" s="382"/>
      <c r="RF226" s="382"/>
      <c r="RG226" s="382"/>
      <c r="RH226" s="382"/>
      <c r="RI226" s="382"/>
      <c r="RJ226" s="382"/>
      <c r="RK226" s="382"/>
      <c r="RL226" s="382"/>
      <c r="RM226" s="382"/>
      <c r="RN226" s="382"/>
      <c r="RO226" s="382"/>
      <c r="RP226" s="382"/>
      <c r="RQ226" s="382"/>
      <c r="RR226" s="382"/>
      <c r="RS226" s="382"/>
      <c r="RT226" s="382"/>
      <c r="RU226" s="382"/>
      <c r="RV226" s="382"/>
      <c r="RW226" s="382"/>
      <c r="RX226" s="382"/>
      <c r="RY226" s="382"/>
      <c r="RZ226" s="382"/>
      <c r="SA226" s="382"/>
      <c r="SB226" s="382"/>
      <c r="SC226" s="382"/>
      <c r="SD226" s="382"/>
      <c r="SE226" s="382"/>
      <c r="SF226" s="382"/>
      <c r="SG226" s="382"/>
      <c r="SH226" s="382"/>
      <c r="SI226" s="382"/>
      <c r="SJ226" s="382"/>
      <c r="SK226" s="382"/>
      <c r="SL226" s="382"/>
      <c r="SM226" s="382"/>
      <c r="SN226" s="382"/>
      <c r="SO226" s="382"/>
      <c r="SP226" s="382"/>
      <c r="SQ226" s="382"/>
      <c r="SR226" s="382"/>
      <c r="SS226" s="382"/>
      <c r="ST226" s="382"/>
      <c r="SU226" s="382"/>
      <c r="SV226" s="382"/>
      <c r="SW226" s="382"/>
      <c r="SX226" s="382"/>
      <c r="SY226" s="382"/>
      <c r="SZ226" s="382"/>
      <c r="TA226" s="382"/>
      <c r="TB226" s="382"/>
      <c r="TC226" s="382"/>
      <c r="TD226" s="382"/>
      <c r="TE226" s="382"/>
      <c r="TF226" s="382"/>
      <c r="TG226" s="382"/>
      <c r="TH226" s="382"/>
      <c r="TI226" s="382"/>
      <c r="TJ226" s="382"/>
      <c r="TK226" s="382"/>
      <c r="TL226" s="382"/>
      <c r="TM226" s="382"/>
      <c r="TN226" s="382"/>
      <c r="TO226" s="382"/>
      <c r="TP226" s="382"/>
      <c r="TQ226" s="382"/>
      <c r="TR226" s="382"/>
      <c r="TS226" s="382"/>
      <c r="TT226" s="382"/>
      <c r="TU226" s="382"/>
      <c r="TV226" s="382"/>
      <c r="TW226" s="382"/>
      <c r="TX226" s="382"/>
      <c r="TY226" s="382"/>
      <c r="TZ226" s="382"/>
      <c r="UA226" s="382"/>
      <c r="UB226" s="382"/>
      <c r="UC226" s="382"/>
      <c r="UD226" s="382"/>
      <c r="UE226" s="382"/>
      <c r="UF226" s="382"/>
      <c r="UG226" s="382"/>
      <c r="UH226" s="382"/>
      <c r="UI226" s="382"/>
      <c r="UJ226" s="382"/>
      <c r="UK226" s="382"/>
      <c r="UL226" s="382"/>
      <c r="UM226" s="382"/>
      <c r="UN226" s="382"/>
      <c r="UO226" s="382"/>
      <c r="UP226" s="382"/>
      <c r="UQ226" s="382"/>
      <c r="UR226" s="382"/>
      <c r="US226" s="382"/>
      <c r="UT226" s="382"/>
      <c r="UU226" s="382"/>
      <c r="UV226" s="382"/>
      <c r="UW226" s="382"/>
      <c r="UX226" s="382"/>
      <c r="UY226" s="382"/>
      <c r="UZ226" s="382"/>
      <c r="VA226" s="382"/>
      <c r="VB226" s="382"/>
      <c r="VC226" s="382"/>
      <c r="VD226" s="382"/>
      <c r="VE226" s="382"/>
      <c r="VF226" s="382"/>
      <c r="VG226" s="382"/>
      <c r="VH226" s="382"/>
      <c r="VI226" s="382"/>
      <c r="VJ226" s="382"/>
      <c r="VK226" s="382"/>
      <c r="VL226" s="382"/>
      <c r="VM226" s="382"/>
      <c r="VN226" s="382"/>
      <c r="VO226" s="382"/>
      <c r="VP226" s="382"/>
      <c r="VQ226" s="382"/>
      <c r="VR226" s="382"/>
      <c r="VS226" s="382"/>
      <c r="VT226" s="382"/>
      <c r="VU226" s="382"/>
      <c r="VV226" s="382"/>
      <c r="VW226" s="382"/>
      <c r="VX226" s="382"/>
      <c r="VY226" s="382"/>
      <c r="VZ226" s="382"/>
      <c r="WA226" s="382"/>
      <c r="WB226" s="382"/>
      <c r="WC226" s="382"/>
      <c r="WD226" s="382"/>
      <c r="WE226" s="382"/>
      <c r="WF226" s="382"/>
      <c r="WG226" s="382"/>
      <c r="WH226" s="382"/>
      <c r="WI226" s="382"/>
      <c r="WJ226" s="382"/>
      <c r="WK226" s="382"/>
      <c r="WL226" s="382"/>
      <c r="WM226" s="382"/>
      <c r="WN226" s="382"/>
      <c r="WO226" s="382"/>
      <c r="WP226" s="382"/>
      <c r="WQ226" s="382"/>
      <c r="WR226" s="382"/>
      <c r="WS226" s="382"/>
      <c r="WT226" s="382"/>
      <c r="WU226" s="382"/>
      <c r="WV226" s="382"/>
      <c r="WW226" s="382"/>
      <c r="WX226" s="382"/>
      <c r="WY226" s="382"/>
      <c r="WZ226" s="382"/>
      <c r="XA226" s="382"/>
      <c r="XB226" s="382"/>
      <c r="XC226" s="382"/>
      <c r="XD226" s="382"/>
      <c r="XE226" s="382"/>
      <c r="XF226" s="382"/>
      <c r="XG226" s="382"/>
      <c r="XH226" s="382"/>
      <c r="XI226" s="382"/>
      <c r="XJ226" s="382"/>
      <c r="XK226" s="382"/>
      <c r="XL226" s="382"/>
      <c r="XM226" s="382"/>
      <c r="XN226" s="382"/>
      <c r="XO226" s="382"/>
      <c r="XP226" s="382"/>
      <c r="XQ226" s="382"/>
      <c r="XR226" s="382"/>
      <c r="XS226" s="382"/>
      <c r="XT226" s="382"/>
      <c r="XU226" s="382"/>
      <c r="XV226" s="382"/>
      <c r="XW226" s="382"/>
      <c r="XX226" s="382"/>
      <c r="XY226" s="382"/>
      <c r="XZ226" s="382"/>
      <c r="YA226" s="382"/>
      <c r="YB226" s="382"/>
      <c r="YC226" s="382"/>
      <c r="YD226" s="382"/>
      <c r="YE226" s="382"/>
      <c r="YF226" s="382"/>
      <c r="YG226" s="382"/>
      <c r="YH226" s="382"/>
      <c r="YI226" s="382"/>
      <c r="YJ226" s="382"/>
      <c r="YK226" s="382"/>
      <c r="YL226" s="382"/>
      <c r="YM226" s="382"/>
      <c r="YN226" s="382"/>
      <c r="YO226" s="382"/>
      <c r="YP226" s="382"/>
      <c r="YQ226" s="382"/>
      <c r="YR226" s="382"/>
      <c r="YS226" s="382"/>
      <c r="YT226" s="382"/>
      <c r="YU226" s="382"/>
      <c r="YV226" s="382"/>
      <c r="YW226" s="382"/>
      <c r="YX226" s="382"/>
      <c r="YY226" s="382"/>
      <c r="YZ226" s="382"/>
      <c r="ZA226" s="382"/>
      <c r="ZB226" s="382"/>
      <c r="ZC226" s="382"/>
      <c r="ZD226" s="382"/>
      <c r="ZE226" s="382"/>
      <c r="ZF226" s="382"/>
      <c r="ZG226" s="382"/>
      <c r="ZH226" s="382"/>
      <c r="ZI226" s="382"/>
      <c r="ZJ226" s="382"/>
      <c r="ZK226" s="382"/>
      <c r="ZL226" s="382"/>
      <c r="ZM226" s="382"/>
      <c r="ZN226" s="382"/>
      <c r="ZO226" s="382"/>
      <c r="ZP226" s="382"/>
      <c r="ZQ226" s="382"/>
      <c r="ZR226" s="382"/>
      <c r="ZS226" s="382"/>
      <c r="ZT226" s="382"/>
      <c r="ZU226" s="382"/>
      <c r="ZV226" s="382"/>
      <c r="ZW226" s="382"/>
      <c r="ZX226" s="382"/>
      <c r="ZY226" s="382"/>
      <c r="ZZ226" s="382"/>
      <c r="AAA226" s="382"/>
      <c r="AAB226" s="382"/>
      <c r="AAC226" s="382"/>
      <c r="AAD226" s="382"/>
      <c r="AAE226" s="382"/>
      <c r="AAF226" s="382"/>
      <c r="AAG226" s="382"/>
      <c r="AAH226" s="382"/>
      <c r="AAI226" s="382"/>
      <c r="AAJ226" s="382"/>
      <c r="AAK226" s="382"/>
      <c r="AAL226" s="382"/>
      <c r="AAM226" s="382"/>
      <c r="AAN226" s="382"/>
      <c r="AAO226" s="382"/>
      <c r="AAP226" s="382"/>
      <c r="AAQ226" s="382"/>
      <c r="AAR226" s="382"/>
      <c r="AAS226" s="382"/>
      <c r="AAT226" s="382"/>
      <c r="AAU226" s="382"/>
      <c r="AAV226" s="382"/>
      <c r="AAW226" s="382"/>
      <c r="AAX226" s="382"/>
      <c r="AAY226" s="382"/>
      <c r="AAZ226" s="382"/>
      <c r="ABA226" s="382"/>
      <c r="ABB226" s="382"/>
      <c r="ABC226" s="382"/>
      <c r="ABD226" s="382"/>
      <c r="ABE226" s="382"/>
      <c r="ABF226" s="382"/>
      <c r="ABG226" s="382"/>
      <c r="ABH226" s="382"/>
      <c r="ABI226" s="382"/>
      <c r="ABJ226" s="382"/>
      <c r="ABK226" s="382"/>
      <c r="ABL226" s="382"/>
      <c r="ABM226" s="382"/>
      <c r="ABN226" s="382"/>
      <c r="ABO226" s="382"/>
      <c r="ABP226" s="382"/>
      <c r="ABQ226" s="382"/>
      <c r="ABR226" s="382"/>
      <c r="ABS226" s="382"/>
      <c r="ABT226" s="382"/>
      <c r="ABU226" s="382"/>
      <c r="ABV226" s="382"/>
      <c r="ABW226" s="382"/>
      <c r="ABX226" s="382"/>
      <c r="ABY226" s="382"/>
      <c r="ABZ226" s="382"/>
      <c r="ACA226" s="382"/>
      <c r="ACB226" s="382"/>
      <c r="ACC226" s="382"/>
      <c r="ACD226" s="382"/>
      <c r="ACE226" s="382"/>
      <c r="ACF226" s="382"/>
      <c r="ACG226" s="382"/>
      <c r="ACH226" s="382"/>
      <c r="ACI226" s="382"/>
      <c r="ACJ226" s="382"/>
      <c r="ACK226" s="382"/>
      <c r="ACL226" s="382"/>
      <c r="ACM226" s="382"/>
      <c r="ACN226" s="382"/>
      <c r="ACO226" s="382"/>
      <c r="ACP226" s="382"/>
      <c r="ACQ226" s="382"/>
      <c r="ACR226" s="382"/>
      <c r="ACS226" s="382"/>
      <c r="ACT226" s="382"/>
      <c r="ACU226" s="382"/>
      <c r="ACV226" s="382"/>
      <c r="ACW226" s="382"/>
      <c r="ACX226" s="382"/>
      <c r="ACY226" s="382"/>
      <c r="ACZ226" s="382"/>
      <c r="ADA226" s="382"/>
      <c r="ADB226" s="382"/>
      <c r="ADC226" s="382"/>
      <c r="ADD226" s="382"/>
      <c r="ADE226" s="382"/>
      <c r="ADF226" s="382"/>
      <c r="ADG226" s="382"/>
      <c r="ADH226" s="382"/>
      <c r="ADI226" s="382"/>
      <c r="ADJ226" s="382"/>
      <c r="ADK226" s="382"/>
      <c r="ADL226" s="382"/>
      <c r="ADM226" s="382"/>
      <c r="ADN226" s="382"/>
      <c r="ADO226" s="382"/>
      <c r="ADP226" s="382"/>
      <c r="ADQ226" s="382"/>
      <c r="ADR226" s="382"/>
      <c r="ADS226" s="382"/>
      <c r="ADT226" s="382"/>
      <c r="ADU226" s="382"/>
      <c r="ADV226" s="382"/>
      <c r="ADW226" s="382"/>
      <c r="ADX226" s="382"/>
      <c r="ADY226" s="382"/>
      <c r="ADZ226" s="382"/>
      <c r="AEA226" s="382"/>
      <c r="AEB226" s="382"/>
      <c r="AEC226" s="382"/>
      <c r="AED226" s="382"/>
      <c r="AEE226" s="382"/>
      <c r="AEF226" s="382"/>
      <c r="AEG226" s="382"/>
      <c r="AEH226" s="382"/>
      <c r="AEI226" s="382"/>
      <c r="AEJ226" s="382"/>
      <c r="AEK226" s="382"/>
      <c r="AEL226" s="382"/>
      <c r="AEM226" s="382"/>
      <c r="AEN226" s="382"/>
      <c r="AEO226" s="382"/>
      <c r="AEP226" s="382"/>
      <c r="AEQ226" s="382"/>
      <c r="AER226" s="382"/>
      <c r="AES226" s="382"/>
      <c r="AET226" s="382"/>
      <c r="AEU226" s="382"/>
      <c r="AEV226" s="382"/>
      <c r="AEW226" s="382"/>
      <c r="AEX226" s="382"/>
      <c r="AEY226" s="382"/>
      <c r="AEZ226" s="382"/>
      <c r="AFA226" s="382"/>
      <c r="AFB226" s="382"/>
      <c r="AFC226" s="382"/>
      <c r="AFD226" s="382"/>
      <c r="AFE226" s="382"/>
      <c r="AFF226" s="382"/>
      <c r="AFG226" s="382"/>
      <c r="AFH226" s="382"/>
      <c r="AFI226" s="382"/>
      <c r="AFJ226" s="382"/>
      <c r="AFK226" s="382"/>
      <c r="AFL226" s="382"/>
      <c r="AFM226" s="382"/>
      <c r="AFN226" s="382"/>
      <c r="AFO226" s="382"/>
      <c r="AFP226" s="382"/>
      <c r="AFQ226" s="382"/>
      <c r="AFR226" s="382"/>
      <c r="AFS226" s="382"/>
      <c r="AFT226" s="382"/>
      <c r="AFU226" s="382"/>
      <c r="AFV226" s="382"/>
      <c r="AFW226" s="382"/>
      <c r="AFX226" s="382"/>
      <c r="AFY226" s="382"/>
      <c r="AFZ226" s="382"/>
      <c r="AGA226" s="382"/>
      <c r="AGB226" s="382"/>
      <c r="AGC226" s="382"/>
      <c r="AGD226" s="382"/>
      <c r="AGE226" s="382"/>
      <c r="AGF226" s="382"/>
      <c r="AGG226" s="382"/>
      <c r="AGH226" s="382"/>
      <c r="AGI226" s="382"/>
      <c r="AGJ226" s="382"/>
      <c r="AGK226" s="382"/>
      <c r="AGL226" s="382"/>
      <c r="AGM226" s="382"/>
      <c r="AGN226" s="382"/>
      <c r="AGO226" s="382"/>
      <c r="AGP226" s="382"/>
      <c r="AGQ226" s="382"/>
      <c r="AGR226" s="382"/>
      <c r="AGS226" s="382"/>
      <c r="AGT226" s="382"/>
      <c r="AGU226" s="382"/>
      <c r="AGV226" s="382"/>
      <c r="AGW226" s="382"/>
      <c r="AGX226" s="382"/>
      <c r="AGY226" s="382"/>
      <c r="AGZ226" s="382"/>
      <c r="AHA226" s="382"/>
      <c r="AHB226" s="382"/>
      <c r="AHC226" s="382"/>
      <c r="AHD226" s="382"/>
      <c r="AHE226" s="382"/>
      <c r="AHF226" s="382"/>
      <c r="AHG226" s="382"/>
      <c r="AHH226" s="382"/>
      <c r="AHI226" s="382"/>
      <c r="AHJ226" s="382"/>
      <c r="AHK226" s="382"/>
      <c r="AHL226" s="382"/>
      <c r="AHM226" s="382"/>
      <c r="AHN226" s="382"/>
      <c r="AHO226" s="382"/>
      <c r="AHP226" s="382"/>
      <c r="AHQ226" s="382"/>
      <c r="AHR226" s="382"/>
      <c r="AHS226" s="382"/>
      <c r="AHT226" s="382"/>
      <c r="AHU226" s="382"/>
      <c r="AHV226" s="382"/>
      <c r="AHW226" s="382"/>
      <c r="AHX226" s="382"/>
      <c r="AHY226" s="382"/>
      <c r="AHZ226" s="382"/>
      <c r="AIA226" s="382"/>
      <c r="AIB226" s="382"/>
      <c r="AIC226" s="382"/>
      <c r="AID226" s="382"/>
      <c r="AIE226" s="382"/>
      <c r="AIF226" s="382"/>
      <c r="AIG226" s="382"/>
      <c r="AIH226" s="382"/>
      <c r="AII226" s="382"/>
      <c r="AIJ226" s="382"/>
      <c r="AIK226" s="382"/>
      <c r="AIL226" s="382"/>
      <c r="AIM226" s="382"/>
      <c r="AIN226" s="382"/>
      <c r="AIO226" s="382"/>
      <c r="AIP226" s="382"/>
      <c r="AIQ226" s="382"/>
      <c r="AIR226" s="382"/>
      <c r="AIS226" s="382"/>
      <c r="AIT226" s="382"/>
      <c r="AIU226" s="382"/>
      <c r="AIV226" s="382"/>
      <c r="AIW226" s="382"/>
      <c r="AIX226" s="382"/>
      <c r="AIY226" s="382"/>
      <c r="AIZ226" s="382"/>
      <c r="AJA226" s="382"/>
      <c r="AJB226" s="382"/>
      <c r="AJC226" s="382"/>
      <c r="AJD226" s="382"/>
      <c r="AJE226" s="382"/>
      <c r="AJF226" s="382"/>
      <c r="AJG226" s="382"/>
      <c r="AJH226" s="382"/>
      <c r="AJI226" s="382"/>
      <c r="AJJ226" s="382"/>
      <c r="AJK226" s="382"/>
      <c r="AJL226" s="382"/>
      <c r="AJM226" s="382"/>
      <c r="AJN226" s="382"/>
      <c r="AJO226" s="382"/>
      <c r="AJP226" s="382"/>
      <c r="AJQ226" s="382"/>
      <c r="AJR226" s="382"/>
      <c r="AJS226" s="382"/>
      <c r="AJT226" s="382"/>
      <c r="AJU226" s="382"/>
      <c r="AJV226" s="382"/>
      <c r="AJW226" s="382"/>
      <c r="AJX226" s="382"/>
      <c r="AJY226" s="382"/>
      <c r="AJZ226" s="382"/>
      <c r="AKA226" s="382"/>
      <c r="AKB226" s="382"/>
      <c r="AKC226" s="382"/>
      <c r="AKD226" s="382"/>
      <c r="AKE226" s="382"/>
      <c r="AKF226" s="382"/>
      <c r="AKG226" s="382"/>
      <c r="AKH226" s="382"/>
      <c r="AKI226" s="382"/>
      <c r="AKJ226" s="382"/>
      <c r="AKK226" s="382"/>
      <c r="AKL226" s="382"/>
      <c r="AKM226" s="382"/>
      <c r="AKN226" s="382"/>
      <c r="AKO226" s="382"/>
      <c r="AKP226" s="382"/>
      <c r="AKQ226" s="382"/>
      <c r="AKR226" s="382"/>
      <c r="AKS226" s="382"/>
      <c r="AKT226" s="382"/>
      <c r="AKU226" s="382"/>
      <c r="AKV226" s="382"/>
      <c r="AKW226" s="382"/>
      <c r="AKX226" s="382"/>
      <c r="AKY226" s="382"/>
      <c r="AKZ226" s="382"/>
      <c r="ALA226" s="382"/>
      <c r="ALB226" s="382"/>
      <c r="ALC226" s="382"/>
      <c r="ALD226" s="382"/>
      <c r="ALE226" s="382"/>
      <c r="ALF226" s="382"/>
      <c r="ALG226" s="382"/>
      <c r="ALH226" s="382"/>
      <c r="ALI226" s="382"/>
      <c r="ALJ226" s="382"/>
      <c r="ALK226" s="382"/>
      <c r="ALL226" s="382"/>
      <c r="ALM226" s="382"/>
      <c r="ALN226" s="382"/>
      <c r="ALO226" s="382"/>
      <c r="ALP226" s="382"/>
      <c r="ALQ226" s="382"/>
      <c r="ALR226" s="382"/>
      <c r="ALS226" s="382"/>
      <c r="ALT226" s="382"/>
      <c r="ALU226" s="382"/>
      <c r="ALV226" s="382"/>
      <c r="ALW226" s="382"/>
      <c r="ALX226" s="382"/>
      <c r="ALY226" s="382"/>
      <c r="ALZ226" s="382"/>
      <c r="AMA226" s="382"/>
      <c r="AMB226" s="382"/>
      <c r="AMC226" s="382"/>
      <c r="AMD226" s="382"/>
      <c r="AME226" s="382"/>
      <c r="AMF226" s="382"/>
      <c r="AMG226" s="382"/>
      <c r="AMH226" s="382"/>
      <c r="AMI226" s="382"/>
      <c r="AMJ226" s="382"/>
      <c r="AMK226" s="382"/>
      <c r="AML226" s="382"/>
      <c r="AMM226" s="382"/>
      <c r="AMN226" s="382"/>
      <c r="AMO226" s="382"/>
      <c r="AMP226" s="382"/>
      <c r="AMQ226" s="382"/>
      <c r="AMR226" s="382"/>
      <c r="AMS226" s="382"/>
      <c r="AMT226" s="382"/>
      <c r="AMU226" s="382"/>
      <c r="AMV226" s="382"/>
      <c r="AMW226" s="382"/>
      <c r="AMX226" s="382"/>
      <c r="AMY226" s="382"/>
      <c r="AMZ226" s="382"/>
      <c r="ANA226" s="382"/>
      <c r="ANB226" s="382"/>
      <c r="ANC226" s="382"/>
      <c r="AND226" s="382"/>
      <c r="ANE226" s="382"/>
      <c r="ANF226" s="382"/>
      <c r="ANG226" s="382"/>
      <c r="ANH226" s="382"/>
      <c r="ANI226" s="382"/>
      <c r="ANJ226" s="382"/>
      <c r="ANK226" s="382"/>
      <c r="ANL226" s="382"/>
      <c r="ANM226" s="382"/>
      <c r="ANN226" s="382"/>
      <c r="ANO226" s="382"/>
      <c r="ANP226" s="382"/>
      <c r="ANQ226" s="382"/>
      <c r="ANR226" s="382"/>
      <c r="ANS226" s="382"/>
      <c r="ANT226" s="382"/>
      <c r="ANU226" s="382"/>
      <c r="ANV226" s="382"/>
      <c r="ANW226" s="382"/>
      <c r="ANX226" s="382"/>
      <c r="ANY226" s="382"/>
      <c r="ANZ226" s="382"/>
      <c r="AOA226" s="382"/>
      <c r="AOB226" s="382"/>
      <c r="AOC226" s="382"/>
      <c r="AOD226" s="382"/>
      <c r="AOE226" s="382"/>
      <c r="AOF226" s="382"/>
      <c r="AOG226" s="382"/>
      <c r="AOH226" s="382"/>
      <c r="AOI226" s="382"/>
      <c r="AOJ226" s="382"/>
      <c r="AOK226" s="382"/>
      <c r="AOL226" s="382"/>
      <c r="AOM226" s="382"/>
      <c r="AON226" s="382"/>
      <c r="AOO226" s="382"/>
      <c r="AOP226" s="382"/>
      <c r="AOQ226" s="382"/>
      <c r="AOR226" s="382"/>
      <c r="AOS226" s="382"/>
      <c r="AOT226" s="382"/>
      <c r="AOU226" s="382"/>
      <c r="AOV226" s="382"/>
      <c r="AOW226" s="382"/>
      <c r="AOX226" s="382"/>
      <c r="AOY226" s="382"/>
      <c r="AOZ226" s="382"/>
      <c r="APA226" s="382"/>
      <c r="APB226" s="382"/>
      <c r="APC226" s="382"/>
      <c r="APD226" s="382"/>
      <c r="APE226" s="382"/>
      <c r="APF226" s="382"/>
      <c r="APG226" s="382"/>
      <c r="APH226" s="382"/>
      <c r="API226" s="382"/>
      <c r="APJ226" s="382"/>
      <c r="APK226" s="382"/>
      <c r="APL226" s="382"/>
      <c r="APM226" s="382"/>
      <c r="APN226" s="382"/>
      <c r="APO226" s="382"/>
      <c r="APP226" s="382"/>
      <c r="APQ226" s="382"/>
      <c r="APR226" s="382"/>
      <c r="APS226" s="382"/>
      <c r="APT226" s="382"/>
      <c r="APU226" s="382"/>
      <c r="APV226" s="382"/>
      <c r="APW226" s="382"/>
      <c r="APX226" s="382"/>
      <c r="APY226" s="382"/>
      <c r="APZ226" s="382"/>
      <c r="AQA226" s="382"/>
      <c r="AQB226" s="382"/>
      <c r="AQC226" s="382"/>
      <c r="AQD226" s="382"/>
      <c r="AQE226" s="382"/>
      <c r="AQF226" s="382"/>
      <c r="AQG226" s="382"/>
      <c r="AQH226" s="382"/>
      <c r="AQI226" s="382"/>
      <c r="AQJ226" s="382"/>
      <c r="AQK226" s="382"/>
      <c r="AQL226" s="382"/>
      <c r="AQM226" s="382"/>
      <c r="AQN226" s="382"/>
      <c r="AQO226" s="382"/>
      <c r="AQP226" s="382"/>
      <c r="AQQ226" s="382"/>
      <c r="AQR226" s="382"/>
      <c r="AQS226" s="382"/>
      <c r="AQT226" s="382"/>
      <c r="AQU226" s="382"/>
      <c r="AQV226" s="382"/>
      <c r="AQW226" s="382"/>
      <c r="AQX226" s="382"/>
      <c r="AQY226" s="382"/>
      <c r="AQZ226" s="382"/>
      <c r="ARA226" s="382"/>
      <c r="ARB226" s="382"/>
      <c r="ARC226" s="382"/>
      <c r="ARD226" s="382"/>
      <c r="ARE226" s="382"/>
      <c r="ARF226" s="382"/>
      <c r="ARG226" s="382"/>
      <c r="ARH226" s="382"/>
      <c r="ARI226" s="382"/>
      <c r="ARJ226" s="382"/>
      <c r="ARK226" s="382"/>
      <c r="ARL226" s="382"/>
      <c r="ARM226" s="382"/>
      <c r="ARN226" s="382"/>
      <c r="ARO226" s="382"/>
      <c r="ARP226" s="382"/>
      <c r="ARQ226" s="382"/>
      <c r="ARR226" s="382"/>
      <c r="ARS226" s="382"/>
      <c r="ART226" s="382"/>
      <c r="ARU226" s="382"/>
      <c r="ARV226" s="382"/>
      <c r="ARW226" s="382"/>
      <c r="ARX226" s="382"/>
      <c r="ARY226" s="382"/>
      <c r="ARZ226" s="382"/>
      <c r="ASA226" s="382"/>
      <c r="ASB226" s="382"/>
      <c r="ASC226" s="382"/>
      <c r="ASD226" s="382"/>
      <c r="ASE226" s="382"/>
      <c r="ASF226" s="382"/>
      <c r="ASG226" s="382"/>
      <c r="ASH226" s="382"/>
      <c r="ASI226" s="382"/>
      <c r="ASJ226" s="382"/>
      <c r="ASK226" s="382"/>
      <c r="ASL226" s="382"/>
      <c r="ASM226" s="382"/>
      <c r="ASN226" s="382"/>
      <c r="ASO226" s="382"/>
      <c r="ASP226" s="382"/>
      <c r="ASQ226" s="382"/>
      <c r="ASR226" s="382"/>
      <c r="ASS226" s="382"/>
      <c r="AST226" s="382"/>
      <c r="ASU226" s="382"/>
      <c r="ASV226" s="382"/>
      <c r="ASW226" s="382"/>
      <c r="ASX226" s="382"/>
      <c r="ASY226" s="382"/>
      <c r="ASZ226" s="382"/>
      <c r="ATA226" s="382"/>
      <c r="ATB226" s="382"/>
      <c r="ATC226" s="382"/>
      <c r="ATD226" s="382"/>
      <c r="ATE226" s="382"/>
      <c r="ATF226" s="382"/>
      <c r="ATG226" s="382"/>
      <c r="ATH226" s="382"/>
      <c r="ATI226" s="382"/>
      <c r="ATJ226" s="382"/>
      <c r="ATK226" s="382"/>
      <c r="ATL226" s="382"/>
      <c r="ATM226" s="382"/>
      <c r="ATN226" s="382"/>
      <c r="ATO226" s="382"/>
      <c r="ATP226" s="382"/>
      <c r="ATQ226" s="382"/>
      <c r="ATR226" s="382"/>
      <c r="ATS226" s="382"/>
      <c r="ATT226" s="382"/>
      <c r="ATU226" s="382"/>
      <c r="ATV226" s="382"/>
      <c r="ATW226" s="382"/>
      <c r="ATX226" s="382"/>
      <c r="ATY226" s="382"/>
      <c r="ATZ226" s="382"/>
      <c r="AUA226" s="382"/>
      <c r="AUB226" s="382"/>
      <c r="AUC226" s="382"/>
      <c r="AUD226" s="382"/>
      <c r="AUE226" s="382"/>
      <c r="AUF226" s="382"/>
      <c r="AUG226" s="382"/>
      <c r="AUH226" s="382"/>
      <c r="AUI226" s="382"/>
      <c r="AUJ226" s="382"/>
      <c r="AUK226" s="382"/>
      <c r="AUL226" s="382"/>
      <c r="AUM226" s="382"/>
      <c r="AUN226" s="382"/>
      <c r="AUO226" s="382"/>
      <c r="AUP226" s="382"/>
      <c r="AUQ226" s="382"/>
      <c r="AUR226" s="382"/>
      <c r="AUS226" s="382"/>
      <c r="AUT226" s="382"/>
      <c r="AUU226" s="382"/>
      <c r="AUV226" s="382"/>
      <c r="AUW226" s="382"/>
      <c r="AUX226" s="382"/>
      <c r="AUY226" s="382"/>
      <c r="AUZ226" s="382"/>
      <c r="AVA226" s="382"/>
      <c r="AVB226" s="382"/>
      <c r="AVC226" s="382"/>
      <c r="AVD226" s="382"/>
      <c r="AVE226" s="382"/>
      <c r="AVF226" s="382"/>
      <c r="AVG226" s="382"/>
      <c r="AVH226" s="382"/>
      <c r="AVI226" s="382"/>
      <c r="AVJ226" s="382"/>
      <c r="AVK226" s="382"/>
      <c r="AVL226" s="382"/>
      <c r="AVM226" s="382"/>
      <c r="AVN226" s="382"/>
      <c r="AVO226" s="382"/>
      <c r="AVP226" s="382"/>
      <c r="AVQ226" s="382"/>
      <c r="AVR226" s="382"/>
      <c r="AVS226" s="382"/>
      <c r="AVT226" s="382"/>
      <c r="AVU226" s="382"/>
      <c r="AVV226" s="382"/>
      <c r="AVW226" s="382"/>
      <c r="AVX226" s="382"/>
      <c r="AVY226" s="382"/>
      <c r="AVZ226" s="382"/>
      <c r="AWA226" s="382"/>
      <c r="AWB226" s="382"/>
      <c r="AWC226" s="382"/>
      <c r="AWD226" s="382"/>
      <c r="AWE226" s="382"/>
      <c r="AWF226" s="382"/>
      <c r="AWG226" s="382"/>
      <c r="AWH226" s="382"/>
      <c r="AWI226" s="382"/>
      <c r="AWJ226" s="382"/>
      <c r="AWK226" s="382"/>
      <c r="AWL226" s="382"/>
      <c r="AWM226" s="382"/>
      <c r="AWN226" s="382"/>
      <c r="AWO226" s="382"/>
      <c r="AWP226" s="382"/>
      <c r="AWQ226" s="382"/>
      <c r="AWR226" s="382"/>
      <c r="AWS226" s="382"/>
      <c r="AWT226" s="382"/>
      <c r="AWU226" s="382"/>
      <c r="AWV226" s="382"/>
      <c r="AWW226" s="382"/>
      <c r="AWX226" s="382"/>
      <c r="AWY226" s="382"/>
      <c r="AWZ226" s="382"/>
      <c r="AXA226" s="382"/>
      <c r="AXB226" s="382"/>
      <c r="AXC226" s="382"/>
      <c r="AXD226" s="382"/>
      <c r="AXE226" s="382"/>
      <c r="AXF226" s="382"/>
      <c r="AXG226" s="382"/>
      <c r="AXH226" s="382"/>
      <c r="AXI226" s="382"/>
      <c r="AXJ226" s="382"/>
      <c r="AXK226" s="382"/>
      <c r="AXL226" s="382"/>
      <c r="AXM226" s="382"/>
      <c r="AXN226" s="382"/>
      <c r="AXO226" s="382"/>
      <c r="AXP226" s="382"/>
      <c r="AXQ226" s="382"/>
      <c r="AXR226" s="382"/>
      <c r="AXS226" s="382"/>
      <c r="AXT226" s="382"/>
      <c r="AXU226" s="382"/>
      <c r="AXV226" s="382"/>
      <c r="AXW226" s="382"/>
      <c r="AXX226" s="382"/>
      <c r="AXY226" s="382"/>
      <c r="AXZ226" s="382"/>
      <c r="AYA226" s="382"/>
      <c r="AYB226" s="382"/>
      <c r="AYC226" s="382"/>
      <c r="AYD226" s="382"/>
      <c r="AYE226" s="382"/>
      <c r="AYF226" s="382"/>
      <c r="AYG226" s="382"/>
      <c r="AYH226" s="382"/>
      <c r="AYI226" s="382"/>
      <c r="AYJ226" s="382"/>
      <c r="AYK226" s="382"/>
      <c r="AYL226" s="382"/>
      <c r="AYM226" s="382"/>
      <c r="AYN226" s="382"/>
      <c r="AYO226" s="382"/>
      <c r="AYP226" s="382"/>
      <c r="AYQ226" s="382"/>
      <c r="AYR226" s="382"/>
      <c r="AYS226" s="382"/>
      <c r="AYT226" s="382"/>
      <c r="AYU226" s="382"/>
      <c r="AYV226" s="382"/>
      <c r="AYW226" s="382"/>
      <c r="AYX226" s="382"/>
      <c r="AYY226" s="382"/>
      <c r="AYZ226" s="382"/>
      <c r="AZA226" s="382"/>
      <c r="AZB226" s="382"/>
      <c r="AZC226" s="382"/>
      <c r="AZD226" s="382"/>
      <c r="AZE226" s="382"/>
      <c r="AZF226" s="382"/>
      <c r="AZG226" s="382"/>
      <c r="AZH226" s="382"/>
      <c r="AZI226" s="382"/>
      <c r="AZJ226" s="382"/>
      <c r="AZK226" s="382"/>
      <c r="AZL226" s="382"/>
      <c r="AZM226" s="382"/>
      <c r="AZN226" s="382"/>
      <c r="AZO226" s="382"/>
      <c r="AZP226" s="382"/>
      <c r="AZQ226" s="382"/>
      <c r="AZR226" s="382"/>
      <c r="AZS226" s="382"/>
      <c r="AZT226" s="382"/>
      <c r="AZU226" s="382"/>
      <c r="AZV226" s="382"/>
      <c r="AZW226" s="382"/>
      <c r="AZX226" s="382"/>
      <c r="AZY226" s="382"/>
      <c r="AZZ226" s="382"/>
      <c r="BAA226" s="382"/>
      <c r="BAB226" s="382"/>
      <c r="BAC226" s="382"/>
      <c r="BAD226" s="382"/>
      <c r="BAE226" s="382"/>
      <c r="BAF226" s="382"/>
      <c r="BAG226" s="382"/>
      <c r="BAH226" s="382"/>
      <c r="BAI226" s="382"/>
      <c r="BAJ226" s="382"/>
      <c r="BAK226" s="382"/>
      <c r="BAL226" s="382"/>
      <c r="BAM226" s="382"/>
      <c r="BAN226" s="382"/>
      <c r="BAO226" s="382"/>
      <c r="BAP226" s="382"/>
      <c r="BAQ226" s="382"/>
      <c r="BAR226" s="382"/>
      <c r="BAS226" s="382"/>
      <c r="BAT226" s="382"/>
      <c r="BAU226" s="382"/>
      <c r="BAV226" s="382"/>
      <c r="BAW226" s="382"/>
      <c r="BAX226" s="382"/>
      <c r="BAY226" s="382"/>
      <c r="BAZ226" s="382"/>
      <c r="BBA226" s="382"/>
      <c r="BBB226" s="382"/>
      <c r="BBC226" s="382"/>
      <c r="BBD226" s="382"/>
      <c r="BBE226" s="382"/>
      <c r="BBF226" s="382"/>
      <c r="BBG226" s="382"/>
      <c r="BBH226" s="382"/>
      <c r="BBI226" s="382"/>
      <c r="BBJ226" s="382"/>
      <c r="BBK226" s="382"/>
      <c r="BBL226" s="382"/>
      <c r="BBM226" s="382"/>
      <c r="BBN226" s="382"/>
      <c r="BBO226" s="382"/>
      <c r="BBP226" s="382"/>
      <c r="BBQ226" s="382"/>
      <c r="BBR226" s="382"/>
      <c r="BBS226" s="382"/>
      <c r="BBT226" s="382"/>
      <c r="BBU226" s="382"/>
      <c r="BBV226" s="382"/>
      <c r="BBW226" s="382"/>
      <c r="BBX226" s="382"/>
      <c r="BBY226" s="382"/>
      <c r="BBZ226" s="382"/>
      <c r="BCA226" s="382"/>
      <c r="BCB226" s="382"/>
      <c r="BCC226" s="382"/>
      <c r="BCD226" s="382"/>
      <c r="BCE226" s="382"/>
      <c r="BCF226" s="382"/>
      <c r="BCG226" s="382"/>
      <c r="BCH226" s="382"/>
      <c r="BCI226" s="382"/>
      <c r="BCJ226" s="382"/>
      <c r="BCK226" s="382"/>
      <c r="BCL226" s="382"/>
      <c r="BCM226" s="382"/>
      <c r="BCN226" s="382"/>
      <c r="BCO226" s="382"/>
      <c r="BCP226" s="382"/>
      <c r="BCQ226" s="382"/>
      <c r="BCR226" s="382"/>
      <c r="BCS226" s="382"/>
      <c r="BCT226" s="382"/>
      <c r="BCU226" s="382"/>
      <c r="BCV226" s="382"/>
      <c r="BCW226" s="382"/>
      <c r="BCX226" s="382"/>
      <c r="BCY226" s="382"/>
      <c r="BCZ226" s="382"/>
      <c r="BDA226" s="382"/>
      <c r="BDB226" s="382"/>
      <c r="BDC226" s="382"/>
      <c r="BDD226" s="382"/>
      <c r="BDE226" s="382"/>
      <c r="BDF226" s="382"/>
      <c r="BDG226" s="382"/>
      <c r="BDH226" s="382"/>
      <c r="BDI226" s="382"/>
      <c r="BDJ226" s="382"/>
      <c r="BDK226" s="382"/>
      <c r="BDL226" s="382"/>
      <c r="BDM226" s="382"/>
      <c r="BDN226" s="382"/>
      <c r="BDO226" s="382"/>
      <c r="BDP226" s="382"/>
      <c r="BDQ226" s="382"/>
      <c r="BDR226" s="382"/>
      <c r="BDS226" s="382"/>
      <c r="BDT226" s="382"/>
      <c r="BDU226" s="382"/>
      <c r="BDV226" s="382"/>
      <c r="BDW226" s="382"/>
      <c r="BDX226" s="382"/>
      <c r="BDY226" s="382"/>
      <c r="BDZ226" s="382"/>
      <c r="BEA226" s="382"/>
      <c r="BEB226" s="382"/>
      <c r="BEC226" s="382"/>
      <c r="BED226" s="382"/>
      <c r="BEE226" s="382"/>
      <c r="BEF226" s="382"/>
      <c r="BEG226" s="382"/>
      <c r="BEH226" s="382"/>
      <c r="BEI226" s="382"/>
      <c r="BEJ226" s="382"/>
      <c r="BEK226" s="382"/>
      <c r="BEL226" s="382"/>
      <c r="BEM226" s="382"/>
      <c r="BEN226" s="382"/>
      <c r="BEO226" s="382"/>
      <c r="BEP226" s="382"/>
      <c r="BEQ226" s="382"/>
      <c r="BER226" s="382"/>
      <c r="BES226" s="382"/>
      <c r="BET226" s="382"/>
      <c r="BEU226" s="382"/>
      <c r="BEV226" s="382"/>
      <c r="BEW226" s="382"/>
      <c r="BEX226" s="382"/>
      <c r="BEY226" s="382"/>
      <c r="BEZ226" s="382"/>
      <c r="BFA226" s="382"/>
      <c r="BFB226" s="382"/>
      <c r="BFC226" s="382"/>
      <c r="BFD226" s="382"/>
      <c r="BFE226" s="382"/>
      <c r="BFF226" s="382"/>
      <c r="BFG226" s="382"/>
      <c r="BFH226" s="382"/>
      <c r="BFI226" s="382"/>
      <c r="BFJ226" s="382"/>
      <c r="BFK226" s="382"/>
      <c r="BFL226" s="382"/>
      <c r="BFM226" s="382"/>
      <c r="BFN226" s="382"/>
      <c r="BFO226" s="382"/>
      <c r="BFP226" s="382"/>
      <c r="BFQ226" s="382"/>
      <c r="BFR226" s="382"/>
      <c r="BFS226" s="382"/>
      <c r="BFT226" s="382"/>
      <c r="BFU226" s="382"/>
      <c r="BFV226" s="382"/>
      <c r="BFW226" s="382"/>
      <c r="BFX226" s="382"/>
      <c r="BFY226" s="382"/>
      <c r="BFZ226" s="382"/>
      <c r="BGA226" s="382"/>
      <c r="BGB226" s="382"/>
      <c r="BGC226" s="382"/>
      <c r="BGD226" s="382"/>
      <c r="BGE226" s="382"/>
      <c r="BGF226" s="382"/>
      <c r="BGG226" s="382"/>
      <c r="BGH226" s="382"/>
      <c r="BGI226" s="382"/>
      <c r="BGJ226" s="382"/>
      <c r="BGK226" s="382"/>
      <c r="BGL226" s="382"/>
      <c r="BGM226" s="382"/>
      <c r="BGN226" s="382"/>
      <c r="BGO226" s="382"/>
      <c r="BGP226" s="382"/>
      <c r="BGQ226" s="382"/>
      <c r="BGR226" s="382"/>
      <c r="BGS226" s="382"/>
      <c r="BGT226" s="382"/>
      <c r="BGU226" s="382"/>
      <c r="BGV226" s="382"/>
      <c r="BGW226" s="382"/>
      <c r="BGX226" s="382"/>
      <c r="BGY226" s="382"/>
      <c r="BGZ226" s="382"/>
      <c r="BHA226" s="382"/>
      <c r="BHB226" s="382"/>
      <c r="BHC226" s="382"/>
      <c r="BHD226" s="382"/>
      <c r="BHE226" s="382"/>
      <c r="BHF226" s="382"/>
      <c r="BHG226" s="382"/>
      <c r="BHH226" s="382"/>
      <c r="BHI226" s="382"/>
      <c r="BHJ226" s="382"/>
      <c r="BHK226" s="382"/>
      <c r="BHL226" s="382"/>
      <c r="BHM226" s="382"/>
      <c r="BHN226" s="382"/>
      <c r="BHO226" s="382"/>
      <c r="BHP226" s="382"/>
      <c r="BHQ226" s="382"/>
      <c r="BHR226" s="382"/>
      <c r="BHS226" s="382"/>
      <c r="BHT226" s="382"/>
      <c r="BHU226" s="382"/>
      <c r="BHV226" s="382"/>
      <c r="BHW226" s="382"/>
      <c r="BHX226" s="382"/>
      <c r="BHY226" s="382"/>
      <c r="BHZ226" s="382"/>
      <c r="BIA226" s="382"/>
      <c r="BIB226" s="382"/>
      <c r="BIC226" s="382"/>
      <c r="BID226" s="382"/>
      <c r="BIE226" s="382"/>
      <c r="BIF226" s="382"/>
      <c r="BIG226" s="382"/>
      <c r="BIH226" s="382"/>
      <c r="BII226" s="382"/>
      <c r="BIJ226" s="382"/>
      <c r="BIK226" s="382"/>
      <c r="BIL226" s="382"/>
      <c r="BIM226" s="382"/>
      <c r="BIN226" s="382"/>
      <c r="BIO226" s="382"/>
      <c r="BIP226" s="382"/>
      <c r="BIQ226" s="382"/>
      <c r="BIR226" s="382"/>
      <c r="BIS226" s="382"/>
      <c r="BIT226" s="382"/>
      <c r="BIU226" s="382"/>
      <c r="BIV226" s="382"/>
      <c r="BIW226" s="382"/>
      <c r="BIX226" s="382"/>
      <c r="BIY226" s="382"/>
      <c r="BIZ226" s="382"/>
      <c r="BJA226" s="382"/>
      <c r="BJB226" s="382"/>
      <c r="BJC226" s="382"/>
      <c r="BJD226" s="382"/>
      <c r="BJE226" s="382"/>
      <c r="BJF226" s="382"/>
      <c r="BJG226" s="382"/>
      <c r="BJH226" s="382"/>
      <c r="BJI226" s="382"/>
      <c r="BJJ226" s="382"/>
      <c r="BJK226" s="382"/>
      <c r="BJL226" s="382"/>
      <c r="BJM226" s="382"/>
      <c r="BJN226" s="382"/>
      <c r="BJO226" s="382"/>
      <c r="BJP226" s="382"/>
      <c r="BJQ226" s="382"/>
      <c r="BJR226" s="382"/>
      <c r="BJS226" s="382"/>
      <c r="BJT226" s="382"/>
      <c r="BJU226" s="382"/>
      <c r="BJV226" s="382"/>
      <c r="BJW226" s="382"/>
      <c r="BJX226" s="382"/>
      <c r="BJY226" s="382"/>
      <c r="BJZ226" s="382"/>
      <c r="BKA226" s="382"/>
      <c r="BKB226" s="382"/>
      <c r="BKC226" s="382"/>
      <c r="BKD226" s="382"/>
      <c r="BKE226" s="382"/>
      <c r="BKF226" s="382"/>
      <c r="BKG226" s="382"/>
      <c r="BKH226" s="382"/>
      <c r="BKI226" s="382"/>
      <c r="BKJ226" s="382"/>
      <c r="BKK226" s="382"/>
      <c r="BKL226" s="382"/>
      <c r="BKM226" s="382"/>
      <c r="BKN226" s="382"/>
      <c r="BKO226" s="382"/>
      <c r="BKP226" s="382"/>
      <c r="BKQ226" s="382"/>
      <c r="BKR226" s="382"/>
      <c r="BKS226" s="382"/>
      <c r="BKT226" s="382"/>
      <c r="BKU226" s="382"/>
      <c r="BKV226" s="382"/>
      <c r="BKW226" s="382"/>
      <c r="BKX226" s="382"/>
      <c r="BKY226" s="382"/>
      <c r="BKZ226" s="382"/>
      <c r="BLA226" s="382"/>
      <c r="BLB226" s="382"/>
      <c r="BLC226" s="382"/>
      <c r="BLD226" s="382"/>
      <c r="BLE226" s="382"/>
      <c r="BLF226" s="382"/>
      <c r="BLG226" s="382"/>
      <c r="BLH226" s="382"/>
      <c r="BLI226" s="382"/>
      <c r="BLJ226" s="382"/>
      <c r="BLK226" s="382"/>
      <c r="BLL226" s="382"/>
      <c r="BLM226" s="382"/>
      <c r="BLN226" s="382"/>
      <c r="BLO226" s="382"/>
      <c r="BLP226" s="382"/>
      <c r="BLQ226" s="382"/>
      <c r="BLR226" s="382"/>
      <c r="BLS226" s="382"/>
      <c r="BLT226" s="382"/>
      <c r="BLU226" s="382"/>
      <c r="BLV226" s="382"/>
      <c r="BLW226" s="382"/>
      <c r="BLX226" s="382"/>
      <c r="BLY226" s="382"/>
      <c r="BLZ226" s="382"/>
      <c r="BMA226" s="382"/>
      <c r="BMB226" s="382"/>
      <c r="BMC226" s="382"/>
      <c r="BMD226" s="382"/>
      <c r="BME226" s="382"/>
      <c r="BMF226" s="382"/>
      <c r="BMG226" s="382"/>
      <c r="BMH226" s="382"/>
      <c r="BMI226" s="382"/>
      <c r="BMJ226" s="382"/>
      <c r="BMK226" s="382"/>
      <c r="BML226" s="382"/>
      <c r="BMM226" s="382"/>
      <c r="BMN226" s="382"/>
      <c r="BMO226" s="382"/>
      <c r="BMP226" s="382"/>
      <c r="BMQ226" s="382"/>
      <c r="BMR226" s="382"/>
      <c r="BMS226" s="382"/>
      <c r="BMT226" s="382"/>
      <c r="BMU226" s="382"/>
      <c r="BMV226" s="382"/>
      <c r="BMW226" s="382"/>
      <c r="BMX226" s="382"/>
      <c r="BMY226" s="382"/>
      <c r="BMZ226" s="382"/>
      <c r="BNA226" s="382"/>
      <c r="BNB226" s="382"/>
      <c r="BNC226" s="382"/>
      <c r="BND226" s="382"/>
      <c r="BNE226" s="382"/>
      <c r="BNF226" s="382"/>
      <c r="BNG226" s="382"/>
      <c r="BNH226" s="382"/>
      <c r="BNI226" s="382"/>
      <c r="BNJ226" s="382"/>
      <c r="BNK226" s="382"/>
      <c r="BNL226" s="382"/>
      <c r="BNM226" s="382"/>
      <c r="BNN226" s="382"/>
      <c r="BNO226" s="382"/>
      <c r="BNP226" s="382"/>
      <c r="BNQ226" s="382"/>
      <c r="BNR226" s="382"/>
      <c r="BNS226" s="382"/>
      <c r="BNT226" s="382"/>
      <c r="BNU226" s="382"/>
      <c r="BNV226" s="382"/>
      <c r="BNW226" s="382"/>
      <c r="BNX226" s="382"/>
      <c r="BNY226" s="382"/>
      <c r="BNZ226" s="382"/>
      <c r="BOA226" s="382"/>
      <c r="BOB226" s="382"/>
      <c r="BOC226" s="382"/>
      <c r="BOD226" s="382"/>
      <c r="BOE226" s="382"/>
      <c r="BOF226" s="382"/>
      <c r="BOG226" s="382"/>
      <c r="BOH226" s="382"/>
      <c r="BOI226" s="382"/>
      <c r="BOJ226" s="382"/>
      <c r="BOK226" s="382"/>
      <c r="BOL226" s="382"/>
      <c r="BOM226" s="382"/>
      <c r="BON226" s="382"/>
      <c r="BOO226" s="382"/>
      <c r="BOP226" s="382"/>
      <c r="BOQ226" s="382"/>
      <c r="BOR226" s="382"/>
      <c r="BOS226" s="382"/>
      <c r="BOT226" s="382"/>
      <c r="BOU226" s="382"/>
      <c r="BOV226" s="382"/>
      <c r="BOW226" s="382"/>
      <c r="BOX226" s="382"/>
      <c r="BOY226" s="382"/>
      <c r="BOZ226" s="382"/>
      <c r="BPA226" s="382"/>
      <c r="BPB226" s="382"/>
      <c r="BPC226" s="382"/>
      <c r="BPD226" s="382"/>
      <c r="BPE226" s="382"/>
      <c r="BPF226" s="382"/>
      <c r="BPG226" s="382"/>
      <c r="BPH226" s="382"/>
      <c r="BPI226" s="382"/>
      <c r="BPJ226" s="382"/>
      <c r="BPK226" s="382"/>
      <c r="BPL226" s="382"/>
      <c r="BPM226" s="382"/>
      <c r="BPN226" s="382"/>
      <c r="BPO226" s="382"/>
      <c r="BPP226" s="382"/>
      <c r="BPQ226" s="382"/>
      <c r="BPR226" s="382"/>
      <c r="BPS226" s="382"/>
      <c r="BPT226" s="382"/>
      <c r="BPU226" s="382"/>
      <c r="BPV226" s="382"/>
      <c r="BPW226" s="382"/>
      <c r="BPX226" s="382"/>
      <c r="BPY226" s="382"/>
      <c r="BPZ226" s="382"/>
      <c r="BQA226" s="382"/>
      <c r="BQB226" s="382"/>
      <c r="BQC226" s="382"/>
      <c r="BQD226" s="382"/>
      <c r="BQE226" s="382"/>
      <c r="BQF226" s="382"/>
      <c r="BQG226" s="382"/>
      <c r="BQH226" s="382"/>
      <c r="BQI226" s="382"/>
      <c r="BQJ226" s="382"/>
      <c r="BQK226" s="382"/>
      <c r="BQL226" s="382"/>
      <c r="BQM226" s="382"/>
      <c r="BQN226" s="382"/>
      <c r="BQO226" s="382"/>
      <c r="BQP226" s="382"/>
      <c r="BQQ226" s="382"/>
      <c r="BQR226" s="382"/>
      <c r="BQS226" s="382"/>
      <c r="BQT226" s="382"/>
      <c r="BQU226" s="382"/>
      <c r="BQV226" s="382"/>
      <c r="BQW226" s="382"/>
      <c r="BQX226" s="382"/>
      <c r="BQY226" s="382"/>
      <c r="BQZ226" s="382"/>
      <c r="BRA226" s="382"/>
      <c r="BRB226" s="382"/>
      <c r="BRC226" s="382"/>
      <c r="BRD226" s="382"/>
      <c r="BRE226" s="382"/>
      <c r="BRF226" s="382"/>
      <c r="BRG226" s="382"/>
      <c r="BRH226" s="382"/>
      <c r="BRI226" s="382"/>
      <c r="BRJ226" s="382"/>
      <c r="BRK226" s="382"/>
      <c r="BRL226" s="382"/>
      <c r="BRM226" s="382"/>
      <c r="BRN226" s="382"/>
      <c r="BRO226" s="382"/>
      <c r="BRP226" s="382"/>
      <c r="BRQ226" s="382"/>
      <c r="BRR226" s="382"/>
      <c r="BRS226" s="382"/>
      <c r="BRT226" s="382"/>
      <c r="BRU226" s="382"/>
      <c r="BRV226" s="382"/>
      <c r="BRW226" s="382"/>
      <c r="BRX226" s="382"/>
      <c r="BRY226" s="382"/>
      <c r="BRZ226" s="382"/>
      <c r="BSA226" s="382"/>
      <c r="BSB226" s="382"/>
      <c r="BSC226" s="382"/>
      <c r="BSD226" s="382"/>
      <c r="BSE226" s="382"/>
      <c r="BSF226" s="382"/>
      <c r="BSG226" s="382"/>
      <c r="BSH226" s="382"/>
      <c r="BSI226" s="382"/>
      <c r="BSJ226" s="382"/>
      <c r="BSK226" s="382"/>
      <c r="BSL226" s="382"/>
      <c r="BSM226" s="382"/>
      <c r="BSN226" s="382"/>
      <c r="BSO226" s="382"/>
      <c r="BSP226" s="382"/>
      <c r="BSQ226" s="382"/>
      <c r="BSR226" s="382"/>
      <c r="BSS226" s="382"/>
      <c r="BST226" s="382"/>
      <c r="BSU226" s="382"/>
      <c r="BSV226" s="382"/>
      <c r="BSW226" s="382"/>
      <c r="BSX226" s="382"/>
      <c r="BSY226" s="382"/>
      <c r="BSZ226" s="382"/>
      <c r="BTA226" s="382"/>
      <c r="BTB226" s="382"/>
      <c r="BTC226" s="382"/>
      <c r="BTD226" s="382"/>
      <c r="BTE226" s="382"/>
      <c r="BTF226" s="382"/>
      <c r="BTG226" s="382"/>
      <c r="BTH226" s="382"/>
      <c r="BTI226" s="382"/>
    </row>
    <row r="227" spans="1:1881" x14ac:dyDescent="0.25">
      <c r="A227" s="25"/>
      <c r="B227" s="178"/>
      <c r="C227" s="178"/>
      <c r="D227" s="2"/>
      <c r="E227" s="750"/>
      <c r="F227"/>
      <c r="G227" s="8"/>
      <c r="H227" s="14"/>
      <c r="I227" s="187"/>
      <c r="J227"/>
    </row>
    <row r="228" spans="1:1881" s="381" customFormat="1" x14ac:dyDescent="0.25">
      <c r="A228" s="25"/>
      <c r="B228" s="178"/>
      <c r="C228" s="178"/>
      <c r="D228" s="56"/>
      <c r="E228" s="750"/>
      <c r="F228"/>
      <c r="G228" s="8"/>
      <c r="H228" s="14"/>
      <c r="I228" s="187"/>
      <c r="J228"/>
      <c r="K228" s="382"/>
      <c r="L228" s="382"/>
      <c r="M228" s="382"/>
      <c r="N228"/>
      <c r="O228" s="382"/>
      <c r="P228" s="382"/>
      <c r="Q228" s="382"/>
      <c r="R228" s="382"/>
      <c r="S228" s="382"/>
      <c r="T228" s="382"/>
      <c r="U228" s="382"/>
      <c r="V228" s="382"/>
      <c r="W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c r="AS228" s="382"/>
      <c r="AT228" s="382"/>
      <c r="AU228" s="382"/>
      <c r="AV228" s="382"/>
      <c r="AW228" s="382"/>
      <c r="AX228" s="382"/>
      <c r="AY228" s="382"/>
      <c r="AZ228" s="382"/>
      <c r="BA228" s="382"/>
      <c r="BB228" s="382"/>
      <c r="BC228" s="382"/>
      <c r="BD228" s="382"/>
      <c r="BE228" s="382"/>
      <c r="BF228" s="382"/>
      <c r="BG228" s="382"/>
      <c r="BH228" s="382"/>
      <c r="BI228" s="382"/>
      <c r="BJ228" s="382"/>
      <c r="BK228" s="382"/>
      <c r="BL228" s="382"/>
      <c r="BM228" s="382"/>
      <c r="BN228" s="382"/>
      <c r="BO228" s="382"/>
      <c r="BP228" s="382"/>
      <c r="BQ228" s="382"/>
      <c r="BR228" s="382"/>
      <c r="BS228" s="382"/>
      <c r="BT228" s="382"/>
      <c r="BU228" s="382"/>
      <c r="BV228" s="382"/>
      <c r="BW228" s="382"/>
      <c r="BX228" s="382"/>
      <c r="BY228" s="382"/>
      <c r="BZ228" s="382"/>
      <c r="CA228" s="382"/>
      <c r="CB228" s="382"/>
      <c r="CC228" s="382"/>
      <c r="CD228" s="382"/>
      <c r="CE228" s="382"/>
      <c r="CF228" s="382"/>
      <c r="CG228" s="382"/>
      <c r="CH228" s="382"/>
      <c r="CI228" s="382"/>
      <c r="CJ228" s="382"/>
      <c r="CK228" s="382"/>
      <c r="CL228" s="382"/>
      <c r="CM228" s="382"/>
      <c r="CN228" s="382"/>
      <c r="CO228" s="382"/>
      <c r="CP228" s="382"/>
      <c r="CQ228" s="382"/>
      <c r="CR228" s="382"/>
      <c r="CS228" s="382"/>
      <c r="CT228" s="382"/>
      <c r="CU228" s="382"/>
      <c r="CV228" s="382"/>
      <c r="CW228" s="382"/>
      <c r="CX228" s="382"/>
      <c r="CY228" s="382"/>
      <c r="CZ228" s="382"/>
      <c r="DA228" s="382"/>
      <c r="DB228" s="382"/>
      <c r="DC228" s="382"/>
      <c r="DD228" s="382"/>
      <c r="DE228" s="382"/>
      <c r="DF228" s="382"/>
      <c r="DG228" s="382"/>
      <c r="DH228" s="382"/>
      <c r="DI228" s="382"/>
      <c r="DJ228" s="382"/>
      <c r="DK228" s="382"/>
      <c r="DL228" s="382"/>
      <c r="DM228" s="382"/>
      <c r="DN228" s="382"/>
      <c r="DO228" s="382"/>
      <c r="DP228" s="382"/>
      <c r="DQ228" s="382"/>
      <c r="DR228" s="382"/>
      <c r="DS228" s="382"/>
      <c r="DT228" s="382"/>
      <c r="DU228" s="382"/>
      <c r="DV228" s="382"/>
      <c r="DW228" s="382"/>
      <c r="DX228" s="382"/>
      <c r="DY228" s="382"/>
      <c r="DZ228" s="382"/>
      <c r="EA228" s="382"/>
      <c r="EB228" s="382"/>
      <c r="EC228" s="382"/>
      <c r="ED228" s="382"/>
      <c r="EE228" s="382"/>
      <c r="EF228" s="382"/>
      <c r="EG228" s="382"/>
      <c r="EH228" s="382"/>
      <c r="EI228" s="382"/>
      <c r="EJ228" s="382"/>
      <c r="EK228" s="382"/>
      <c r="EL228" s="382"/>
      <c r="EM228" s="382"/>
      <c r="EN228" s="382"/>
      <c r="EO228" s="382"/>
      <c r="EP228" s="382"/>
      <c r="EQ228" s="382"/>
      <c r="ER228" s="382"/>
      <c r="ES228" s="382"/>
      <c r="ET228" s="382"/>
      <c r="EU228" s="382"/>
      <c r="EV228" s="382"/>
      <c r="EW228" s="382"/>
      <c r="EX228" s="382"/>
      <c r="EY228" s="382"/>
      <c r="EZ228" s="382"/>
      <c r="FA228" s="382"/>
      <c r="FB228" s="382"/>
      <c r="FC228" s="382"/>
      <c r="FD228" s="382"/>
      <c r="FE228" s="382"/>
      <c r="FF228" s="382"/>
      <c r="FG228" s="382"/>
      <c r="FH228" s="382"/>
      <c r="FI228" s="382"/>
      <c r="FJ228" s="382"/>
      <c r="FK228" s="382"/>
      <c r="FL228" s="382"/>
      <c r="FM228" s="382"/>
      <c r="FN228" s="382"/>
      <c r="FO228" s="382"/>
      <c r="FP228" s="382"/>
      <c r="FQ228" s="382"/>
      <c r="FR228" s="382"/>
      <c r="FS228" s="382"/>
      <c r="FT228" s="382"/>
      <c r="FU228" s="382"/>
      <c r="FV228" s="382"/>
      <c r="FW228" s="382"/>
      <c r="FX228" s="382"/>
      <c r="FY228" s="382"/>
      <c r="FZ228" s="382"/>
      <c r="GA228" s="382"/>
      <c r="GB228" s="382"/>
      <c r="GC228" s="382"/>
      <c r="GD228" s="382"/>
      <c r="GE228" s="382"/>
      <c r="GF228" s="382"/>
      <c r="GG228" s="382"/>
      <c r="GH228" s="382"/>
      <c r="GI228" s="382"/>
      <c r="GJ228" s="382"/>
      <c r="GK228" s="382"/>
      <c r="GL228" s="382"/>
      <c r="GM228" s="382"/>
      <c r="GN228" s="382"/>
      <c r="GO228" s="382"/>
      <c r="GP228" s="382"/>
      <c r="GQ228" s="382"/>
      <c r="GR228" s="382"/>
      <c r="GS228" s="382"/>
      <c r="GT228" s="382"/>
      <c r="GU228" s="382"/>
      <c r="GV228" s="382"/>
      <c r="GW228" s="382"/>
      <c r="GX228" s="382"/>
      <c r="GY228" s="382"/>
      <c r="GZ228" s="382"/>
      <c r="HA228" s="382"/>
      <c r="HB228" s="382"/>
      <c r="HC228" s="382"/>
      <c r="HD228" s="382"/>
      <c r="HE228" s="382"/>
      <c r="HF228" s="382"/>
      <c r="HG228" s="382"/>
      <c r="HH228" s="382"/>
      <c r="HI228" s="382"/>
      <c r="HJ228" s="382"/>
      <c r="HK228" s="382"/>
      <c r="HL228" s="382"/>
      <c r="HM228" s="382"/>
      <c r="HN228" s="382"/>
      <c r="HO228" s="382"/>
      <c r="HP228" s="382"/>
      <c r="HQ228" s="382"/>
      <c r="HR228" s="382"/>
      <c r="HS228" s="382"/>
      <c r="HT228" s="382"/>
      <c r="HU228" s="382"/>
      <c r="HV228" s="382"/>
      <c r="HW228" s="382"/>
      <c r="HX228" s="382"/>
      <c r="HY228" s="382"/>
      <c r="HZ228" s="382"/>
      <c r="IA228" s="382"/>
      <c r="IB228" s="382"/>
      <c r="IC228" s="382"/>
      <c r="ID228" s="382"/>
      <c r="IE228" s="382"/>
      <c r="IF228" s="382"/>
      <c r="IG228" s="382"/>
      <c r="IH228" s="382"/>
      <c r="II228" s="382"/>
      <c r="IJ228" s="382"/>
      <c r="IK228" s="382"/>
      <c r="IL228" s="382"/>
      <c r="IM228" s="382"/>
      <c r="IN228" s="382"/>
      <c r="IO228" s="382"/>
      <c r="IP228" s="382"/>
      <c r="IQ228" s="382"/>
      <c r="IR228" s="382"/>
      <c r="IS228" s="382"/>
      <c r="IT228" s="382"/>
      <c r="IU228" s="382"/>
      <c r="IV228" s="382"/>
      <c r="IW228" s="382"/>
      <c r="IX228" s="382"/>
      <c r="IY228" s="382"/>
      <c r="IZ228" s="382"/>
      <c r="JA228" s="382"/>
      <c r="JB228" s="382"/>
      <c r="JC228" s="382"/>
      <c r="JD228" s="382"/>
      <c r="JE228" s="382"/>
      <c r="JF228" s="382"/>
      <c r="JG228" s="382"/>
      <c r="JH228" s="382"/>
      <c r="JI228" s="382"/>
      <c r="JJ228" s="382"/>
      <c r="JK228" s="382"/>
      <c r="JL228" s="382"/>
      <c r="JM228" s="382"/>
      <c r="JN228" s="382"/>
      <c r="JO228" s="382"/>
      <c r="JP228" s="382"/>
      <c r="JQ228" s="382"/>
      <c r="JR228" s="382"/>
      <c r="JS228" s="382"/>
      <c r="JT228" s="382"/>
      <c r="JU228" s="382"/>
      <c r="JV228" s="382"/>
      <c r="JW228" s="382"/>
      <c r="JX228" s="382"/>
      <c r="JY228" s="382"/>
      <c r="JZ228" s="382"/>
      <c r="KA228" s="382"/>
      <c r="KB228" s="382"/>
      <c r="KC228" s="382"/>
      <c r="KD228" s="382"/>
      <c r="KE228" s="382"/>
      <c r="KF228" s="382"/>
      <c r="KG228" s="382"/>
      <c r="KH228" s="382"/>
      <c r="KI228" s="382"/>
      <c r="KJ228" s="382"/>
      <c r="KK228" s="382"/>
      <c r="KL228" s="382"/>
      <c r="KM228" s="382"/>
      <c r="KN228" s="382"/>
      <c r="KO228" s="382"/>
      <c r="KP228" s="382"/>
      <c r="KQ228" s="382"/>
      <c r="KR228" s="382"/>
      <c r="KS228" s="382"/>
      <c r="KT228" s="382"/>
      <c r="KU228" s="382"/>
      <c r="KV228" s="382"/>
      <c r="KW228" s="382"/>
      <c r="KX228" s="382"/>
      <c r="KY228" s="382"/>
      <c r="KZ228" s="382"/>
      <c r="LA228" s="382"/>
      <c r="LB228" s="382"/>
      <c r="LC228" s="382"/>
      <c r="LD228" s="382"/>
      <c r="LE228" s="382"/>
      <c r="LF228" s="382"/>
      <c r="LG228" s="382"/>
      <c r="LH228" s="382"/>
      <c r="LI228" s="382"/>
      <c r="LJ228" s="382"/>
      <c r="LK228" s="382"/>
      <c r="LL228" s="382"/>
      <c r="LM228" s="382"/>
      <c r="LN228" s="382"/>
      <c r="LO228" s="382"/>
      <c r="LP228" s="382"/>
      <c r="LQ228" s="382"/>
      <c r="LR228" s="382"/>
      <c r="LS228" s="382"/>
      <c r="LT228" s="382"/>
      <c r="LU228" s="382"/>
      <c r="LV228" s="382"/>
      <c r="LW228" s="382"/>
      <c r="LX228" s="382"/>
      <c r="LY228" s="382"/>
      <c r="LZ228" s="382"/>
      <c r="MA228" s="382"/>
      <c r="MB228" s="382"/>
      <c r="MC228" s="382"/>
      <c r="MD228" s="382"/>
      <c r="ME228" s="382"/>
      <c r="MF228" s="382"/>
      <c r="MG228" s="382"/>
      <c r="MH228" s="382"/>
      <c r="MI228" s="382"/>
      <c r="MJ228" s="382"/>
      <c r="MK228" s="382"/>
      <c r="ML228" s="382"/>
      <c r="MM228" s="382"/>
      <c r="MN228" s="382"/>
      <c r="MO228" s="382"/>
      <c r="MP228" s="382"/>
      <c r="MQ228" s="382"/>
      <c r="MR228" s="382"/>
      <c r="MS228" s="382"/>
      <c r="MT228" s="382"/>
      <c r="MU228" s="382"/>
      <c r="MV228" s="382"/>
      <c r="MW228" s="382"/>
      <c r="MX228" s="382"/>
      <c r="MY228" s="382"/>
      <c r="MZ228" s="382"/>
      <c r="NA228" s="382"/>
      <c r="NB228" s="382"/>
      <c r="NC228" s="382"/>
      <c r="ND228" s="382"/>
      <c r="NE228" s="382"/>
      <c r="NF228" s="382"/>
      <c r="NG228" s="382"/>
      <c r="NH228" s="382"/>
      <c r="NI228" s="382"/>
      <c r="NJ228" s="382"/>
      <c r="NK228" s="382"/>
      <c r="NL228" s="382"/>
      <c r="NM228" s="382"/>
      <c r="NN228" s="382"/>
      <c r="NO228" s="382"/>
      <c r="NP228" s="382"/>
      <c r="NQ228" s="382"/>
      <c r="NR228" s="382"/>
      <c r="NS228" s="382"/>
      <c r="NT228" s="382"/>
      <c r="NU228" s="382"/>
      <c r="NV228" s="382"/>
      <c r="NW228" s="382"/>
      <c r="NX228" s="382"/>
      <c r="NY228" s="382"/>
      <c r="NZ228" s="382"/>
      <c r="OA228" s="382"/>
      <c r="OB228" s="382"/>
      <c r="OC228" s="382"/>
      <c r="OD228" s="382"/>
      <c r="OE228" s="382"/>
      <c r="OF228" s="382"/>
      <c r="OG228" s="382"/>
      <c r="OH228" s="382"/>
      <c r="OI228" s="382"/>
      <c r="OJ228" s="382"/>
      <c r="OK228" s="382"/>
      <c r="OL228" s="382"/>
      <c r="OM228" s="382"/>
      <c r="ON228" s="382"/>
      <c r="OO228" s="382"/>
      <c r="OP228" s="382"/>
      <c r="OQ228" s="382"/>
      <c r="OR228" s="382"/>
      <c r="OS228" s="382"/>
      <c r="OT228" s="382"/>
      <c r="OU228" s="382"/>
      <c r="OV228" s="382"/>
      <c r="OW228" s="382"/>
      <c r="OX228" s="382"/>
      <c r="OY228" s="382"/>
      <c r="OZ228" s="382"/>
      <c r="PA228" s="382"/>
      <c r="PB228" s="382"/>
      <c r="PC228" s="382"/>
      <c r="PD228" s="382"/>
      <c r="PE228" s="382"/>
      <c r="PF228" s="382"/>
      <c r="PG228" s="382"/>
      <c r="PH228" s="382"/>
      <c r="PI228" s="382"/>
      <c r="PJ228" s="382"/>
      <c r="PK228" s="382"/>
      <c r="PL228" s="382"/>
      <c r="PM228" s="382"/>
      <c r="PN228" s="382"/>
      <c r="PO228" s="382"/>
      <c r="PP228" s="382"/>
      <c r="PQ228" s="382"/>
      <c r="PR228" s="382"/>
      <c r="PS228" s="382"/>
      <c r="PT228" s="382"/>
      <c r="PU228" s="382"/>
      <c r="PV228" s="382"/>
      <c r="PW228" s="382"/>
      <c r="PX228" s="382"/>
      <c r="PY228" s="382"/>
      <c r="PZ228" s="382"/>
      <c r="QA228" s="382"/>
      <c r="QB228" s="382"/>
      <c r="QC228" s="382"/>
      <c r="QD228" s="382"/>
      <c r="QE228" s="382"/>
      <c r="QF228" s="382"/>
      <c r="QG228" s="382"/>
      <c r="QH228" s="382"/>
      <c r="QI228" s="382"/>
      <c r="QJ228" s="382"/>
      <c r="QK228" s="382"/>
      <c r="QL228" s="382"/>
      <c r="QM228" s="382"/>
      <c r="QN228" s="382"/>
      <c r="QO228" s="382"/>
      <c r="QP228" s="382"/>
      <c r="QQ228" s="382"/>
      <c r="QR228" s="382"/>
      <c r="QS228" s="382"/>
      <c r="QT228" s="382"/>
      <c r="QU228" s="382"/>
      <c r="QV228" s="382"/>
      <c r="QW228" s="382"/>
      <c r="QX228" s="382"/>
      <c r="QY228" s="382"/>
      <c r="QZ228" s="382"/>
      <c r="RA228" s="382"/>
      <c r="RB228" s="382"/>
      <c r="RC228" s="382"/>
      <c r="RD228" s="382"/>
      <c r="RE228" s="382"/>
      <c r="RF228" s="382"/>
      <c r="RG228" s="382"/>
      <c r="RH228" s="382"/>
      <c r="RI228" s="382"/>
      <c r="RJ228" s="382"/>
      <c r="RK228" s="382"/>
      <c r="RL228" s="382"/>
      <c r="RM228" s="382"/>
      <c r="RN228" s="382"/>
      <c r="RO228" s="382"/>
      <c r="RP228" s="382"/>
      <c r="RQ228" s="382"/>
      <c r="RR228" s="382"/>
      <c r="RS228" s="382"/>
      <c r="RT228" s="382"/>
      <c r="RU228" s="382"/>
      <c r="RV228" s="382"/>
      <c r="RW228" s="382"/>
      <c r="RX228" s="382"/>
      <c r="RY228" s="382"/>
      <c r="RZ228" s="382"/>
      <c r="SA228" s="382"/>
      <c r="SB228" s="382"/>
      <c r="SC228" s="382"/>
      <c r="SD228" s="382"/>
      <c r="SE228" s="382"/>
      <c r="SF228" s="382"/>
      <c r="SG228" s="382"/>
      <c r="SH228" s="382"/>
      <c r="SI228" s="382"/>
      <c r="SJ228" s="382"/>
      <c r="SK228" s="382"/>
      <c r="SL228" s="382"/>
      <c r="SM228" s="382"/>
      <c r="SN228" s="382"/>
      <c r="SO228" s="382"/>
      <c r="SP228" s="382"/>
      <c r="SQ228" s="382"/>
      <c r="SR228" s="382"/>
      <c r="SS228" s="382"/>
      <c r="ST228" s="382"/>
      <c r="SU228" s="382"/>
      <c r="SV228" s="382"/>
      <c r="SW228" s="382"/>
      <c r="SX228" s="382"/>
      <c r="SY228" s="382"/>
      <c r="SZ228" s="382"/>
      <c r="TA228" s="382"/>
      <c r="TB228" s="382"/>
      <c r="TC228" s="382"/>
      <c r="TD228" s="382"/>
      <c r="TE228" s="382"/>
      <c r="TF228" s="382"/>
      <c r="TG228" s="382"/>
      <c r="TH228" s="382"/>
      <c r="TI228" s="382"/>
      <c r="TJ228" s="382"/>
      <c r="TK228" s="382"/>
      <c r="TL228" s="382"/>
      <c r="TM228" s="382"/>
      <c r="TN228" s="382"/>
      <c r="TO228" s="382"/>
      <c r="TP228" s="382"/>
      <c r="TQ228" s="382"/>
      <c r="TR228" s="382"/>
      <c r="TS228" s="382"/>
      <c r="TT228" s="382"/>
      <c r="TU228" s="382"/>
      <c r="TV228" s="382"/>
      <c r="TW228" s="382"/>
      <c r="TX228" s="382"/>
      <c r="TY228" s="382"/>
      <c r="TZ228" s="382"/>
      <c r="UA228" s="382"/>
      <c r="UB228" s="382"/>
      <c r="UC228" s="382"/>
      <c r="UD228" s="382"/>
      <c r="UE228" s="382"/>
      <c r="UF228" s="382"/>
      <c r="UG228" s="382"/>
      <c r="UH228" s="382"/>
      <c r="UI228" s="382"/>
      <c r="UJ228" s="382"/>
      <c r="UK228" s="382"/>
      <c r="UL228" s="382"/>
      <c r="UM228" s="382"/>
      <c r="UN228" s="382"/>
      <c r="UO228" s="382"/>
      <c r="UP228" s="382"/>
      <c r="UQ228" s="382"/>
      <c r="UR228" s="382"/>
      <c r="US228" s="382"/>
      <c r="UT228" s="382"/>
      <c r="UU228" s="382"/>
      <c r="UV228" s="382"/>
      <c r="UW228" s="382"/>
      <c r="UX228" s="382"/>
      <c r="UY228" s="382"/>
      <c r="UZ228" s="382"/>
      <c r="VA228" s="382"/>
      <c r="VB228" s="382"/>
      <c r="VC228" s="382"/>
      <c r="VD228" s="382"/>
      <c r="VE228" s="382"/>
      <c r="VF228" s="382"/>
      <c r="VG228" s="382"/>
      <c r="VH228" s="382"/>
      <c r="VI228" s="382"/>
      <c r="VJ228" s="382"/>
      <c r="VK228" s="382"/>
      <c r="VL228" s="382"/>
      <c r="VM228" s="382"/>
      <c r="VN228" s="382"/>
      <c r="VO228" s="382"/>
      <c r="VP228" s="382"/>
      <c r="VQ228" s="382"/>
      <c r="VR228" s="382"/>
      <c r="VS228" s="382"/>
      <c r="VT228" s="382"/>
      <c r="VU228" s="382"/>
      <c r="VV228" s="382"/>
      <c r="VW228" s="382"/>
      <c r="VX228" s="382"/>
      <c r="VY228" s="382"/>
      <c r="VZ228" s="382"/>
      <c r="WA228" s="382"/>
      <c r="WB228" s="382"/>
      <c r="WC228" s="382"/>
      <c r="WD228" s="382"/>
      <c r="WE228" s="382"/>
      <c r="WF228" s="382"/>
      <c r="WG228" s="382"/>
      <c r="WH228" s="382"/>
      <c r="WI228" s="382"/>
      <c r="WJ228" s="382"/>
      <c r="WK228" s="382"/>
      <c r="WL228" s="382"/>
      <c r="WM228" s="382"/>
      <c r="WN228" s="382"/>
      <c r="WO228" s="382"/>
      <c r="WP228" s="382"/>
      <c r="WQ228" s="382"/>
      <c r="WR228" s="382"/>
      <c r="WS228" s="382"/>
      <c r="WT228" s="382"/>
      <c r="WU228" s="382"/>
      <c r="WV228" s="382"/>
      <c r="WW228" s="382"/>
      <c r="WX228" s="382"/>
      <c r="WY228" s="382"/>
      <c r="WZ228" s="382"/>
      <c r="XA228" s="382"/>
      <c r="XB228" s="382"/>
      <c r="XC228" s="382"/>
      <c r="XD228" s="382"/>
      <c r="XE228" s="382"/>
      <c r="XF228" s="382"/>
      <c r="XG228" s="382"/>
      <c r="XH228" s="382"/>
      <c r="XI228" s="382"/>
      <c r="XJ228" s="382"/>
      <c r="XK228" s="382"/>
      <c r="XL228" s="382"/>
      <c r="XM228" s="382"/>
      <c r="XN228" s="382"/>
      <c r="XO228" s="382"/>
      <c r="XP228" s="382"/>
      <c r="XQ228" s="382"/>
      <c r="XR228" s="382"/>
      <c r="XS228" s="382"/>
      <c r="XT228" s="382"/>
      <c r="XU228" s="382"/>
      <c r="XV228" s="382"/>
      <c r="XW228" s="382"/>
      <c r="XX228" s="382"/>
      <c r="XY228" s="382"/>
      <c r="XZ228" s="382"/>
      <c r="YA228" s="382"/>
      <c r="YB228" s="382"/>
      <c r="YC228" s="382"/>
      <c r="YD228" s="382"/>
      <c r="YE228" s="382"/>
      <c r="YF228" s="382"/>
      <c r="YG228" s="382"/>
      <c r="YH228" s="382"/>
      <c r="YI228" s="382"/>
      <c r="YJ228" s="382"/>
      <c r="YK228" s="382"/>
      <c r="YL228" s="382"/>
      <c r="YM228" s="382"/>
      <c r="YN228" s="382"/>
      <c r="YO228" s="382"/>
      <c r="YP228" s="382"/>
      <c r="YQ228" s="382"/>
      <c r="YR228" s="382"/>
      <c r="YS228" s="382"/>
      <c r="YT228" s="382"/>
      <c r="YU228" s="382"/>
      <c r="YV228" s="382"/>
      <c r="YW228" s="382"/>
      <c r="YX228" s="382"/>
      <c r="YY228" s="382"/>
      <c r="YZ228" s="382"/>
      <c r="ZA228" s="382"/>
      <c r="ZB228" s="382"/>
      <c r="ZC228" s="382"/>
      <c r="ZD228" s="382"/>
      <c r="ZE228" s="382"/>
      <c r="ZF228" s="382"/>
      <c r="ZG228" s="382"/>
      <c r="ZH228" s="382"/>
      <c r="ZI228" s="382"/>
      <c r="ZJ228" s="382"/>
      <c r="ZK228" s="382"/>
      <c r="ZL228" s="382"/>
      <c r="ZM228" s="382"/>
      <c r="ZN228" s="382"/>
      <c r="ZO228" s="382"/>
      <c r="ZP228" s="382"/>
      <c r="ZQ228" s="382"/>
      <c r="ZR228" s="382"/>
      <c r="ZS228" s="382"/>
      <c r="ZT228" s="382"/>
      <c r="ZU228" s="382"/>
      <c r="ZV228" s="382"/>
      <c r="ZW228" s="382"/>
      <c r="ZX228" s="382"/>
      <c r="ZY228" s="382"/>
      <c r="ZZ228" s="382"/>
      <c r="AAA228" s="382"/>
      <c r="AAB228" s="382"/>
      <c r="AAC228" s="382"/>
      <c r="AAD228" s="382"/>
      <c r="AAE228" s="382"/>
      <c r="AAF228" s="382"/>
      <c r="AAG228" s="382"/>
      <c r="AAH228" s="382"/>
      <c r="AAI228" s="382"/>
      <c r="AAJ228" s="382"/>
      <c r="AAK228" s="382"/>
      <c r="AAL228" s="382"/>
      <c r="AAM228" s="382"/>
      <c r="AAN228" s="382"/>
      <c r="AAO228" s="382"/>
      <c r="AAP228" s="382"/>
      <c r="AAQ228" s="382"/>
      <c r="AAR228" s="382"/>
      <c r="AAS228" s="382"/>
      <c r="AAT228" s="382"/>
      <c r="AAU228" s="382"/>
      <c r="AAV228" s="382"/>
      <c r="AAW228" s="382"/>
      <c r="AAX228" s="382"/>
      <c r="AAY228" s="382"/>
      <c r="AAZ228" s="382"/>
      <c r="ABA228" s="382"/>
      <c r="ABB228" s="382"/>
      <c r="ABC228" s="382"/>
      <c r="ABD228" s="382"/>
      <c r="ABE228" s="382"/>
      <c r="ABF228" s="382"/>
      <c r="ABG228" s="382"/>
      <c r="ABH228" s="382"/>
      <c r="ABI228" s="382"/>
      <c r="ABJ228" s="382"/>
      <c r="ABK228" s="382"/>
      <c r="ABL228" s="382"/>
      <c r="ABM228" s="382"/>
      <c r="ABN228" s="382"/>
      <c r="ABO228" s="382"/>
      <c r="ABP228" s="382"/>
      <c r="ABQ228" s="382"/>
      <c r="ABR228" s="382"/>
      <c r="ABS228" s="382"/>
      <c r="ABT228" s="382"/>
      <c r="ABU228" s="382"/>
      <c r="ABV228" s="382"/>
      <c r="ABW228" s="382"/>
      <c r="ABX228" s="382"/>
      <c r="ABY228" s="382"/>
      <c r="ABZ228" s="382"/>
      <c r="ACA228" s="382"/>
      <c r="ACB228" s="382"/>
      <c r="ACC228" s="382"/>
      <c r="ACD228" s="382"/>
      <c r="ACE228" s="382"/>
      <c r="ACF228" s="382"/>
      <c r="ACG228" s="382"/>
      <c r="ACH228" s="382"/>
      <c r="ACI228" s="382"/>
      <c r="ACJ228" s="382"/>
      <c r="ACK228" s="382"/>
      <c r="ACL228" s="382"/>
      <c r="ACM228" s="382"/>
      <c r="ACN228" s="382"/>
      <c r="ACO228" s="382"/>
      <c r="ACP228" s="382"/>
      <c r="ACQ228" s="382"/>
      <c r="ACR228" s="382"/>
      <c r="ACS228" s="382"/>
      <c r="ACT228" s="382"/>
      <c r="ACU228" s="382"/>
      <c r="ACV228" s="382"/>
      <c r="ACW228" s="382"/>
      <c r="ACX228" s="382"/>
      <c r="ACY228" s="382"/>
      <c r="ACZ228" s="382"/>
      <c r="ADA228" s="382"/>
      <c r="ADB228" s="382"/>
      <c r="ADC228" s="382"/>
      <c r="ADD228" s="382"/>
      <c r="ADE228" s="382"/>
      <c r="ADF228" s="382"/>
      <c r="ADG228" s="382"/>
      <c r="ADH228" s="382"/>
      <c r="ADI228" s="382"/>
      <c r="ADJ228" s="382"/>
      <c r="ADK228" s="382"/>
      <c r="ADL228" s="382"/>
      <c r="ADM228" s="382"/>
      <c r="ADN228" s="382"/>
      <c r="ADO228" s="382"/>
      <c r="ADP228" s="382"/>
      <c r="ADQ228" s="382"/>
      <c r="ADR228" s="382"/>
      <c r="ADS228" s="382"/>
      <c r="ADT228" s="382"/>
      <c r="ADU228" s="382"/>
      <c r="ADV228" s="382"/>
      <c r="ADW228" s="382"/>
      <c r="ADX228" s="382"/>
      <c r="ADY228" s="382"/>
      <c r="ADZ228" s="382"/>
      <c r="AEA228" s="382"/>
      <c r="AEB228" s="382"/>
      <c r="AEC228" s="382"/>
      <c r="AED228" s="382"/>
      <c r="AEE228" s="382"/>
      <c r="AEF228" s="382"/>
      <c r="AEG228" s="382"/>
      <c r="AEH228" s="382"/>
      <c r="AEI228" s="382"/>
      <c r="AEJ228" s="382"/>
      <c r="AEK228" s="382"/>
      <c r="AEL228" s="382"/>
      <c r="AEM228" s="382"/>
      <c r="AEN228" s="382"/>
      <c r="AEO228" s="382"/>
      <c r="AEP228" s="382"/>
      <c r="AEQ228" s="382"/>
      <c r="AER228" s="382"/>
      <c r="AES228" s="382"/>
      <c r="AET228" s="382"/>
      <c r="AEU228" s="382"/>
      <c r="AEV228" s="382"/>
      <c r="AEW228" s="382"/>
      <c r="AEX228" s="382"/>
      <c r="AEY228" s="382"/>
      <c r="AEZ228" s="382"/>
      <c r="AFA228" s="382"/>
      <c r="AFB228" s="382"/>
      <c r="AFC228" s="382"/>
      <c r="AFD228" s="382"/>
      <c r="AFE228" s="382"/>
      <c r="AFF228" s="382"/>
      <c r="AFG228" s="382"/>
      <c r="AFH228" s="382"/>
      <c r="AFI228" s="382"/>
      <c r="AFJ228" s="382"/>
      <c r="AFK228" s="382"/>
      <c r="AFL228" s="382"/>
      <c r="AFM228" s="382"/>
      <c r="AFN228" s="382"/>
      <c r="AFO228" s="382"/>
      <c r="AFP228" s="382"/>
      <c r="AFQ228" s="382"/>
      <c r="AFR228" s="382"/>
      <c r="AFS228" s="382"/>
      <c r="AFT228" s="382"/>
      <c r="AFU228" s="382"/>
      <c r="AFV228" s="382"/>
      <c r="AFW228" s="382"/>
      <c r="AFX228" s="382"/>
      <c r="AFY228" s="382"/>
      <c r="AFZ228" s="382"/>
      <c r="AGA228" s="382"/>
      <c r="AGB228" s="382"/>
      <c r="AGC228" s="382"/>
      <c r="AGD228" s="382"/>
      <c r="AGE228" s="382"/>
      <c r="AGF228" s="382"/>
      <c r="AGG228" s="382"/>
      <c r="AGH228" s="382"/>
      <c r="AGI228" s="382"/>
      <c r="AGJ228" s="382"/>
      <c r="AGK228" s="382"/>
      <c r="AGL228" s="382"/>
      <c r="AGM228" s="382"/>
      <c r="AGN228" s="382"/>
      <c r="AGO228" s="382"/>
      <c r="AGP228" s="382"/>
      <c r="AGQ228" s="382"/>
      <c r="AGR228" s="382"/>
      <c r="AGS228" s="382"/>
      <c r="AGT228" s="382"/>
      <c r="AGU228" s="382"/>
      <c r="AGV228" s="382"/>
      <c r="AGW228" s="382"/>
      <c r="AGX228" s="382"/>
      <c r="AGY228" s="382"/>
      <c r="AGZ228" s="382"/>
      <c r="AHA228" s="382"/>
      <c r="AHB228" s="382"/>
      <c r="AHC228" s="382"/>
      <c r="AHD228" s="382"/>
      <c r="AHE228" s="382"/>
      <c r="AHF228" s="382"/>
      <c r="AHG228" s="382"/>
      <c r="AHH228" s="382"/>
      <c r="AHI228" s="382"/>
      <c r="AHJ228" s="382"/>
      <c r="AHK228" s="382"/>
      <c r="AHL228" s="382"/>
      <c r="AHM228" s="382"/>
      <c r="AHN228" s="382"/>
      <c r="AHO228" s="382"/>
      <c r="AHP228" s="382"/>
      <c r="AHQ228" s="382"/>
      <c r="AHR228" s="382"/>
      <c r="AHS228" s="382"/>
      <c r="AHT228" s="382"/>
      <c r="AHU228" s="382"/>
      <c r="AHV228" s="382"/>
      <c r="AHW228" s="382"/>
      <c r="AHX228" s="382"/>
      <c r="AHY228" s="382"/>
      <c r="AHZ228" s="382"/>
      <c r="AIA228" s="382"/>
      <c r="AIB228" s="382"/>
      <c r="AIC228" s="382"/>
      <c r="AID228" s="382"/>
      <c r="AIE228" s="382"/>
      <c r="AIF228" s="382"/>
      <c r="AIG228" s="382"/>
      <c r="AIH228" s="382"/>
      <c r="AII228" s="382"/>
      <c r="AIJ228" s="382"/>
      <c r="AIK228" s="382"/>
      <c r="AIL228" s="382"/>
      <c r="AIM228" s="382"/>
      <c r="AIN228" s="382"/>
      <c r="AIO228" s="382"/>
      <c r="AIP228" s="382"/>
      <c r="AIQ228" s="382"/>
      <c r="AIR228" s="382"/>
      <c r="AIS228" s="382"/>
      <c r="AIT228" s="382"/>
      <c r="AIU228" s="382"/>
      <c r="AIV228" s="382"/>
      <c r="AIW228" s="382"/>
      <c r="AIX228" s="382"/>
      <c r="AIY228" s="382"/>
      <c r="AIZ228" s="382"/>
      <c r="AJA228" s="382"/>
      <c r="AJB228" s="382"/>
      <c r="AJC228" s="382"/>
      <c r="AJD228" s="382"/>
      <c r="AJE228" s="382"/>
      <c r="AJF228" s="382"/>
      <c r="AJG228" s="382"/>
      <c r="AJH228" s="382"/>
      <c r="AJI228" s="382"/>
      <c r="AJJ228" s="382"/>
      <c r="AJK228" s="382"/>
      <c r="AJL228" s="382"/>
      <c r="AJM228" s="382"/>
      <c r="AJN228" s="382"/>
      <c r="AJO228" s="382"/>
      <c r="AJP228" s="382"/>
      <c r="AJQ228" s="382"/>
      <c r="AJR228" s="382"/>
      <c r="AJS228" s="382"/>
      <c r="AJT228" s="382"/>
      <c r="AJU228" s="382"/>
      <c r="AJV228" s="382"/>
      <c r="AJW228" s="382"/>
      <c r="AJX228" s="382"/>
      <c r="AJY228" s="382"/>
      <c r="AJZ228" s="382"/>
      <c r="AKA228" s="382"/>
      <c r="AKB228" s="382"/>
      <c r="AKC228" s="382"/>
      <c r="AKD228" s="382"/>
      <c r="AKE228" s="382"/>
      <c r="AKF228" s="382"/>
      <c r="AKG228" s="382"/>
      <c r="AKH228" s="382"/>
      <c r="AKI228" s="382"/>
      <c r="AKJ228" s="382"/>
      <c r="AKK228" s="382"/>
      <c r="AKL228" s="382"/>
      <c r="AKM228" s="382"/>
      <c r="AKN228" s="382"/>
      <c r="AKO228" s="382"/>
      <c r="AKP228" s="382"/>
      <c r="AKQ228" s="382"/>
      <c r="AKR228" s="382"/>
      <c r="AKS228" s="382"/>
      <c r="AKT228" s="382"/>
      <c r="AKU228" s="382"/>
      <c r="AKV228" s="382"/>
      <c r="AKW228" s="382"/>
      <c r="AKX228" s="382"/>
      <c r="AKY228" s="382"/>
      <c r="AKZ228" s="382"/>
      <c r="ALA228" s="382"/>
      <c r="ALB228" s="382"/>
      <c r="ALC228" s="382"/>
      <c r="ALD228" s="382"/>
      <c r="ALE228" s="382"/>
      <c r="ALF228" s="382"/>
      <c r="ALG228" s="382"/>
      <c r="ALH228" s="382"/>
      <c r="ALI228" s="382"/>
      <c r="ALJ228" s="382"/>
      <c r="ALK228" s="382"/>
      <c r="ALL228" s="382"/>
      <c r="ALM228" s="382"/>
      <c r="ALN228" s="382"/>
      <c r="ALO228" s="382"/>
      <c r="ALP228" s="382"/>
      <c r="ALQ228" s="382"/>
      <c r="ALR228" s="382"/>
      <c r="ALS228" s="382"/>
      <c r="ALT228" s="382"/>
      <c r="ALU228" s="382"/>
      <c r="ALV228" s="382"/>
      <c r="ALW228" s="382"/>
      <c r="ALX228" s="382"/>
      <c r="ALY228" s="382"/>
      <c r="ALZ228" s="382"/>
      <c r="AMA228" s="382"/>
      <c r="AMB228" s="382"/>
      <c r="AMC228" s="382"/>
      <c r="AMD228" s="382"/>
      <c r="AME228" s="382"/>
      <c r="AMF228" s="382"/>
      <c r="AMG228" s="382"/>
      <c r="AMH228" s="382"/>
      <c r="AMI228" s="382"/>
      <c r="AMJ228" s="382"/>
      <c r="AMK228" s="382"/>
      <c r="AML228" s="382"/>
      <c r="AMM228" s="382"/>
      <c r="AMN228" s="382"/>
      <c r="AMO228" s="382"/>
      <c r="AMP228" s="382"/>
      <c r="AMQ228" s="382"/>
      <c r="AMR228" s="382"/>
      <c r="AMS228" s="382"/>
      <c r="AMT228" s="382"/>
      <c r="AMU228" s="382"/>
      <c r="AMV228" s="382"/>
      <c r="AMW228" s="382"/>
      <c r="AMX228" s="382"/>
      <c r="AMY228" s="382"/>
      <c r="AMZ228" s="382"/>
      <c r="ANA228" s="382"/>
      <c r="ANB228" s="382"/>
      <c r="ANC228" s="382"/>
      <c r="AND228" s="382"/>
      <c r="ANE228" s="382"/>
      <c r="ANF228" s="382"/>
      <c r="ANG228" s="382"/>
      <c r="ANH228" s="382"/>
      <c r="ANI228" s="382"/>
      <c r="ANJ228" s="382"/>
      <c r="ANK228" s="382"/>
      <c r="ANL228" s="382"/>
      <c r="ANM228" s="382"/>
      <c r="ANN228" s="382"/>
      <c r="ANO228" s="382"/>
      <c r="ANP228" s="382"/>
      <c r="ANQ228" s="382"/>
      <c r="ANR228" s="382"/>
      <c r="ANS228" s="382"/>
      <c r="ANT228" s="382"/>
      <c r="ANU228" s="382"/>
      <c r="ANV228" s="382"/>
      <c r="ANW228" s="382"/>
      <c r="ANX228" s="382"/>
      <c r="ANY228" s="382"/>
      <c r="ANZ228" s="382"/>
      <c r="AOA228" s="382"/>
      <c r="AOB228" s="382"/>
      <c r="AOC228" s="382"/>
      <c r="AOD228" s="382"/>
      <c r="AOE228" s="382"/>
      <c r="AOF228" s="382"/>
      <c r="AOG228" s="382"/>
      <c r="AOH228" s="382"/>
      <c r="AOI228" s="382"/>
      <c r="AOJ228" s="382"/>
      <c r="AOK228" s="382"/>
      <c r="AOL228" s="382"/>
      <c r="AOM228" s="382"/>
      <c r="AON228" s="382"/>
      <c r="AOO228" s="382"/>
      <c r="AOP228" s="382"/>
      <c r="AOQ228" s="382"/>
      <c r="AOR228" s="382"/>
      <c r="AOS228" s="382"/>
      <c r="AOT228" s="382"/>
      <c r="AOU228" s="382"/>
      <c r="AOV228" s="382"/>
      <c r="AOW228" s="382"/>
      <c r="AOX228" s="382"/>
      <c r="AOY228" s="382"/>
      <c r="AOZ228" s="382"/>
      <c r="APA228" s="382"/>
      <c r="APB228" s="382"/>
      <c r="APC228" s="382"/>
      <c r="APD228" s="382"/>
      <c r="APE228" s="382"/>
      <c r="APF228" s="382"/>
      <c r="APG228" s="382"/>
      <c r="APH228" s="382"/>
      <c r="API228" s="382"/>
      <c r="APJ228" s="382"/>
      <c r="APK228" s="382"/>
      <c r="APL228" s="382"/>
      <c r="APM228" s="382"/>
      <c r="APN228" s="382"/>
      <c r="APO228" s="382"/>
      <c r="APP228" s="382"/>
      <c r="APQ228" s="382"/>
      <c r="APR228" s="382"/>
      <c r="APS228" s="382"/>
      <c r="APT228" s="382"/>
      <c r="APU228" s="382"/>
      <c r="APV228" s="382"/>
      <c r="APW228" s="382"/>
      <c r="APX228" s="382"/>
      <c r="APY228" s="382"/>
      <c r="APZ228" s="382"/>
      <c r="AQA228" s="382"/>
      <c r="AQB228" s="382"/>
      <c r="AQC228" s="382"/>
      <c r="AQD228" s="382"/>
      <c r="AQE228" s="382"/>
      <c r="AQF228" s="382"/>
      <c r="AQG228" s="382"/>
      <c r="AQH228" s="382"/>
      <c r="AQI228" s="382"/>
      <c r="AQJ228" s="382"/>
      <c r="AQK228" s="382"/>
      <c r="AQL228" s="382"/>
      <c r="AQM228" s="382"/>
      <c r="AQN228" s="382"/>
      <c r="AQO228" s="382"/>
      <c r="AQP228" s="382"/>
      <c r="AQQ228" s="382"/>
      <c r="AQR228" s="382"/>
      <c r="AQS228" s="382"/>
      <c r="AQT228" s="382"/>
      <c r="AQU228" s="382"/>
      <c r="AQV228" s="382"/>
      <c r="AQW228" s="382"/>
      <c r="AQX228" s="382"/>
      <c r="AQY228" s="382"/>
      <c r="AQZ228" s="382"/>
      <c r="ARA228" s="382"/>
      <c r="ARB228" s="382"/>
      <c r="ARC228" s="382"/>
      <c r="ARD228" s="382"/>
      <c r="ARE228" s="382"/>
      <c r="ARF228" s="382"/>
      <c r="ARG228" s="382"/>
      <c r="ARH228" s="382"/>
      <c r="ARI228" s="382"/>
      <c r="ARJ228" s="382"/>
      <c r="ARK228" s="382"/>
      <c r="ARL228" s="382"/>
      <c r="ARM228" s="382"/>
      <c r="ARN228" s="382"/>
      <c r="ARO228" s="382"/>
      <c r="ARP228" s="382"/>
      <c r="ARQ228" s="382"/>
      <c r="ARR228" s="382"/>
      <c r="ARS228" s="382"/>
      <c r="ART228" s="382"/>
      <c r="ARU228" s="382"/>
      <c r="ARV228" s="382"/>
      <c r="ARW228" s="382"/>
      <c r="ARX228" s="382"/>
      <c r="ARY228" s="382"/>
      <c r="ARZ228" s="382"/>
      <c r="ASA228" s="382"/>
      <c r="ASB228" s="382"/>
      <c r="ASC228" s="382"/>
      <c r="ASD228" s="382"/>
      <c r="ASE228" s="382"/>
      <c r="ASF228" s="382"/>
      <c r="ASG228" s="382"/>
      <c r="ASH228" s="382"/>
      <c r="ASI228" s="382"/>
      <c r="ASJ228" s="382"/>
      <c r="ASK228" s="382"/>
      <c r="ASL228" s="382"/>
      <c r="ASM228" s="382"/>
      <c r="ASN228" s="382"/>
      <c r="ASO228" s="382"/>
      <c r="ASP228" s="382"/>
      <c r="ASQ228" s="382"/>
      <c r="ASR228" s="382"/>
      <c r="ASS228" s="382"/>
      <c r="AST228" s="382"/>
      <c r="ASU228" s="382"/>
      <c r="ASV228" s="382"/>
      <c r="ASW228" s="382"/>
      <c r="ASX228" s="382"/>
      <c r="ASY228" s="382"/>
      <c r="ASZ228" s="382"/>
      <c r="ATA228" s="382"/>
      <c r="ATB228" s="382"/>
      <c r="ATC228" s="382"/>
      <c r="ATD228" s="382"/>
      <c r="ATE228" s="382"/>
      <c r="ATF228" s="382"/>
      <c r="ATG228" s="382"/>
      <c r="ATH228" s="382"/>
      <c r="ATI228" s="382"/>
      <c r="ATJ228" s="382"/>
      <c r="ATK228" s="382"/>
      <c r="ATL228" s="382"/>
      <c r="ATM228" s="382"/>
      <c r="ATN228" s="382"/>
      <c r="ATO228" s="382"/>
      <c r="ATP228" s="382"/>
      <c r="ATQ228" s="382"/>
      <c r="ATR228" s="382"/>
      <c r="ATS228" s="382"/>
      <c r="ATT228" s="382"/>
      <c r="ATU228" s="382"/>
      <c r="ATV228" s="382"/>
      <c r="ATW228" s="382"/>
      <c r="ATX228" s="382"/>
      <c r="ATY228" s="382"/>
      <c r="ATZ228" s="382"/>
      <c r="AUA228" s="382"/>
      <c r="AUB228" s="382"/>
      <c r="AUC228" s="382"/>
      <c r="AUD228" s="382"/>
      <c r="AUE228" s="382"/>
      <c r="AUF228" s="382"/>
      <c r="AUG228" s="382"/>
      <c r="AUH228" s="382"/>
      <c r="AUI228" s="382"/>
      <c r="AUJ228" s="382"/>
      <c r="AUK228" s="382"/>
      <c r="AUL228" s="382"/>
      <c r="AUM228" s="382"/>
      <c r="AUN228" s="382"/>
      <c r="AUO228" s="382"/>
      <c r="AUP228" s="382"/>
      <c r="AUQ228" s="382"/>
      <c r="AUR228" s="382"/>
      <c r="AUS228" s="382"/>
      <c r="AUT228" s="382"/>
      <c r="AUU228" s="382"/>
      <c r="AUV228" s="382"/>
      <c r="AUW228" s="382"/>
      <c r="AUX228" s="382"/>
      <c r="AUY228" s="382"/>
      <c r="AUZ228" s="382"/>
      <c r="AVA228" s="382"/>
      <c r="AVB228" s="382"/>
      <c r="AVC228" s="382"/>
      <c r="AVD228" s="382"/>
      <c r="AVE228" s="382"/>
      <c r="AVF228" s="382"/>
      <c r="AVG228" s="382"/>
      <c r="AVH228" s="382"/>
      <c r="AVI228" s="382"/>
      <c r="AVJ228" s="382"/>
      <c r="AVK228" s="382"/>
      <c r="AVL228" s="382"/>
      <c r="AVM228" s="382"/>
      <c r="AVN228" s="382"/>
      <c r="AVO228" s="382"/>
      <c r="AVP228" s="382"/>
      <c r="AVQ228" s="382"/>
      <c r="AVR228" s="382"/>
      <c r="AVS228" s="382"/>
      <c r="AVT228" s="382"/>
      <c r="AVU228" s="382"/>
      <c r="AVV228" s="382"/>
      <c r="AVW228" s="382"/>
      <c r="AVX228" s="382"/>
      <c r="AVY228" s="382"/>
      <c r="AVZ228" s="382"/>
      <c r="AWA228" s="382"/>
      <c r="AWB228" s="382"/>
      <c r="AWC228" s="382"/>
      <c r="AWD228" s="382"/>
      <c r="AWE228" s="382"/>
      <c r="AWF228" s="382"/>
      <c r="AWG228" s="382"/>
      <c r="AWH228" s="382"/>
      <c r="AWI228" s="382"/>
      <c r="AWJ228" s="382"/>
      <c r="AWK228" s="382"/>
      <c r="AWL228" s="382"/>
      <c r="AWM228" s="382"/>
      <c r="AWN228" s="382"/>
      <c r="AWO228" s="382"/>
      <c r="AWP228" s="382"/>
      <c r="AWQ228" s="382"/>
      <c r="AWR228" s="382"/>
      <c r="AWS228" s="382"/>
      <c r="AWT228" s="382"/>
      <c r="AWU228" s="382"/>
      <c r="AWV228" s="382"/>
      <c r="AWW228" s="382"/>
      <c r="AWX228" s="382"/>
      <c r="AWY228" s="382"/>
      <c r="AWZ228" s="382"/>
      <c r="AXA228" s="382"/>
      <c r="AXB228" s="382"/>
      <c r="AXC228" s="382"/>
      <c r="AXD228" s="382"/>
      <c r="AXE228" s="382"/>
      <c r="AXF228" s="382"/>
      <c r="AXG228" s="382"/>
      <c r="AXH228" s="382"/>
      <c r="AXI228" s="382"/>
      <c r="AXJ228" s="382"/>
      <c r="AXK228" s="382"/>
      <c r="AXL228" s="382"/>
      <c r="AXM228" s="382"/>
      <c r="AXN228" s="382"/>
      <c r="AXO228" s="382"/>
      <c r="AXP228" s="382"/>
      <c r="AXQ228" s="382"/>
      <c r="AXR228" s="382"/>
      <c r="AXS228" s="382"/>
      <c r="AXT228" s="382"/>
      <c r="AXU228" s="382"/>
      <c r="AXV228" s="382"/>
      <c r="AXW228" s="382"/>
      <c r="AXX228" s="382"/>
      <c r="AXY228" s="382"/>
      <c r="AXZ228" s="382"/>
      <c r="AYA228" s="382"/>
      <c r="AYB228" s="382"/>
      <c r="AYC228" s="382"/>
      <c r="AYD228" s="382"/>
      <c r="AYE228" s="382"/>
      <c r="AYF228" s="382"/>
      <c r="AYG228" s="382"/>
      <c r="AYH228" s="382"/>
      <c r="AYI228" s="382"/>
      <c r="AYJ228" s="382"/>
      <c r="AYK228" s="382"/>
      <c r="AYL228" s="382"/>
      <c r="AYM228" s="382"/>
      <c r="AYN228" s="382"/>
      <c r="AYO228" s="382"/>
      <c r="AYP228" s="382"/>
      <c r="AYQ228" s="382"/>
      <c r="AYR228" s="382"/>
      <c r="AYS228" s="382"/>
      <c r="AYT228" s="382"/>
      <c r="AYU228" s="382"/>
      <c r="AYV228" s="382"/>
      <c r="AYW228" s="382"/>
      <c r="AYX228" s="382"/>
      <c r="AYY228" s="382"/>
      <c r="AYZ228" s="382"/>
      <c r="AZA228" s="382"/>
      <c r="AZB228" s="382"/>
      <c r="AZC228" s="382"/>
      <c r="AZD228" s="382"/>
      <c r="AZE228" s="382"/>
      <c r="AZF228" s="382"/>
      <c r="AZG228" s="382"/>
      <c r="AZH228" s="382"/>
      <c r="AZI228" s="382"/>
      <c r="AZJ228" s="382"/>
      <c r="AZK228" s="382"/>
      <c r="AZL228" s="382"/>
      <c r="AZM228" s="382"/>
      <c r="AZN228" s="382"/>
      <c r="AZO228" s="382"/>
      <c r="AZP228" s="382"/>
      <c r="AZQ228" s="382"/>
      <c r="AZR228" s="382"/>
      <c r="AZS228" s="382"/>
      <c r="AZT228" s="382"/>
      <c r="AZU228" s="382"/>
      <c r="AZV228" s="382"/>
      <c r="AZW228" s="382"/>
      <c r="AZX228" s="382"/>
      <c r="AZY228" s="382"/>
      <c r="AZZ228" s="382"/>
      <c r="BAA228" s="382"/>
      <c r="BAB228" s="382"/>
      <c r="BAC228" s="382"/>
      <c r="BAD228" s="382"/>
      <c r="BAE228" s="382"/>
      <c r="BAF228" s="382"/>
      <c r="BAG228" s="382"/>
      <c r="BAH228" s="382"/>
      <c r="BAI228" s="382"/>
      <c r="BAJ228" s="382"/>
      <c r="BAK228" s="382"/>
      <c r="BAL228" s="382"/>
      <c r="BAM228" s="382"/>
      <c r="BAN228" s="382"/>
      <c r="BAO228" s="382"/>
      <c r="BAP228" s="382"/>
      <c r="BAQ228" s="382"/>
      <c r="BAR228" s="382"/>
      <c r="BAS228" s="382"/>
      <c r="BAT228" s="382"/>
      <c r="BAU228" s="382"/>
      <c r="BAV228" s="382"/>
      <c r="BAW228" s="382"/>
      <c r="BAX228" s="382"/>
      <c r="BAY228" s="382"/>
      <c r="BAZ228" s="382"/>
      <c r="BBA228" s="382"/>
      <c r="BBB228" s="382"/>
      <c r="BBC228" s="382"/>
      <c r="BBD228" s="382"/>
      <c r="BBE228" s="382"/>
      <c r="BBF228" s="382"/>
      <c r="BBG228" s="382"/>
      <c r="BBH228" s="382"/>
      <c r="BBI228" s="382"/>
      <c r="BBJ228" s="382"/>
      <c r="BBK228" s="382"/>
      <c r="BBL228" s="382"/>
      <c r="BBM228" s="382"/>
      <c r="BBN228" s="382"/>
      <c r="BBO228" s="382"/>
      <c r="BBP228" s="382"/>
      <c r="BBQ228" s="382"/>
      <c r="BBR228" s="382"/>
      <c r="BBS228" s="382"/>
      <c r="BBT228" s="382"/>
      <c r="BBU228" s="382"/>
      <c r="BBV228" s="382"/>
      <c r="BBW228" s="382"/>
      <c r="BBX228" s="382"/>
      <c r="BBY228" s="382"/>
      <c r="BBZ228" s="382"/>
      <c r="BCA228" s="382"/>
      <c r="BCB228" s="382"/>
      <c r="BCC228" s="382"/>
      <c r="BCD228" s="382"/>
      <c r="BCE228" s="382"/>
      <c r="BCF228" s="382"/>
      <c r="BCG228" s="382"/>
      <c r="BCH228" s="382"/>
      <c r="BCI228" s="382"/>
      <c r="BCJ228" s="382"/>
      <c r="BCK228" s="382"/>
      <c r="BCL228" s="382"/>
      <c r="BCM228" s="382"/>
      <c r="BCN228" s="382"/>
      <c r="BCO228" s="382"/>
      <c r="BCP228" s="382"/>
      <c r="BCQ228" s="382"/>
      <c r="BCR228" s="382"/>
      <c r="BCS228" s="382"/>
      <c r="BCT228" s="382"/>
      <c r="BCU228" s="382"/>
      <c r="BCV228" s="382"/>
      <c r="BCW228" s="382"/>
      <c r="BCX228" s="382"/>
      <c r="BCY228" s="382"/>
      <c r="BCZ228" s="382"/>
      <c r="BDA228" s="382"/>
      <c r="BDB228" s="382"/>
      <c r="BDC228" s="382"/>
      <c r="BDD228" s="382"/>
      <c r="BDE228" s="382"/>
      <c r="BDF228" s="382"/>
      <c r="BDG228" s="382"/>
      <c r="BDH228" s="382"/>
      <c r="BDI228" s="382"/>
      <c r="BDJ228" s="382"/>
      <c r="BDK228" s="382"/>
      <c r="BDL228" s="382"/>
      <c r="BDM228" s="382"/>
      <c r="BDN228" s="382"/>
      <c r="BDO228" s="382"/>
      <c r="BDP228" s="382"/>
      <c r="BDQ228" s="382"/>
      <c r="BDR228" s="382"/>
      <c r="BDS228" s="382"/>
      <c r="BDT228" s="382"/>
      <c r="BDU228" s="382"/>
      <c r="BDV228" s="382"/>
      <c r="BDW228" s="382"/>
      <c r="BDX228" s="382"/>
      <c r="BDY228" s="382"/>
      <c r="BDZ228" s="382"/>
      <c r="BEA228" s="382"/>
      <c r="BEB228" s="382"/>
      <c r="BEC228" s="382"/>
      <c r="BED228" s="382"/>
      <c r="BEE228" s="382"/>
      <c r="BEF228" s="382"/>
      <c r="BEG228" s="382"/>
      <c r="BEH228" s="382"/>
      <c r="BEI228" s="382"/>
      <c r="BEJ228" s="382"/>
      <c r="BEK228" s="382"/>
      <c r="BEL228" s="382"/>
      <c r="BEM228" s="382"/>
      <c r="BEN228" s="382"/>
      <c r="BEO228" s="382"/>
      <c r="BEP228" s="382"/>
      <c r="BEQ228" s="382"/>
      <c r="BER228" s="382"/>
      <c r="BES228" s="382"/>
      <c r="BET228" s="382"/>
      <c r="BEU228" s="382"/>
      <c r="BEV228" s="382"/>
      <c r="BEW228" s="382"/>
      <c r="BEX228" s="382"/>
      <c r="BEY228" s="382"/>
      <c r="BEZ228" s="382"/>
      <c r="BFA228" s="382"/>
      <c r="BFB228" s="382"/>
      <c r="BFC228" s="382"/>
      <c r="BFD228" s="382"/>
      <c r="BFE228" s="382"/>
      <c r="BFF228" s="382"/>
      <c r="BFG228" s="382"/>
      <c r="BFH228" s="382"/>
      <c r="BFI228" s="382"/>
      <c r="BFJ228" s="382"/>
      <c r="BFK228" s="382"/>
      <c r="BFL228" s="382"/>
      <c r="BFM228" s="382"/>
      <c r="BFN228" s="382"/>
      <c r="BFO228" s="382"/>
      <c r="BFP228" s="382"/>
      <c r="BFQ228" s="382"/>
      <c r="BFR228" s="382"/>
      <c r="BFS228" s="382"/>
      <c r="BFT228" s="382"/>
      <c r="BFU228" s="382"/>
      <c r="BFV228" s="382"/>
      <c r="BFW228" s="382"/>
      <c r="BFX228" s="382"/>
      <c r="BFY228" s="382"/>
      <c r="BFZ228" s="382"/>
      <c r="BGA228" s="382"/>
      <c r="BGB228" s="382"/>
      <c r="BGC228" s="382"/>
      <c r="BGD228" s="382"/>
      <c r="BGE228" s="382"/>
      <c r="BGF228" s="382"/>
      <c r="BGG228" s="382"/>
      <c r="BGH228" s="382"/>
      <c r="BGI228" s="382"/>
      <c r="BGJ228" s="382"/>
      <c r="BGK228" s="382"/>
      <c r="BGL228" s="382"/>
      <c r="BGM228" s="382"/>
      <c r="BGN228" s="382"/>
      <c r="BGO228" s="382"/>
      <c r="BGP228" s="382"/>
      <c r="BGQ228" s="382"/>
      <c r="BGR228" s="382"/>
      <c r="BGS228" s="382"/>
      <c r="BGT228" s="382"/>
      <c r="BGU228" s="382"/>
      <c r="BGV228" s="382"/>
      <c r="BGW228" s="382"/>
      <c r="BGX228" s="382"/>
      <c r="BGY228" s="382"/>
      <c r="BGZ228" s="382"/>
      <c r="BHA228" s="382"/>
      <c r="BHB228" s="382"/>
      <c r="BHC228" s="382"/>
      <c r="BHD228" s="382"/>
      <c r="BHE228" s="382"/>
      <c r="BHF228" s="382"/>
      <c r="BHG228" s="382"/>
      <c r="BHH228" s="382"/>
      <c r="BHI228" s="382"/>
      <c r="BHJ228" s="382"/>
      <c r="BHK228" s="382"/>
      <c r="BHL228" s="382"/>
      <c r="BHM228" s="382"/>
      <c r="BHN228" s="382"/>
      <c r="BHO228" s="382"/>
      <c r="BHP228" s="382"/>
      <c r="BHQ228" s="382"/>
      <c r="BHR228" s="382"/>
      <c r="BHS228" s="382"/>
      <c r="BHT228" s="382"/>
      <c r="BHU228" s="382"/>
      <c r="BHV228" s="382"/>
      <c r="BHW228" s="382"/>
      <c r="BHX228" s="382"/>
      <c r="BHY228" s="382"/>
      <c r="BHZ228" s="382"/>
      <c r="BIA228" s="382"/>
      <c r="BIB228" s="382"/>
      <c r="BIC228" s="382"/>
      <c r="BID228" s="382"/>
      <c r="BIE228" s="382"/>
      <c r="BIF228" s="382"/>
      <c r="BIG228" s="382"/>
      <c r="BIH228" s="382"/>
      <c r="BII228" s="382"/>
      <c r="BIJ228" s="382"/>
      <c r="BIK228" s="382"/>
      <c r="BIL228" s="382"/>
      <c r="BIM228" s="382"/>
      <c r="BIN228" s="382"/>
      <c r="BIO228" s="382"/>
      <c r="BIP228" s="382"/>
      <c r="BIQ228" s="382"/>
      <c r="BIR228" s="382"/>
      <c r="BIS228" s="382"/>
      <c r="BIT228" s="382"/>
      <c r="BIU228" s="382"/>
      <c r="BIV228" s="382"/>
      <c r="BIW228" s="382"/>
      <c r="BIX228" s="382"/>
      <c r="BIY228" s="382"/>
      <c r="BIZ228" s="382"/>
      <c r="BJA228" s="382"/>
      <c r="BJB228" s="382"/>
      <c r="BJC228" s="382"/>
      <c r="BJD228" s="382"/>
      <c r="BJE228" s="382"/>
      <c r="BJF228" s="382"/>
      <c r="BJG228" s="382"/>
      <c r="BJH228" s="382"/>
      <c r="BJI228" s="382"/>
      <c r="BJJ228" s="382"/>
      <c r="BJK228" s="382"/>
      <c r="BJL228" s="382"/>
      <c r="BJM228" s="382"/>
      <c r="BJN228" s="382"/>
      <c r="BJO228" s="382"/>
      <c r="BJP228" s="382"/>
      <c r="BJQ228" s="382"/>
      <c r="BJR228" s="382"/>
      <c r="BJS228" s="382"/>
      <c r="BJT228" s="382"/>
      <c r="BJU228" s="382"/>
      <c r="BJV228" s="382"/>
      <c r="BJW228" s="382"/>
      <c r="BJX228" s="382"/>
      <c r="BJY228" s="382"/>
      <c r="BJZ228" s="382"/>
      <c r="BKA228" s="382"/>
      <c r="BKB228" s="382"/>
      <c r="BKC228" s="382"/>
      <c r="BKD228" s="382"/>
      <c r="BKE228" s="382"/>
      <c r="BKF228" s="382"/>
      <c r="BKG228" s="382"/>
      <c r="BKH228" s="382"/>
      <c r="BKI228" s="382"/>
      <c r="BKJ228" s="382"/>
      <c r="BKK228" s="382"/>
      <c r="BKL228" s="382"/>
      <c r="BKM228" s="382"/>
      <c r="BKN228" s="382"/>
      <c r="BKO228" s="382"/>
      <c r="BKP228" s="382"/>
      <c r="BKQ228" s="382"/>
      <c r="BKR228" s="382"/>
      <c r="BKS228" s="382"/>
      <c r="BKT228" s="382"/>
      <c r="BKU228" s="382"/>
      <c r="BKV228" s="382"/>
      <c r="BKW228" s="382"/>
      <c r="BKX228" s="382"/>
      <c r="BKY228" s="382"/>
      <c r="BKZ228" s="382"/>
      <c r="BLA228" s="382"/>
      <c r="BLB228" s="382"/>
      <c r="BLC228" s="382"/>
      <c r="BLD228" s="382"/>
      <c r="BLE228" s="382"/>
      <c r="BLF228" s="382"/>
      <c r="BLG228" s="382"/>
      <c r="BLH228" s="382"/>
      <c r="BLI228" s="382"/>
      <c r="BLJ228" s="382"/>
      <c r="BLK228" s="382"/>
      <c r="BLL228" s="382"/>
      <c r="BLM228" s="382"/>
      <c r="BLN228" s="382"/>
      <c r="BLO228" s="382"/>
      <c r="BLP228" s="382"/>
      <c r="BLQ228" s="382"/>
      <c r="BLR228" s="382"/>
      <c r="BLS228" s="382"/>
      <c r="BLT228" s="382"/>
      <c r="BLU228" s="382"/>
      <c r="BLV228" s="382"/>
      <c r="BLW228" s="382"/>
      <c r="BLX228" s="382"/>
      <c r="BLY228" s="382"/>
      <c r="BLZ228" s="382"/>
      <c r="BMA228" s="382"/>
      <c r="BMB228" s="382"/>
      <c r="BMC228" s="382"/>
      <c r="BMD228" s="382"/>
      <c r="BME228" s="382"/>
      <c r="BMF228" s="382"/>
      <c r="BMG228" s="382"/>
      <c r="BMH228" s="382"/>
      <c r="BMI228" s="382"/>
      <c r="BMJ228" s="382"/>
      <c r="BMK228" s="382"/>
      <c r="BML228" s="382"/>
      <c r="BMM228" s="382"/>
      <c r="BMN228" s="382"/>
      <c r="BMO228" s="382"/>
      <c r="BMP228" s="382"/>
      <c r="BMQ228" s="382"/>
      <c r="BMR228" s="382"/>
      <c r="BMS228" s="382"/>
      <c r="BMT228" s="382"/>
      <c r="BMU228" s="382"/>
      <c r="BMV228" s="382"/>
      <c r="BMW228" s="382"/>
      <c r="BMX228" s="382"/>
      <c r="BMY228" s="382"/>
      <c r="BMZ228" s="382"/>
      <c r="BNA228" s="382"/>
      <c r="BNB228" s="382"/>
      <c r="BNC228" s="382"/>
      <c r="BND228" s="382"/>
      <c r="BNE228" s="382"/>
      <c r="BNF228" s="382"/>
      <c r="BNG228" s="382"/>
      <c r="BNH228" s="382"/>
      <c r="BNI228" s="382"/>
      <c r="BNJ228" s="382"/>
      <c r="BNK228" s="382"/>
      <c r="BNL228" s="382"/>
      <c r="BNM228" s="382"/>
      <c r="BNN228" s="382"/>
      <c r="BNO228" s="382"/>
      <c r="BNP228" s="382"/>
      <c r="BNQ228" s="382"/>
      <c r="BNR228" s="382"/>
      <c r="BNS228" s="382"/>
      <c r="BNT228" s="382"/>
      <c r="BNU228" s="382"/>
      <c r="BNV228" s="382"/>
      <c r="BNW228" s="382"/>
      <c r="BNX228" s="382"/>
      <c r="BNY228" s="382"/>
      <c r="BNZ228" s="382"/>
      <c r="BOA228" s="382"/>
      <c r="BOB228" s="382"/>
      <c r="BOC228" s="382"/>
      <c r="BOD228" s="382"/>
      <c r="BOE228" s="382"/>
      <c r="BOF228" s="382"/>
      <c r="BOG228" s="382"/>
      <c r="BOH228" s="382"/>
      <c r="BOI228" s="382"/>
      <c r="BOJ228" s="382"/>
      <c r="BOK228" s="382"/>
      <c r="BOL228" s="382"/>
      <c r="BOM228" s="382"/>
      <c r="BON228" s="382"/>
      <c r="BOO228" s="382"/>
      <c r="BOP228" s="382"/>
      <c r="BOQ228" s="382"/>
      <c r="BOR228" s="382"/>
      <c r="BOS228" s="382"/>
      <c r="BOT228" s="382"/>
      <c r="BOU228" s="382"/>
      <c r="BOV228" s="382"/>
      <c r="BOW228" s="382"/>
      <c r="BOX228" s="382"/>
      <c r="BOY228" s="382"/>
      <c r="BOZ228" s="382"/>
      <c r="BPA228" s="382"/>
      <c r="BPB228" s="382"/>
      <c r="BPC228" s="382"/>
      <c r="BPD228" s="382"/>
      <c r="BPE228" s="382"/>
      <c r="BPF228" s="382"/>
      <c r="BPG228" s="382"/>
      <c r="BPH228" s="382"/>
      <c r="BPI228" s="382"/>
      <c r="BPJ228" s="382"/>
      <c r="BPK228" s="382"/>
      <c r="BPL228" s="382"/>
      <c r="BPM228" s="382"/>
      <c r="BPN228" s="382"/>
      <c r="BPO228" s="382"/>
      <c r="BPP228" s="382"/>
      <c r="BPQ228" s="382"/>
      <c r="BPR228" s="382"/>
      <c r="BPS228" s="382"/>
      <c r="BPT228" s="382"/>
      <c r="BPU228" s="382"/>
      <c r="BPV228" s="382"/>
      <c r="BPW228" s="382"/>
      <c r="BPX228" s="382"/>
      <c r="BPY228" s="382"/>
      <c r="BPZ228" s="382"/>
      <c r="BQA228" s="382"/>
      <c r="BQB228" s="382"/>
      <c r="BQC228" s="382"/>
      <c r="BQD228" s="382"/>
      <c r="BQE228" s="382"/>
      <c r="BQF228" s="382"/>
      <c r="BQG228" s="382"/>
      <c r="BQH228" s="382"/>
      <c r="BQI228" s="382"/>
      <c r="BQJ228" s="382"/>
      <c r="BQK228" s="382"/>
      <c r="BQL228" s="382"/>
      <c r="BQM228" s="382"/>
      <c r="BQN228" s="382"/>
      <c r="BQO228" s="382"/>
      <c r="BQP228" s="382"/>
      <c r="BQQ228" s="382"/>
      <c r="BQR228" s="382"/>
      <c r="BQS228" s="382"/>
      <c r="BQT228" s="382"/>
      <c r="BQU228" s="382"/>
      <c r="BQV228" s="382"/>
      <c r="BQW228" s="382"/>
      <c r="BQX228" s="382"/>
      <c r="BQY228" s="382"/>
      <c r="BQZ228" s="382"/>
      <c r="BRA228" s="382"/>
      <c r="BRB228" s="382"/>
      <c r="BRC228" s="382"/>
      <c r="BRD228" s="382"/>
      <c r="BRE228" s="382"/>
      <c r="BRF228" s="382"/>
      <c r="BRG228" s="382"/>
      <c r="BRH228" s="382"/>
      <c r="BRI228" s="382"/>
      <c r="BRJ228" s="382"/>
      <c r="BRK228" s="382"/>
      <c r="BRL228" s="382"/>
      <c r="BRM228" s="382"/>
      <c r="BRN228" s="382"/>
      <c r="BRO228" s="382"/>
      <c r="BRP228" s="382"/>
      <c r="BRQ228" s="382"/>
      <c r="BRR228" s="382"/>
      <c r="BRS228" s="382"/>
      <c r="BRT228" s="382"/>
      <c r="BRU228" s="382"/>
      <c r="BRV228" s="382"/>
      <c r="BRW228" s="382"/>
      <c r="BRX228" s="382"/>
      <c r="BRY228" s="382"/>
      <c r="BRZ228" s="382"/>
      <c r="BSA228" s="382"/>
      <c r="BSB228" s="382"/>
      <c r="BSC228" s="382"/>
      <c r="BSD228" s="382"/>
      <c r="BSE228" s="382"/>
      <c r="BSF228" s="382"/>
      <c r="BSG228" s="382"/>
      <c r="BSH228" s="382"/>
      <c r="BSI228" s="382"/>
      <c r="BSJ228" s="382"/>
      <c r="BSK228" s="382"/>
      <c r="BSL228" s="382"/>
      <c r="BSM228" s="382"/>
      <c r="BSN228" s="382"/>
      <c r="BSO228" s="382"/>
      <c r="BSP228" s="382"/>
      <c r="BSQ228" s="382"/>
      <c r="BSR228" s="382"/>
      <c r="BSS228" s="382"/>
      <c r="BST228" s="382"/>
      <c r="BSU228" s="382"/>
      <c r="BSV228" s="382"/>
      <c r="BSW228" s="382"/>
      <c r="BSX228" s="382"/>
      <c r="BSY228" s="382"/>
      <c r="BSZ228" s="382"/>
      <c r="BTA228" s="382"/>
      <c r="BTB228" s="382"/>
      <c r="BTC228" s="382"/>
      <c r="BTD228" s="382"/>
      <c r="BTE228" s="382"/>
      <c r="BTF228" s="382"/>
      <c r="BTG228" s="382"/>
      <c r="BTH228" s="382"/>
      <c r="BTI228" s="382"/>
    </row>
    <row r="229" spans="1:1881" s="381" customFormat="1" x14ac:dyDescent="0.25">
      <c r="A229" s="25"/>
      <c r="B229" s="178"/>
      <c r="C229" s="178"/>
      <c r="D229" s="56"/>
      <c r="E229" s="750"/>
      <c r="F229"/>
      <c r="G229" s="8"/>
      <c r="H229" s="14"/>
      <c r="I229" s="187"/>
      <c r="J229"/>
      <c r="K229" s="382"/>
      <c r="L229" s="382"/>
      <c r="M229" s="382"/>
      <c r="N229"/>
      <c r="O229" s="382"/>
      <c r="P229" s="382"/>
      <c r="Q229" s="382"/>
      <c r="R229" s="382"/>
      <c r="S229" s="382"/>
      <c r="T229" s="382"/>
      <c r="U229" s="382"/>
      <c r="V229" s="382"/>
      <c r="W229" s="38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c r="AS229" s="382"/>
      <c r="AT229" s="382"/>
      <c r="AU229" s="382"/>
      <c r="AV229" s="382"/>
      <c r="AW229" s="382"/>
      <c r="AX229" s="382"/>
      <c r="AY229" s="382"/>
      <c r="AZ229" s="382"/>
      <c r="BA229" s="382"/>
      <c r="BB229" s="382"/>
      <c r="BC229" s="382"/>
      <c r="BD229" s="382"/>
      <c r="BE229" s="382"/>
      <c r="BF229" s="382"/>
      <c r="BG229" s="382"/>
      <c r="BH229" s="382"/>
      <c r="BI229" s="382"/>
      <c r="BJ229" s="382"/>
      <c r="BK229" s="382"/>
      <c r="BL229" s="382"/>
      <c r="BM229" s="382"/>
      <c r="BN229" s="382"/>
      <c r="BO229" s="382"/>
      <c r="BP229" s="382"/>
      <c r="BQ229" s="382"/>
      <c r="BR229" s="382"/>
      <c r="BS229" s="382"/>
      <c r="BT229" s="382"/>
      <c r="BU229" s="382"/>
      <c r="BV229" s="382"/>
      <c r="BW229" s="382"/>
      <c r="BX229" s="382"/>
      <c r="BY229" s="382"/>
      <c r="BZ229" s="382"/>
      <c r="CA229" s="382"/>
      <c r="CB229" s="382"/>
      <c r="CC229" s="382"/>
      <c r="CD229" s="382"/>
      <c r="CE229" s="382"/>
      <c r="CF229" s="382"/>
      <c r="CG229" s="382"/>
      <c r="CH229" s="382"/>
      <c r="CI229" s="382"/>
      <c r="CJ229" s="382"/>
      <c r="CK229" s="382"/>
      <c r="CL229" s="382"/>
      <c r="CM229" s="382"/>
      <c r="CN229" s="382"/>
      <c r="CO229" s="382"/>
      <c r="CP229" s="382"/>
      <c r="CQ229" s="382"/>
      <c r="CR229" s="382"/>
      <c r="CS229" s="382"/>
      <c r="CT229" s="382"/>
      <c r="CU229" s="382"/>
      <c r="CV229" s="382"/>
      <c r="CW229" s="382"/>
      <c r="CX229" s="382"/>
      <c r="CY229" s="382"/>
      <c r="CZ229" s="382"/>
      <c r="DA229" s="382"/>
      <c r="DB229" s="382"/>
      <c r="DC229" s="382"/>
      <c r="DD229" s="382"/>
      <c r="DE229" s="382"/>
      <c r="DF229" s="382"/>
      <c r="DG229" s="382"/>
      <c r="DH229" s="382"/>
      <c r="DI229" s="382"/>
      <c r="DJ229" s="382"/>
      <c r="DK229" s="382"/>
      <c r="DL229" s="382"/>
      <c r="DM229" s="382"/>
      <c r="DN229" s="382"/>
      <c r="DO229" s="382"/>
      <c r="DP229" s="382"/>
      <c r="DQ229" s="382"/>
      <c r="DR229" s="382"/>
      <c r="DS229" s="382"/>
      <c r="DT229" s="382"/>
      <c r="DU229" s="382"/>
      <c r="DV229" s="382"/>
      <c r="DW229" s="382"/>
      <c r="DX229" s="382"/>
      <c r="DY229" s="382"/>
      <c r="DZ229" s="382"/>
      <c r="EA229" s="382"/>
      <c r="EB229" s="382"/>
      <c r="EC229" s="382"/>
      <c r="ED229" s="382"/>
      <c r="EE229" s="382"/>
      <c r="EF229" s="382"/>
      <c r="EG229" s="382"/>
      <c r="EH229" s="382"/>
      <c r="EI229" s="382"/>
      <c r="EJ229" s="382"/>
      <c r="EK229" s="382"/>
      <c r="EL229" s="382"/>
      <c r="EM229" s="382"/>
      <c r="EN229" s="382"/>
      <c r="EO229" s="382"/>
      <c r="EP229" s="382"/>
      <c r="EQ229" s="382"/>
      <c r="ER229" s="382"/>
      <c r="ES229" s="382"/>
      <c r="ET229" s="382"/>
      <c r="EU229" s="382"/>
      <c r="EV229" s="382"/>
      <c r="EW229" s="382"/>
      <c r="EX229" s="382"/>
      <c r="EY229" s="382"/>
      <c r="EZ229" s="382"/>
      <c r="FA229" s="382"/>
      <c r="FB229" s="382"/>
      <c r="FC229" s="382"/>
      <c r="FD229" s="382"/>
      <c r="FE229" s="382"/>
      <c r="FF229" s="382"/>
      <c r="FG229" s="382"/>
      <c r="FH229" s="382"/>
      <c r="FI229" s="382"/>
      <c r="FJ229" s="382"/>
      <c r="FK229" s="382"/>
      <c r="FL229" s="382"/>
      <c r="FM229" s="382"/>
      <c r="FN229" s="382"/>
      <c r="FO229" s="382"/>
      <c r="FP229" s="382"/>
      <c r="FQ229" s="382"/>
      <c r="FR229" s="382"/>
      <c r="FS229" s="382"/>
      <c r="FT229" s="382"/>
      <c r="FU229" s="382"/>
      <c r="FV229" s="382"/>
      <c r="FW229" s="382"/>
      <c r="FX229" s="382"/>
      <c r="FY229" s="382"/>
      <c r="FZ229" s="382"/>
      <c r="GA229" s="382"/>
      <c r="GB229" s="382"/>
      <c r="GC229" s="382"/>
      <c r="GD229" s="382"/>
      <c r="GE229" s="382"/>
      <c r="GF229" s="382"/>
      <c r="GG229" s="382"/>
      <c r="GH229" s="382"/>
      <c r="GI229" s="382"/>
      <c r="GJ229" s="382"/>
      <c r="GK229" s="382"/>
      <c r="GL229" s="382"/>
      <c r="GM229" s="382"/>
      <c r="GN229" s="382"/>
      <c r="GO229" s="382"/>
      <c r="GP229" s="382"/>
      <c r="GQ229" s="382"/>
      <c r="GR229" s="382"/>
      <c r="GS229" s="382"/>
      <c r="GT229" s="382"/>
      <c r="GU229" s="382"/>
      <c r="GV229" s="382"/>
      <c r="GW229" s="382"/>
      <c r="GX229" s="382"/>
      <c r="GY229" s="382"/>
      <c r="GZ229" s="382"/>
      <c r="HA229" s="382"/>
      <c r="HB229" s="382"/>
      <c r="HC229" s="382"/>
      <c r="HD229" s="382"/>
      <c r="HE229" s="382"/>
      <c r="HF229" s="382"/>
      <c r="HG229" s="382"/>
      <c r="HH229" s="382"/>
      <c r="HI229" s="382"/>
      <c r="HJ229" s="382"/>
      <c r="HK229" s="382"/>
      <c r="HL229" s="382"/>
      <c r="HM229" s="382"/>
      <c r="HN229" s="382"/>
      <c r="HO229" s="382"/>
      <c r="HP229" s="382"/>
      <c r="HQ229" s="382"/>
      <c r="HR229" s="382"/>
      <c r="HS229" s="382"/>
      <c r="HT229" s="382"/>
      <c r="HU229" s="382"/>
      <c r="HV229" s="382"/>
      <c r="HW229" s="382"/>
      <c r="HX229" s="382"/>
      <c r="HY229" s="382"/>
      <c r="HZ229" s="382"/>
      <c r="IA229" s="382"/>
      <c r="IB229" s="382"/>
      <c r="IC229" s="382"/>
      <c r="ID229" s="382"/>
      <c r="IE229" s="382"/>
      <c r="IF229" s="382"/>
      <c r="IG229" s="382"/>
      <c r="IH229" s="382"/>
      <c r="II229" s="382"/>
      <c r="IJ229" s="382"/>
      <c r="IK229" s="382"/>
      <c r="IL229" s="382"/>
      <c r="IM229" s="382"/>
      <c r="IN229" s="382"/>
      <c r="IO229" s="382"/>
      <c r="IP229" s="382"/>
      <c r="IQ229" s="382"/>
      <c r="IR229" s="382"/>
      <c r="IS229" s="382"/>
      <c r="IT229" s="382"/>
      <c r="IU229" s="382"/>
      <c r="IV229" s="382"/>
      <c r="IW229" s="382"/>
      <c r="IX229" s="382"/>
      <c r="IY229" s="382"/>
      <c r="IZ229" s="382"/>
      <c r="JA229" s="382"/>
      <c r="JB229" s="382"/>
      <c r="JC229" s="382"/>
      <c r="JD229" s="382"/>
      <c r="JE229" s="382"/>
      <c r="JF229" s="382"/>
      <c r="JG229" s="382"/>
      <c r="JH229" s="382"/>
      <c r="JI229" s="382"/>
      <c r="JJ229" s="382"/>
      <c r="JK229" s="382"/>
      <c r="JL229" s="382"/>
      <c r="JM229" s="382"/>
      <c r="JN229" s="382"/>
      <c r="JO229" s="382"/>
      <c r="JP229" s="382"/>
      <c r="JQ229" s="382"/>
      <c r="JR229" s="382"/>
      <c r="JS229" s="382"/>
      <c r="JT229" s="382"/>
      <c r="JU229" s="382"/>
      <c r="JV229" s="382"/>
      <c r="JW229" s="382"/>
      <c r="JX229" s="382"/>
      <c r="JY229" s="382"/>
      <c r="JZ229" s="382"/>
      <c r="KA229" s="382"/>
      <c r="KB229" s="382"/>
      <c r="KC229" s="382"/>
      <c r="KD229" s="382"/>
      <c r="KE229" s="382"/>
      <c r="KF229" s="382"/>
      <c r="KG229" s="382"/>
      <c r="KH229" s="382"/>
      <c r="KI229" s="382"/>
      <c r="KJ229" s="382"/>
      <c r="KK229" s="382"/>
      <c r="KL229" s="382"/>
      <c r="KM229" s="382"/>
      <c r="KN229" s="382"/>
      <c r="KO229" s="382"/>
      <c r="KP229" s="382"/>
      <c r="KQ229" s="382"/>
      <c r="KR229" s="382"/>
      <c r="KS229" s="382"/>
      <c r="KT229" s="382"/>
      <c r="KU229" s="382"/>
      <c r="KV229" s="382"/>
      <c r="KW229" s="382"/>
      <c r="KX229" s="382"/>
      <c r="KY229" s="382"/>
      <c r="KZ229" s="382"/>
      <c r="LA229" s="382"/>
      <c r="LB229" s="382"/>
      <c r="LC229" s="382"/>
      <c r="LD229" s="382"/>
      <c r="LE229" s="382"/>
      <c r="LF229" s="382"/>
      <c r="LG229" s="382"/>
      <c r="LH229" s="382"/>
      <c r="LI229" s="382"/>
      <c r="LJ229" s="382"/>
      <c r="LK229" s="382"/>
      <c r="LL229" s="382"/>
      <c r="LM229" s="382"/>
      <c r="LN229" s="382"/>
      <c r="LO229" s="382"/>
      <c r="LP229" s="382"/>
      <c r="LQ229" s="382"/>
      <c r="LR229" s="382"/>
      <c r="LS229" s="382"/>
      <c r="LT229" s="382"/>
      <c r="LU229" s="382"/>
      <c r="LV229" s="382"/>
      <c r="LW229" s="382"/>
      <c r="LX229" s="382"/>
      <c r="LY229" s="382"/>
      <c r="LZ229" s="382"/>
      <c r="MA229" s="382"/>
      <c r="MB229" s="382"/>
      <c r="MC229" s="382"/>
      <c r="MD229" s="382"/>
      <c r="ME229" s="382"/>
      <c r="MF229" s="382"/>
      <c r="MG229" s="382"/>
      <c r="MH229" s="382"/>
      <c r="MI229" s="382"/>
      <c r="MJ229" s="382"/>
      <c r="MK229" s="382"/>
      <c r="ML229" s="382"/>
      <c r="MM229" s="382"/>
      <c r="MN229" s="382"/>
      <c r="MO229" s="382"/>
      <c r="MP229" s="382"/>
      <c r="MQ229" s="382"/>
      <c r="MR229" s="382"/>
      <c r="MS229" s="382"/>
      <c r="MT229" s="382"/>
      <c r="MU229" s="382"/>
      <c r="MV229" s="382"/>
      <c r="MW229" s="382"/>
      <c r="MX229" s="382"/>
      <c r="MY229" s="382"/>
      <c r="MZ229" s="382"/>
      <c r="NA229" s="382"/>
      <c r="NB229" s="382"/>
      <c r="NC229" s="382"/>
      <c r="ND229" s="382"/>
      <c r="NE229" s="382"/>
      <c r="NF229" s="382"/>
      <c r="NG229" s="382"/>
      <c r="NH229" s="382"/>
      <c r="NI229" s="382"/>
      <c r="NJ229" s="382"/>
      <c r="NK229" s="382"/>
      <c r="NL229" s="382"/>
      <c r="NM229" s="382"/>
      <c r="NN229" s="382"/>
      <c r="NO229" s="382"/>
      <c r="NP229" s="382"/>
      <c r="NQ229" s="382"/>
      <c r="NR229" s="382"/>
      <c r="NS229" s="382"/>
      <c r="NT229" s="382"/>
      <c r="NU229" s="382"/>
      <c r="NV229" s="382"/>
      <c r="NW229" s="382"/>
      <c r="NX229" s="382"/>
      <c r="NY229" s="382"/>
      <c r="NZ229" s="382"/>
      <c r="OA229" s="382"/>
      <c r="OB229" s="382"/>
      <c r="OC229" s="382"/>
      <c r="OD229" s="382"/>
      <c r="OE229" s="382"/>
      <c r="OF229" s="382"/>
      <c r="OG229" s="382"/>
      <c r="OH229" s="382"/>
      <c r="OI229" s="382"/>
      <c r="OJ229" s="382"/>
      <c r="OK229" s="382"/>
      <c r="OL229" s="382"/>
      <c r="OM229" s="382"/>
      <c r="ON229" s="382"/>
      <c r="OO229" s="382"/>
      <c r="OP229" s="382"/>
      <c r="OQ229" s="382"/>
      <c r="OR229" s="382"/>
      <c r="OS229" s="382"/>
      <c r="OT229" s="382"/>
      <c r="OU229" s="382"/>
      <c r="OV229" s="382"/>
      <c r="OW229" s="382"/>
      <c r="OX229" s="382"/>
      <c r="OY229" s="382"/>
      <c r="OZ229" s="382"/>
      <c r="PA229" s="382"/>
      <c r="PB229" s="382"/>
      <c r="PC229" s="382"/>
      <c r="PD229" s="382"/>
      <c r="PE229" s="382"/>
      <c r="PF229" s="382"/>
      <c r="PG229" s="382"/>
      <c r="PH229" s="382"/>
      <c r="PI229" s="382"/>
      <c r="PJ229" s="382"/>
      <c r="PK229" s="382"/>
      <c r="PL229" s="382"/>
      <c r="PM229" s="382"/>
      <c r="PN229" s="382"/>
      <c r="PO229" s="382"/>
      <c r="PP229" s="382"/>
      <c r="PQ229" s="382"/>
      <c r="PR229" s="382"/>
      <c r="PS229" s="382"/>
      <c r="PT229" s="382"/>
      <c r="PU229" s="382"/>
      <c r="PV229" s="382"/>
      <c r="PW229" s="382"/>
      <c r="PX229" s="382"/>
      <c r="PY229" s="382"/>
      <c r="PZ229" s="382"/>
      <c r="QA229" s="382"/>
      <c r="QB229" s="382"/>
      <c r="QC229" s="382"/>
      <c r="QD229" s="382"/>
      <c r="QE229" s="382"/>
      <c r="QF229" s="382"/>
      <c r="QG229" s="382"/>
      <c r="QH229" s="382"/>
      <c r="QI229" s="382"/>
      <c r="QJ229" s="382"/>
      <c r="QK229" s="382"/>
      <c r="QL229" s="382"/>
      <c r="QM229" s="382"/>
      <c r="QN229" s="382"/>
      <c r="QO229" s="382"/>
      <c r="QP229" s="382"/>
      <c r="QQ229" s="382"/>
      <c r="QR229" s="382"/>
      <c r="QS229" s="382"/>
      <c r="QT229" s="382"/>
      <c r="QU229" s="382"/>
      <c r="QV229" s="382"/>
      <c r="QW229" s="382"/>
      <c r="QX229" s="382"/>
      <c r="QY229" s="382"/>
      <c r="QZ229" s="382"/>
      <c r="RA229" s="382"/>
      <c r="RB229" s="382"/>
      <c r="RC229" s="382"/>
      <c r="RD229" s="382"/>
      <c r="RE229" s="382"/>
      <c r="RF229" s="382"/>
      <c r="RG229" s="382"/>
      <c r="RH229" s="382"/>
      <c r="RI229" s="382"/>
      <c r="RJ229" s="382"/>
      <c r="RK229" s="382"/>
      <c r="RL229" s="382"/>
      <c r="RM229" s="382"/>
      <c r="RN229" s="382"/>
      <c r="RO229" s="382"/>
      <c r="RP229" s="382"/>
      <c r="RQ229" s="382"/>
      <c r="RR229" s="382"/>
      <c r="RS229" s="382"/>
      <c r="RT229" s="382"/>
      <c r="RU229" s="382"/>
      <c r="RV229" s="382"/>
      <c r="RW229" s="382"/>
      <c r="RX229" s="382"/>
      <c r="RY229" s="382"/>
      <c r="RZ229" s="382"/>
      <c r="SA229" s="382"/>
      <c r="SB229" s="382"/>
      <c r="SC229" s="382"/>
      <c r="SD229" s="382"/>
      <c r="SE229" s="382"/>
      <c r="SF229" s="382"/>
      <c r="SG229" s="382"/>
      <c r="SH229" s="382"/>
      <c r="SI229" s="382"/>
      <c r="SJ229" s="382"/>
      <c r="SK229" s="382"/>
      <c r="SL229" s="382"/>
      <c r="SM229" s="382"/>
      <c r="SN229" s="382"/>
      <c r="SO229" s="382"/>
      <c r="SP229" s="382"/>
      <c r="SQ229" s="382"/>
      <c r="SR229" s="382"/>
      <c r="SS229" s="382"/>
      <c r="ST229" s="382"/>
      <c r="SU229" s="382"/>
      <c r="SV229" s="382"/>
      <c r="SW229" s="382"/>
      <c r="SX229" s="382"/>
      <c r="SY229" s="382"/>
      <c r="SZ229" s="382"/>
      <c r="TA229" s="382"/>
      <c r="TB229" s="382"/>
      <c r="TC229" s="382"/>
      <c r="TD229" s="382"/>
      <c r="TE229" s="382"/>
      <c r="TF229" s="382"/>
      <c r="TG229" s="382"/>
      <c r="TH229" s="382"/>
      <c r="TI229" s="382"/>
      <c r="TJ229" s="382"/>
      <c r="TK229" s="382"/>
      <c r="TL229" s="382"/>
      <c r="TM229" s="382"/>
      <c r="TN229" s="382"/>
      <c r="TO229" s="382"/>
      <c r="TP229" s="382"/>
      <c r="TQ229" s="382"/>
      <c r="TR229" s="382"/>
      <c r="TS229" s="382"/>
      <c r="TT229" s="382"/>
      <c r="TU229" s="382"/>
      <c r="TV229" s="382"/>
      <c r="TW229" s="382"/>
      <c r="TX229" s="382"/>
      <c r="TY229" s="382"/>
      <c r="TZ229" s="382"/>
      <c r="UA229" s="382"/>
      <c r="UB229" s="382"/>
      <c r="UC229" s="382"/>
      <c r="UD229" s="382"/>
      <c r="UE229" s="382"/>
      <c r="UF229" s="382"/>
      <c r="UG229" s="382"/>
      <c r="UH229" s="382"/>
      <c r="UI229" s="382"/>
      <c r="UJ229" s="382"/>
      <c r="UK229" s="382"/>
      <c r="UL229" s="382"/>
      <c r="UM229" s="382"/>
      <c r="UN229" s="382"/>
      <c r="UO229" s="382"/>
      <c r="UP229" s="382"/>
      <c r="UQ229" s="382"/>
      <c r="UR229" s="382"/>
      <c r="US229" s="382"/>
      <c r="UT229" s="382"/>
      <c r="UU229" s="382"/>
      <c r="UV229" s="382"/>
      <c r="UW229" s="382"/>
      <c r="UX229" s="382"/>
      <c r="UY229" s="382"/>
      <c r="UZ229" s="382"/>
      <c r="VA229" s="382"/>
      <c r="VB229" s="382"/>
      <c r="VC229" s="382"/>
      <c r="VD229" s="382"/>
      <c r="VE229" s="382"/>
      <c r="VF229" s="382"/>
      <c r="VG229" s="382"/>
      <c r="VH229" s="382"/>
      <c r="VI229" s="382"/>
      <c r="VJ229" s="382"/>
      <c r="VK229" s="382"/>
      <c r="VL229" s="382"/>
      <c r="VM229" s="382"/>
      <c r="VN229" s="382"/>
      <c r="VO229" s="382"/>
      <c r="VP229" s="382"/>
      <c r="VQ229" s="382"/>
      <c r="VR229" s="382"/>
      <c r="VS229" s="382"/>
      <c r="VT229" s="382"/>
      <c r="VU229" s="382"/>
      <c r="VV229" s="382"/>
      <c r="VW229" s="382"/>
      <c r="VX229" s="382"/>
      <c r="VY229" s="382"/>
      <c r="VZ229" s="382"/>
      <c r="WA229" s="382"/>
      <c r="WB229" s="382"/>
      <c r="WC229" s="382"/>
      <c r="WD229" s="382"/>
      <c r="WE229" s="382"/>
      <c r="WF229" s="382"/>
      <c r="WG229" s="382"/>
      <c r="WH229" s="382"/>
      <c r="WI229" s="382"/>
      <c r="WJ229" s="382"/>
      <c r="WK229" s="382"/>
      <c r="WL229" s="382"/>
      <c r="WM229" s="382"/>
      <c r="WN229" s="382"/>
      <c r="WO229" s="382"/>
      <c r="WP229" s="382"/>
      <c r="WQ229" s="382"/>
      <c r="WR229" s="382"/>
      <c r="WS229" s="382"/>
      <c r="WT229" s="382"/>
      <c r="WU229" s="382"/>
      <c r="WV229" s="382"/>
      <c r="WW229" s="382"/>
      <c r="WX229" s="382"/>
      <c r="WY229" s="382"/>
      <c r="WZ229" s="382"/>
      <c r="XA229" s="382"/>
      <c r="XB229" s="382"/>
      <c r="XC229" s="382"/>
      <c r="XD229" s="382"/>
      <c r="XE229" s="382"/>
      <c r="XF229" s="382"/>
      <c r="XG229" s="382"/>
      <c r="XH229" s="382"/>
      <c r="XI229" s="382"/>
      <c r="XJ229" s="382"/>
      <c r="XK229" s="382"/>
      <c r="XL229" s="382"/>
      <c r="XM229" s="382"/>
      <c r="XN229" s="382"/>
      <c r="XO229" s="382"/>
      <c r="XP229" s="382"/>
      <c r="XQ229" s="382"/>
      <c r="XR229" s="382"/>
      <c r="XS229" s="382"/>
      <c r="XT229" s="382"/>
      <c r="XU229" s="382"/>
      <c r="XV229" s="382"/>
      <c r="XW229" s="382"/>
      <c r="XX229" s="382"/>
      <c r="XY229" s="382"/>
      <c r="XZ229" s="382"/>
      <c r="YA229" s="382"/>
      <c r="YB229" s="382"/>
      <c r="YC229" s="382"/>
      <c r="YD229" s="382"/>
      <c r="YE229" s="382"/>
      <c r="YF229" s="382"/>
      <c r="YG229" s="382"/>
      <c r="YH229" s="382"/>
      <c r="YI229" s="382"/>
      <c r="YJ229" s="382"/>
      <c r="YK229" s="382"/>
      <c r="YL229" s="382"/>
      <c r="YM229" s="382"/>
      <c r="YN229" s="382"/>
      <c r="YO229" s="382"/>
      <c r="YP229" s="382"/>
      <c r="YQ229" s="382"/>
      <c r="YR229" s="382"/>
      <c r="YS229" s="382"/>
      <c r="YT229" s="382"/>
      <c r="YU229" s="382"/>
      <c r="YV229" s="382"/>
      <c r="YW229" s="382"/>
      <c r="YX229" s="382"/>
      <c r="YY229" s="382"/>
      <c r="YZ229" s="382"/>
      <c r="ZA229" s="382"/>
      <c r="ZB229" s="382"/>
      <c r="ZC229" s="382"/>
      <c r="ZD229" s="382"/>
      <c r="ZE229" s="382"/>
      <c r="ZF229" s="382"/>
      <c r="ZG229" s="382"/>
      <c r="ZH229" s="382"/>
      <c r="ZI229" s="382"/>
      <c r="ZJ229" s="382"/>
      <c r="ZK229" s="382"/>
      <c r="ZL229" s="382"/>
      <c r="ZM229" s="382"/>
      <c r="ZN229" s="382"/>
      <c r="ZO229" s="382"/>
      <c r="ZP229" s="382"/>
      <c r="ZQ229" s="382"/>
      <c r="ZR229" s="382"/>
      <c r="ZS229" s="382"/>
      <c r="ZT229" s="382"/>
      <c r="ZU229" s="382"/>
      <c r="ZV229" s="382"/>
      <c r="ZW229" s="382"/>
      <c r="ZX229" s="382"/>
      <c r="ZY229" s="382"/>
      <c r="ZZ229" s="382"/>
      <c r="AAA229" s="382"/>
      <c r="AAB229" s="382"/>
      <c r="AAC229" s="382"/>
      <c r="AAD229" s="382"/>
      <c r="AAE229" s="382"/>
      <c r="AAF229" s="382"/>
      <c r="AAG229" s="382"/>
      <c r="AAH229" s="382"/>
      <c r="AAI229" s="382"/>
      <c r="AAJ229" s="382"/>
      <c r="AAK229" s="382"/>
      <c r="AAL229" s="382"/>
      <c r="AAM229" s="382"/>
      <c r="AAN229" s="382"/>
      <c r="AAO229" s="382"/>
      <c r="AAP229" s="382"/>
      <c r="AAQ229" s="382"/>
      <c r="AAR229" s="382"/>
      <c r="AAS229" s="382"/>
      <c r="AAT229" s="382"/>
      <c r="AAU229" s="382"/>
      <c r="AAV229" s="382"/>
      <c r="AAW229" s="382"/>
      <c r="AAX229" s="382"/>
      <c r="AAY229" s="382"/>
      <c r="AAZ229" s="382"/>
      <c r="ABA229" s="382"/>
      <c r="ABB229" s="382"/>
      <c r="ABC229" s="382"/>
      <c r="ABD229" s="382"/>
      <c r="ABE229" s="382"/>
      <c r="ABF229" s="382"/>
      <c r="ABG229" s="382"/>
      <c r="ABH229" s="382"/>
      <c r="ABI229" s="382"/>
      <c r="ABJ229" s="382"/>
      <c r="ABK229" s="382"/>
      <c r="ABL229" s="382"/>
      <c r="ABM229" s="382"/>
      <c r="ABN229" s="382"/>
      <c r="ABO229" s="382"/>
      <c r="ABP229" s="382"/>
      <c r="ABQ229" s="382"/>
      <c r="ABR229" s="382"/>
      <c r="ABS229" s="382"/>
      <c r="ABT229" s="382"/>
      <c r="ABU229" s="382"/>
      <c r="ABV229" s="382"/>
      <c r="ABW229" s="382"/>
      <c r="ABX229" s="382"/>
      <c r="ABY229" s="382"/>
      <c r="ABZ229" s="382"/>
      <c r="ACA229" s="382"/>
      <c r="ACB229" s="382"/>
      <c r="ACC229" s="382"/>
      <c r="ACD229" s="382"/>
      <c r="ACE229" s="382"/>
      <c r="ACF229" s="382"/>
      <c r="ACG229" s="382"/>
      <c r="ACH229" s="382"/>
      <c r="ACI229" s="382"/>
      <c r="ACJ229" s="382"/>
      <c r="ACK229" s="382"/>
      <c r="ACL229" s="382"/>
      <c r="ACM229" s="382"/>
      <c r="ACN229" s="382"/>
      <c r="ACO229" s="382"/>
      <c r="ACP229" s="382"/>
      <c r="ACQ229" s="382"/>
      <c r="ACR229" s="382"/>
      <c r="ACS229" s="382"/>
      <c r="ACT229" s="382"/>
      <c r="ACU229" s="382"/>
      <c r="ACV229" s="382"/>
      <c r="ACW229" s="382"/>
      <c r="ACX229" s="382"/>
      <c r="ACY229" s="382"/>
      <c r="ACZ229" s="382"/>
      <c r="ADA229" s="382"/>
      <c r="ADB229" s="382"/>
      <c r="ADC229" s="382"/>
      <c r="ADD229" s="382"/>
      <c r="ADE229" s="382"/>
      <c r="ADF229" s="382"/>
      <c r="ADG229" s="382"/>
      <c r="ADH229" s="382"/>
      <c r="ADI229" s="382"/>
      <c r="ADJ229" s="382"/>
      <c r="ADK229" s="382"/>
      <c r="ADL229" s="382"/>
      <c r="ADM229" s="382"/>
      <c r="ADN229" s="382"/>
      <c r="ADO229" s="382"/>
      <c r="ADP229" s="382"/>
      <c r="ADQ229" s="382"/>
      <c r="ADR229" s="382"/>
      <c r="ADS229" s="382"/>
      <c r="ADT229" s="382"/>
      <c r="ADU229" s="382"/>
      <c r="ADV229" s="382"/>
      <c r="ADW229" s="382"/>
      <c r="ADX229" s="382"/>
      <c r="ADY229" s="382"/>
      <c r="ADZ229" s="382"/>
      <c r="AEA229" s="382"/>
      <c r="AEB229" s="382"/>
      <c r="AEC229" s="382"/>
      <c r="AED229" s="382"/>
      <c r="AEE229" s="382"/>
      <c r="AEF229" s="382"/>
      <c r="AEG229" s="382"/>
      <c r="AEH229" s="382"/>
      <c r="AEI229" s="382"/>
      <c r="AEJ229" s="382"/>
      <c r="AEK229" s="382"/>
      <c r="AEL229" s="382"/>
      <c r="AEM229" s="382"/>
      <c r="AEN229" s="382"/>
      <c r="AEO229" s="382"/>
      <c r="AEP229" s="382"/>
      <c r="AEQ229" s="382"/>
      <c r="AER229" s="382"/>
      <c r="AES229" s="382"/>
      <c r="AET229" s="382"/>
      <c r="AEU229" s="382"/>
      <c r="AEV229" s="382"/>
      <c r="AEW229" s="382"/>
      <c r="AEX229" s="382"/>
      <c r="AEY229" s="382"/>
      <c r="AEZ229" s="382"/>
      <c r="AFA229" s="382"/>
      <c r="AFB229" s="382"/>
      <c r="AFC229" s="382"/>
      <c r="AFD229" s="382"/>
      <c r="AFE229" s="382"/>
      <c r="AFF229" s="382"/>
      <c r="AFG229" s="382"/>
      <c r="AFH229" s="382"/>
      <c r="AFI229" s="382"/>
      <c r="AFJ229" s="382"/>
      <c r="AFK229" s="382"/>
      <c r="AFL229" s="382"/>
      <c r="AFM229" s="382"/>
      <c r="AFN229" s="382"/>
      <c r="AFO229" s="382"/>
      <c r="AFP229" s="382"/>
      <c r="AFQ229" s="382"/>
      <c r="AFR229" s="382"/>
      <c r="AFS229" s="382"/>
      <c r="AFT229" s="382"/>
      <c r="AFU229" s="382"/>
      <c r="AFV229" s="382"/>
      <c r="AFW229" s="382"/>
      <c r="AFX229" s="382"/>
      <c r="AFY229" s="382"/>
      <c r="AFZ229" s="382"/>
      <c r="AGA229" s="382"/>
      <c r="AGB229" s="382"/>
      <c r="AGC229" s="382"/>
      <c r="AGD229" s="382"/>
      <c r="AGE229" s="382"/>
      <c r="AGF229" s="382"/>
      <c r="AGG229" s="382"/>
      <c r="AGH229" s="382"/>
      <c r="AGI229" s="382"/>
      <c r="AGJ229" s="382"/>
      <c r="AGK229" s="382"/>
      <c r="AGL229" s="382"/>
      <c r="AGM229" s="382"/>
      <c r="AGN229" s="382"/>
      <c r="AGO229" s="382"/>
      <c r="AGP229" s="382"/>
      <c r="AGQ229" s="382"/>
      <c r="AGR229" s="382"/>
      <c r="AGS229" s="382"/>
      <c r="AGT229" s="382"/>
      <c r="AGU229" s="382"/>
      <c r="AGV229" s="382"/>
      <c r="AGW229" s="382"/>
      <c r="AGX229" s="382"/>
      <c r="AGY229" s="382"/>
      <c r="AGZ229" s="382"/>
      <c r="AHA229" s="382"/>
      <c r="AHB229" s="382"/>
      <c r="AHC229" s="382"/>
      <c r="AHD229" s="382"/>
      <c r="AHE229" s="382"/>
      <c r="AHF229" s="382"/>
      <c r="AHG229" s="382"/>
      <c r="AHH229" s="382"/>
      <c r="AHI229" s="382"/>
      <c r="AHJ229" s="382"/>
      <c r="AHK229" s="382"/>
      <c r="AHL229" s="382"/>
      <c r="AHM229" s="382"/>
      <c r="AHN229" s="382"/>
      <c r="AHO229" s="382"/>
      <c r="AHP229" s="382"/>
      <c r="AHQ229" s="382"/>
      <c r="AHR229" s="382"/>
      <c r="AHS229" s="382"/>
      <c r="AHT229" s="382"/>
      <c r="AHU229" s="382"/>
      <c r="AHV229" s="382"/>
      <c r="AHW229" s="382"/>
      <c r="AHX229" s="382"/>
      <c r="AHY229" s="382"/>
      <c r="AHZ229" s="382"/>
      <c r="AIA229" s="382"/>
      <c r="AIB229" s="382"/>
      <c r="AIC229" s="382"/>
      <c r="AID229" s="382"/>
      <c r="AIE229" s="382"/>
      <c r="AIF229" s="382"/>
      <c r="AIG229" s="382"/>
      <c r="AIH229" s="382"/>
      <c r="AII229" s="382"/>
      <c r="AIJ229" s="382"/>
      <c r="AIK229" s="382"/>
      <c r="AIL229" s="382"/>
      <c r="AIM229" s="382"/>
      <c r="AIN229" s="382"/>
      <c r="AIO229" s="382"/>
      <c r="AIP229" s="382"/>
      <c r="AIQ229" s="382"/>
      <c r="AIR229" s="382"/>
      <c r="AIS229" s="382"/>
      <c r="AIT229" s="382"/>
      <c r="AIU229" s="382"/>
      <c r="AIV229" s="382"/>
      <c r="AIW229" s="382"/>
      <c r="AIX229" s="382"/>
      <c r="AIY229" s="382"/>
      <c r="AIZ229" s="382"/>
      <c r="AJA229" s="382"/>
      <c r="AJB229" s="382"/>
      <c r="AJC229" s="382"/>
      <c r="AJD229" s="382"/>
      <c r="AJE229" s="382"/>
      <c r="AJF229" s="382"/>
      <c r="AJG229" s="382"/>
      <c r="AJH229" s="382"/>
      <c r="AJI229" s="382"/>
      <c r="AJJ229" s="382"/>
      <c r="AJK229" s="382"/>
      <c r="AJL229" s="382"/>
      <c r="AJM229" s="382"/>
      <c r="AJN229" s="382"/>
      <c r="AJO229" s="382"/>
      <c r="AJP229" s="382"/>
      <c r="AJQ229" s="382"/>
      <c r="AJR229" s="382"/>
      <c r="AJS229" s="382"/>
      <c r="AJT229" s="382"/>
      <c r="AJU229" s="382"/>
      <c r="AJV229" s="382"/>
      <c r="AJW229" s="382"/>
      <c r="AJX229" s="382"/>
      <c r="AJY229" s="382"/>
      <c r="AJZ229" s="382"/>
      <c r="AKA229" s="382"/>
      <c r="AKB229" s="382"/>
      <c r="AKC229" s="382"/>
      <c r="AKD229" s="382"/>
      <c r="AKE229" s="382"/>
      <c r="AKF229" s="382"/>
      <c r="AKG229" s="382"/>
      <c r="AKH229" s="382"/>
      <c r="AKI229" s="382"/>
      <c r="AKJ229" s="382"/>
      <c r="AKK229" s="382"/>
      <c r="AKL229" s="382"/>
      <c r="AKM229" s="382"/>
      <c r="AKN229" s="382"/>
      <c r="AKO229" s="382"/>
      <c r="AKP229" s="382"/>
      <c r="AKQ229" s="382"/>
      <c r="AKR229" s="382"/>
      <c r="AKS229" s="382"/>
      <c r="AKT229" s="382"/>
      <c r="AKU229" s="382"/>
      <c r="AKV229" s="382"/>
      <c r="AKW229" s="382"/>
      <c r="AKX229" s="382"/>
      <c r="AKY229" s="382"/>
      <c r="AKZ229" s="382"/>
      <c r="ALA229" s="382"/>
      <c r="ALB229" s="382"/>
      <c r="ALC229" s="382"/>
      <c r="ALD229" s="382"/>
      <c r="ALE229" s="382"/>
      <c r="ALF229" s="382"/>
      <c r="ALG229" s="382"/>
      <c r="ALH229" s="382"/>
      <c r="ALI229" s="382"/>
      <c r="ALJ229" s="382"/>
      <c r="ALK229" s="382"/>
      <c r="ALL229" s="382"/>
      <c r="ALM229" s="382"/>
      <c r="ALN229" s="382"/>
      <c r="ALO229" s="382"/>
      <c r="ALP229" s="382"/>
      <c r="ALQ229" s="382"/>
      <c r="ALR229" s="382"/>
      <c r="ALS229" s="382"/>
      <c r="ALT229" s="382"/>
      <c r="ALU229" s="382"/>
      <c r="ALV229" s="382"/>
      <c r="ALW229" s="382"/>
      <c r="ALX229" s="382"/>
      <c r="ALY229" s="382"/>
      <c r="ALZ229" s="382"/>
      <c r="AMA229" s="382"/>
      <c r="AMB229" s="382"/>
      <c r="AMC229" s="382"/>
      <c r="AMD229" s="382"/>
      <c r="AME229" s="382"/>
      <c r="AMF229" s="382"/>
      <c r="AMG229" s="382"/>
      <c r="AMH229" s="382"/>
      <c r="AMI229" s="382"/>
      <c r="AMJ229" s="382"/>
      <c r="AMK229" s="382"/>
      <c r="AML229" s="382"/>
      <c r="AMM229" s="382"/>
      <c r="AMN229" s="382"/>
      <c r="AMO229" s="382"/>
      <c r="AMP229" s="382"/>
      <c r="AMQ229" s="382"/>
      <c r="AMR229" s="382"/>
      <c r="AMS229" s="382"/>
      <c r="AMT229" s="382"/>
      <c r="AMU229" s="382"/>
      <c r="AMV229" s="382"/>
      <c r="AMW229" s="382"/>
      <c r="AMX229" s="382"/>
      <c r="AMY229" s="382"/>
      <c r="AMZ229" s="382"/>
      <c r="ANA229" s="382"/>
      <c r="ANB229" s="382"/>
      <c r="ANC229" s="382"/>
      <c r="AND229" s="382"/>
      <c r="ANE229" s="382"/>
      <c r="ANF229" s="382"/>
      <c r="ANG229" s="382"/>
      <c r="ANH229" s="382"/>
      <c r="ANI229" s="382"/>
      <c r="ANJ229" s="382"/>
      <c r="ANK229" s="382"/>
      <c r="ANL229" s="382"/>
      <c r="ANM229" s="382"/>
      <c r="ANN229" s="382"/>
      <c r="ANO229" s="382"/>
      <c r="ANP229" s="382"/>
      <c r="ANQ229" s="382"/>
      <c r="ANR229" s="382"/>
      <c r="ANS229" s="382"/>
      <c r="ANT229" s="382"/>
      <c r="ANU229" s="382"/>
      <c r="ANV229" s="382"/>
      <c r="ANW229" s="382"/>
      <c r="ANX229" s="382"/>
      <c r="ANY229" s="382"/>
      <c r="ANZ229" s="382"/>
      <c r="AOA229" s="382"/>
      <c r="AOB229" s="382"/>
      <c r="AOC229" s="382"/>
      <c r="AOD229" s="382"/>
      <c r="AOE229" s="382"/>
      <c r="AOF229" s="382"/>
      <c r="AOG229" s="382"/>
      <c r="AOH229" s="382"/>
      <c r="AOI229" s="382"/>
      <c r="AOJ229" s="382"/>
      <c r="AOK229" s="382"/>
      <c r="AOL229" s="382"/>
      <c r="AOM229" s="382"/>
      <c r="AON229" s="382"/>
      <c r="AOO229" s="382"/>
      <c r="AOP229" s="382"/>
      <c r="AOQ229" s="382"/>
      <c r="AOR229" s="382"/>
      <c r="AOS229" s="382"/>
      <c r="AOT229" s="382"/>
      <c r="AOU229" s="382"/>
      <c r="AOV229" s="382"/>
      <c r="AOW229" s="382"/>
      <c r="AOX229" s="382"/>
      <c r="AOY229" s="382"/>
      <c r="AOZ229" s="382"/>
      <c r="APA229" s="382"/>
      <c r="APB229" s="382"/>
      <c r="APC229" s="382"/>
      <c r="APD229" s="382"/>
      <c r="APE229" s="382"/>
      <c r="APF229" s="382"/>
      <c r="APG229" s="382"/>
      <c r="APH229" s="382"/>
      <c r="API229" s="382"/>
      <c r="APJ229" s="382"/>
      <c r="APK229" s="382"/>
      <c r="APL229" s="382"/>
      <c r="APM229" s="382"/>
      <c r="APN229" s="382"/>
      <c r="APO229" s="382"/>
      <c r="APP229" s="382"/>
      <c r="APQ229" s="382"/>
      <c r="APR229" s="382"/>
      <c r="APS229" s="382"/>
      <c r="APT229" s="382"/>
      <c r="APU229" s="382"/>
      <c r="APV229" s="382"/>
      <c r="APW229" s="382"/>
      <c r="APX229" s="382"/>
      <c r="APY229" s="382"/>
      <c r="APZ229" s="382"/>
      <c r="AQA229" s="382"/>
      <c r="AQB229" s="382"/>
      <c r="AQC229" s="382"/>
      <c r="AQD229" s="382"/>
      <c r="AQE229" s="382"/>
      <c r="AQF229" s="382"/>
      <c r="AQG229" s="382"/>
      <c r="AQH229" s="382"/>
      <c r="AQI229" s="382"/>
      <c r="AQJ229" s="382"/>
      <c r="AQK229" s="382"/>
      <c r="AQL229" s="382"/>
      <c r="AQM229" s="382"/>
      <c r="AQN229" s="382"/>
      <c r="AQO229" s="382"/>
      <c r="AQP229" s="382"/>
      <c r="AQQ229" s="382"/>
      <c r="AQR229" s="382"/>
      <c r="AQS229" s="382"/>
      <c r="AQT229" s="382"/>
      <c r="AQU229" s="382"/>
      <c r="AQV229" s="382"/>
      <c r="AQW229" s="382"/>
      <c r="AQX229" s="382"/>
      <c r="AQY229" s="382"/>
      <c r="AQZ229" s="382"/>
      <c r="ARA229" s="382"/>
      <c r="ARB229" s="382"/>
      <c r="ARC229" s="382"/>
      <c r="ARD229" s="382"/>
      <c r="ARE229" s="382"/>
      <c r="ARF229" s="382"/>
      <c r="ARG229" s="382"/>
      <c r="ARH229" s="382"/>
      <c r="ARI229" s="382"/>
      <c r="ARJ229" s="382"/>
      <c r="ARK229" s="382"/>
      <c r="ARL229" s="382"/>
      <c r="ARM229" s="382"/>
      <c r="ARN229" s="382"/>
      <c r="ARO229" s="382"/>
      <c r="ARP229" s="382"/>
      <c r="ARQ229" s="382"/>
      <c r="ARR229" s="382"/>
      <c r="ARS229" s="382"/>
      <c r="ART229" s="382"/>
      <c r="ARU229" s="382"/>
      <c r="ARV229" s="382"/>
      <c r="ARW229" s="382"/>
      <c r="ARX229" s="382"/>
      <c r="ARY229" s="382"/>
      <c r="ARZ229" s="382"/>
      <c r="ASA229" s="382"/>
      <c r="ASB229" s="382"/>
      <c r="ASC229" s="382"/>
      <c r="ASD229" s="382"/>
      <c r="ASE229" s="382"/>
      <c r="ASF229" s="382"/>
      <c r="ASG229" s="382"/>
      <c r="ASH229" s="382"/>
      <c r="ASI229" s="382"/>
      <c r="ASJ229" s="382"/>
      <c r="ASK229" s="382"/>
      <c r="ASL229" s="382"/>
      <c r="ASM229" s="382"/>
      <c r="ASN229" s="382"/>
      <c r="ASO229" s="382"/>
      <c r="ASP229" s="382"/>
      <c r="ASQ229" s="382"/>
      <c r="ASR229" s="382"/>
      <c r="ASS229" s="382"/>
      <c r="AST229" s="382"/>
      <c r="ASU229" s="382"/>
      <c r="ASV229" s="382"/>
      <c r="ASW229" s="382"/>
      <c r="ASX229" s="382"/>
      <c r="ASY229" s="382"/>
      <c r="ASZ229" s="382"/>
      <c r="ATA229" s="382"/>
      <c r="ATB229" s="382"/>
      <c r="ATC229" s="382"/>
      <c r="ATD229" s="382"/>
      <c r="ATE229" s="382"/>
      <c r="ATF229" s="382"/>
      <c r="ATG229" s="382"/>
      <c r="ATH229" s="382"/>
      <c r="ATI229" s="382"/>
      <c r="ATJ229" s="382"/>
      <c r="ATK229" s="382"/>
      <c r="ATL229" s="382"/>
      <c r="ATM229" s="382"/>
      <c r="ATN229" s="382"/>
      <c r="ATO229" s="382"/>
      <c r="ATP229" s="382"/>
      <c r="ATQ229" s="382"/>
      <c r="ATR229" s="382"/>
      <c r="ATS229" s="382"/>
      <c r="ATT229" s="382"/>
      <c r="ATU229" s="382"/>
      <c r="ATV229" s="382"/>
      <c r="ATW229" s="382"/>
      <c r="ATX229" s="382"/>
      <c r="ATY229" s="382"/>
      <c r="ATZ229" s="382"/>
      <c r="AUA229" s="382"/>
      <c r="AUB229" s="382"/>
      <c r="AUC229" s="382"/>
      <c r="AUD229" s="382"/>
      <c r="AUE229" s="382"/>
      <c r="AUF229" s="382"/>
      <c r="AUG229" s="382"/>
      <c r="AUH229" s="382"/>
      <c r="AUI229" s="382"/>
      <c r="AUJ229" s="382"/>
      <c r="AUK229" s="382"/>
      <c r="AUL229" s="382"/>
      <c r="AUM229" s="382"/>
      <c r="AUN229" s="382"/>
      <c r="AUO229" s="382"/>
      <c r="AUP229" s="382"/>
      <c r="AUQ229" s="382"/>
      <c r="AUR229" s="382"/>
      <c r="AUS229" s="382"/>
      <c r="AUT229" s="382"/>
      <c r="AUU229" s="382"/>
      <c r="AUV229" s="382"/>
      <c r="AUW229" s="382"/>
      <c r="AUX229" s="382"/>
      <c r="AUY229" s="382"/>
      <c r="AUZ229" s="382"/>
      <c r="AVA229" s="382"/>
      <c r="AVB229" s="382"/>
      <c r="AVC229" s="382"/>
      <c r="AVD229" s="382"/>
      <c r="AVE229" s="382"/>
      <c r="AVF229" s="382"/>
      <c r="AVG229" s="382"/>
      <c r="AVH229" s="382"/>
      <c r="AVI229" s="382"/>
      <c r="AVJ229" s="382"/>
      <c r="AVK229" s="382"/>
      <c r="AVL229" s="382"/>
      <c r="AVM229" s="382"/>
      <c r="AVN229" s="382"/>
      <c r="AVO229" s="382"/>
      <c r="AVP229" s="382"/>
      <c r="AVQ229" s="382"/>
      <c r="AVR229" s="382"/>
      <c r="AVS229" s="382"/>
      <c r="AVT229" s="382"/>
      <c r="AVU229" s="382"/>
      <c r="AVV229" s="382"/>
      <c r="AVW229" s="382"/>
      <c r="AVX229" s="382"/>
      <c r="AVY229" s="382"/>
      <c r="AVZ229" s="382"/>
      <c r="AWA229" s="382"/>
      <c r="AWB229" s="382"/>
      <c r="AWC229" s="382"/>
      <c r="AWD229" s="382"/>
      <c r="AWE229" s="382"/>
      <c r="AWF229" s="382"/>
      <c r="AWG229" s="382"/>
      <c r="AWH229" s="382"/>
      <c r="AWI229" s="382"/>
      <c r="AWJ229" s="382"/>
      <c r="AWK229" s="382"/>
      <c r="AWL229" s="382"/>
      <c r="AWM229" s="382"/>
      <c r="AWN229" s="382"/>
      <c r="AWO229" s="382"/>
      <c r="AWP229" s="382"/>
      <c r="AWQ229" s="382"/>
      <c r="AWR229" s="382"/>
      <c r="AWS229" s="382"/>
      <c r="AWT229" s="382"/>
      <c r="AWU229" s="382"/>
      <c r="AWV229" s="382"/>
      <c r="AWW229" s="382"/>
      <c r="AWX229" s="382"/>
      <c r="AWY229" s="382"/>
      <c r="AWZ229" s="382"/>
      <c r="AXA229" s="382"/>
      <c r="AXB229" s="382"/>
      <c r="AXC229" s="382"/>
      <c r="AXD229" s="382"/>
      <c r="AXE229" s="382"/>
      <c r="AXF229" s="382"/>
      <c r="AXG229" s="382"/>
      <c r="AXH229" s="382"/>
      <c r="AXI229" s="382"/>
      <c r="AXJ229" s="382"/>
      <c r="AXK229" s="382"/>
      <c r="AXL229" s="382"/>
      <c r="AXM229" s="382"/>
      <c r="AXN229" s="382"/>
      <c r="AXO229" s="382"/>
      <c r="AXP229" s="382"/>
      <c r="AXQ229" s="382"/>
      <c r="AXR229" s="382"/>
      <c r="AXS229" s="382"/>
      <c r="AXT229" s="382"/>
      <c r="AXU229" s="382"/>
      <c r="AXV229" s="382"/>
      <c r="AXW229" s="382"/>
      <c r="AXX229" s="382"/>
      <c r="AXY229" s="382"/>
      <c r="AXZ229" s="382"/>
      <c r="AYA229" s="382"/>
      <c r="AYB229" s="382"/>
      <c r="AYC229" s="382"/>
      <c r="AYD229" s="382"/>
      <c r="AYE229" s="382"/>
      <c r="AYF229" s="382"/>
      <c r="AYG229" s="382"/>
      <c r="AYH229" s="382"/>
      <c r="AYI229" s="382"/>
      <c r="AYJ229" s="382"/>
      <c r="AYK229" s="382"/>
      <c r="AYL229" s="382"/>
      <c r="AYM229" s="382"/>
      <c r="AYN229" s="382"/>
      <c r="AYO229" s="382"/>
      <c r="AYP229" s="382"/>
      <c r="AYQ229" s="382"/>
      <c r="AYR229" s="382"/>
      <c r="AYS229" s="382"/>
      <c r="AYT229" s="382"/>
      <c r="AYU229" s="382"/>
      <c r="AYV229" s="382"/>
      <c r="AYW229" s="382"/>
      <c r="AYX229" s="382"/>
      <c r="AYY229" s="382"/>
      <c r="AYZ229" s="382"/>
      <c r="AZA229" s="382"/>
      <c r="AZB229" s="382"/>
      <c r="AZC229" s="382"/>
      <c r="AZD229" s="382"/>
      <c r="AZE229" s="382"/>
      <c r="AZF229" s="382"/>
      <c r="AZG229" s="382"/>
      <c r="AZH229" s="382"/>
      <c r="AZI229" s="382"/>
      <c r="AZJ229" s="382"/>
      <c r="AZK229" s="382"/>
      <c r="AZL229" s="382"/>
      <c r="AZM229" s="382"/>
      <c r="AZN229" s="382"/>
      <c r="AZO229" s="382"/>
      <c r="AZP229" s="382"/>
      <c r="AZQ229" s="382"/>
      <c r="AZR229" s="382"/>
      <c r="AZS229" s="382"/>
      <c r="AZT229" s="382"/>
      <c r="AZU229" s="382"/>
      <c r="AZV229" s="382"/>
      <c r="AZW229" s="382"/>
      <c r="AZX229" s="382"/>
      <c r="AZY229" s="382"/>
      <c r="AZZ229" s="382"/>
      <c r="BAA229" s="382"/>
      <c r="BAB229" s="382"/>
      <c r="BAC229" s="382"/>
      <c r="BAD229" s="382"/>
      <c r="BAE229" s="382"/>
      <c r="BAF229" s="382"/>
      <c r="BAG229" s="382"/>
      <c r="BAH229" s="382"/>
      <c r="BAI229" s="382"/>
      <c r="BAJ229" s="382"/>
      <c r="BAK229" s="382"/>
      <c r="BAL229" s="382"/>
      <c r="BAM229" s="382"/>
      <c r="BAN229" s="382"/>
      <c r="BAO229" s="382"/>
      <c r="BAP229" s="382"/>
      <c r="BAQ229" s="382"/>
      <c r="BAR229" s="382"/>
      <c r="BAS229" s="382"/>
      <c r="BAT229" s="382"/>
      <c r="BAU229" s="382"/>
      <c r="BAV229" s="382"/>
      <c r="BAW229" s="382"/>
      <c r="BAX229" s="382"/>
      <c r="BAY229" s="382"/>
      <c r="BAZ229" s="382"/>
      <c r="BBA229" s="382"/>
      <c r="BBB229" s="382"/>
      <c r="BBC229" s="382"/>
      <c r="BBD229" s="382"/>
      <c r="BBE229" s="382"/>
      <c r="BBF229" s="382"/>
      <c r="BBG229" s="382"/>
      <c r="BBH229" s="382"/>
      <c r="BBI229" s="382"/>
      <c r="BBJ229" s="382"/>
      <c r="BBK229" s="382"/>
      <c r="BBL229" s="382"/>
      <c r="BBM229" s="382"/>
      <c r="BBN229" s="382"/>
      <c r="BBO229" s="382"/>
      <c r="BBP229" s="382"/>
      <c r="BBQ229" s="382"/>
      <c r="BBR229" s="382"/>
      <c r="BBS229" s="382"/>
      <c r="BBT229" s="382"/>
      <c r="BBU229" s="382"/>
      <c r="BBV229" s="382"/>
      <c r="BBW229" s="382"/>
      <c r="BBX229" s="382"/>
      <c r="BBY229" s="382"/>
      <c r="BBZ229" s="382"/>
      <c r="BCA229" s="382"/>
      <c r="BCB229" s="382"/>
      <c r="BCC229" s="382"/>
      <c r="BCD229" s="382"/>
      <c r="BCE229" s="382"/>
      <c r="BCF229" s="382"/>
      <c r="BCG229" s="382"/>
      <c r="BCH229" s="382"/>
      <c r="BCI229" s="382"/>
      <c r="BCJ229" s="382"/>
      <c r="BCK229" s="382"/>
      <c r="BCL229" s="382"/>
      <c r="BCM229" s="382"/>
      <c r="BCN229" s="382"/>
      <c r="BCO229" s="382"/>
      <c r="BCP229" s="382"/>
      <c r="BCQ229" s="382"/>
      <c r="BCR229" s="382"/>
      <c r="BCS229" s="382"/>
      <c r="BCT229" s="382"/>
      <c r="BCU229" s="382"/>
      <c r="BCV229" s="382"/>
      <c r="BCW229" s="382"/>
      <c r="BCX229" s="382"/>
      <c r="BCY229" s="382"/>
      <c r="BCZ229" s="382"/>
      <c r="BDA229" s="382"/>
      <c r="BDB229" s="382"/>
      <c r="BDC229" s="382"/>
      <c r="BDD229" s="382"/>
      <c r="BDE229" s="382"/>
      <c r="BDF229" s="382"/>
      <c r="BDG229" s="382"/>
      <c r="BDH229" s="382"/>
      <c r="BDI229" s="382"/>
      <c r="BDJ229" s="382"/>
      <c r="BDK229" s="382"/>
      <c r="BDL229" s="382"/>
      <c r="BDM229" s="382"/>
      <c r="BDN229" s="382"/>
      <c r="BDO229" s="382"/>
      <c r="BDP229" s="382"/>
      <c r="BDQ229" s="382"/>
      <c r="BDR229" s="382"/>
      <c r="BDS229" s="382"/>
      <c r="BDT229" s="382"/>
      <c r="BDU229" s="382"/>
      <c r="BDV229" s="382"/>
      <c r="BDW229" s="382"/>
      <c r="BDX229" s="382"/>
      <c r="BDY229" s="382"/>
      <c r="BDZ229" s="382"/>
      <c r="BEA229" s="382"/>
      <c r="BEB229" s="382"/>
      <c r="BEC229" s="382"/>
      <c r="BED229" s="382"/>
      <c r="BEE229" s="382"/>
      <c r="BEF229" s="382"/>
      <c r="BEG229" s="382"/>
      <c r="BEH229" s="382"/>
      <c r="BEI229" s="382"/>
      <c r="BEJ229" s="382"/>
      <c r="BEK229" s="382"/>
      <c r="BEL229" s="382"/>
      <c r="BEM229" s="382"/>
      <c r="BEN229" s="382"/>
      <c r="BEO229" s="382"/>
      <c r="BEP229" s="382"/>
      <c r="BEQ229" s="382"/>
      <c r="BER229" s="382"/>
      <c r="BES229" s="382"/>
      <c r="BET229" s="382"/>
      <c r="BEU229" s="382"/>
      <c r="BEV229" s="382"/>
      <c r="BEW229" s="382"/>
      <c r="BEX229" s="382"/>
      <c r="BEY229" s="382"/>
      <c r="BEZ229" s="382"/>
      <c r="BFA229" s="382"/>
      <c r="BFB229" s="382"/>
      <c r="BFC229" s="382"/>
      <c r="BFD229" s="382"/>
      <c r="BFE229" s="382"/>
      <c r="BFF229" s="382"/>
      <c r="BFG229" s="382"/>
      <c r="BFH229" s="382"/>
      <c r="BFI229" s="382"/>
      <c r="BFJ229" s="382"/>
      <c r="BFK229" s="382"/>
      <c r="BFL229" s="382"/>
      <c r="BFM229" s="382"/>
      <c r="BFN229" s="382"/>
      <c r="BFO229" s="382"/>
      <c r="BFP229" s="382"/>
      <c r="BFQ229" s="382"/>
      <c r="BFR229" s="382"/>
      <c r="BFS229" s="382"/>
      <c r="BFT229" s="382"/>
      <c r="BFU229" s="382"/>
      <c r="BFV229" s="382"/>
      <c r="BFW229" s="382"/>
      <c r="BFX229" s="382"/>
      <c r="BFY229" s="382"/>
      <c r="BFZ229" s="382"/>
      <c r="BGA229" s="382"/>
      <c r="BGB229" s="382"/>
      <c r="BGC229" s="382"/>
      <c r="BGD229" s="382"/>
      <c r="BGE229" s="382"/>
      <c r="BGF229" s="382"/>
      <c r="BGG229" s="382"/>
      <c r="BGH229" s="382"/>
      <c r="BGI229" s="382"/>
      <c r="BGJ229" s="382"/>
      <c r="BGK229" s="382"/>
      <c r="BGL229" s="382"/>
      <c r="BGM229" s="382"/>
      <c r="BGN229" s="382"/>
      <c r="BGO229" s="382"/>
      <c r="BGP229" s="382"/>
      <c r="BGQ229" s="382"/>
      <c r="BGR229" s="382"/>
      <c r="BGS229" s="382"/>
      <c r="BGT229" s="382"/>
      <c r="BGU229" s="382"/>
      <c r="BGV229" s="382"/>
      <c r="BGW229" s="382"/>
      <c r="BGX229" s="382"/>
      <c r="BGY229" s="382"/>
      <c r="BGZ229" s="382"/>
      <c r="BHA229" s="382"/>
      <c r="BHB229" s="382"/>
      <c r="BHC229" s="382"/>
      <c r="BHD229" s="382"/>
      <c r="BHE229" s="382"/>
      <c r="BHF229" s="382"/>
      <c r="BHG229" s="382"/>
      <c r="BHH229" s="382"/>
      <c r="BHI229" s="382"/>
      <c r="BHJ229" s="382"/>
      <c r="BHK229" s="382"/>
      <c r="BHL229" s="382"/>
      <c r="BHM229" s="382"/>
      <c r="BHN229" s="382"/>
      <c r="BHO229" s="382"/>
      <c r="BHP229" s="382"/>
      <c r="BHQ229" s="382"/>
      <c r="BHR229" s="382"/>
      <c r="BHS229" s="382"/>
      <c r="BHT229" s="382"/>
      <c r="BHU229" s="382"/>
      <c r="BHV229" s="382"/>
      <c r="BHW229" s="382"/>
      <c r="BHX229" s="382"/>
      <c r="BHY229" s="382"/>
      <c r="BHZ229" s="382"/>
      <c r="BIA229" s="382"/>
      <c r="BIB229" s="382"/>
      <c r="BIC229" s="382"/>
      <c r="BID229" s="382"/>
      <c r="BIE229" s="382"/>
      <c r="BIF229" s="382"/>
      <c r="BIG229" s="382"/>
      <c r="BIH229" s="382"/>
      <c r="BII229" s="382"/>
      <c r="BIJ229" s="382"/>
      <c r="BIK229" s="382"/>
      <c r="BIL229" s="382"/>
      <c r="BIM229" s="382"/>
      <c r="BIN229" s="382"/>
      <c r="BIO229" s="382"/>
      <c r="BIP229" s="382"/>
      <c r="BIQ229" s="382"/>
      <c r="BIR229" s="382"/>
      <c r="BIS229" s="382"/>
      <c r="BIT229" s="382"/>
      <c r="BIU229" s="382"/>
      <c r="BIV229" s="382"/>
      <c r="BIW229" s="382"/>
      <c r="BIX229" s="382"/>
      <c r="BIY229" s="382"/>
      <c r="BIZ229" s="382"/>
      <c r="BJA229" s="382"/>
      <c r="BJB229" s="382"/>
      <c r="BJC229" s="382"/>
      <c r="BJD229" s="382"/>
      <c r="BJE229" s="382"/>
      <c r="BJF229" s="382"/>
      <c r="BJG229" s="382"/>
      <c r="BJH229" s="382"/>
      <c r="BJI229" s="382"/>
      <c r="BJJ229" s="382"/>
      <c r="BJK229" s="382"/>
      <c r="BJL229" s="382"/>
      <c r="BJM229" s="382"/>
      <c r="BJN229" s="382"/>
      <c r="BJO229" s="382"/>
      <c r="BJP229" s="382"/>
      <c r="BJQ229" s="382"/>
      <c r="BJR229" s="382"/>
      <c r="BJS229" s="382"/>
      <c r="BJT229" s="382"/>
      <c r="BJU229" s="382"/>
      <c r="BJV229" s="382"/>
      <c r="BJW229" s="382"/>
      <c r="BJX229" s="382"/>
      <c r="BJY229" s="382"/>
      <c r="BJZ229" s="382"/>
      <c r="BKA229" s="382"/>
      <c r="BKB229" s="382"/>
      <c r="BKC229" s="382"/>
      <c r="BKD229" s="382"/>
      <c r="BKE229" s="382"/>
      <c r="BKF229" s="382"/>
      <c r="BKG229" s="382"/>
      <c r="BKH229" s="382"/>
      <c r="BKI229" s="382"/>
      <c r="BKJ229" s="382"/>
      <c r="BKK229" s="382"/>
      <c r="BKL229" s="382"/>
      <c r="BKM229" s="382"/>
      <c r="BKN229" s="382"/>
      <c r="BKO229" s="382"/>
      <c r="BKP229" s="382"/>
      <c r="BKQ229" s="382"/>
      <c r="BKR229" s="382"/>
      <c r="BKS229" s="382"/>
      <c r="BKT229" s="382"/>
      <c r="BKU229" s="382"/>
      <c r="BKV229" s="382"/>
      <c r="BKW229" s="382"/>
      <c r="BKX229" s="382"/>
      <c r="BKY229" s="382"/>
      <c r="BKZ229" s="382"/>
      <c r="BLA229" s="382"/>
      <c r="BLB229" s="382"/>
      <c r="BLC229" s="382"/>
      <c r="BLD229" s="382"/>
      <c r="BLE229" s="382"/>
      <c r="BLF229" s="382"/>
      <c r="BLG229" s="382"/>
      <c r="BLH229" s="382"/>
      <c r="BLI229" s="382"/>
      <c r="BLJ229" s="382"/>
      <c r="BLK229" s="382"/>
      <c r="BLL229" s="382"/>
      <c r="BLM229" s="382"/>
      <c r="BLN229" s="382"/>
      <c r="BLO229" s="382"/>
      <c r="BLP229" s="382"/>
      <c r="BLQ229" s="382"/>
      <c r="BLR229" s="382"/>
      <c r="BLS229" s="382"/>
      <c r="BLT229" s="382"/>
      <c r="BLU229" s="382"/>
      <c r="BLV229" s="382"/>
      <c r="BLW229" s="382"/>
      <c r="BLX229" s="382"/>
      <c r="BLY229" s="382"/>
      <c r="BLZ229" s="382"/>
      <c r="BMA229" s="382"/>
      <c r="BMB229" s="382"/>
      <c r="BMC229" s="382"/>
      <c r="BMD229" s="382"/>
      <c r="BME229" s="382"/>
      <c r="BMF229" s="382"/>
      <c r="BMG229" s="382"/>
      <c r="BMH229" s="382"/>
      <c r="BMI229" s="382"/>
      <c r="BMJ229" s="382"/>
      <c r="BMK229" s="382"/>
      <c r="BML229" s="382"/>
      <c r="BMM229" s="382"/>
      <c r="BMN229" s="382"/>
      <c r="BMO229" s="382"/>
      <c r="BMP229" s="382"/>
      <c r="BMQ229" s="382"/>
      <c r="BMR229" s="382"/>
      <c r="BMS229" s="382"/>
      <c r="BMT229" s="382"/>
      <c r="BMU229" s="382"/>
      <c r="BMV229" s="382"/>
      <c r="BMW229" s="382"/>
      <c r="BMX229" s="382"/>
      <c r="BMY229" s="382"/>
      <c r="BMZ229" s="382"/>
      <c r="BNA229" s="382"/>
      <c r="BNB229" s="382"/>
      <c r="BNC229" s="382"/>
      <c r="BND229" s="382"/>
      <c r="BNE229" s="382"/>
      <c r="BNF229" s="382"/>
      <c r="BNG229" s="382"/>
      <c r="BNH229" s="382"/>
      <c r="BNI229" s="382"/>
      <c r="BNJ229" s="382"/>
      <c r="BNK229" s="382"/>
      <c r="BNL229" s="382"/>
      <c r="BNM229" s="382"/>
      <c r="BNN229" s="382"/>
      <c r="BNO229" s="382"/>
      <c r="BNP229" s="382"/>
      <c r="BNQ229" s="382"/>
      <c r="BNR229" s="382"/>
      <c r="BNS229" s="382"/>
      <c r="BNT229" s="382"/>
      <c r="BNU229" s="382"/>
      <c r="BNV229" s="382"/>
      <c r="BNW229" s="382"/>
      <c r="BNX229" s="382"/>
      <c r="BNY229" s="382"/>
      <c r="BNZ229" s="382"/>
      <c r="BOA229" s="382"/>
      <c r="BOB229" s="382"/>
      <c r="BOC229" s="382"/>
      <c r="BOD229" s="382"/>
      <c r="BOE229" s="382"/>
      <c r="BOF229" s="382"/>
      <c r="BOG229" s="382"/>
      <c r="BOH229" s="382"/>
      <c r="BOI229" s="382"/>
      <c r="BOJ229" s="382"/>
      <c r="BOK229" s="382"/>
      <c r="BOL229" s="382"/>
      <c r="BOM229" s="382"/>
      <c r="BON229" s="382"/>
      <c r="BOO229" s="382"/>
      <c r="BOP229" s="382"/>
      <c r="BOQ229" s="382"/>
      <c r="BOR229" s="382"/>
      <c r="BOS229" s="382"/>
      <c r="BOT229" s="382"/>
      <c r="BOU229" s="382"/>
      <c r="BOV229" s="382"/>
      <c r="BOW229" s="382"/>
      <c r="BOX229" s="382"/>
      <c r="BOY229" s="382"/>
      <c r="BOZ229" s="382"/>
      <c r="BPA229" s="382"/>
      <c r="BPB229" s="382"/>
      <c r="BPC229" s="382"/>
      <c r="BPD229" s="382"/>
      <c r="BPE229" s="382"/>
      <c r="BPF229" s="382"/>
      <c r="BPG229" s="382"/>
      <c r="BPH229" s="382"/>
      <c r="BPI229" s="382"/>
      <c r="BPJ229" s="382"/>
      <c r="BPK229" s="382"/>
      <c r="BPL229" s="382"/>
      <c r="BPM229" s="382"/>
      <c r="BPN229" s="382"/>
      <c r="BPO229" s="382"/>
      <c r="BPP229" s="382"/>
      <c r="BPQ229" s="382"/>
      <c r="BPR229" s="382"/>
      <c r="BPS229" s="382"/>
      <c r="BPT229" s="382"/>
      <c r="BPU229" s="382"/>
      <c r="BPV229" s="382"/>
      <c r="BPW229" s="382"/>
      <c r="BPX229" s="382"/>
      <c r="BPY229" s="382"/>
      <c r="BPZ229" s="382"/>
      <c r="BQA229" s="382"/>
      <c r="BQB229" s="382"/>
      <c r="BQC229" s="382"/>
      <c r="BQD229" s="382"/>
      <c r="BQE229" s="382"/>
      <c r="BQF229" s="382"/>
      <c r="BQG229" s="382"/>
      <c r="BQH229" s="382"/>
      <c r="BQI229" s="382"/>
      <c r="BQJ229" s="382"/>
      <c r="BQK229" s="382"/>
      <c r="BQL229" s="382"/>
      <c r="BQM229" s="382"/>
      <c r="BQN229" s="382"/>
      <c r="BQO229" s="382"/>
      <c r="BQP229" s="382"/>
      <c r="BQQ229" s="382"/>
      <c r="BQR229" s="382"/>
      <c r="BQS229" s="382"/>
      <c r="BQT229" s="382"/>
      <c r="BQU229" s="382"/>
      <c r="BQV229" s="382"/>
      <c r="BQW229" s="382"/>
      <c r="BQX229" s="382"/>
      <c r="BQY229" s="382"/>
      <c r="BQZ229" s="382"/>
      <c r="BRA229" s="382"/>
      <c r="BRB229" s="382"/>
      <c r="BRC229" s="382"/>
      <c r="BRD229" s="382"/>
      <c r="BRE229" s="382"/>
      <c r="BRF229" s="382"/>
      <c r="BRG229" s="382"/>
      <c r="BRH229" s="382"/>
      <c r="BRI229" s="382"/>
      <c r="BRJ229" s="382"/>
      <c r="BRK229" s="382"/>
      <c r="BRL229" s="382"/>
      <c r="BRM229" s="382"/>
      <c r="BRN229" s="382"/>
      <c r="BRO229" s="382"/>
      <c r="BRP229" s="382"/>
      <c r="BRQ229" s="382"/>
      <c r="BRR229" s="382"/>
      <c r="BRS229" s="382"/>
      <c r="BRT229" s="382"/>
      <c r="BRU229" s="382"/>
      <c r="BRV229" s="382"/>
      <c r="BRW229" s="382"/>
      <c r="BRX229" s="382"/>
      <c r="BRY229" s="382"/>
      <c r="BRZ229" s="382"/>
      <c r="BSA229" s="382"/>
      <c r="BSB229" s="382"/>
      <c r="BSC229" s="382"/>
      <c r="BSD229" s="382"/>
      <c r="BSE229" s="382"/>
      <c r="BSF229" s="382"/>
      <c r="BSG229" s="382"/>
      <c r="BSH229" s="382"/>
      <c r="BSI229" s="382"/>
      <c r="BSJ229" s="382"/>
      <c r="BSK229" s="382"/>
      <c r="BSL229" s="382"/>
      <c r="BSM229" s="382"/>
      <c r="BSN229" s="382"/>
      <c r="BSO229" s="382"/>
      <c r="BSP229" s="382"/>
      <c r="BSQ229" s="382"/>
      <c r="BSR229" s="382"/>
      <c r="BSS229" s="382"/>
      <c r="BST229" s="382"/>
      <c r="BSU229" s="382"/>
      <c r="BSV229" s="382"/>
      <c r="BSW229" s="382"/>
      <c r="BSX229" s="382"/>
      <c r="BSY229" s="382"/>
      <c r="BSZ229" s="382"/>
      <c r="BTA229" s="382"/>
      <c r="BTB229" s="382"/>
      <c r="BTC229" s="382"/>
      <c r="BTD229" s="382"/>
      <c r="BTE229" s="382"/>
      <c r="BTF229" s="382"/>
      <c r="BTG229" s="382"/>
      <c r="BTH229" s="382"/>
      <c r="BTI229" s="382"/>
    </row>
    <row r="230" spans="1:1881" x14ac:dyDescent="0.25">
      <c r="A230" s="25"/>
      <c r="B230" s="178"/>
      <c r="C230" s="178"/>
      <c r="D230" s="56"/>
      <c r="E230"/>
      <c r="F230"/>
      <c r="G230" s="8"/>
      <c r="H230" s="14"/>
      <c r="I230" s="187"/>
      <c r="J230"/>
    </row>
    <row r="231" spans="1:1881" x14ac:dyDescent="0.25">
      <c r="A231" s="25"/>
      <c r="B231" s="178"/>
      <c r="C231" s="178"/>
      <c r="D231" s="56"/>
      <c r="E231" s="750"/>
      <c r="F231"/>
      <c r="G231" s="8"/>
      <c r="H231" s="14"/>
      <c r="I231" s="187"/>
      <c r="J231"/>
    </row>
    <row r="232" spans="1:1881" x14ac:dyDescent="0.25">
      <c r="A232" s="25"/>
      <c r="D232" s="58"/>
      <c r="E232"/>
      <c r="F232"/>
      <c r="H232" s="14"/>
      <c r="I232" s="187"/>
      <c r="J232"/>
    </row>
    <row r="233" spans="1:1881" x14ac:dyDescent="0.25">
      <c r="D233" s="58"/>
      <c r="E233"/>
      <c r="F233"/>
      <c r="H233" s="14"/>
      <c r="I233" s="187"/>
      <c r="J233"/>
    </row>
    <row r="234" spans="1:1881" x14ac:dyDescent="0.25">
      <c r="D234" s="58"/>
      <c r="E234" s="750"/>
      <c r="F234"/>
      <c r="H234" s="14"/>
      <c r="I234" s="187"/>
      <c r="J234"/>
    </row>
    <row r="235" spans="1:1881" x14ac:dyDescent="0.25">
      <c r="D235" s="58"/>
      <c r="E235"/>
      <c r="F235"/>
      <c r="I235" s="187"/>
      <c r="J235"/>
    </row>
    <row r="236" spans="1:1881" x14ac:dyDescent="0.25">
      <c r="E236"/>
      <c r="F236"/>
      <c r="G236" s="360"/>
      <c r="I236" s="187"/>
      <c r="J236"/>
    </row>
    <row r="237" spans="1:1881" x14ac:dyDescent="0.25">
      <c r="E237"/>
      <c r="F237"/>
      <c r="I237" s="187"/>
      <c r="J237"/>
    </row>
    <row r="238" spans="1:1881" x14ac:dyDescent="0.25">
      <c r="E238"/>
      <c r="F238"/>
      <c r="I238" s="187"/>
      <c r="J238"/>
    </row>
    <row r="239" spans="1:1881" x14ac:dyDescent="0.25">
      <c r="E239"/>
      <c r="F239"/>
      <c r="I239" s="187"/>
      <c r="J239"/>
    </row>
    <row r="240" spans="1:1881" x14ac:dyDescent="0.25">
      <c r="I240" s="187"/>
      <c r="J240"/>
    </row>
    <row r="241" spans="9:12" x14ac:dyDescent="0.25">
      <c r="I241" s="187"/>
      <c r="J241"/>
    </row>
    <row r="242" spans="9:12" x14ac:dyDescent="0.25">
      <c r="I242" s="187"/>
      <c r="J242"/>
    </row>
    <row r="243" spans="9:12" x14ac:dyDescent="0.25">
      <c r="I243" s="187"/>
      <c r="J243"/>
    </row>
    <row r="244" spans="9:12" x14ac:dyDescent="0.25">
      <c r="I244" s="187"/>
      <c r="J244"/>
    </row>
    <row r="245" spans="9:12" x14ac:dyDescent="0.25">
      <c r="I245" s="187"/>
      <c r="J245"/>
    </row>
    <row r="246" spans="9:12" x14ac:dyDescent="0.25">
      <c r="I246" s="187"/>
      <c r="J246"/>
    </row>
    <row r="247" spans="9:12" x14ac:dyDescent="0.25">
      <c r="I247"/>
      <c r="J247"/>
    </row>
    <row r="248" spans="9:12" x14ac:dyDescent="0.25">
      <c r="I248"/>
      <c r="J248"/>
    </row>
    <row r="249" spans="9:12" x14ac:dyDescent="0.25">
      <c r="I249"/>
      <c r="J249"/>
    </row>
    <row r="250" spans="9:12" x14ac:dyDescent="0.25">
      <c r="I250"/>
      <c r="J250"/>
    </row>
    <row r="251" spans="9:12" x14ac:dyDescent="0.25">
      <c r="I251"/>
      <c r="J251"/>
    </row>
    <row r="252" spans="9:12" x14ac:dyDescent="0.25">
      <c r="I252"/>
      <c r="J252"/>
    </row>
    <row r="253" spans="9:12" x14ac:dyDescent="0.25">
      <c r="I253"/>
      <c r="J253"/>
      <c r="K253" s="357"/>
      <c r="L253" s="357"/>
    </row>
    <row r="254" spans="9:12" x14ac:dyDescent="0.25">
      <c r="I254" s="187"/>
      <c r="J254"/>
      <c r="K254" s="357"/>
      <c r="L254" s="357"/>
    </row>
    <row r="255" spans="9:12" x14ac:dyDescent="0.25">
      <c r="I255" s="187"/>
      <c r="J255"/>
      <c r="K255" s="357"/>
      <c r="L255" s="357"/>
    </row>
    <row r="256" spans="9:12" x14ac:dyDescent="0.25">
      <c r="I256" s="187"/>
      <c r="J256"/>
      <c r="K256" s="357"/>
      <c r="L256" s="357"/>
    </row>
    <row r="257" spans="9:12" x14ac:dyDescent="0.25">
      <c r="I257" s="187"/>
      <c r="J257"/>
      <c r="K257" s="357"/>
      <c r="L257" s="357"/>
    </row>
    <row r="258" spans="9:12" x14ac:dyDescent="0.25">
      <c r="I258" s="187"/>
      <c r="J258"/>
      <c r="K258" s="357"/>
      <c r="L258" s="357"/>
    </row>
    <row r="259" spans="9:12" x14ac:dyDescent="0.25">
      <c r="I259" s="187"/>
      <c r="J259"/>
      <c r="K259" s="357"/>
      <c r="L259" s="357"/>
    </row>
    <row r="260" spans="9:12" x14ac:dyDescent="0.25">
      <c r="I260" s="187"/>
      <c r="J260"/>
      <c r="K260" s="357"/>
      <c r="L260" s="357"/>
    </row>
    <row r="261" spans="9:12" x14ac:dyDescent="0.25">
      <c r="I261" s="187"/>
      <c r="J261"/>
      <c r="K261" s="357"/>
      <c r="L261" s="357"/>
    </row>
    <row r="262" spans="9:12" x14ac:dyDescent="0.25">
      <c r="I262" s="187"/>
      <c r="J262"/>
      <c r="K262" s="357"/>
      <c r="L262" s="357"/>
    </row>
    <row r="263" spans="9:12" x14ac:dyDescent="0.25">
      <c r="I263"/>
      <c r="J263"/>
      <c r="K263" s="357"/>
      <c r="L263" s="357"/>
    </row>
    <row r="264" spans="9:12" x14ac:dyDescent="0.25">
      <c r="I264"/>
      <c r="J264"/>
      <c r="K264" s="357"/>
      <c r="L264" s="357"/>
    </row>
    <row r="265" spans="9:12" x14ac:dyDescent="0.25">
      <c r="I265"/>
      <c r="J265"/>
      <c r="K265" s="357"/>
      <c r="L265" s="357"/>
    </row>
    <row r="266" spans="9:12" x14ac:dyDescent="0.25">
      <c r="I266"/>
      <c r="J266"/>
      <c r="K266" s="357"/>
      <c r="L266" s="357"/>
    </row>
    <row r="267" spans="9:12" x14ac:dyDescent="0.25">
      <c r="I267"/>
      <c r="J267"/>
      <c r="K267" s="357"/>
      <c r="L267" s="357"/>
    </row>
    <row r="268" spans="9:12" x14ac:dyDescent="0.25">
      <c r="I268"/>
      <c r="J268"/>
      <c r="K268" s="357"/>
      <c r="L268" s="357"/>
    </row>
    <row r="269" spans="9:12" x14ac:dyDescent="0.25">
      <c r="I269"/>
      <c r="J269"/>
      <c r="K269" s="357"/>
      <c r="L269" s="357"/>
    </row>
    <row r="270" spans="9:12" x14ac:dyDescent="0.25">
      <c r="I270"/>
      <c r="J270"/>
      <c r="K270" s="357"/>
      <c r="L270" s="357"/>
    </row>
    <row r="271" spans="9:12" x14ac:dyDescent="0.25">
      <c r="I271"/>
      <c r="J271"/>
      <c r="K271" s="357"/>
      <c r="L271" s="357"/>
    </row>
    <row r="272" spans="9:12" x14ac:dyDescent="0.25">
      <c r="I272"/>
      <c r="J272"/>
      <c r="K272" s="357"/>
      <c r="L272" s="357"/>
    </row>
    <row r="273" spans="9:12" x14ac:dyDescent="0.25">
      <c r="I273"/>
      <c r="J273"/>
      <c r="K273" s="357"/>
      <c r="L273" s="357"/>
    </row>
    <row r="274" spans="9:12" x14ac:dyDescent="0.25">
      <c r="I274"/>
      <c r="J274"/>
      <c r="K274" s="357"/>
      <c r="L274" s="357"/>
    </row>
    <row r="275" spans="9:12" x14ac:dyDescent="0.25">
      <c r="I275"/>
      <c r="J275"/>
      <c r="K275" s="357"/>
      <c r="L275" s="357"/>
    </row>
    <row r="276" spans="9:12" x14ac:dyDescent="0.25">
      <c r="I276"/>
      <c r="J276"/>
      <c r="K276" s="357"/>
      <c r="L276" s="357"/>
    </row>
    <row r="277" spans="9:12" x14ac:dyDescent="0.25">
      <c r="I277"/>
      <c r="J277"/>
      <c r="K277" s="357"/>
      <c r="L277" s="357"/>
    </row>
    <row r="278" spans="9:12" x14ac:dyDescent="0.25">
      <c r="I278"/>
      <c r="J278"/>
      <c r="K278" s="357"/>
      <c r="L278" s="357"/>
    </row>
    <row r="279" spans="9:12" x14ac:dyDescent="0.25">
      <c r="I279"/>
      <c r="J279"/>
      <c r="K279" s="357"/>
      <c r="L279" s="357"/>
    </row>
    <row r="280" spans="9:12" x14ac:dyDescent="0.25">
      <c r="I280"/>
      <c r="J280"/>
      <c r="K280" s="357"/>
      <c r="L280" s="357"/>
    </row>
    <row r="281" spans="9:12" x14ac:dyDescent="0.25">
      <c r="I281"/>
      <c r="J281"/>
      <c r="K281" s="357"/>
      <c r="L281" s="357"/>
    </row>
    <row r="282" spans="9:12" x14ac:dyDescent="0.25">
      <c r="I282"/>
      <c r="J282"/>
      <c r="K282" s="357"/>
      <c r="L282" s="357"/>
    </row>
    <row r="283" spans="9:12" x14ac:dyDescent="0.25">
      <c r="I283"/>
      <c r="J283"/>
      <c r="K283" s="357"/>
      <c r="L283" s="357"/>
    </row>
    <row r="284" spans="9:12" x14ac:dyDescent="0.25">
      <c r="I284"/>
      <c r="J284"/>
      <c r="K284" s="357"/>
      <c r="L284" s="357"/>
    </row>
    <row r="285" spans="9:12" x14ac:dyDescent="0.25">
      <c r="I285"/>
      <c r="J285"/>
      <c r="K285" s="357"/>
      <c r="L285" s="357"/>
    </row>
    <row r="286" spans="9:12" x14ac:dyDescent="0.25">
      <c r="I286"/>
      <c r="J286"/>
      <c r="K286" s="357"/>
      <c r="L286" s="357"/>
    </row>
    <row r="287" spans="9:12" x14ac:dyDescent="0.25">
      <c r="I287"/>
      <c r="J287"/>
      <c r="K287" s="357"/>
      <c r="L287" s="357"/>
    </row>
    <row r="288" spans="9:12" x14ac:dyDescent="0.25">
      <c r="I288"/>
      <c r="J288"/>
      <c r="K288" s="357"/>
      <c r="L288" s="357"/>
    </row>
    <row r="289" spans="9:12" x14ac:dyDescent="0.25">
      <c r="I289"/>
      <c r="J289"/>
      <c r="K289" s="357"/>
      <c r="L289" s="357"/>
    </row>
    <row r="290" spans="9:12" x14ac:dyDescent="0.25">
      <c r="I290"/>
      <c r="J290"/>
      <c r="K290" s="357"/>
      <c r="L290" s="357"/>
    </row>
    <row r="291" spans="9:12" x14ac:dyDescent="0.25">
      <c r="I291"/>
      <c r="J291"/>
      <c r="K291" s="357"/>
      <c r="L291" s="357"/>
    </row>
    <row r="292" spans="9:12" x14ac:dyDescent="0.25">
      <c r="I292"/>
      <c r="J292"/>
      <c r="K292" s="357"/>
      <c r="L292" s="357"/>
    </row>
    <row r="293" spans="9:12" x14ac:dyDescent="0.25">
      <c r="I293"/>
      <c r="J293"/>
      <c r="K293" s="357"/>
      <c r="L293" s="357"/>
    </row>
    <row r="294" spans="9:12" x14ac:dyDescent="0.25">
      <c r="I294"/>
      <c r="J294"/>
      <c r="K294" s="357"/>
      <c r="L294" s="357"/>
    </row>
    <row r="295" spans="9:12" x14ac:dyDescent="0.25">
      <c r="I295"/>
      <c r="J295"/>
      <c r="K295" s="357"/>
      <c r="L295" s="357"/>
    </row>
    <row r="296" spans="9:12" x14ac:dyDescent="0.25">
      <c r="I296"/>
      <c r="J296"/>
      <c r="K296" s="357"/>
      <c r="L296" s="357"/>
    </row>
    <row r="297" spans="9:12" x14ac:dyDescent="0.25">
      <c r="I297"/>
      <c r="J297"/>
      <c r="K297" s="357"/>
      <c r="L297" s="357"/>
    </row>
    <row r="298" spans="9:12" x14ac:dyDescent="0.25">
      <c r="I298"/>
      <c r="J298"/>
      <c r="K298" s="357"/>
      <c r="L298" s="357"/>
    </row>
    <row r="299" spans="9:12" x14ac:dyDescent="0.25">
      <c r="I299"/>
      <c r="J299"/>
      <c r="K299" s="357"/>
      <c r="L299" s="357"/>
    </row>
    <row r="300" spans="9:12" x14ac:dyDescent="0.25">
      <c r="I300"/>
      <c r="J300"/>
      <c r="K300" s="357"/>
      <c r="L300" s="357"/>
    </row>
    <row r="301" spans="9:12" x14ac:dyDescent="0.25">
      <c r="I301"/>
      <c r="J301"/>
      <c r="K301" s="357"/>
      <c r="L301" s="357"/>
    </row>
    <row r="302" spans="9:12" x14ac:dyDescent="0.25">
      <c r="I302"/>
      <c r="J302"/>
      <c r="K302" s="357"/>
      <c r="L302" s="357"/>
    </row>
    <row r="303" spans="9:12" x14ac:dyDescent="0.25">
      <c r="I303"/>
      <c r="J303"/>
      <c r="K303" s="357"/>
      <c r="L303" s="357"/>
    </row>
    <row r="304" spans="9:12" x14ac:dyDescent="0.25">
      <c r="I304"/>
      <c r="J304"/>
      <c r="K304" s="357"/>
      <c r="L304" s="357"/>
    </row>
    <row r="305" spans="9:12" x14ac:dyDescent="0.25">
      <c r="I305"/>
      <c r="J305"/>
      <c r="K305" s="357"/>
      <c r="L305" s="357"/>
    </row>
    <row r="306" spans="9:12" x14ac:dyDescent="0.25">
      <c r="I306"/>
      <c r="J306"/>
      <c r="K306" s="357"/>
      <c r="L306" s="357"/>
    </row>
    <row r="307" spans="9:12" x14ac:dyDescent="0.25">
      <c r="I307"/>
      <c r="J307"/>
      <c r="K307" s="357"/>
      <c r="L307" s="357"/>
    </row>
    <row r="308" spans="9:12" x14ac:dyDescent="0.25">
      <c r="I308"/>
      <c r="J308"/>
      <c r="K308" s="357"/>
      <c r="L308" s="357"/>
    </row>
    <row r="309" spans="9:12" x14ac:dyDescent="0.25">
      <c r="I309"/>
      <c r="J309"/>
      <c r="K309" s="357"/>
      <c r="L309" s="357"/>
    </row>
    <row r="310" spans="9:12" x14ac:dyDescent="0.25">
      <c r="I310"/>
      <c r="J310"/>
      <c r="K310" s="357"/>
      <c r="L310" s="357"/>
    </row>
    <row r="311" spans="9:12" x14ac:dyDescent="0.25">
      <c r="I311"/>
      <c r="J311"/>
      <c r="K311" s="357"/>
      <c r="L311" s="357"/>
    </row>
    <row r="312" spans="9:12" x14ac:dyDescent="0.25">
      <c r="I312"/>
      <c r="J312"/>
      <c r="K312" s="357"/>
      <c r="L312" s="357"/>
    </row>
    <row r="313" spans="9:12" x14ac:dyDescent="0.25">
      <c r="I313"/>
      <c r="J313"/>
      <c r="K313" s="357"/>
      <c r="L313" s="357"/>
    </row>
    <row r="314" spans="9:12" x14ac:dyDescent="0.25">
      <c r="I314"/>
      <c r="J314"/>
      <c r="K314" s="357"/>
      <c r="L314" s="357"/>
    </row>
    <row r="315" spans="9:12" x14ac:dyDescent="0.25">
      <c r="I315"/>
      <c r="J315"/>
      <c r="K315" s="357"/>
      <c r="L315" s="357"/>
    </row>
    <row r="316" spans="9:12" x14ac:dyDescent="0.25">
      <c r="I316"/>
      <c r="J316"/>
      <c r="K316" s="357"/>
      <c r="L316" s="357"/>
    </row>
    <row r="317" spans="9:12" x14ac:dyDescent="0.25">
      <c r="I317"/>
      <c r="J317"/>
      <c r="K317" s="357"/>
      <c r="L317" s="357"/>
    </row>
    <row r="318" spans="9:12" x14ac:dyDescent="0.25">
      <c r="I318"/>
      <c r="J318"/>
      <c r="K318" s="357"/>
      <c r="L318" s="357"/>
    </row>
    <row r="319" spans="9:12" x14ac:dyDescent="0.25">
      <c r="I319"/>
      <c r="J319"/>
      <c r="K319" s="357"/>
      <c r="L319" s="357"/>
    </row>
    <row r="320" spans="9:12" x14ac:dyDescent="0.25">
      <c r="I320"/>
      <c r="J320"/>
      <c r="K320" s="357"/>
      <c r="L320" s="357"/>
    </row>
    <row r="321" spans="9:12" x14ac:dyDescent="0.25">
      <c r="I321"/>
      <c r="J321"/>
      <c r="K321" s="357"/>
      <c r="L321" s="357"/>
    </row>
    <row r="322" spans="9:12" x14ac:dyDescent="0.25">
      <c r="I322"/>
      <c r="J322"/>
    </row>
    <row r="323" spans="9:12" x14ac:dyDescent="0.25">
      <c r="I323"/>
      <c r="J323"/>
    </row>
    <row r="324" spans="9:12" x14ac:dyDescent="0.25">
      <c r="I324"/>
      <c r="J324"/>
    </row>
    <row r="325" spans="9:12" x14ac:dyDescent="0.25">
      <c r="I325"/>
      <c r="J325"/>
    </row>
    <row r="326" spans="9:12" x14ac:dyDescent="0.25">
      <c r="I326"/>
      <c r="J326"/>
    </row>
    <row r="327" spans="9:12" x14ac:dyDescent="0.25">
      <c r="I327"/>
      <c r="J327"/>
    </row>
    <row r="328" spans="9:12" x14ac:dyDescent="0.25">
      <c r="I328"/>
      <c r="J328"/>
    </row>
    <row r="329" spans="9:12" x14ac:dyDescent="0.25">
      <c r="I329"/>
      <c r="J329"/>
    </row>
    <row r="330" spans="9:12" x14ac:dyDescent="0.25">
      <c r="I330"/>
      <c r="J330"/>
    </row>
    <row r="331" spans="9:12" x14ac:dyDescent="0.25">
      <c r="I331"/>
      <c r="J331"/>
    </row>
    <row r="332" spans="9:12" x14ac:dyDescent="0.25">
      <c r="I332" s="187"/>
      <c r="J332"/>
    </row>
    <row r="333" spans="9:12" x14ac:dyDescent="0.25">
      <c r="I333" s="187"/>
      <c r="J333"/>
    </row>
    <row r="334" spans="9:12" x14ac:dyDescent="0.25">
      <c r="I334" s="187"/>
      <c r="J334"/>
    </row>
    <row r="335" spans="9:12" x14ac:dyDescent="0.25">
      <c r="I335" s="187"/>
      <c r="J335"/>
    </row>
    <row r="336" spans="9:12" x14ac:dyDescent="0.25">
      <c r="I336" s="187"/>
    </row>
    <row r="337" spans="9:9" x14ac:dyDescent="0.25">
      <c r="I337" s="187"/>
    </row>
    <row r="338" spans="9:9" x14ac:dyDescent="0.25">
      <c r="I338" s="187"/>
    </row>
    <row r="339" spans="9:9" x14ac:dyDescent="0.25">
      <c r="I339" s="187"/>
    </row>
    <row r="340" spans="9:9" x14ac:dyDescent="0.25">
      <c r="I340" s="187"/>
    </row>
    <row r="341" spans="9:9" x14ac:dyDescent="0.25">
      <c r="I341" s="187"/>
    </row>
  </sheetData>
  <sheetProtection algorithmName="SHA-512" hashValue="xRu8UxQBfzrcvi6SS4AgDcS6vNUqjk9B6kIsirVw6XAWesQks7L9QqLxGEIZffVTRSuvfn5MJr0LjByc3y43Ig==" saltValue="c4mcaN6o4uu3KULKUlvTFg==" spinCount="100000" sheet="1" formatCells="0" formatColumns="0" formatRows="0"/>
  <dataConsolidate link="1"/>
  <mergeCells count="17">
    <mergeCell ref="B217:C217"/>
    <mergeCell ref="B218:C218"/>
    <mergeCell ref="D217:E217"/>
    <mergeCell ref="D218:E218"/>
    <mergeCell ref="E2:G2"/>
    <mergeCell ref="B2:C2"/>
    <mergeCell ref="B211:E211"/>
    <mergeCell ref="B212:E212"/>
    <mergeCell ref="B102:D102"/>
    <mergeCell ref="D216:E216"/>
    <mergeCell ref="B201:G201"/>
    <mergeCell ref="B220:C220"/>
    <mergeCell ref="B221:C221"/>
    <mergeCell ref="D220:E220"/>
    <mergeCell ref="D221:E221"/>
    <mergeCell ref="B219:C219"/>
    <mergeCell ref="D219:E219"/>
  </mergeCells>
  <phoneticPr fontId="97" type="noConversion"/>
  <conditionalFormatting sqref="G190:G193 G197:G198">
    <cfRule type="cellIs" dxfId="54" priority="101" stopIfTrue="1" operator="notEqual">
      <formula>0</formula>
    </cfRule>
  </conditionalFormatting>
  <conditionalFormatting sqref="H23">
    <cfRule type="cellIs" dxfId="53" priority="100" stopIfTrue="1" operator="notEqual">
      <formula>0</formula>
    </cfRule>
  </conditionalFormatting>
  <conditionalFormatting sqref="H37:H38">
    <cfRule type="cellIs" dxfId="52" priority="99" stopIfTrue="1" operator="notEqual">
      <formula>0</formula>
    </cfRule>
  </conditionalFormatting>
  <conditionalFormatting sqref="H56">
    <cfRule type="cellIs" dxfId="51" priority="98" stopIfTrue="1" operator="notEqual">
      <formula>0</formula>
    </cfRule>
  </conditionalFormatting>
  <conditionalFormatting sqref="H69:H76">
    <cfRule type="cellIs" dxfId="50" priority="97" stopIfTrue="1" operator="notEqual">
      <formula>0</formula>
    </cfRule>
  </conditionalFormatting>
  <conditionalFormatting sqref="H101">
    <cfRule type="cellIs" dxfId="49" priority="96" stopIfTrue="1" operator="notEqual">
      <formula>0</formula>
    </cfRule>
  </conditionalFormatting>
  <conditionalFormatting sqref="H113">
    <cfRule type="cellIs" dxfId="48" priority="94" stopIfTrue="1" operator="notEqual">
      <formula>0</formula>
    </cfRule>
  </conditionalFormatting>
  <conditionalFormatting sqref="H114">
    <cfRule type="cellIs" dxfId="47" priority="93" stopIfTrue="1" operator="notEqual">
      <formula>0</formula>
    </cfRule>
  </conditionalFormatting>
  <conditionalFormatting sqref="L166 G179">
    <cfRule type="cellIs" priority="65" stopIfTrue="1" operator="equal">
      <formula>";;;"</formula>
    </cfRule>
  </conditionalFormatting>
  <conditionalFormatting sqref="L166 G179">
    <cfRule type="cellIs" dxfId="46" priority="64" stopIfTrue="1" operator="equal">
      <formula>0</formula>
    </cfRule>
  </conditionalFormatting>
  <conditionalFormatting sqref="L166">
    <cfRule type="cellIs" dxfId="45" priority="63" stopIfTrue="1" operator="equal">
      <formula>0</formula>
    </cfRule>
  </conditionalFormatting>
  <conditionalFormatting sqref="G178">
    <cfRule type="cellIs" priority="62" stopIfTrue="1" operator="equal">
      <formula>";;;"</formula>
    </cfRule>
  </conditionalFormatting>
  <conditionalFormatting sqref="G178">
    <cfRule type="cellIs" dxfId="44" priority="61" stopIfTrue="1" operator="equal">
      <formula>0</formula>
    </cfRule>
  </conditionalFormatting>
  <conditionalFormatting sqref="G178">
    <cfRule type="cellIs" dxfId="43" priority="60" stopIfTrue="1" operator="equal">
      <formula>0</formula>
    </cfRule>
  </conditionalFormatting>
  <conditionalFormatting sqref="G176">
    <cfRule type="cellIs" priority="56" stopIfTrue="1" operator="equal">
      <formula>";;;"</formula>
    </cfRule>
  </conditionalFormatting>
  <conditionalFormatting sqref="G176">
    <cfRule type="cellIs" dxfId="42" priority="55" stopIfTrue="1" operator="equal">
      <formula>0</formula>
    </cfRule>
  </conditionalFormatting>
  <conditionalFormatting sqref="G176">
    <cfRule type="cellIs" dxfId="41" priority="54" stopIfTrue="1" operator="equal">
      <formula>0</formula>
    </cfRule>
  </conditionalFormatting>
  <conditionalFormatting sqref="G177">
    <cfRule type="cellIs" priority="50" stopIfTrue="1" operator="equal">
      <formula>";;;"</formula>
    </cfRule>
  </conditionalFormatting>
  <conditionalFormatting sqref="G177">
    <cfRule type="cellIs" dxfId="40" priority="49" stopIfTrue="1" operator="equal">
      <formula>0</formula>
    </cfRule>
  </conditionalFormatting>
  <conditionalFormatting sqref="G177">
    <cfRule type="cellIs" dxfId="39" priority="48" stopIfTrue="1" operator="equal">
      <formula>0</formula>
    </cfRule>
  </conditionalFormatting>
  <conditionalFormatting sqref="G172">
    <cfRule type="cellIs" priority="17" stopIfTrue="1" operator="equal">
      <formula>";;;"</formula>
    </cfRule>
  </conditionalFormatting>
  <conditionalFormatting sqref="G172">
    <cfRule type="cellIs" dxfId="38" priority="16" stopIfTrue="1" operator="equal">
      <formula>0</formula>
    </cfRule>
  </conditionalFormatting>
  <conditionalFormatting sqref="G172">
    <cfRule type="cellIs" dxfId="37" priority="15" stopIfTrue="1" operator="equal">
      <formula>0</formula>
    </cfRule>
  </conditionalFormatting>
  <conditionalFormatting sqref="G170">
    <cfRule type="cellIs" priority="14" stopIfTrue="1" operator="equal">
      <formula>";;;"</formula>
    </cfRule>
  </conditionalFormatting>
  <conditionalFormatting sqref="G170">
    <cfRule type="cellIs" dxfId="36" priority="13" stopIfTrue="1" operator="equal">
      <formula>0</formula>
    </cfRule>
  </conditionalFormatting>
  <conditionalFormatting sqref="G170">
    <cfRule type="cellIs" dxfId="35" priority="12" stopIfTrue="1" operator="equal">
      <formula>0</formula>
    </cfRule>
  </conditionalFormatting>
  <conditionalFormatting sqref="G171">
    <cfRule type="cellIs" priority="11" stopIfTrue="1" operator="equal">
      <formula>";;;"</formula>
    </cfRule>
  </conditionalFormatting>
  <conditionalFormatting sqref="G171">
    <cfRule type="cellIs" dxfId="34" priority="10" stopIfTrue="1" operator="equal">
      <formula>0</formula>
    </cfRule>
  </conditionalFormatting>
  <conditionalFormatting sqref="G171">
    <cfRule type="cellIs" dxfId="33" priority="9" stopIfTrue="1" operator="equal">
      <formula>0</formula>
    </cfRule>
  </conditionalFormatting>
  <conditionalFormatting sqref="G174">
    <cfRule type="cellIs" priority="8" stopIfTrue="1" operator="equal">
      <formula>";;;"</formula>
    </cfRule>
  </conditionalFormatting>
  <conditionalFormatting sqref="G174">
    <cfRule type="cellIs" dxfId="32" priority="7" stopIfTrue="1" operator="equal">
      <formula>0</formula>
    </cfRule>
  </conditionalFormatting>
  <conditionalFormatting sqref="G174">
    <cfRule type="cellIs" dxfId="31" priority="6" stopIfTrue="1" operator="equal">
      <formula>0</formula>
    </cfRule>
  </conditionalFormatting>
  <dataValidations xWindow="854" yWindow="655" count="9">
    <dataValidation type="list" allowBlank="1" showInputMessage="1" showErrorMessage="1" prompt="Please select the appropriate number value from the drop-down box." sqref="F83" xr:uid="{00000000-0002-0000-0100-000005000000}">
      <formula1>$N$2:$N$4</formula1>
    </dataValidation>
    <dataValidation type="date" operator="lessThan" showInputMessage="1" showErrorMessage="1" sqref="F206" xr:uid="{D88F9905-DDAC-4ACA-8507-08F0F7852A99}">
      <formula1>44012</formula1>
    </dataValidation>
    <dataValidation type="list" allowBlank="1" showInputMessage="1" showErrorMessage="1" prompt="Click on cell D2 and select the unit name from the drop down list" sqref="D2" xr:uid="{00000000-0002-0000-0100-000004000000}">
      <formula1>$L$6:$L$107</formula1>
    </dataValidation>
    <dataValidation type="list" allowBlank="1" showInputMessage="1" showErrorMessage="1" sqref="F70" xr:uid="{A85FF889-D99F-45B3-A284-6701B76512B6}">
      <formula1>$M$4:$M$5</formula1>
    </dataValidation>
    <dataValidation type="list" allowBlank="1" showInputMessage="1" showErrorMessage="1" sqref="F115:F116 F167 F205 F207:F209" xr:uid="{9CC5535C-800A-4D03-A86E-273A5BC3EBB6}">
      <formula1>$M$1:$M$2</formula1>
    </dataValidation>
    <dataValidation type="list" allowBlank="1" showInputMessage="1" showErrorMessage="1" sqref="F127" xr:uid="{FCE57F22-20D9-4CFA-AFE5-1751E216D3C1}">
      <formula1>$O$1:$O$2</formula1>
    </dataValidation>
    <dataValidation type="list" allowBlank="1" showInputMessage="1" showErrorMessage="1" sqref="F175" xr:uid="{2CD3BDAD-30EF-425F-BB01-D3FF43CDAA81}">
      <formula1>$O$1:$O$4</formula1>
    </dataValidation>
    <dataValidation type="list" allowBlank="1" showInputMessage="1" showErrorMessage="1" prompt="Please select from the drop down box the most appropriate answer" sqref="F200" xr:uid="{7584867B-76E5-42C2-B404-3B1B6C94E6E2}">
      <formula1>$O$1:$O$2</formula1>
    </dataValidation>
    <dataValidation type="list" allowBlank="1" showInputMessage="1" showErrorMessage="1" sqref="F204"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194:H19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32"/>
  <sheetViews>
    <sheetView zoomScaleNormal="100" workbookViewId="0">
      <pane xSplit="3" ySplit="3" topLeftCell="D4" activePane="bottomRight" state="frozen"/>
      <selection activeCell="K135" sqref="K135"/>
      <selection pane="topRight" activeCell="K135" sqref="K135"/>
      <selection pane="bottomLeft" activeCell="K135" sqref="K135"/>
      <selection pane="bottomRight" activeCell="D5" sqref="D5"/>
    </sheetView>
  </sheetViews>
  <sheetFormatPr defaultRowHeight="15" x14ac:dyDescent="0.25"/>
  <cols>
    <col min="1" max="1" width="9" style="1" customWidth="1"/>
    <col min="2" max="2" width="15.140625" style="229" customWidth="1"/>
    <col min="3" max="3" width="37.140625" style="223" customWidth="1"/>
    <col min="4" max="4" width="14.42578125" style="1" customWidth="1"/>
    <col min="5" max="5" width="15.85546875" style="1" bestFit="1" customWidth="1"/>
    <col min="6" max="6" width="23" style="1" customWidth="1"/>
    <col min="7" max="7" width="15.5703125" style="273" bestFit="1" customWidth="1"/>
    <col min="8" max="8" width="9.5703125" style="1" bestFit="1" customWidth="1"/>
    <col min="9" max="9" width="1" style="57" customWidth="1"/>
    <col min="10" max="10" width="12.85546875" style="224" bestFit="1" customWidth="1"/>
    <col min="11" max="11" width="39.85546875" style="44" customWidth="1"/>
    <col min="12" max="12" width="14.5703125" style="259" bestFit="1" customWidth="1"/>
    <col min="13" max="13" width="1.42578125" style="1" customWidth="1"/>
    <col min="14" max="14" width="14.85546875" style="1" customWidth="1"/>
    <col min="15" max="15" width="15.28515625" style="1" bestFit="1" customWidth="1"/>
    <col min="16" max="16" width="4.28515625" customWidth="1"/>
    <col min="17" max="17" width="10.140625" style="315" bestFit="1" customWidth="1"/>
    <col min="18" max="18" width="7.140625" style="1" bestFit="1" customWidth="1"/>
    <col min="19" max="19" width="4" style="1" hidden="1" customWidth="1"/>
    <col min="20" max="20" width="2" style="1" hidden="1" customWidth="1"/>
    <col min="21" max="21" width="7.5703125" style="1" hidden="1" customWidth="1"/>
    <col min="22" max="22" width="3.42578125" style="1" hidden="1" customWidth="1"/>
    <col min="23" max="23" width="6.140625" style="1" hidden="1" customWidth="1"/>
    <col min="24" max="24" width="8.42578125" style="1" hidden="1" customWidth="1"/>
    <col min="25" max="16384" width="9.140625" style="1"/>
  </cols>
  <sheetData>
    <row r="1" spans="1:27" ht="37.5" x14ac:dyDescent="0.25">
      <c r="C1" s="225" t="s">
        <v>860</v>
      </c>
      <c r="D1" s="53">
        <f>L50-(L38+L39-L43-L44-L144)-L47</f>
        <v>0</v>
      </c>
      <c r="I1" s="197"/>
      <c r="J1" s="219"/>
      <c r="K1" s="59" t="s">
        <v>50</v>
      </c>
      <c r="L1" s="253"/>
      <c r="M1" s="39"/>
      <c r="S1" s="1">
        <v>100</v>
      </c>
      <c r="T1" s="1">
        <v>1</v>
      </c>
    </row>
    <row r="2" spans="1:27" ht="21" x14ac:dyDescent="0.35">
      <c r="C2" s="280">
        <f>'Unit Data from Audit Worksheet'!D2</f>
        <v>0</v>
      </c>
      <c r="D2" s="603">
        <v>2020</v>
      </c>
      <c r="E2" s="47">
        <f>D2</f>
        <v>2020</v>
      </c>
      <c r="F2" s="47"/>
      <c r="G2" s="274"/>
      <c r="H2" s="47"/>
      <c r="I2" s="197"/>
      <c r="J2" s="203" t="s">
        <v>45</v>
      </c>
      <c r="K2" s="43" t="s">
        <v>44</v>
      </c>
      <c r="L2" s="258" t="s">
        <v>31</v>
      </c>
      <c r="S2" s="1">
        <v>200</v>
      </c>
      <c r="T2" s="1">
        <v>2</v>
      </c>
    </row>
    <row r="3" spans="1:27" ht="47.25" x14ac:dyDescent="0.25">
      <c r="A3" s="19" t="s">
        <v>45</v>
      </c>
      <c r="B3" s="230"/>
      <c r="C3" s="216" t="s">
        <v>1</v>
      </c>
      <c r="D3" s="60" t="s">
        <v>46</v>
      </c>
      <c r="E3" s="60" t="s">
        <v>47</v>
      </c>
      <c r="F3" s="61" t="s">
        <v>52</v>
      </c>
      <c r="G3" s="282" t="s">
        <v>588</v>
      </c>
      <c r="H3" s="61" t="s">
        <v>721</v>
      </c>
      <c r="I3" s="197"/>
      <c r="J3" s="578"/>
      <c r="K3" s="609"/>
      <c r="L3" s="610"/>
      <c r="O3" s="1" t="s">
        <v>319</v>
      </c>
      <c r="Q3" s="310" t="s">
        <v>589</v>
      </c>
      <c r="S3" s="1">
        <v>300</v>
      </c>
      <c r="T3" s="1">
        <v>3</v>
      </c>
    </row>
    <row r="4" spans="1:27" ht="18.75" x14ac:dyDescent="0.3">
      <c r="A4" s="35"/>
      <c r="B4" s="231"/>
      <c r="C4" s="226"/>
      <c r="D4" s="36"/>
      <c r="E4" s="36"/>
      <c r="F4" s="36"/>
      <c r="G4" s="275"/>
      <c r="H4" s="36"/>
      <c r="I4" s="197"/>
      <c r="J4" s="214">
        <v>999</v>
      </c>
      <c r="K4" s="46" t="str">
        <f>+K177</f>
        <v>CCH Unit Code</v>
      </c>
      <c r="L4" s="551" t="e">
        <f>'Unit Data from Audit Worksheet'!D3</f>
        <v>#N/A</v>
      </c>
      <c r="R4" s="579"/>
      <c r="S4" s="1">
        <v>400</v>
      </c>
      <c r="T4" s="307">
        <v>4</v>
      </c>
      <c r="W4" s="1" t="b">
        <f>EXACT(A4,J4)</f>
        <v>0</v>
      </c>
      <c r="X4" s="662" t="e">
        <f>E4-L4</f>
        <v>#N/A</v>
      </c>
    </row>
    <row r="5" spans="1:27" ht="45" x14ac:dyDescent="0.25">
      <c r="A5" s="218">
        <f>'Unit Data from Audit Worksheet'!A7</f>
        <v>333</v>
      </c>
      <c r="B5" s="235" t="str">
        <f>'Unit Data from Audit Worksheet'!C7</f>
        <v>Net Position-Governmental Activities</v>
      </c>
      <c r="C5" s="213" t="str">
        <f>'Unit Data from Audit Worksheet'!D7</f>
        <v xml:space="preserve"> All unrestricted Cash and investments.  
Exclude: restricted cash 
                   cash held by a third party. </v>
      </c>
      <c r="D5" s="585"/>
      <c r="E5" s="632">
        <f>'Unit Data from Audit Worksheet'!F7</f>
        <v>0</v>
      </c>
      <c r="F5" s="212">
        <f>IF(L5&lt;0,"Error: Number is normally positive.",)</f>
        <v>0</v>
      </c>
      <c r="G5" s="276"/>
      <c r="H5" s="204">
        <f>'Unit Data from Audit Worksheet'!I7</f>
        <v>0</v>
      </c>
      <c r="I5" s="584"/>
      <c r="J5" s="202">
        <v>333</v>
      </c>
      <c r="K5" s="227" t="s">
        <v>212</v>
      </c>
      <c r="L5" s="636">
        <f>IF(D5="",E5,D5)</f>
        <v>0</v>
      </c>
      <c r="P5" s="380"/>
      <c r="R5" s="307"/>
      <c r="S5" s="1">
        <v>500</v>
      </c>
      <c r="T5" s="307">
        <v>5</v>
      </c>
      <c r="W5" s="579" t="b">
        <f t="shared" ref="W5:W68" si="0">EXACT(A5,J5)</f>
        <v>1</v>
      </c>
      <c r="X5" s="662">
        <f t="shared" ref="X5:X47" si="1">E5-L5</f>
        <v>0</v>
      </c>
    </row>
    <row r="6" spans="1:27" ht="37.5" customHeight="1" x14ac:dyDescent="0.25">
      <c r="A6" s="222">
        <f>'Unit Data from Audit Worksheet'!A8</f>
        <v>500</v>
      </c>
      <c r="B6" s="232" t="str">
        <f>'Unit Data from Audit Worksheet'!C8</f>
        <v>Net Position-Governmental Activities</v>
      </c>
      <c r="C6" s="220" t="str">
        <f>'Unit Data from Audit Worksheet'!D8</f>
        <v xml:space="preserve"> All restricted Cash and investments</v>
      </c>
      <c r="D6" s="585"/>
      <c r="E6" s="634">
        <f>'Unit Data from Audit Worksheet'!F8</f>
        <v>0</v>
      </c>
      <c r="F6" s="212">
        <f>IF(L6&lt;0,"Error: Number is normally positive.",)</f>
        <v>0</v>
      </c>
      <c r="G6" s="277"/>
      <c r="H6" s="204">
        <f>'Unit Data from Audit Worksheet'!I8</f>
        <v>0</v>
      </c>
      <c r="I6" s="584"/>
      <c r="J6" s="201">
        <v>500</v>
      </c>
      <c r="K6" s="194" t="s">
        <v>211</v>
      </c>
      <c r="L6" s="636">
        <f>IF(D6="",E6,D6)</f>
        <v>0</v>
      </c>
      <c r="P6" s="599"/>
      <c r="R6" s="579"/>
      <c r="T6" s="307">
        <v>6</v>
      </c>
      <c r="W6" s="579" t="b">
        <f t="shared" si="0"/>
        <v>1</v>
      </c>
      <c r="X6" s="662">
        <f t="shared" si="1"/>
        <v>0</v>
      </c>
      <c r="AA6" s="381"/>
    </row>
    <row r="7" spans="1:27" ht="41.25" customHeight="1" x14ac:dyDescent="0.25">
      <c r="A7" s="222">
        <f>'Unit Data from Audit Worksheet'!A9</f>
        <v>385</v>
      </c>
      <c r="B7" s="232" t="str">
        <f>'Unit Data from Audit Worksheet'!C9</f>
        <v>Net Position-Governmental Activities</v>
      </c>
      <c r="C7" s="220" t="str">
        <f>'Unit Data from Audit Worksheet'!D9</f>
        <v>Total Assets and deferred outflows</v>
      </c>
      <c r="D7" s="585"/>
      <c r="E7" s="634">
        <f>'Unit Data from Audit Worksheet'!F9</f>
        <v>0</v>
      </c>
      <c r="F7" s="306">
        <f>IF((L5+L6)&gt;L7,"Error: Please review accts (333 + 500) &gt; 385",)</f>
        <v>0</v>
      </c>
      <c r="G7" s="293" t="str">
        <f>IF(Q7=1," Included in error count"," ")</f>
        <v xml:space="preserve"> </v>
      </c>
      <c r="H7" s="204">
        <f>'Unit Data from Audit Worksheet'!I9</f>
        <v>0</v>
      </c>
      <c r="I7" s="584"/>
      <c r="J7" s="283">
        <v>385</v>
      </c>
      <c r="K7" s="284" t="s">
        <v>110</v>
      </c>
      <c r="L7" s="645">
        <f>IF(D7="",E7,D7)+IF(D9="",E9,D9)</f>
        <v>0</v>
      </c>
      <c r="N7" s="285" t="s">
        <v>572</v>
      </c>
      <c r="P7" s="599"/>
      <c r="R7" s="579"/>
      <c r="T7" s="307">
        <v>7</v>
      </c>
      <c r="W7" s="579" t="b">
        <f t="shared" si="0"/>
        <v>1</v>
      </c>
      <c r="X7" s="662">
        <f t="shared" si="1"/>
        <v>0</v>
      </c>
      <c r="AA7" s="381"/>
    </row>
    <row r="8" spans="1:27" s="221" customFormat="1" ht="75" x14ac:dyDescent="0.25">
      <c r="A8" s="222">
        <f>'Unit Data from Audit Worksheet'!A10</f>
        <v>575</v>
      </c>
      <c r="B8" s="232" t="str">
        <f>'Unit Data from Audit Worksheet'!C10</f>
        <v>Net Position-Governmental Activities</v>
      </c>
      <c r="C8" s="240" t="str">
        <f>'Unit Data from Audit Worksheet'!D10</f>
        <v>Record any positive Internal balances on the net position statements that appear in the Asset Section of the Net Position Statement</v>
      </c>
      <c r="D8" s="585"/>
      <c r="E8" s="634">
        <f>'Unit Data from Audit Worksheet'!F10</f>
        <v>0</v>
      </c>
      <c r="F8" s="212">
        <f>IF(L8&lt;0,"Error: Number is normally positive.",)</f>
        <v>0</v>
      </c>
      <c r="G8" s="277"/>
      <c r="H8" s="204">
        <f>'Unit Data from Audit Worksheet'!I10</f>
        <v>0</v>
      </c>
      <c r="I8" s="584"/>
      <c r="J8" s="201">
        <v>575</v>
      </c>
      <c r="K8" s="299" t="s">
        <v>578</v>
      </c>
      <c r="L8" s="644">
        <f>IF(D8="",E8,D8)</f>
        <v>0</v>
      </c>
      <c r="N8" s="254"/>
      <c r="P8" s="599"/>
      <c r="Q8" s="315"/>
      <c r="R8" s="579"/>
      <c r="W8" s="579" t="b">
        <f t="shared" si="0"/>
        <v>1</v>
      </c>
      <c r="X8" s="662">
        <f t="shared" si="1"/>
        <v>0</v>
      </c>
      <c r="AA8" s="381"/>
    </row>
    <row r="9" spans="1:27" s="221" customFormat="1" ht="109.5" customHeight="1" x14ac:dyDescent="0.25">
      <c r="A9" s="222">
        <f>'Unit Data from Audit Worksheet'!A11</f>
        <v>576</v>
      </c>
      <c r="B9" s="232" t="str">
        <f>'Unit Data from Audit Worksheet'!C11</f>
        <v>Net Position-Governmental Activities</v>
      </c>
      <c r="C9" s="409" t="str">
        <f>'Unit Data from Audit Worksheet'!D11</f>
        <v>Record any negative Internal balances on the net position statements that appear in the Asset Section of the Net Position Statement.
Enter as a positive</v>
      </c>
      <c r="D9" s="400"/>
      <c r="E9" s="641">
        <f>'Unit Data from Audit Worksheet'!F11</f>
        <v>0</v>
      </c>
      <c r="F9" s="70">
        <f>IF(E9&lt;0,"Error: Enter as positive.",)</f>
        <v>0</v>
      </c>
      <c r="G9" s="402"/>
      <c r="H9" s="403">
        <f>'Unit Data from Audit Worksheet'!I11</f>
        <v>0</v>
      </c>
      <c r="I9" s="584"/>
      <c r="J9" s="378">
        <v>576</v>
      </c>
      <c r="K9" s="299" t="s">
        <v>579</v>
      </c>
      <c r="L9" s="633">
        <f>IF(D9="",E9,D9)</f>
        <v>0</v>
      </c>
      <c r="N9" s="254"/>
      <c r="P9" s="599"/>
      <c r="Q9" s="315"/>
      <c r="R9" s="579"/>
      <c r="W9" s="579" t="b">
        <f t="shared" si="0"/>
        <v>1</v>
      </c>
      <c r="X9" s="662">
        <f t="shared" si="1"/>
        <v>0</v>
      </c>
      <c r="AA9" s="381"/>
    </row>
    <row r="10" spans="1:27" s="695" customFormat="1" ht="94.5" customHeight="1" x14ac:dyDescent="0.25">
      <c r="A10" s="335">
        <f>'Unit Data from Audit Worksheet'!A12</f>
        <v>626</v>
      </c>
      <c r="B10" s="793" t="str">
        <f>'Unit Data from Audit Worksheet'!C12</f>
        <v>Net Position-Governmental Activities</v>
      </c>
      <c r="C10" s="795" t="str">
        <f>'Unit Data from Audit Worksheet'!D12</f>
        <v xml:space="preserve">Total Current liabilities (as reported on Statement of Net Position)
Include:   Current liabilities including current portion of long-term debt.  Deferred inflows should not be included in Current Liabilities       
</v>
      </c>
      <c r="D10" s="794"/>
      <c r="E10" s="640">
        <f>'Unit Data from Audit Worksheet'!F12</f>
        <v>0</v>
      </c>
      <c r="F10" s="445">
        <f>IF(L10&lt;0,"Error: Enter as a positive.",)</f>
        <v>0</v>
      </c>
      <c r="G10" s="446"/>
      <c r="H10" s="445">
        <f>'Unit Data from Audit Worksheet'!I12</f>
        <v>0</v>
      </c>
      <c r="I10" s="584"/>
      <c r="J10" s="447">
        <v>626</v>
      </c>
      <c r="K10" s="448" t="s">
        <v>777</v>
      </c>
      <c r="L10" s="619">
        <f>IF(D10="",E10,D10)+IF(D9="",E9,D9)</f>
        <v>0</v>
      </c>
      <c r="M10" s="449"/>
      <c r="N10" s="769" t="s">
        <v>572</v>
      </c>
      <c r="O10"/>
      <c r="P10" s="599"/>
      <c r="Q10"/>
      <c r="R10"/>
      <c r="S10"/>
      <c r="T10"/>
      <c r="U10"/>
      <c r="V10"/>
      <c r="W10" s="579" t="b">
        <f t="shared" si="0"/>
        <v>1</v>
      </c>
      <c r="X10" s="662">
        <f t="shared" si="1"/>
        <v>0</v>
      </c>
    </row>
    <row r="11" spans="1:27" s="695" customFormat="1" ht="102.75" customHeight="1" x14ac:dyDescent="0.25">
      <c r="A11" s="335">
        <f>'Unit Data from Audit Worksheet'!A13</f>
        <v>627</v>
      </c>
      <c r="B11" s="793" t="str">
        <f>'Unit Data from Audit Worksheet'!C13</f>
        <v>Net Position-Governmental Activities</v>
      </c>
      <c r="C11" s="795" t="str">
        <f>'Unit Data from Audit Worksheet'!D13</f>
        <v>Please enter any bond anticipation notes that are classified as current liabilities and included in account 626 above (amounts entered should agree to the current amount included in the changes to long-term debt note)</v>
      </c>
      <c r="D11" s="794"/>
      <c r="E11" s="640">
        <f>'Unit Data from Audit Worksheet'!F13</f>
        <v>0</v>
      </c>
      <c r="F11" s="445"/>
      <c r="G11" s="446"/>
      <c r="H11" s="445"/>
      <c r="I11" s="584"/>
      <c r="J11" s="447">
        <v>627</v>
      </c>
      <c r="K11" s="448" t="s">
        <v>769</v>
      </c>
      <c r="L11" s="626">
        <f t="shared" ref="L11:L16" si="2">IF(D11="",E11,D11)</f>
        <v>0</v>
      </c>
      <c r="M11" s="449"/>
      <c r="N11"/>
      <c r="O11"/>
      <c r="P11" s="599"/>
      <c r="Q11"/>
      <c r="R11"/>
      <c r="S11"/>
      <c r="T11"/>
      <c r="U11"/>
      <c r="V11"/>
      <c r="W11" s="579" t="b">
        <f t="shared" si="0"/>
        <v>1</v>
      </c>
      <c r="X11" s="662">
        <f t="shared" si="1"/>
        <v>0</v>
      </c>
    </row>
    <row r="12" spans="1:27" s="695" customFormat="1" ht="102.75" customHeight="1" x14ac:dyDescent="0.25">
      <c r="A12" s="335">
        <f>'Unit Data from Audit Worksheet'!A14</f>
        <v>628</v>
      </c>
      <c r="B12" s="793" t="str">
        <f>'Unit Data from Audit Worksheet'!C14</f>
        <v>Net Position-Governmental Activities</v>
      </c>
      <c r="C12" s="795" t="str">
        <f>'Unit Data from Audit Worksheet'!D14</f>
        <v>Please enter any compensated absences that are classified as current liabilities and included in account 626 above (amounts entered should agree to the current amount included in the changes to long-term debt note)</v>
      </c>
      <c r="D12" s="794"/>
      <c r="E12" s="640">
        <f>'Unit Data from Audit Worksheet'!F14</f>
        <v>0</v>
      </c>
      <c r="F12" s="445"/>
      <c r="G12" s="446"/>
      <c r="H12" s="445"/>
      <c r="I12" s="584"/>
      <c r="J12" s="447">
        <v>628</v>
      </c>
      <c r="K12" s="448" t="s">
        <v>774</v>
      </c>
      <c r="L12" s="626">
        <f t="shared" si="2"/>
        <v>0</v>
      </c>
      <c r="M12" s="449"/>
      <c r="N12"/>
      <c r="O12"/>
      <c r="P12" s="599"/>
      <c r="Q12"/>
      <c r="R12"/>
      <c r="S12"/>
      <c r="T12"/>
      <c r="U12"/>
      <c r="V12"/>
      <c r="W12" s="579" t="b">
        <f t="shared" si="0"/>
        <v>1</v>
      </c>
      <c r="X12" s="662">
        <f t="shared" si="1"/>
        <v>0</v>
      </c>
    </row>
    <row r="13" spans="1:27" s="695" customFormat="1" ht="102.75" customHeight="1" x14ac:dyDescent="0.25">
      <c r="A13" s="335">
        <f>'Unit Data from Audit Worksheet'!A15</f>
        <v>629</v>
      </c>
      <c r="B13" s="793" t="str">
        <f>'Unit Data from Audit Worksheet'!C15</f>
        <v>Net Position-Governmental Activities</v>
      </c>
      <c r="C13" s="795" t="str">
        <f>'Unit Data from Audit Worksheet'!D15</f>
        <v>Please enter any pension liabilities that are classified as current liabilities and included in account 626 above (amounts entered should agree to the current amount included in the changes to long-term debt note)</v>
      </c>
      <c r="D13" s="794"/>
      <c r="E13" s="640">
        <f>'Unit Data from Audit Worksheet'!F15</f>
        <v>0</v>
      </c>
      <c r="F13" s="445"/>
      <c r="G13" s="446"/>
      <c r="H13" s="445"/>
      <c r="I13" s="584"/>
      <c r="J13" s="447">
        <v>629</v>
      </c>
      <c r="K13" s="448" t="s">
        <v>773</v>
      </c>
      <c r="L13" s="626">
        <f t="shared" si="2"/>
        <v>0</v>
      </c>
      <c r="M13" s="449"/>
      <c r="N13"/>
      <c r="O13"/>
      <c r="P13" s="599"/>
      <c r="Q13"/>
      <c r="R13"/>
      <c r="S13"/>
      <c r="T13"/>
      <c r="U13"/>
      <c r="V13"/>
      <c r="W13" s="579" t="b">
        <f t="shared" si="0"/>
        <v>1</v>
      </c>
      <c r="X13" s="662">
        <f t="shared" si="1"/>
        <v>0</v>
      </c>
    </row>
    <row r="14" spans="1:27" s="695" customFormat="1" ht="102.75" customHeight="1" x14ac:dyDescent="0.25">
      <c r="A14" s="335">
        <f>'Unit Data from Audit Worksheet'!A16</f>
        <v>630</v>
      </c>
      <c r="B14" s="793" t="str">
        <f>'Unit Data from Audit Worksheet'!C16</f>
        <v>Net Position-Governmental Activities</v>
      </c>
      <c r="C14" s="795" t="str">
        <f>'Unit Data from Audit Worksheet'!D16</f>
        <v>Please enter any current liabilities that are payable from restricted assets and included in account 626 above</v>
      </c>
      <c r="D14" s="794"/>
      <c r="E14" s="640">
        <f>'Unit Data from Audit Worksheet'!F16</f>
        <v>0</v>
      </c>
      <c r="F14" s="445"/>
      <c r="G14" s="446"/>
      <c r="H14" s="445"/>
      <c r="I14" s="584"/>
      <c r="J14" s="447">
        <v>630</v>
      </c>
      <c r="K14" s="448" t="s">
        <v>772</v>
      </c>
      <c r="L14" s="626">
        <f t="shared" si="2"/>
        <v>0</v>
      </c>
      <c r="M14" s="449"/>
      <c r="N14"/>
      <c r="O14"/>
      <c r="P14" s="599"/>
      <c r="Q14"/>
      <c r="R14"/>
      <c r="S14"/>
      <c r="T14"/>
      <c r="U14"/>
      <c r="V14"/>
      <c r="W14" s="579" t="b">
        <f t="shared" si="0"/>
        <v>1</v>
      </c>
      <c r="X14" s="662">
        <f t="shared" si="1"/>
        <v>0</v>
      </c>
    </row>
    <row r="15" spans="1:27" s="695" customFormat="1" ht="102.75" customHeight="1" x14ac:dyDescent="0.25">
      <c r="A15" s="335">
        <f>'Unit Data from Audit Worksheet'!A17</f>
        <v>631</v>
      </c>
      <c r="B15" s="793" t="str">
        <f>'Unit Data from Audit Worksheet'!C17</f>
        <v>Net Position-Governmental Activities</v>
      </c>
      <c r="C15" s="795" t="str">
        <f>'Unit Data from Audit Worksheet'!D17</f>
        <v>Please enter any OPEB liabilities that are classified as current liabilities and included in account 626 above (amounts entered should agree to the current amount included in the changes to long-term debt note)</v>
      </c>
      <c r="D15" s="794"/>
      <c r="E15" s="640">
        <f>'Unit Data from Audit Worksheet'!F17</f>
        <v>0</v>
      </c>
      <c r="F15" s="445"/>
      <c r="G15" s="446"/>
      <c r="H15" s="445"/>
      <c r="I15" s="584"/>
      <c r="J15" s="447">
        <v>631</v>
      </c>
      <c r="K15" s="448" t="s">
        <v>771</v>
      </c>
      <c r="L15" s="626">
        <f t="shared" si="2"/>
        <v>0</v>
      </c>
      <c r="M15" s="449"/>
      <c r="N15"/>
      <c r="O15"/>
      <c r="P15" s="599"/>
      <c r="Q15"/>
      <c r="R15"/>
      <c r="S15"/>
      <c r="T15"/>
      <c r="U15"/>
      <c r="V15"/>
      <c r="W15" s="579" t="b">
        <f t="shared" si="0"/>
        <v>1</v>
      </c>
      <c r="X15" s="662">
        <f t="shared" si="1"/>
        <v>0</v>
      </c>
    </row>
    <row r="16" spans="1:27" s="695" customFormat="1" ht="123" customHeight="1" x14ac:dyDescent="0.25">
      <c r="A16" s="335">
        <f>'Unit Data from Audit Worksheet'!A18</f>
        <v>632</v>
      </c>
      <c r="B16" s="793" t="str">
        <f>'Unit Data from Audit Worksheet'!C18</f>
        <v>Net Position-Governmental Activities</v>
      </c>
      <c r="C16" s="795"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794"/>
      <c r="E16" s="640">
        <f>'Unit Data from Audit Worksheet'!F18</f>
        <v>0</v>
      </c>
      <c r="F16" s="445"/>
      <c r="G16" s="446"/>
      <c r="H16" s="445"/>
      <c r="I16" s="584"/>
      <c r="J16" s="447">
        <v>632</v>
      </c>
      <c r="K16" s="448" t="s">
        <v>770</v>
      </c>
      <c r="L16" s="626">
        <f t="shared" si="2"/>
        <v>0</v>
      </c>
      <c r="M16" s="449"/>
      <c r="N16"/>
      <c r="O16"/>
      <c r="P16" s="599"/>
      <c r="Q16"/>
      <c r="R16"/>
      <c r="S16"/>
      <c r="T16"/>
      <c r="U16"/>
      <c r="V16"/>
      <c r="W16" s="579" t="b">
        <f t="shared" si="0"/>
        <v>1</v>
      </c>
      <c r="X16" s="662">
        <f t="shared" si="1"/>
        <v>0</v>
      </c>
    </row>
    <row r="17" spans="1:27" ht="43.5" customHeight="1" x14ac:dyDescent="0.25">
      <c r="A17" s="222">
        <f>'Unit Data from Audit Worksheet'!A19</f>
        <v>338</v>
      </c>
      <c r="B17" s="232" t="str">
        <f>'Unit Data from Audit Worksheet'!C19</f>
        <v>Net Position-Governmental Activities</v>
      </c>
      <c r="C17" s="213" t="str">
        <f>'Unit Data from Audit Worksheet'!D19</f>
        <v>Total Liabilities and total deferred inflows</v>
      </c>
      <c r="D17" s="585"/>
      <c r="E17" s="632">
        <f>'Unit Data from Audit Worksheet'!F19</f>
        <v>0</v>
      </c>
      <c r="F17" s="557" t="str">
        <f>IF(L10&gt;L17,"Please review accounts 626 greater than 338","")</f>
        <v/>
      </c>
      <c r="G17" s="276"/>
      <c r="H17" s="204">
        <f>'Unit Data from Audit Worksheet'!I19</f>
        <v>0</v>
      </c>
      <c r="I17" s="584"/>
      <c r="J17" s="404">
        <v>338</v>
      </c>
      <c r="K17" s="405" t="s">
        <v>111</v>
      </c>
      <c r="L17" s="645">
        <f>IF(D17="",E17,D17)+IF(D9="",E9,D9)</f>
        <v>0</v>
      </c>
      <c r="N17" s="285" t="s">
        <v>572</v>
      </c>
      <c r="P17" s="599"/>
      <c r="R17" s="579"/>
      <c r="W17" s="579" t="b">
        <f t="shared" si="0"/>
        <v>1</v>
      </c>
      <c r="X17" s="662">
        <f t="shared" si="1"/>
        <v>0</v>
      </c>
      <c r="AA17" s="381"/>
    </row>
    <row r="18" spans="1:27" ht="83.25" customHeight="1" x14ac:dyDescent="0.25">
      <c r="A18" s="222">
        <f>'Unit Data from Audit Worksheet'!A20</f>
        <v>335</v>
      </c>
      <c r="B18" s="232" t="str">
        <f>'Unit Data from Audit Worksheet'!C20</f>
        <v>Net Position-Governmental Activities</v>
      </c>
      <c r="C18" s="220" t="str">
        <f>'Unit Data from Audit Worksheet'!D20</f>
        <v>Unearned revenues that were included in current liabilities in your audit report or entered in acct # 626 above. 
Exclude - unearned revenues that are listed in deferred inflows.</v>
      </c>
      <c r="D18" s="585"/>
      <c r="E18" s="634">
        <f>'Unit Data from Audit Worksheet'!F20</f>
        <v>0</v>
      </c>
      <c r="F18" s="212">
        <f>IF(L18&lt;0,"Error: Enter as a positive.",)</f>
        <v>0</v>
      </c>
      <c r="G18" s="277"/>
      <c r="H18" s="204">
        <f>'Unit Data from Audit Worksheet'!I20</f>
        <v>0</v>
      </c>
      <c r="I18" s="584"/>
      <c r="J18" s="201">
        <v>335</v>
      </c>
      <c r="K18" s="194" t="s">
        <v>112</v>
      </c>
      <c r="L18" s="636">
        <f t="shared" ref="L18:L51" si="3">IF(D18="",E18,D18)</f>
        <v>0</v>
      </c>
      <c r="P18" s="599"/>
      <c r="R18" s="579"/>
      <c r="W18" s="579" t="b">
        <f t="shared" si="0"/>
        <v>1</v>
      </c>
      <c r="X18" s="662">
        <f t="shared" si="1"/>
        <v>0</v>
      </c>
      <c r="AA18" s="381"/>
    </row>
    <row r="19" spans="1:27" ht="36.75" customHeight="1" x14ac:dyDescent="0.25">
      <c r="A19" s="222">
        <f>'Unit Data from Audit Worksheet'!A21</f>
        <v>252</v>
      </c>
      <c r="B19" s="232" t="str">
        <f>'Unit Data from Audit Worksheet'!C21</f>
        <v>Net Position-Governmental Activities</v>
      </c>
      <c r="C19" s="220" t="str">
        <f>'Unit Data from Audit Worksheet'!D21</f>
        <v xml:space="preserve"> Total Net investment in capital assets</v>
      </c>
      <c r="D19" s="585"/>
      <c r="E19" s="634">
        <f>'Unit Data from Audit Worksheet'!F21</f>
        <v>0</v>
      </c>
      <c r="F19" s="212"/>
      <c r="G19" s="277"/>
      <c r="H19" s="204">
        <f>'Unit Data from Audit Worksheet'!I21</f>
        <v>0</v>
      </c>
      <c r="I19" s="584"/>
      <c r="J19" s="201">
        <v>252</v>
      </c>
      <c r="K19" s="194" t="s">
        <v>102</v>
      </c>
      <c r="L19" s="636">
        <f t="shared" si="3"/>
        <v>0</v>
      </c>
      <c r="O19" s="186" t="e">
        <f>'Unit Data from Audit Worksheet'!E21</f>
        <v>#N/A</v>
      </c>
      <c r="P19" s="599"/>
      <c r="R19" s="579"/>
      <c r="W19" s="579" t="b">
        <f t="shared" si="0"/>
        <v>1</v>
      </c>
      <c r="X19" s="662">
        <f t="shared" si="1"/>
        <v>0</v>
      </c>
      <c r="AA19" s="381"/>
    </row>
    <row r="20" spans="1:27" ht="36.75" customHeight="1" x14ac:dyDescent="0.25">
      <c r="A20" s="222">
        <f>'Unit Data from Audit Worksheet'!A22</f>
        <v>253</v>
      </c>
      <c r="B20" s="232" t="str">
        <f>'Unit Data from Audit Worksheet'!C22</f>
        <v>Net Position-Governmental Activities</v>
      </c>
      <c r="C20" s="220" t="str">
        <f>'Unit Data from Audit Worksheet'!D22</f>
        <v xml:space="preserve"> Total Net Position, Restricted</v>
      </c>
      <c r="D20" s="585"/>
      <c r="E20" s="634">
        <f>'Unit Data from Audit Worksheet'!F22</f>
        <v>0</v>
      </c>
      <c r="F20" s="212"/>
      <c r="G20" s="277"/>
      <c r="H20" s="204">
        <f>'Unit Data from Audit Worksheet'!I22</f>
        <v>0</v>
      </c>
      <c r="I20" s="584"/>
      <c r="J20" s="201">
        <v>253</v>
      </c>
      <c r="K20" s="194" t="s">
        <v>103</v>
      </c>
      <c r="L20" s="636">
        <f t="shared" si="3"/>
        <v>0</v>
      </c>
      <c r="O20" s="186" t="e">
        <f>'Unit Data from Audit Worksheet'!E22</f>
        <v>#N/A</v>
      </c>
      <c r="P20" s="599"/>
      <c r="R20" s="579"/>
      <c r="W20" s="579" t="b">
        <f t="shared" si="0"/>
        <v>1</v>
      </c>
      <c r="X20" s="662">
        <f t="shared" si="1"/>
        <v>0</v>
      </c>
      <c r="AA20" s="381"/>
    </row>
    <row r="21" spans="1:27" ht="57" customHeight="1" x14ac:dyDescent="0.25">
      <c r="A21" s="222">
        <f>'Unit Data from Audit Worksheet'!A23</f>
        <v>254</v>
      </c>
      <c r="B21" s="232" t="str">
        <f>'Unit Data from Audit Worksheet'!C23</f>
        <v>Net Position-Governmental Activities</v>
      </c>
      <c r="C21" s="220" t="str">
        <f>'Unit Data from Audit Worksheet'!D23</f>
        <v>Total Net Position, Unrestricted - enter negative unrestricted net position as a negative)</v>
      </c>
      <c r="D21" s="585"/>
      <c r="E21" s="634">
        <f>'Unit Data from Audit Worksheet'!F23</f>
        <v>0</v>
      </c>
      <c r="F21" s="212">
        <f>IF((L7-L17-L19-L20-L21)=0,,"Error: Total assets and deferred outflows less total liabilities and deferred inflows do not equal total net position accts 385-338-252-253-254")</f>
        <v>0</v>
      </c>
      <c r="G21" s="330">
        <f>+L7-L17-L19-L20-L21</f>
        <v>0</v>
      </c>
      <c r="H21" s="204">
        <f>'Unit Data from Audit Worksheet'!I23</f>
        <v>0</v>
      </c>
      <c r="I21" s="584"/>
      <c r="J21" s="201">
        <v>254</v>
      </c>
      <c r="K21" s="194" t="s">
        <v>104</v>
      </c>
      <c r="L21" s="636">
        <f t="shared" si="3"/>
        <v>0</v>
      </c>
      <c r="O21" s="186" t="e">
        <f>'Unit Data from Audit Worksheet'!E23</f>
        <v>#N/A</v>
      </c>
      <c r="P21" s="599"/>
      <c r="Q21" s="315">
        <f>IF(G21&lt;&gt;0,1,0)</f>
        <v>0</v>
      </c>
      <c r="R21" s="579"/>
      <c r="W21" s="579" t="b">
        <f t="shared" si="0"/>
        <v>1</v>
      </c>
      <c r="X21" s="662">
        <f t="shared" si="1"/>
        <v>0</v>
      </c>
      <c r="AA21" s="381"/>
    </row>
    <row r="22" spans="1:27" ht="58.5" customHeight="1" x14ac:dyDescent="0.25">
      <c r="A22" s="222">
        <f>'Unit Data from Audit Worksheet'!A25</f>
        <v>502</v>
      </c>
      <c r="B22" s="232" t="str">
        <f>'Unit Data from Audit Worksheet'!C25</f>
        <v>Net Position-Business Activities</v>
      </c>
      <c r="C22" s="220" t="str">
        <f>'Unit Data from Audit Worksheet'!D25</f>
        <v xml:space="preserve">All unrestricted Cash and investments. 
Exclude restricted cash and cash held by a third party. </v>
      </c>
      <c r="D22" s="585"/>
      <c r="E22" s="634">
        <f>'Unit Data from Audit Worksheet'!F25</f>
        <v>0</v>
      </c>
      <c r="F22" s="212">
        <f>IF(L22&lt;0,"Error: Number is normally positive.",)</f>
        <v>0</v>
      </c>
      <c r="G22" s="277"/>
      <c r="H22" s="204">
        <f>'Unit Data from Audit Worksheet'!I25</f>
        <v>0</v>
      </c>
      <c r="I22" s="584"/>
      <c r="J22" s="201">
        <v>502</v>
      </c>
      <c r="K22" s="194" t="s">
        <v>214</v>
      </c>
      <c r="L22" s="620">
        <f t="shared" si="3"/>
        <v>0</v>
      </c>
      <c r="P22" s="599"/>
      <c r="R22" s="579"/>
      <c r="W22" s="694" t="b">
        <f t="shared" si="0"/>
        <v>1</v>
      </c>
      <c r="X22" s="662">
        <f t="shared" si="1"/>
        <v>0</v>
      </c>
      <c r="AA22" s="381"/>
    </row>
    <row r="23" spans="1:27" ht="42.75" customHeight="1" x14ac:dyDescent="0.25">
      <c r="A23" s="222">
        <f>'Unit Data from Audit Worksheet'!A26</f>
        <v>503</v>
      </c>
      <c r="B23" s="232" t="str">
        <f>'Unit Data from Audit Worksheet'!C26</f>
        <v>Net Position-Business Activities</v>
      </c>
      <c r="C23" s="220" t="str">
        <f>'Unit Data from Audit Worksheet'!D26</f>
        <v>All restricted Cash and investments</v>
      </c>
      <c r="D23" s="585"/>
      <c r="E23" s="634">
        <f>'Unit Data from Audit Worksheet'!F26</f>
        <v>0</v>
      </c>
      <c r="F23" s="212">
        <f>IF(L23&lt;0,"Error: Number is normally positive.",)</f>
        <v>0</v>
      </c>
      <c r="G23" s="277"/>
      <c r="H23" s="204">
        <f>'Unit Data from Audit Worksheet'!I26</f>
        <v>0</v>
      </c>
      <c r="I23" s="584"/>
      <c r="J23" s="201">
        <v>503</v>
      </c>
      <c r="K23" s="194" t="s">
        <v>215</v>
      </c>
      <c r="L23" s="620">
        <f t="shared" si="3"/>
        <v>0</v>
      </c>
      <c r="P23" s="599"/>
      <c r="R23" s="579"/>
      <c r="W23" s="694" t="b">
        <f t="shared" si="0"/>
        <v>1</v>
      </c>
      <c r="X23" s="662">
        <f t="shared" si="1"/>
        <v>0</v>
      </c>
      <c r="AA23" s="381"/>
    </row>
    <row r="24" spans="1:27" ht="42.75" customHeight="1" x14ac:dyDescent="0.25">
      <c r="A24" s="222">
        <f>'Unit Data from Audit Worksheet'!A28</f>
        <v>344</v>
      </c>
      <c r="B24" s="232" t="str">
        <f>'Unit Data from Audit Worksheet'!C28</f>
        <v>Statement of Activities - Governmental</v>
      </c>
      <c r="C24" s="220" t="str">
        <f>'Unit Data from Audit Worksheet'!D28</f>
        <v xml:space="preserve">Total Interest expense on Long-Term Debt </v>
      </c>
      <c r="D24" s="585"/>
      <c r="E24" s="634">
        <f>'Unit Data from Audit Worksheet'!F28</f>
        <v>0</v>
      </c>
      <c r="F24" s="212">
        <f>IF(L24&lt;0,"Error: Enter as a positive.",)</f>
        <v>0</v>
      </c>
      <c r="G24" s="277"/>
      <c r="H24" s="204">
        <f>'Unit Data from Audit Worksheet'!I28</f>
        <v>0</v>
      </c>
      <c r="I24" s="584"/>
      <c r="J24" s="201">
        <v>344</v>
      </c>
      <c r="K24" s="194" t="s">
        <v>216</v>
      </c>
      <c r="L24" s="620">
        <f t="shared" si="3"/>
        <v>0</v>
      </c>
      <c r="P24" s="599"/>
      <c r="R24" s="579"/>
      <c r="W24" s="694" t="b">
        <f t="shared" si="0"/>
        <v>1</v>
      </c>
      <c r="X24" s="662">
        <f t="shared" si="1"/>
        <v>0</v>
      </c>
      <c r="AA24" s="381"/>
    </row>
    <row r="25" spans="1:27" ht="42.75" customHeight="1" x14ac:dyDescent="0.25">
      <c r="A25" s="222">
        <f>'Unit Data from Audit Worksheet'!A29</f>
        <v>388</v>
      </c>
      <c r="B25" s="232" t="str">
        <f>'Unit Data from Audit Worksheet'!C29</f>
        <v>Statement of Activities - Governmental</v>
      </c>
      <c r="C25" s="220" t="str">
        <f>'Unit Data from Audit Worksheet'!D29</f>
        <v>Total Expenses</v>
      </c>
      <c r="D25" s="585"/>
      <c r="E25" s="634">
        <f>'Unit Data from Audit Worksheet'!F29</f>
        <v>0</v>
      </c>
      <c r="F25" s="212">
        <f t="shared" ref="F25:F30" si="4">IF(L25&lt;0,"Error: Number is normally positive.",)</f>
        <v>0</v>
      </c>
      <c r="G25" s="277"/>
      <c r="H25" s="204">
        <f>'Unit Data from Audit Worksheet'!I29</f>
        <v>0</v>
      </c>
      <c r="I25" s="584"/>
      <c r="J25" s="201">
        <v>388</v>
      </c>
      <c r="K25" s="194" t="s">
        <v>217</v>
      </c>
      <c r="L25" s="620">
        <f t="shared" si="3"/>
        <v>0</v>
      </c>
      <c r="P25" s="599"/>
      <c r="R25" s="579"/>
      <c r="W25" s="694" t="b">
        <f t="shared" si="0"/>
        <v>1</v>
      </c>
      <c r="X25" s="662">
        <f t="shared" si="1"/>
        <v>0</v>
      </c>
      <c r="AA25" s="381"/>
    </row>
    <row r="26" spans="1:27" ht="42.75" customHeight="1" x14ac:dyDescent="0.25">
      <c r="A26" s="222">
        <f>'Unit Data from Audit Worksheet'!A30</f>
        <v>339</v>
      </c>
      <c r="B26" s="232" t="str">
        <f>'Unit Data from Audit Worksheet'!C30</f>
        <v>Statement of Activities - Governmental</v>
      </c>
      <c r="C26" s="220" t="str">
        <f>'Unit Data from Audit Worksheet'!D30</f>
        <v xml:space="preserve">Charges for services </v>
      </c>
      <c r="D26" s="585"/>
      <c r="E26" s="634">
        <f>'Unit Data from Audit Worksheet'!F30</f>
        <v>0</v>
      </c>
      <c r="F26" s="212">
        <f t="shared" si="4"/>
        <v>0</v>
      </c>
      <c r="G26" s="277"/>
      <c r="H26" s="204">
        <f>'Unit Data from Audit Worksheet'!I30</f>
        <v>0</v>
      </c>
      <c r="I26" s="584"/>
      <c r="J26" s="201">
        <v>339</v>
      </c>
      <c r="K26" s="194" t="s">
        <v>218</v>
      </c>
      <c r="L26" s="620">
        <f t="shared" si="3"/>
        <v>0</v>
      </c>
      <c r="P26" s="599"/>
      <c r="R26" s="579"/>
      <c r="W26" s="694" t="b">
        <f t="shared" si="0"/>
        <v>1</v>
      </c>
      <c r="X26" s="662">
        <f t="shared" si="1"/>
        <v>0</v>
      </c>
      <c r="AA26" s="381"/>
    </row>
    <row r="27" spans="1:27" ht="42.75" customHeight="1" x14ac:dyDescent="0.25">
      <c r="A27" s="222">
        <f>'Unit Data from Audit Worksheet'!A31</f>
        <v>504</v>
      </c>
      <c r="B27" s="232" t="str">
        <f>'Unit Data from Audit Worksheet'!C31</f>
        <v>Statement of Activities - Governmental</v>
      </c>
      <c r="C27" s="220" t="str">
        <f>'Unit Data from Audit Worksheet'!D31</f>
        <v>Operating grants and contributions</v>
      </c>
      <c r="D27" s="585"/>
      <c r="E27" s="634">
        <f>'Unit Data from Audit Worksheet'!F31</f>
        <v>0</v>
      </c>
      <c r="F27" s="212">
        <f t="shared" si="4"/>
        <v>0</v>
      </c>
      <c r="G27" s="277"/>
      <c r="H27" s="204">
        <f>'Unit Data from Audit Worksheet'!I31</f>
        <v>0</v>
      </c>
      <c r="I27" s="584"/>
      <c r="J27" s="201">
        <v>504</v>
      </c>
      <c r="K27" s="194" t="s">
        <v>219</v>
      </c>
      <c r="L27" s="620">
        <f t="shared" si="3"/>
        <v>0</v>
      </c>
      <c r="P27" s="599"/>
      <c r="R27" s="579"/>
      <c r="W27" s="694" t="b">
        <f t="shared" si="0"/>
        <v>1</v>
      </c>
      <c r="X27" s="662">
        <f t="shared" si="1"/>
        <v>0</v>
      </c>
      <c r="AA27" s="381"/>
    </row>
    <row r="28" spans="1:27" ht="42.75" customHeight="1" x14ac:dyDescent="0.25">
      <c r="A28" s="222">
        <f>'Unit Data from Audit Worksheet'!A32</f>
        <v>505</v>
      </c>
      <c r="B28" s="232" t="str">
        <f>'Unit Data from Audit Worksheet'!C32</f>
        <v>Statement of Activities - Governmental</v>
      </c>
      <c r="C28" s="220" t="str">
        <f>'Unit Data from Audit Worksheet'!D32</f>
        <v>Capital grants and contributions</v>
      </c>
      <c r="D28" s="585"/>
      <c r="E28" s="634">
        <f>'Unit Data from Audit Worksheet'!F32</f>
        <v>0</v>
      </c>
      <c r="F28" s="212">
        <f t="shared" si="4"/>
        <v>0</v>
      </c>
      <c r="G28" s="277"/>
      <c r="H28" s="204">
        <f>'Unit Data from Audit Worksheet'!I32</f>
        <v>0</v>
      </c>
      <c r="I28" s="584"/>
      <c r="J28" s="201">
        <v>505</v>
      </c>
      <c r="K28" s="194" t="s">
        <v>220</v>
      </c>
      <c r="L28" s="620">
        <f t="shared" si="3"/>
        <v>0</v>
      </c>
      <c r="P28" s="599"/>
      <c r="R28" s="579"/>
      <c r="W28" s="694" t="b">
        <f t="shared" si="0"/>
        <v>1</v>
      </c>
      <c r="X28" s="662">
        <f t="shared" si="1"/>
        <v>0</v>
      </c>
      <c r="AA28" s="381"/>
    </row>
    <row r="29" spans="1:27" ht="80.25" customHeight="1" x14ac:dyDescent="0.25">
      <c r="A29" s="222">
        <f>'Unit Data from Audit Worksheet'!A33</f>
        <v>341</v>
      </c>
      <c r="B29" s="232" t="str">
        <f>'Unit Data from Audit Worksheet'!C33</f>
        <v>Statement of Activities - Governmental</v>
      </c>
      <c r="C29" s="220" t="str">
        <f>'Unit Data from Audit Worksheet'!D33</f>
        <v>Total General revenues
Exclude: transfers-in or out,
                 special items,
                 extraordinary amounts</v>
      </c>
      <c r="D29" s="585"/>
      <c r="E29" s="634">
        <f>'Unit Data from Audit Worksheet'!F33</f>
        <v>0</v>
      </c>
      <c r="F29" s="212">
        <f t="shared" si="4"/>
        <v>0</v>
      </c>
      <c r="G29" s="277"/>
      <c r="H29" s="204">
        <f>'Unit Data from Audit Worksheet'!I33</f>
        <v>0</v>
      </c>
      <c r="I29" s="584"/>
      <c r="J29" s="201">
        <v>341</v>
      </c>
      <c r="K29" s="194" t="s">
        <v>221</v>
      </c>
      <c r="L29" s="620">
        <f t="shared" si="3"/>
        <v>0</v>
      </c>
      <c r="P29" s="599"/>
      <c r="R29" s="579"/>
      <c r="W29" s="694" t="b">
        <f t="shared" si="0"/>
        <v>1</v>
      </c>
      <c r="X29" s="662">
        <f t="shared" si="1"/>
        <v>0</v>
      </c>
      <c r="AA29" s="381"/>
    </row>
    <row r="30" spans="1:27" ht="58.5" customHeight="1" x14ac:dyDescent="0.25">
      <c r="A30" s="222">
        <f>'Unit Data from Audit Worksheet'!A34</f>
        <v>386</v>
      </c>
      <c r="B30" s="232" t="str">
        <f>'Unit Data from Audit Worksheet'!C34</f>
        <v>Statement of Activities - Governmental</v>
      </c>
      <c r="C30" s="220" t="str">
        <f>'Unit Data from Audit Worksheet'!D34</f>
        <v>Total Transfers in    (Preference is that transfers-in  are not netted against transfers-out)</v>
      </c>
      <c r="D30" s="585"/>
      <c r="E30" s="634">
        <f>'Unit Data from Audit Worksheet'!F34</f>
        <v>0</v>
      </c>
      <c r="F30" s="212">
        <f t="shared" si="4"/>
        <v>0</v>
      </c>
      <c r="G30" s="277"/>
      <c r="H30" s="204">
        <f>'Unit Data from Audit Worksheet'!I34</f>
        <v>0</v>
      </c>
      <c r="I30" s="584"/>
      <c r="J30" s="201">
        <v>386</v>
      </c>
      <c r="K30" s="194" t="s">
        <v>222</v>
      </c>
      <c r="L30" s="620">
        <f t="shared" si="3"/>
        <v>0</v>
      </c>
      <c r="P30" s="599"/>
      <c r="R30" s="579"/>
      <c r="W30" s="694" t="b">
        <f t="shared" si="0"/>
        <v>1</v>
      </c>
      <c r="X30" s="662">
        <f t="shared" si="1"/>
        <v>0</v>
      </c>
      <c r="AA30" s="381"/>
    </row>
    <row r="31" spans="1:27" ht="63.75" customHeight="1" x14ac:dyDescent="0.25">
      <c r="A31" s="222">
        <f>'Unit Data from Audit Worksheet'!A35</f>
        <v>387</v>
      </c>
      <c r="B31" s="232" t="str">
        <f>'Unit Data from Audit Worksheet'!C35</f>
        <v>Statement of Activities - Governmental</v>
      </c>
      <c r="C31" s="220" t="str">
        <f>'Unit Data from Audit Worksheet'!D35</f>
        <v>Total Transfers out    (Preference is that transfers-in  are not netted against transfers-out)</v>
      </c>
      <c r="D31" s="585"/>
      <c r="E31" s="634">
        <f>'Unit Data from Audit Worksheet'!F35</f>
        <v>0</v>
      </c>
      <c r="F31" s="212">
        <f>IF(L31&lt;0,"Error: Enter as a positive.",)</f>
        <v>0</v>
      </c>
      <c r="G31" s="277"/>
      <c r="H31" s="204">
        <f>'Unit Data from Audit Worksheet'!I35</f>
        <v>0</v>
      </c>
      <c r="I31" s="584"/>
      <c r="J31" s="201">
        <v>387</v>
      </c>
      <c r="K31" s="194" t="s">
        <v>223</v>
      </c>
      <c r="L31" s="620">
        <f t="shared" si="3"/>
        <v>0</v>
      </c>
      <c r="P31" s="599"/>
      <c r="R31" s="579"/>
      <c r="W31" s="694" t="b">
        <f t="shared" si="0"/>
        <v>1</v>
      </c>
      <c r="X31" s="662">
        <f t="shared" si="1"/>
        <v>0</v>
      </c>
      <c r="AA31" s="381"/>
    </row>
    <row r="32" spans="1:27" ht="90" customHeight="1" x14ac:dyDescent="0.25">
      <c r="A32" s="222">
        <f>'Unit Data from Audit Worksheet'!A36</f>
        <v>389</v>
      </c>
      <c r="B32" s="232" t="str">
        <f>'Unit Data from Audit Worksheet'!C36</f>
        <v>Statement of Activities - Governmental</v>
      </c>
      <c r="C32" s="220" t="str">
        <f>'Unit Data from Audit Worksheet'!D36</f>
        <v>Total Special and Extraordinary items.    (Amounts that increase net position are recorded as positive and amounts that decrease net position are recorded as negative)</v>
      </c>
      <c r="D32" s="585"/>
      <c r="E32" s="634">
        <f>'Unit Data from Audit Worksheet'!F36</f>
        <v>0</v>
      </c>
      <c r="F32" s="212"/>
      <c r="G32" s="293"/>
      <c r="H32" s="204">
        <f>'Unit Data from Audit Worksheet'!I36</f>
        <v>0</v>
      </c>
      <c r="I32" s="584"/>
      <c r="J32" s="201">
        <v>389</v>
      </c>
      <c r="K32" s="194" t="s">
        <v>224</v>
      </c>
      <c r="L32" s="620">
        <f t="shared" si="3"/>
        <v>0</v>
      </c>
      <c r="N32" s="397"/>
      <c r="P32" s="599"/>
      <c r="R32" s="579"/>
      <c r="W32" s="694" t="b">
        <f t="shared" si="0"/>
        <v>1</v>
      </c>
      <c r="X32" s="662">
        <f t="shared" si="1"/>
        <v>0</v>
      </c>
      <c r="AA32" s="381"/>
    </row>
    <row r="33" spans="1:27" ht="75" customHeight="1" x14ac:dyDescent="0.25">
      <c r="A33" s="222">
        <f>'Unit Data from Audit Worksheet'!A37</f>
        <v>255</v>
      </c>
      <c r="B33" s="232" t="str">
        <f>'Unit Data from Audit Worksheet'!C37</f>
        <v>Statement of Activities - Governmental</v>
      </c>
      <c r="C33" s="220" t="str">
        <f>'Unit Data from Audit Worksheet'!D37</f>
        <v>Total Change in net position - (Increase in net position is recorded as a positive and a decrease in net position is recorded as a negative)</v>
      </c>
      <c r="D33" s="585"/>
      <c r="E33" s="634">
        <f>'Unit Data from Audit Worksheet'!F37</f>
        <v>0</v>
      </c>
      <c r="F33" s="212">
        <f>IF((L26+L27+L28+L29+L30-L31+L32-L25-L33)=0,,"Total revenues less total expenses do not equal total change in net position. Acct 339+504+505+341+386-387+389-388-255=0")</f>
        <v>0</v>
      </c>
      <c r="G33" s="331">
        <f>L26+L27+L28+L29+L30-L31+L32-L25-L33</f>
        <v>0</v>
      </c>
      <c r="H33" s="204">
        <f>'Unit Data from Audit Worksheet'!I37</f>
        <v>0</v>
      </c>
      <c r="I33" s="584"/>
      <c r="J33" s="201">
        <v>255</v>
      </c>
      <c r="K33" s="194" t="s">
        <v>225</v>
      </c>
      <c r="L33" s="620">
        <f t="shared" si="3"/>
        <v>0</v>
      </c>
      <c r="O33" s="186" t="e">
        <f>'Unit Data from Audit Worksheet'!E37</f>
        <v>#N/A</v>
      </c>
      <c r="P33" s="599"/>
      <c r="Q33" s="315">
        <f>IF(G33&lt;&gt;0,1,0)</f>
        <v>0</v>
      </c>
      <c r="R33" s="579"/>
      <c r="W33" s="694" t="b">
        <f t="shared" si="0"/>
        <v>1</v>
      </c>
      <c r="X33" s="662">
        <f t="shared" si="1"/>
        <v>0</v>
      </c>
      <c r="AA33" s="381"/>
    </row>
    <row r="34" spans="1:27" ht="87" customHeight="1" x14ac:dyDescent="0.25">
      <c r="A34" s="222">
        <f>'Unit Data from Audit Worksheet'!A38</f>
        <v>376</v>
      </c>
      <c r="B34" s="232" t="str">
        <f>'Unit Data from Audit Worksheet'!C38</f>
        <v>Statement of Activities - Governmental</v>
      </c>
      <c r="C34" s="220" t="str">
        <f>'Unit Data from Audit Worksheet'!D38</f>
        <v>Any adjustment to beginning net position including rounding, prior period adjustments and restatements.   (Increases to net position are positive; decreases to net position are negative)</v>
      </c>
      <c r="D34" s="585"/>
      <c r="E34" s="634">
        <f>'Unit Data from Audit Worksheet'!F38</f>
        <v>0</v>
      </c>
      <c r="F34" s="211" t="e">
        <f>IF(L19+L20+L21-L33-L34=O19+O20+O21,,"Beginning Balance does not agree with our records acct (252+253+254-255-376=252+253+254)")</f>
        <v>#N/A</v>
      </c>
      <c r="G34" s="332" t="e">
        <f>L19+L20+L21-L33-L34-(O19+O20+O21)</f>
        <v>#N/A</v>
      </c>
      <c r="H34" s="204">
        <f>'Unit Data from Audit Worksheet'!I38</f>
        <v>0</v>
      </c>
      <c r="I34" s="584"/>
      <c r="J34" s="201">
        <v>376</v>
      </c>
      <c r="K34" s="194" t="s">
        <v>105</v>
      </c>
      <c r="L34" s="620">
        <f t="shared" si="3"/>
        <v>0</v>
      </c>
      <c r="O34" s="186" t="e">
        <f>'Unit Data from Audit Worksheet'!E38</f>
        <v>#N/A</v>
      </c>
      <c r="P34" s="599"/>
      <c r="Q34" s="315" t="e">
        <f>IF(G34&lt;&gt;0,1,0)</f>
        <v>#N/A</v>
      </c>
      <c r="R34" s="579"/>
      <c r="W34" s="694" t="b">
        <f t="shared" si="0"/>
        <v>1</v>
      </c>
      <c r="X34" s="662">
        <f t="shared" si="1"/>
        <v>0</v>
      </c>
      <c r="AA34" s="381"/>
    </row>
    <row r="35" spans="1:27" s="221" customFormat="1" ht="135" x14ac:dyDescent="0.25">
      <c r="A35" s="322">
        <f>'Unit Data from Audit Worksheet'!A39</f>
        <v>597</v>
      </c>
      <c r="B35" s="323" t="str">
        <f>'Unit Data from Audit Worksheet'!C39</f>
        <v>Statement of Activities                               (all governmental and business funds)</v>
      </c>
      <c r="C35" s="321"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585"/>
      <c r="E35" s="634">
        <f>'Unit Data from Audit Worksheet'!F39</f>
        <v>0</v>
      </c>
      <c r="F35" s="212">
        <f>IF(L35&lt;0,"Error: Number is normally positive.",)</f>
        <v>0</v>
      </c>
      <c r="G35" s="277"/>
      <c r="H35" s="204">
        <f>'Unit Data from Audit Worksheet'!I39</f>
        <v>0</v>
      </c>
      <c r="I35" s="584"/>
      <c r="J35" s="320">
        <v>597</v>
      </c>
      <c r="K35" s="319" t="s">
        <v>697</v>
      </c>
      <c r="L35" s="620">
        <f t="shared" si="3"/>
        <v>0</v>
      </c>
      <c r="O35" s="186"/>
      <c r="P35" s="599"/>
      <c r="Q35" s="315"/>
      <c r="R35" s="579"/>
      <c r="W35" s="694" t="b">
        <f t="shared" si="0"/>
        <v>1</v>
      </c>
      <c r="X35" s="662">
        <f t="shared" si="1"/>
        <v>0</v>
      </c>
      <c r="AA35" s="381"/>
    </row>
    <row r="36" spans="1:27" s="221" customFormat="1" ht="87" customHeight="1" x14ac:dyDescent="0.25">
      <c r="A36" s="322">
        <f>'Unit Data from Audit Worksheet'!A41</f>
        <v>592</v>
      </c>
      <c r="B36" s="323" t="str">
        <f>'Unit Data from Audit Worksheet'!C41</f>
        <v>Statement of Activities - Business Activities</v>
      </c>
      <c r="C36" s="321" t="str">
        <f>'Unit Data from Audit Worksheet'!D41</f>
        <v>Total Change in net position Business Type 
(Increase in net position is recorded as a positive and a decrease in net position is recorded as a negative)</v>
      </c>
      <c r="D36" s="585"/>
      <c r="E36" s="634">
        <f>'Unit Data from Audit Worksheet'!F41</f>
        <v>0</v>
      </c>
      <c r="F36" s="286"/>
      <c r="G36" s="293"/>
      <c r="H36" s="204">
        <f>'Unit Data from Audit Worksheet'!I41</f>
        <v>0</v>
      </c>
      <c r="I36" s="584"/>
      <c r="J36" s="320">
        <v>592</v>
      </c>
      <c r="K36" s="319" t="s">
        <v>639</v>
      </c>
      <c r="L36" s="620">
        <f t="shared" si="3"/>
        <v>0</v>
      </c>
      <c r="O36" s="186"/>
      <c r="P36" s="599"/>
      <c r="Q36" s="315"/>
      <c r="R36" s="579"/>
      <c r="W36" s="694" t="b">
        <f t="shared" si="0"/>
        <v>1</v>
      </c>
      <c r="X36" s="662">
        <f t="shared" si="1"/>
        <v>0</v>
      </c>
      <c r="AA36" s="381"/>
    </row>
    <row r="37" spans="1:27" s="221" customFormat="1" ht="55.5" customHeight="1" x14ac:dyDescent="0.25">
      <c r="A37" s="322">
        <f>'Unit Data from Audit Worksheet'!A42</f>
        <v>591</v>
      </c>
      <c r="B37" s="323" t="str">
        <f>'Unit Data from Audit Worksheet'!C42</f>
        <v>Statement of Activities - Business Activities</v>
      </c>
      <c r="C37" s="321" t="str">
        <f>'Unit Data from Audit Worksheet'!D42</f>
        <v>Total Expenses - Exclude Transfers</v>
      </c>
      <c r="D37" s="585"/>
      <c r="E37" s="634">
        <f>'Unit Data from Audit Worksheet'!F42</f>
        <v>0</v>
      </c>
      <c r="F37" s="318">
        <f>IF(L37&lt;0,"Error: Enter as a positive.",)</f>
        <v>0</v>
      </c>
      <c r="G37" s="293"/>
      <c r="H37" s="204">
        <f>'Unit Data from Audit Worksheet'!I42</f>
        <v>0</v>
      </c>
      <c r="I37" s="584"/>
      <c r="J37" s="320">
        <v>591</v>
      </c>
      <c r="K37" s="319" t="s">
        <v>638</v>
      </c>
      <c r="L37" s="620">
        <f t="shared" si="3"/>
        <v>0</v>
      </c>
      <c r="O37" s="186"/>
      <c r="P37" s="599"/>
      <c r="Q37" s="315"/>
      <c r="R37" s="579"/>
      <c r="W37" s="694" t="b">
        <f t="shared" si="0"/>
        <v>1</v>
      </c>
      <c r="X37" s="662">
        <f t="shared" si="1"/>
        <v>0</v>
      </c>
      <c r="AA37" s="381"/>
    </row>
    <row r="38" spans="1:27" ht="55.5" customHeight="1" x14ac:dyDescent="0.25">
      <c r="A38" s="222">
        <f>'Unit Data from Audit Worksheet'!A44</f>
        <v>506</v>
      </c>
      <c r="B38" s="233" t="str">
        <f>'Unit Data from Audit Worksheet'!C44</f>
        <v>General Fund-Balance Sheet</v>
      </c>
      <c r="C38" s="215" t="str">
        <f>'Unit Data from Audit Worksheet'!D44</f>
        <v xml:space="preserve">All unrestricted cash and investments.  
Exclude restricted cash and cash held by a third party. </v>
      </c>
      <c r="D38" s="585"/>
      <c r="E38" s="639">
        <f>'Unit Data from Audit Worksheet'!F44</f>
        <v>0</v>
      </c>
      <c r="F38" s="195">
        <f>IF(L38&lt;0,"Error: Number is normally positive.",)</f>
        <v>0</v>
      </c>
      <c r="G38" s="278"/>
      <c r="H38" s="204">
        <f>'Unit Data from Audit Worksheet'!I44</f>
        <v>0</v>
      </c>
      <c r="I38" s="584"/>
      <c r="J38" s="200">
        <v>506</v>
      </c>
      <c r="K38" s="194" t="s">
        <v>226</v>
      </c>
      <c r="L38" s="621">
        <f t="shared" si="3"/>
        <v>0</v>
      </c>
      <c r="P38" s="599"/>
      <c r="R38" s="579"/>
      <c r="W38" s="694" t="b">
        <f t="shared" si="0"/>
        <v>1</v>
      </c>
      <c r="X38" s="662">
        <f t="shared" si="1"/>
        <v>0</v>
      </c>
      <c r="AA38" s="381"/>
    </row>
    <row r="39" spans="1:27" ht="55.5" customHeight="1" x14ac:dyDescent="0.25">
      <c r="A39" s="222">
        <f>'Unit Data from Audit Worksheet'!A45</f>
        <v>536</v>
      </c>
      <c r="B39" s="233" t="str">
        <f>'Unit Data from Audit Worksheet'!C45</f>
        <v>General Fund-Balance Sheet</v>
      </c>
      <c r="C39" s="215" t="str">
        <f>'Unit Data from Audit Worksheet'!D45</f>
        <v>All restricted cash and investments</v>
      </c>
      <c r="D39" s="585"/>
      <c r="E39" s="639">
        <f>'Unit Data from Audit Worksheet'!F45</f>
        <v>0</v>
      </c>
      <c r="F39" s="195">
        <f>IF(L39&lt;0,"Error: Number is normally positive.",)</f>
        <v>0</v>
      </c>
      <c r="G39" s="278"/>
      <c r="H39" s="204">
        <f>'Unit Data from Audit Worksheet'!I45</f>
        <v>0</v>
      </c>
      <c r="I39" s="584"/>
      <c r="J39" s="200">
        <v>536</v>
      </c>
      <c r="K39" s="194" t="s">
        <v>227</v>
      </c>
      <c r="L39" s="621">
        <f t="shared" si="3"/>
        <v>0</v>
      </c>
      <c r="P39" s="599"/>
      <c r="R39" s="579"/>
      <c r="W39" s="694" t="b">
        <f t="shared" si="0"/>
        <v>1</v>
      </c>
      <c r="X39" s="662">
        <f t="shared" si="1"/>
        <v>0</v>
      </c>
      <c r="AA39" s="381"/>
    </row>
    <row r="40" spans="1:27" s="221" customFormat="1" ht="55.5" customHeight="1" x14ac:dyDescent="0.25">
      <c r="A40" s="222">
        <f>'Unit Data from Audit Worksheet'!A46</f>
        <v>586</v>
      </c>
      <c r="B40" s="232" t="str">
        <f>'Unit Data from Audit Worksheet'!C46</f>
        <v>General Fund-Balance Sheet</v>
      </c>
      <c r="C40" s="240" t="str">
        <f>'Unit Data from Audit Worksheet'!D46</f>
        <v>Advance To: Interfund loan receivable-portion of repayment plan longer than 12 months</v>
      </c>
      <c r="D40" s="585"/>
      <c r="E40" s="634">
        <f>'Unit Data from Audit Worksheet'!F46</f>
        <v>0</v>
      </c>
      <c r="F40" s="212"/>
      <c r="G40" s="277"/>
      <c r="H40" s="204"/>
      <c r="I40" s="584"/>
      <c r="J40" s="201">
        <v>586</v>
      </c>
      <c r="K40" s="240" t="s">
        <v>595</v>
      </c>
      <c r="L40" s="635">
        <f t="shared" si="3"/>
        <v>0</v>
      </c>
      <c r="P40" s="599"/>
      <c r="Q40" s="315"/>
      <c r="R40" s="579"/>
      <c r="W40" s="694" t="b">
        <f t="shared" si="0"/>
        <v>1</v>
      </c>
      <c r="X40" s="662">
        <f t="shared" si="1"/>
        <v>0</v>
      </c>
      <c r="AA40" s="381"/>
    </row>
    <row r="41" spans="1:27" ht="55.5" customHeight="1" x14ac:dyDescent="0.25">
      <c r="A41" s="222">
        <f>'Unit Data from Audit Worksheet'!A47</f>
        <v>379</v>
      </c>
      <c r="B41" s="232" t="str">
        <f>'Unit Data from Audit Worksheet'!C47</f>
        <v>General Fund-Balance Sheet</v>
      </c>
      <c r="C41" s="220" t="str">
        <f>'Unit Data from Audit Worksheet'!D47</f>
        <v>Total Assets and deferred outflows</v>
      </c>
      <c r="D41" s="585"/>
      <c r="E41" s="634">
        <f>'Unit Data from Audit Worksheet'!F47</f>
        <v>0</v>
      </c>
      <c r="F41" s="305">
        <f>IF((L38+L39)&gt;L41,"Error: Please review accts (506+536)&gt;379",)</f>
        <v>0</v>
      </c>
      <c r="G41" s="293" t="str">
        <f>IF(Q41=1," Included in error count"," ")</f>
        <v xml:space="preserve"> </v>
      </c>
      <c r="H41" s="204">
        <f>'Unit Data from Audit Worksheet'!I47</f>
        <v>0</v>
      </c>
      <c r="I41" s="584"/>
      <c r="J41" s="201">
        <v>379</v>
      </c>
      <c r="K41" s="194" t="s">
        <v>113</v>
      </c>
      <c r="L41" s="620">
        <f t="shared" si="3"/>
        <v>0</v>
      </c>
      <c r="P41" s="599"/>
      <c r="Q41" s="315">
        <f>IF(L38+L39&gt;L41,1,0)</f>
        <v>0</v>
      </c>
      <c r="R41" s="579"/>
      <c r="W41" s="694" t="b">
        <f t="shared" si="0"/>
        <v>1</v>
      </c>
      <c r="X41" s="662">
        <f t="shared" si="1"/>
        <v>0</v>
      </c>
      <c r="AA41" s="381"/>
    </row>
    <row r="42" spans="1:27" ht="105.75" customHeight="1" x14ac:dyDescent="0.25">
      <c r="A42" s="222">
        <f>'Unit Data from Audit Worksheet'!A48</f>
        <v>368</v>
      </c>
      <c r="B42" s="232" t="str">
        <f>'Unit Data from Audit Worksheet'!C48</f>
        <v>General Fund-Balance Sheet</v>
      </c>
      <c r="C42" s="220" t="str">
        <f>'Unit Data from Audit Worksheet'!D48</f>
        <v>Total Liabilities payable from restricted assets (only complete if this is listed in your financial statements for the general fund and the auditor has listed the cash to be used to pay the liabilities as restricted)</v>
      </c>
      <c r="D42" s="585"/>
      <c r="E42" s="634">
        <f>'Unit Data from Audit Worksheet'!F48</f>
        <v>0</v>
      </c>
      <c r="F42" s="212">
        <f>IF(L42&lt;0,"Error: Enter as a positive.",)</f>
        <v>0</v>
      </c>
      <c r="G42" s="277"/>
      <c r="H42" s="204">
        <f>'Unit Data from Audit Worksheet'!I48</f>
        <v>0</v>
      </c>
      <c r="I42" s="584"/>
      <c r="J42" s="201">
        <v>368</v>
      </c>
      <c r="K42" s="194" t="s">
        <v>228</v>
      </c>
      <c r="L42" s="620">
        <f t="shared" si="3"/>
        <v>0</v>
      </c>
      <c r="P42" s="599"/>
      <c r="R42" s="579"/>
      <c r="W42" s="694" t="b">
        <f t="shared" si="0"/>
        <v>1</v>
      </c>
      <c r="X42" s="662">
        <f t="shared" si="1"/>
        <v>0</v>
      </c>
      <c r="AA42" s="381"/>
    </row>
    <row r="43" spans="1:27" ht="89.25" customHeight="1" x14ac:dyDescent="0.25">
      <c r="A43" s="222">
        <f>'Unit Data from Audit Worksheet'!A49</f>
        <v>4</v>
      </c>
      <c r="B43" s="233" t="str">
        <f>'Unit Data from Audit Worksheet'!C49</f>
        <v>General Fund-Balance Sheet</v>
      </c>
      <c r="C43" s="417" t="str">
        <f>'Unit Data from Audit Worksheet'!D49</f>
        <v>Current Liabilities (as reported on the Balance Sheet)
Exclude all deferred inflows. 
Include advance from(long-term portion of interfund loans)</v>
      </c>
      <c r="D43" s="585"/>
      <c r="E43" s="639">
        <f>'Unit Data from Audit Worksheet'!F49</f>
        <v>0</v>
      </c>
      <c r="F43" s="195">
        <f t="shared" ref="F43:F51" si="5">IF(L43&lt;0,"Error: Enter as a positive.",)</f>
        <v>0</v>
      </c>
      <c r="G43" s="278"/>
      <c r="H43" s="204">
        <f>'Unit Data from Audit Worksheet'!I49</f>
        <v>0</v>
      </c>
      <c r="I43" s="584"/>
      <c r="J43" s="200">
        <v>4</v>
      </c>
      <c r="K43" s="194" t="s">
        <v>114</v>
      </c>
      <c r="L43" s="621">
        <f t="shared" si="3"/>
        <v>0</v>
      </c>
      <c r="P43" s="599"/>
      <c r="R43" s="579"/>
      <c r="W43" s="694" t="b">
        <f t="shared" si="0"/>
        <v>1</v>
      </c>
      <c r="X43" s="662">
        <f t="shared" si="1"/>
        <v>0</v>
      </c>
      <c r="AA43" s="381"/>
    </row>
    <row r="44" spans="1:27" ht="137.25" customHeight="1" x14ac:dyDescent="0.25">
      <c r="A44" s="222">
        <f>'Unit Data from Audit Worksheet'!A50</f>
        <v>5</v>
      </c>
      <c r="B44" s="233" t="str">
        <f>'Unit Data from Audit Worksheet'!C50</f>
        <v>General Fund-Balance Sheet</v>
      </c>
      <c r="C44" s="21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585"/>
      <c r="E44" s="639">
        <f>'Unit Data from Audit Worksheet'!F50</f>
        <v>0</v>
      </c>
      <c r="F44" s="195">
        <f t="shared" si="5"/>
        <v>0</v>
      </c>
      <c r="G44" s="278"/>
      <c r="H44" s="204">
        <f>'Unit Data from Audit Worksheet'!I50</f>
        <v>0</v>
      </c>
      <c r="I44" s="584"/>
      <c r="J44" s="200">
        <v>5</v>
      </c>
      <c r="K44" s="194" t="s">
        <v>115</v>
      </c>
      <c r="L44" s="621">
        <f t="shared" si="3"/>
        <v>0</v>
      </c>
      <c r="P44" s="599"/>
      <c r="R44" s="579"/>
      <c r="W44" s="694" t="b">
        <f t="shared" si="0"/>
        <v>1</v>
      </c>
      <c r="X44" s="662">
        <f t="shared" si="1"/>
        <v>0</v>
      </c>
      <c r="AA44" s="381"/>
    </row>
    <row r="45" spans="1:27" ht="108" customHeight="1" x14ac:dyDescent="0.25">
      <c r="A45" s="222">
        <f>'Unit Data from Audit Worksheet'!A51</f>
        <v>380</v>
      </c>
      <c r="B45" s="232" t="str">
        <f>'Unit Data from Audit Worksheet'!C51</f>
        <v>General Fund-Balance Sheet</v>
      </c>
      <c r="C45" s="220" t="str">
        <f>'Unit Data from Audit Worksheet'!D51</f>
        <v>Total Deferred inflows not derived from cash receipts.  Deferred inflows on the face of the statements can include cash and non-cash.  You may have to refer to the note disclosure where the cash and non-cash is broken out.</v>
      </c>
      <c r="D45" s="585"/>
      <c r="E45" s="634">
        <f>'Unit Data from Audit Worksheet'!F51</f>
        <v>0</v>
      </c>
      <c r="F45" s="212">
        <f t="shared" si="5"/>
        <v>0</v>
      </c>
      <c r="G45" s="277"/>
      <c r="H45" s="204">
        <f>'Unit Data from Audit Worksheet'!I51</f>
        <v>0</v>
      </c>
      <c r="I45" s="584"/>
      <c r="J45" s="201">
        <v>380</v>
      </c>
      <c r="K45" s="194" t="s">
        <v>116</v>
      </c>
      <c r="L45" s="620">
        <f t="shared" si="3"/>
        <v>0</v>
      </c>
      <c r="P45" s="599"/>
      <c r="R45" s="579"/>
      <c r="W45" s="694" t="b">
        <f t="shared" si="0"/>
        <v>1</v>
      </c>
      <c r="X45" s="662">
        <f t="shared" si="1"/>
        <v>0</v>
      </c>
      <c r="AA45" s="381"/>
    </row>
    <row r="46" spans="1:27" ht="49.5" customHeight="1" x14ac:dyDescent="0.25">
      <c r="A46" s="222">
        <f>'Unit Data from Audit Worksheet'!A52</f>
        <v>391</v>
      </c>
      <c r="B46" s="232" t="str">
        <f>'Unit Data from Audit Worksheet'!C52</f>
        <v>General Fund-Balance Sheet</v>
      </c>
      <c r="C46" s="220" t="str">
        <f>'Unit Data from Audit Worksheet'!D52</f>
        <v xml:space="preserve">Fund balance, Restricted for Stabilization by State Statute </v>
      </c>
      <c r="D46" s="585"/>
      <c r="E46" s="634">
        <f>'Unit Data from Audit Worksheet'!F52</f>
        <v>0</v>
      </c>
      <c r="F46" s="212">
        <f t="shared" si="5"/>
        <v>0</v>
      </c>
      <c r="G46" s="277"/>
      <c r="H46" s="204">
        <f>'Unit Data from Audit Worksheet'!I52</f>
        <v>0</v>
      </c>
      <c r="I46" s="584"/>
      <c r="J46" s="201">
        <v>391</v>
      </c>
      <c r="K46" s="194" t="s">
        <v>229</v>
      </c>
      <c r="L46" s="620">
        <f t="shared" si="3"/>
        <v>0</v>
      </c>
      <c r="P46" s="599"/>
      <c r="R46" s="579"/>
      <c r="W46" s="694" t="b">
        <f t="shared" si="0"/>
        <v>1</v>
      </c>
      <c r="X46" s="662">
        <f t="shared" si="1"/>
        <v>0</v>
      </c>
      <c r="AA46" s="381"/>
    </row>
    <row r="47" spans="1:27" ht="45.75" customHeight="1" x14ac:dyDescent="0.25">
      <c r="A47" s="222">
        <f>'Unit Data from Audit Worksheet'!A53</f>
        <v>7</v>
      </c>
      <c r="B47" s="233" t="str">
        <f>'Unit Data from Audit Worksheet'!C53</f>
        <v>General Fund-Balance Sheet</v>
      </c>
      <c r="C47" s="215" t="str">
        <f>'Unit Data from Audit Worksheet'!D53</f>
        <v>Fund balance, Nonspendable-  inventory/prepaids/etc.</v>
      </c>
      <c r="D47" s="585"/>
      <c r="E47" s="639">
        <f>'Unit Data from Audit Worksheet'!F53</f>
        <v>0</v>
      </c>
      <c r="F47" s="195">
        <f t="shared" si="5"/>
        <v>0</v>
      </c>
      <c r="G47" s="278"/>
      <c r="H47" s="204">
        <f>'Unit Data from Audit Worksheet'!I53</f>
        <v>0</v>
      </c>
      <c r="I47" s="584"/>
      <c r="J47" s="200">
        <v>7</v>
      </c>
      <c r="K47" s="194" t="s">
        <v>230</v>
      </c>
      <c r="L47" s="621">
        <f t="shared" si="3"/>
        <v>0</v>
      </c>
      <c r="P47" s="599"/>
      <c r="R47" s="579"/>
      <c r="W47" s="694" t="b">
        <f t="shared" si="0"/>
        <v>1</v>
      </c>
      <c r="X47" s="662">
        <f t="shared" si="1"/>
        <v>0</v>
      </c>
      <c r="AA47" s="381"/>
    </row>
    <row r="48" spans="1:27" ht="44.25" customHeight="1" x14ac:dyDescent="0.25">
      <c r="A48" s="443">
        <f>'Unit Data from Audit Worksheet'!A54</f>
        <v>645</v>
      </c>
      <c r="B48" s="444" t="str">
        <f>'Unit Data from Audit Worksheet'!C54</f>
        <v>General Fund-Balance Sheet</v>
      </c>
      <c r="C48" s="443" t="str">
        <f>'Unit Data from Audit Worksheet'!D54</f>
        <v>Fund balance, Assigned (total of all assigned components)</v>
      </c>
      <c r="D48" s="406"/>
      <c r="E48" s="640">
        <f>'Unit Data from Audit Worksheet'!F54</f>
        <v>0</v>
      </c>
      <c r="F48" s="445">
        <f>IF(L48&lt;0,"Error: Enter as a positive.",)</f>
        <v>0</v>
      </c>
      <c r="G48" s="446"/>
      <c r="H48" s="445">
        <f>'Unit Data from Audit Worksheet'!I54</f>
        <v>0</v>
      </c>
      <c r="I48" s="602"/>
      <c r="J48" s="447">
        <v>645</v>
      </c>
      <c r="K48" s="443" t="s">
        <v>788</v>
      </c>
      <c r="L48" s="796">
        <f t="shared" si="3"/>
        <v>0</v>
      </c>
      <c r="M48" s="695"/>
      <c r="N48" s="695"/>
      <c r="P48" s="599"/>
      <c r="R48" s="579"/>
      <c r="W48" s="694" t="b">
        <f t="shared" si="0"/>
        <v>1</v>
      </c>
      <c r="X48" s="662" t="e">
        <f>#REF!-#REF!</f>
        <v>#REF!</v>
      </c>
      <c r="AA48" s="381"/>
    </row>
    <row r="49" spans="1:27" s="399" customFormat="1" ht="36" customHeight="1" x14ac:dyDescent="0.25">
      <c r="A49" s="443">
        <f>'Unit Data from Audit Worksheet'!A55</f>
        <v>646</v>
      </c>
      <c r="B49" s="444" t="str">
        <f>'Unit Data from Audit Worksheet'!C55</f>
        <v>General Fund-Balance Sheet</v>
      </c>
      <c r="C49" s="443" t="str">
        <f>'Unit Data from Audit Worksheet'!D55</f>
        <v>Fund Balance, Unassigned</v>
      </c>
      <c r="D49" s="406"/>
      <c r="E49" s="640">
        <f>'Unit Data from Audit Worksheet'!F55</f>
        <v>0</v>
      </c>
      <c r="F49" s="445">
        <f>IF(L49&lt;0,"Error: Enter as a positive.",)</f>
        <v>0</v>
      </c>
      <c r="G49" s="446"/>
      <c r="H49" s="445">
        <f>'Unit Data from Audit Worksheet'!I55</f>
        <v>0</v>
      </c>
      <c r="I49" s="602"/>
      <c r="J49" s="447">
        <v>646</v>
      </c>
      <c r="K49" s="443" t="s">
        <v>789</v>
      </c>
      <c r="L49" s="796">
        <f t="shared" si="3"/>
        <v>0</v>
      </c>
      <c r="M49" s="797"/>
      <c r="N49" s="357"/>
      <c r="O49"/>
      <c r="P49"/>
      <c r="Q49"/>
      <c r="R49"/>
      <c r="S49"/>
      <c r="T49"/>
      <c r="U49"/>
      <c r="V49"/>
      <c r="W49" s="694" t="b">
        <f t="shared" si="0"/>
        <v>1</v>
      </c>
      <c r="X49" s="662">
        <f t="shared" ref="X49:X64" si="6">E48-L48</f>
        <v>0</v>
      </c>
      <c r="AA49" s="381"/>
    </row>
    <row r="50" spans="1:27" s="399" customFormat="1" ht="47.25" customHeight="1" x14ac:dyDescent="0.25">
      <c r="A50" s="218">
        <f>'Unit Data from Audit Worksheet'!A56</f>
        <v>9</v>
      </c>
      <c r="B50" s="410" t="str">
        <f>'Unit Data from Audit Worksheet'!C56</f>
        <v>General Fund-Balance Sheet</v>
      </c>
      <c r="C50" s="411" t="str">
        <f>'Unit Data from Audit Worksheet'!D56</f>
        <v>Total Fund balance (enter fund deficits as negative)</v>
      </c>
      <c r="D50" s="585"/>
      <c r="E50" s="638">
        <f>'Unit Data from Audit Worksheet'!F56</f>
        <v>0</v>
      </c>
      <c r="F50" s="412">
        <f>IF(L41-L43-L44-L45-L50=0,,"Error: Total assets less total liabilities do not equal Acct +379-4-5-380-9=0")</f>
        <v>0</v>
      </c>
      <c r="G50" s="413">
        <f>L41-L43-L44-L45-L50</f>
        <v>0</v>
      </c>
      <c r="H50" s="204">
        <f>'Unit Data from Audit Worksheet'!I56</f>
        <v>0</v>
      </c>
      <c r="I50" s="584"/>
      <c r="J50" s="414">
        <v>9</v>
      </c>
      <c r="K50" s="227" t="s">
        <v>232</v>
      </c>
      <c r="L50" s="627">
        <f t="shared" si="3"/>
        <v>0</v>
      </c>
      <c r="M50" s="797"/>
      <c r="N50" s="357"/>
      <c r="O50" s="186" t="e">
        <f>'Unit Data from Audit Worksheet'!E56</f>
        <v>#N/A</v>
      </c>
      <c r="P50"/>
      <c r="Q50" s="315">
        <f>IF(G50&lt;&gt;0,1,0)</f>
        <v>0</v>
      </c>
      <c r="R50"/>
      <c r="S50"/>
      <c r="T50"/>
      <c r="U50"/>
      <c r="V50"/>
      <c r="W50" s="694" t="b">
        <f t="shared" si="0"/>
        <v>1</v>
      </c>
      <c r="X50" s="662">
        <f t="shared" si="6"/>
        <v>0</v>
      </c>
      <c r="AA50" s="381"/>
    </row>
    <row r="51" spans="1:27" ht="79.5" customHeight="1" x14ac:dyDescent="0.25">
      <c r="A51" s="222">
        <f>'Unit Data from Audit Worksheet'!A57</f>
        <v>540</v>
      </c>
      <c r="B51" s="232" t="str">
        <f>'Unit Data from Audit Worksheet'!C57</f>
        <v>General Fund - Budget Actual Statement</v>
      </c>
      <c r="C51" s="240" t="str">
        <f>'Unit Data from Audit Worksheet'!D57</f>
        <v>Amount of the General Fund Balance appropriated in next year's budget. As reported on the General Fund Balance Sheet.</v>
      </c>
      <c r="D51" s="585"/>
      <c r="E51" s="634">
        <f>'Unit Data from Audit Worksheet'!F57</f>
        <v>0</v>
      </c>
      <c r="F51" s="212">
        <f t="shared" si="5"/>
        <v>0</v>
      </c>
      <c r="G51" s="277"/>
      <c r="H51" s="204">
        <f>'Unit Data from Audit Worksheet'!I57</f>
        <v>0</v>
      </c>
      <c r="I51" s="584"/>
      <c r="J51" s="201">
        <v>540</v>
      </c>
      <c r="K51" s="194" t="s">
        <v>291</v>
      </c>
      <c r="L51" s="635">
        <f t="shared" si="3"/>
        <v>0</v>
      </c>
      <c r="P51" s="599"/>
      <c r="R51" s="579"/>
      <c r="W51" s="694" t="b">
        <f t="shared" si="0"/>
        <v>1</v>
      </c>
      <c r="X51" s="662">
        <f t="shared" si="6"/>
        <v>0</v>
      </c>
      <c r="AA51" s="381"/>
    </row>
    <row r="52" spans="1:27" s="4" customFormat="1" ht="52.5" customHeight="1" x14ac:dyDescent="0.25">
      <c r="A52" s="222">
        <f>'Unit Data from Audit Worksheet'!A59</f>
        <v>369</v>
      </c>
      <c r="B52" s="232" t="str">
        <f>'Unit Data from Audit Worksheet'!C59</f>
        <v>General Fund-Rev, Exp. Change in Fund Balance</v>
      </c>
      <c r="C52" s="220" t="str">
        <f>'Unit Data from Audit Worksheet'!D59</f>
        <v>Total Intergovernmental revenue 
Include restricted and unrestricted revenues</v>
      </c>
      <c r="D52" s="585"/>
      <c r="E52" s="634">
        <f>'Unit Data from Audit Worksheet'!F59</f>
        <v>0</v>
      </c>
      <c r="F52" s="286"/>
      <c r="G52" s="277"/>
      <c r="H52" s="204">
        <f>'Unit Data from Audit Worksheet'!I59</f>
        <v>0</v>
      </c>
      <c r="I52" s="584"/>
      <c r="J52" s="201">
        <v>369</v>
      </c>
      <c r="K52" s="194" t="s">
        <v>233</v>
      </c>
      <c r="L52" s="635">
        <f t="shared" ref="L52:L101" si="7">IF(D52="",E52,D52)</f>
        <v>0</v>
      </c>
      <c r="P52" s="599"/>
      <c r="Q52" s="315"/>
      <c r="R52" s="579"/>
      <c r="W52" s="694" t="b">
        <f t="shared" si="0"/>
        <v>1</v>
      </c>
      <c r="X52" s="662">
        <f t="shared" si="6"/>
        <v>0</v>
      </c>
      <c r="AA52" s="381"/>
    </row>
    <row r="53" spans="1:27" ht="36" customHeight="1" x14ac:dyDescent="0.25">
      <c r="A53" s="222">
        <f>'Unit Data from Audit Worksheet'!A60</f>
        <v>16</v>
      </c>
      <c r="B53" s="232" t="str">
        <f>'Unit Data from Audit Worksheet'!C60</f>
        <v>General Fund-Rev, Exp. Change in Fund Balance</v>
      </c>
      <c r="C53" s="220" t="str">
        <f>'Unit Data from Audit Worksheet'!D60</f>
        <v>Total revenues</v>
      </c>
      <c r="D53" s="585"/>
      <c r="E53" s="634">
        <f>'Unit Data from Audit Worksheet'!F60</f>
        <v>0</v>
      </c>
      <c r="F53" s="286"/>
      <c r="G53" s="277"/>
      <c r="H53" s="204">
        <f>'Unit Data from Audit Worksheet'!I60</f>
        <v>0</v>
      </c>
      <c r="I53" s="584"/>
      <c r="J53" s="201">
        <v>16</v>
      </c>
      <c r="K53" s="194" t="s">
        <v>234</v>
      </c>
      <c r="L53" s="635">
        <f t="shared" si="7"/>
        <v>0</v>
      </c>
      <c r="P53" s="599"/>
      <c r="R53" s="579"/>
      <c r="W53" s="694" t="b">
        <f t="shared" si="0"/>
        <v>1</v>
      </c>
      <c r="X53" s="662">
        <f t="shared" si="6"/>
        <v>0</v>
      </c>
      <c r="AA53" s="381"/>
    </row>
    <row r="54" spans="1:27" ht="70.5" customHeight="1" x14ac:dyDescent="0.25">
      <c r="A54" s="222">
        <f>'Unit Data from Audit Worksheet'!A61</f>
        <v>370</v>
      </c>
      <c r="B54" s="232" t="str">
        <f>'Unit Data from Audit Worksheet'!C61</f>
        <v>General Fund-Rev, Exp. Change in Fund Balance</v>
      </c>
      <c r="C54" s="220" t="str">
        <f>'Unit Data from Audit Worksheet'!D61</f>
        <v>Debt service expenditures. 
Include principal, interest paid, and bond/debt issuance costs on long-term debt</v>
      </c>
      <c r="D54" s="585"/>
      <c r="E54" s="634">
        <f>'Unit Data from Audit Worksheet'!F61</f>
        <v>0</v>
      </c>
      <c r="F54" s="212">
        <f t="shared" ref="F54:F60" si="8">IF(L54&lt;0,"Error: Enter as a positive.",)</f>
        <v>0</v>
      </c>
      <c r="G54" s="277"/>
      <c r="H54" s="204">
        <f>'Unit Data from Audit Worksheet'!I61</f>
        <v>0</v>
      </c>
      <c r="I54" s="584"/>
      <c r="J54" s="201">
        <v>370</v>
      </c>
      <c r="K54" s="194" t="s">
        <v>235</v>
      </c>
      <c r="L54" s="635">
        <f t="shared" si="7"/>
        <v>0</v>
      </c>
      <c r="P54" s="599"/>
      <c r="R54" s="579"/>
      <c r="W54" s="694" t="b">
        <f t="shared" si="0"/>
        <v>1</v>
      </c>
      <c r="X54" s="662">
        <f t="shared" si="6"/>
        <v>0</v>
      </c>
      <c r="AA54" s="381"/>
    </row>
    <row r="55" spans="1:27" ht="70.5" customHeight="1" x14ac:dyDescent="0.25">
      <c r="A55" s="222">
        <f>'Unit Data from Audit Worksheet'!A62</f>
        <v>532</v>
      </c>
      <c r="B55" s="232" t="str">
        <f>'Unit Data from Audit Worksheet'!C62</f>
        <v>General Fund-Rev, Exp. Change in Fund Balance</v>
      </c>
      <c r="C55" s="220" t="str">
        <f>'Unit Data from Audit Worksheet'!D62</f>
        <v xml:space="preserve">Total expenditures  
Exclude expenditures in the "other financing sources (uses)" section.
</v>
      </c>
      <c r="D55" s="585"/>
      <c r="E55" s="634">
        <f>'Unit Data from Audit Worksheet'!F62</f>
        <v>0</v>
      </c>
      <c r="F55" s="212">
        <f t="shared" si="8"/>
        <v>0</v>
      </c>
      <c r="G55" s="277"/>
      <c r="H55" s="204">
        <f>'Unit Data from Audit Worksheet'!I62</f>
        <v>0</v>
      </c>
      <c r="I55" s="584"/>
      <c r="J55" s="201">
        <v>532</v>
      </c>
      <c r="K55" s="210" t="s">
        <v>236</v>
      </c>
      <c r="L55" s="635">
        <f t="shared" si="7"/>
        <v>0</v>
      </c>
      <c r="P55" s="599"/>
      <c r="R55" s="579"/>
      <c r="W55" s="694" t="b">
        <f t="shared" si="0"/>
        <v>1</v>
      </c>
      <c r="X55" s="662">
        <f t="shared" si="6"/>
        <v>0</v>
      </c>
      <c r="AA55" s="381"/>
    </row>
    <row r="56" spans="1:27" ht="70.5" customHeight="1" x14ac:dyDescent="0.25">
      <c r="A56" s="222">
        <f>'Unit Data from Audit Worksheet'!A63</f>
        <v>17</v>
      </c>
      <c r="B56" s="232" t="str">
        <f>'Unit Data from Audit Worksheet'!C63</f>
        <v>General Fund-Rev, Exp. Change in Fund Balance</v>
      </c>
      <c r="C56" s="220" t="str">
        <f>'Unit Data from Audit Worksheet'!D63</f>
        <v>Total Transfers in    (Preference is that transfers-in  are not netted against transfers-out)</v>
      </c>
      <c r="D56" s="585"/>
      <c r="E56" s="634">
        <f>'Unit Data from Audit Worksheet'!F63</f>
        <v>0</v>
      </c>
      <c r="F56" s="212">
        <f t="shared" si="8"/>
        <v>0</v>
      </c>
      <c r="G56" s="277"/>
      <c r="H56" s="204">
        <f>'Unit Data from Audit Worksheet'!I63</f>
        <v>0</v>
      </c>
      <c r="I56" s="584"/>
      <c r="J56" s="201">
        <v>17</v>
      </c>
      <c r="K56" s="194" t="s">
        <v>237</v>
      </c>
      <c r="L56" s="635">
        <f t="shared" si="7"/>
        <v>0</v>
      </c>
      <c r="P56" s="599"/>
      <c r="R56" s="579"/>
      <c r="W56" s="694" t="b">
        <f t="shared" si="0"/>
        <v>1</v>
      </c>
      <c r="X56" s="662">
        <f t="shared" si="6"/>
        <v>0</v>
      </c>
      <c r="AA56" s="381"/>
    </row>
    <row r="57" spans="1:27" ht="70.5" customHeight="1" x14ac:dyDescent="0.25">
      <c r="A57" s="222">
        <f>'Unit Data from Audit Worksheet'!A64</f>
        <v>20</v>
      </c>
      <c r="B57" s="232" t="str">
        <f>'Unit Data from Audit Worksheet'!C64</f>
        <v>General Fund-Rev, Exp. Change in Fund Balance</v>
      </c>
      <c r="C57" s="220" t="str">
        <f>'Unit Data from Audit Worksheet'!D64</f>
        <v>Total Transfers out    (Preference is that transfers-in  are not netted against transfers-out)</v>
      </c>
      <c r="D57" s="585"/>
      <c r="E57" s="634">
        <f>'Unit Data from Audit Worksheet'!F64</f>
        <v>0</v>
      </c>
      <c r="F57" s="212">
        <f t="shared" si="8"/>
        <v>0</v>
      </c>
      <c r="G57" s="277"/>
      <c r="H57" s="204">
        <f>'Unit Data from Audit Worksheet'!I64</f>
        <v>0</v>
      </c>
      <c r="I57" s="584"/>
      <c r="J57" s="201">
        <v>20</v>
      </c>
      <c r="K57" s="194" t="s">
        <v>238</v>
      </c>
      <c r="L57" s="635">
        <f t="shared" si="7"/>
        <v>0</v>
      </c>
      <c r="P57" s="599"/>
      <c r="R57" s="579"/>
      <c r="W57" s="694" t="b">
        <f t="shared" si="0"/>
        <v>1</v>
      </c>
      <c r="X57" s="662">
        <f t="shared" si="6"/>
        <v>0</v>
      </c>
      <c r="AA57" s="381"/>
    </row>
    <row r="58" spans="1:27" ht="70.5" customHeight="1" x14ac:dyDescent="0.25">
      <c r="A58" s="222">
        <f>'Unit Data from Audit Worksheet'!A65</f>
        <v>533</v>
      </c>
      <c r="B58" s="232" t="str">
        <f>'Unit Data from Audit Worksheet'!C65</f>
        <v>General Fund-Rev, Exp. Change in Fund Balance</v>
      </c>
      <c r="C58" s="220" t="str">
        <f>'Unit Data from Audit Worksheet'!D65</f>
        <v>Total Proceeds from all long-term debt issuances 
Exclude proceeds from refundings</v>
      </c>
      <c r="D58" s="585"/>
      <c r="E58" s="634">
        <f>'Unit Data from Audit Worksheet'!F65</f>
        <v>0</v>
      </c>
      <c r="F58" s="212">
        <f t="shared" si="8"/>
        <v>0</v>
      </c>
      <c r="G58" s="277"/>
      <c r="H58" s="204">
        <f>'Unit Data from Audit Worksheet'!I65</f>
        <v>0</v>
      </c>
      <c r="I58" s="584"/>
      <c r="J58" s="201">
        <v>533</v>
      </c>
      <c r="K58" s="210" t="s">
        <v>239</v>
      </c>
      <c r="L58" s="635">
        <f t="shared" si="7"/>
        <v>0</v>
      </c>
      <c r="P58" s="599"/>
      <c r="R58" s="579"/>
      <c r="W58" s="694" t="b">
        <f t="shared" si="0"/>
        <v>1</v>
      </c>
      <c r="X58" s="662">
        <f t="shared" si="6"/>
        <v>0</v>
      </c>
      <c r="AA58" s="381"/>
    </row>
    <row r="59" spans="1:27" ht="57.75" customHeight="1" x14ac:dyDescent="0.25">
      <c r="A59" s="222">
        <f>'Unit Data from Audit Worksheet'!A66</f>
        <v>508</v>
      </c>
      <c r="B59" s="232" t="str">
        <f>'Unit Data from Audit Worksheet'!C66</f>
        <v>General Fund-Rev, Exp. Change in Fund Balance</v>
      </c>
      <c r="C59" s="220" t="str">
        <f>'Unit Data from Audit Worksheet'!D66</f>
        <v>Debt Refunding - Net refunding proceeds against debt payoff and if positive place results on this line.</v>
      </c>
      <c r="D59" s="585"/>
      <c r="E59" s="634">
        <f>'Unit Data from Audit Worksheet'!F66</f>
        <v>0</v>
      </c>
      <c r="F59" s="212">
        <f t="shared" si="8"/>
        <v>0</v>
      </c>
      <c r="G59" s="277"/>
      <c r="H59" s="204">
        <f>'Unit Data from Audit Worksheet'!I66</f>
        <v>0</v>
      </c>
      <c r="I59" s="584"/>
      <c r="J59" s="201">
        <v>508</v>
      </c>
      <c r="K59" s="194" t="s">
        <v>241</v>
      </c>
      <c r="L59" s="635">
        <f t="shared" si="7"/>
        <v>0</v>
      </c>
      <c r="P59" s="599"/>
      <c r="R59" s="579"/>
      <c r="W59" s="694" t="b">
        <f t="shared" si="0"/>
        <v>1</v>
      </c>
      <c r="X59" s="662">
        <f t="shared" si="6"/>
        <v>0</v>
      </c>
      <c r="AA59" s="381"/>
    </row>
    <row r="60" spans="1:27" ht="57.75" customHeight="1" x14ac:dyDescent="0.25">
      <c r="A60" s="222">
        <f>'Unit Data from Audit Worksheet'!A67</f>
        <v>509</v>
      </c>
      <c r="B60" s="232" t="str">
        <f>'Unit Data from Audit Worksheet'!C67</f>
        <v>General Fund-Rev, Exp. Change in Fund Balance</v>
      </c>
      <c r="C60" s="220" t="str">
        <f>'Unit Data from Audit Worksheet'!D67</f>
        <v>Debt Refunding - Net refunding proceeds against debt payoff and if negative place results on this line.</v>
      </c>
      <c r="D60" s="585"/>
      <c r="E60" s="634">
        <f>'Unit Data from Audit Worksheet'!F67</f>
        <v>0</v>
      </c>
      <c r="F60" s="212">
        <f t="shared" si="8"/>
        <v>0</v>
      </c>
      <c r="G60" s="277"/>
      <c r="H60" s="204">
        <f>'Unit Data from Audit Worksheet'!I67</f>
        <v>0</v>
      </c>
      <c r="I60" s="584"/>
      <c r="J60" s="201">
        <v>509</v>
      </c>
      <c r="K60" s="194" t="s">
        <v>242</v>
      </c>
      <c r="L60" s="635">
        <f t="shared" si="7"/>
        <v>0</v>
      </c>
      <c r="P60" s="599"/>
      <c r="R60" s="579"/>
      <c r="W60" s="694" t="b">
        <f t="shared" si="0"/>
        <v>1</v>
      </c>
      <c r="X60" s="662">
        <f t="shared" si="6"/>
        <v>0</v>
      </c>
      <c r="AA60" s="381"/>
    </row>
    <row r="61" spans="1:27" ht="71.25" customHeight="1" x14ac:dyDescent="0.25">
      <c r="A61" s="222">
        <f>'Unit Data from Audit Worksheet'!A68</f>
        <v>22</v>
      </c>
      <c r="B61" s="232" t="str">
        <f>'Unit Data from Audit Worksheet'!C68</f>
        <v>General Fund-Rev, Exp. Change in Fund Balance</v>
      </c>
      <c r="C61" s="220" t="str">
        <f>'Unit Data from Audit Worksheet'!D68</f>
        <v xml:space="preserve">All other items on this statement that were not included in total revenues, total expenditures, transfers in or out, or proceeds from long-term debt above.  </v>
      </c>
      <c r="D61" s="585"/>
      <c r="E61" s="634">
        <f>'Unit Data from Audit Worksheet'!F68</f>
        <v>0</v>
      </c>
      <c r="F61" s="212"/>
      <c r="G61" s="277"/>
      <c r="H61" s="204">
        <f>'Unit Data from Audit Worksheet'!I68</f>
        <v>0</v>
      </c>
      <c r="I61" s="584"/>
      <c r="J61" s="201">
        <v>22</v>
      </c>
      <c r="K61" s="194" t="s">
        <v>240</v>
      </c>
      <c r="L61" s="635">
        <f t="shared" si="7"/>
        <v>0</v>
      </c>
      <c r="P61" s="599"/>
      <c r="R61" s="579"/>
      <c r="W61" s="694" t="b">
        <f t="shared" si="0"/>
        <v>1</v>
      </c>
      <c r="X61" s="662">
        <f t="shared" si="6"/>
        <v>0</v>
      </c>
      <c r="AA61" s="381"/>
    </row>
    <row r="62" spans="1:27" ht="72" customHeight="1" x14ac:dyDescent="0.25">
      <c r="A62" s="222">
        <f>'Unit Data from Audit Worksheet'!A69</f>
        <v>23</v>
      </c>
      <c r="B62" s="232" t="str">
        <f>'Unit Data from Audit Worksheet'!C69</f>
        <v>General Fund-Rev, Exp. Change in Fund Balance</v>
      </c>
      <c r="C62" s="220" t="str">
        <f>'Unit Data from Audit Worksheet'!D69</f>
        <v>Change in fund balance - (Increase in Fund balance is recorded as a positive and a decrease in fund balance is recorded as a negative)</v>
      </c>
      <c r="D62" s="585"/>
      <c r="E62" s="634">
        <f>'Unit Data from Audit Worksheet'!F69</f>
        <v>0</v>
      </c>
      <c r="F62" s="212">
        <f>IF(+L53-L55+L56-L57+L58+L59-L60+L61-L62=0,,"Error:Total revenues less toal Expenditures do not equal change in fund balance")</f>
        <v>0</v>
      </c>
      <c r="G62" s="331">
        <f>+L53-L55+L56-L57+L58+L61+L59-L60-L62</f>
        <v>0</v>
      </c>
      <c r="H62" s="204">
        <f>'Unit Data from Audit Worksheet'!I69</f>
        <v>0</v>
      </c>
      <c r="I62" s="584"/>
      <c r="J62" s="201">
        <v>23</v>
      </c>
      <c r="K62" s="194" t="s">
        <v>243</v>
      </c>
      <c r="L62" s="635">
        <f t="shared" si="7"/>
        <v>0</v>
      </c>
      <c r="P62" s="599"/>
      <c r="Q62" s="315">
        <f>IF(G62&lt;&gt;0,1,0)</f>
        <v>0</v>
      </c>
      <c r="R62" s="579"/>
      <c r="W62" s="694" t="b">
        <f t="shared" si="0"/>
        <v>1</v>
      </c>
      <c r="X62" s="662">
        <f t="shared" si="6"/>
        <v>0</v>
      </c>
      <c r="AA62" s="381"/>
    </row>
    <row r="63" spans="1:27" ht="117.75" customHeight="1" x14ac:dyDescent="0.25">
      <c r="A63" s="407">
        <f>'Unit Data from Audit Worksheet'!A71</f>
        <v>507</v>
      </c>
      <c r="B63" s="408" t="str">
        <f>'Unit Data from Audit Worksheet'!C71</f>
        <v>General Fund-Rev, Exp. Change in Fund Balance</v>
      </c>
      <c r="C63" s="409" t="str">
        <f>'Unit Data from Audit Worksheet'!D71</f>
        <v>Any adjustment to beginning fund balance including rounding, prior period adjustments and restatements.   (Amounts that increase fund balance are recorded as positive and amounts that decrease fund balance are recorded as negative)</v>
      </c>
      <c r="D63" s="400"/>
      <c r="E63" s="641">
        <f>'Unit Data from Audit Worksheet'!F71</f>
        <v>0</v>
      </c>
      <c r="F63" s="401" t="e">
        <f>IF(+L50-L62-L63=O50,,"Error: Beginning Fund Bal does not equal our records Accts 9-23-507= PY9")</f>
        <v>#N/A</v>
      </c>
      <c r="G63" s="415" t="e">
        <f>L50-L62-L63-O50</f>
        <v>#N/A</v>
      </c>
      <c r="H63" s="403">
        <f>'Unit Data from Audit Worksheet'!I71</f>
        <v>0</v>
      </c>
      <c r="I63" s="584"/>
      <c r="J63" s="378">
        <v>507</v>
      </c>
      <c r="K63" s="205" t="s">
        <v>244</v>
      </c>
      <c r="L63" s="623">
        <f t="shared" si="7"/>
        <v>0</v>
      </c>
      <c r="P63" s="599"/>
      <c r="Q63" s="315" t="e">
        <f>IF(G63&lt;&gt;0,1,0)</f>
        <v>#N/A</v>
      </c>
      <c r="R63" s="579"/>
      <c r="W63" s="694" t="b">
        <f t="shared" si="0"/>
        <v>1</v>
      </c>
      <c r="X63" s="662">
        <f t="shared" si="6"/>
        <v>0</v>
      </c>
      <c r="AA63" s="381"/>
    </row>
    <row r="64" spans="1:27" ht="180" customHeight="1" x14ac:dyDescent="0.25">
      <c r="A64" s="407">
        <f>'Unit Data from Audit Worksheet'!A72</f>
        <v>147</v>
      </c>
      <c r="B64" s="407" t="str">
        <f>'Unit Data from Audit Worksheet'!B72</f>
        <v>School Current Expense Report</v>
      </c>
      <c r="C64" s="407" t="str">
        <f>'Unit Data from Audit Worksheet'!D72</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64" s="704"/>
      <c r="E64" s="641">
        <f>'Unit Data from Audit Worksheet'!F72</f>
        <v>0</v>
      </c>
      <c r="F64" s="324"/>
      <c r="G64" s="705"/>
      <c r="H64" s="324"/>
      <c r="I64" s="584"/>
      <c r="J64" s="706">
        <v>147</v>
      </c>
      <c r="K64" s="607" t="s">
        <v>393</v>
      </c>
      <c r="L64" s="623">
        <f t="shared" si="7"/>
        <v>0</v>
      </c>
      <c r="N64" s="397"/>
      <c r="O64" s="186"/>
      <c r="P64" s="599"/>
      <c r="R64" s="579"/>
      <c r="W64" s="694" t="b">
        <f t="shared" si="0"/>
        <v>1</v>
      </c>
      <c r="X64" s="662">
        <f t="shared" si="6"/>
        <v>0</v>
      </c>
      <c r="AA64" s="381"/>
    </row>
    <row r="65" spans="1:27" s="694" customFormat="1" ht="55.5" customHeight="1" x14ac:dyDescent="0.25">
      <c r="A65" s="407">
        <f>'Unit Data from Audit Worksheet'!A73</f>
        <v>585</v>
      </c>
      <c r="B65" s="407" t="str">
        <f>'Unit Data from Audit Worksheet'!B73</f>
        <v>School Current Expense Report</v>
      </c>
      <c r="C65" s="407" t="str">
        <f>'Unit Data from Audit Worksheet'!D73</f>
        <v xml:space="preserve">How much of the above number in account 147 is from Timber Receipts sent to the schools </v>
      </c>
      <c r="D65" s="704"/>
      <c r="E65" s="641">
        <f>'Unit Data from Audit Worksheet'!F73</f>
        <v>0</v>
      </c>
      <c r="F65" s="324"/>
      <c r="G65" s="705"/>
      <c r="H65" s="324"/>
      <c r="I65" s="584"/>
      <c r="J65" s="706">
        <v>585</v>
      </c>
      <c r="K65" s="712" t="s">
        <v>680</v>
      </c>
      <c r="L65" s="623">
        <f t="shared" si="7"/>
        <v>0</v>
      </c>
      <c r="N65" s="397"/>
      <c r="O65" s="186"/>
      <c r="P65" s="599"/>
      <c r="Q65" s="666"/>
      <c r="W65" s="694" t="b">
        <f t="shared" si="0"/>
        <v>1</v>
      </c>
      <c r="X65" s="662"/>
    </row>
    <row r="66" spans="1:27" s="694" customFormat="1" ht="65.25" customHeight="1" x14ac:dyDescent="0.25">
      <c r="A66" s="407">
        <f>'Unit Data from Audit Worksheet'!A74</f>
        <v>546</v>
      </c>
      <c r="B66" s="407" t="str">
        <f>'Unit Data from Audit Worksheet'!B74</f>
        <v>School Current Expense Report</v>
      </c>
      <c r="C66" s="407" t="str">
        <f>'Unit Data from Audit Worksheet'!D74</f>
        <v xml:space="preserve">Amount of Supplemental School Tax revenue recorded in the governmental funds.
</v>
      </c>
      <c r="D66" s="704"/>
      <c r="E66" s="641">
        <f>'Unit Data from Audit Worksheet'!F74</f>
        <v>0</v>
      </c>
      <c r="F66" s="324"/>
      <c r="G66" s="705"/>
      <c r="H66" s="324"/>
      <c r="I66" s="584"/>
      <c r="J66" s="706">
        <v>546</v>
      </c>
      <c r="K66" s="712" t="s">
        <v>1178</v>
      </c>
      <c r="L66" s="623">
        <f t="shared" si="7"/>
        <v>0</v>
      </c>
      <c r="N66" s="397"/>
      <c r="O66" s="186"/>
      <c r="P66" s="599"/>
      <c r="Q66" s="666"/>
      <c r="W66" s="694" t="b">
        <f t="shared" si="0"/>
        <v>1</v>
      </c>
      <c r="X66" s="662"/>
    </row>
    <row r="67" spans="1:27" s="694" customFormat="1" ht="60.75" customHeight="1" x14ac:dyDescent="0.25">
      <c r="A67" s="407">
        <f>'Unit Data from Audit Worksheet'!A75</f>
        <v>589</v>
      </c>
      <c r="B67" s="407" t="str">
        <f>'Unit Data from Audit Worksheet'!B75</f>
        <v>School Current Expense Report</v>
      </c>
      <c r="C67" s="407" t="str">
        <f>'Unit Data from Audit Worksheet'!D75</f>
        <v xml:space="preserve">Amount of Supplemental School Tax revenue recorded in agency funds.
</v>
      </c>
      <c r="D67" s="704"/>
      <c r="E67" s="641">
        <f>'Unit Data from Audit Worksheet'!F75</f>
        <v>0</v>
      </c>
      <c r="F67" s="324"/>
      <c r="G67" s="705"/>
      <c r="H67" s="324"/>
      <c r="I67" s="584"/>
      <c r="J67" s="706">
        <v>589</v>
      </c>
      <c r="K67" s="713" t="s">
        <v>1222</v>
      </c>
      <c r="L67" s="623">
        <f t="shared" si="7"/>
        <v>0</v>
      </c>
      <c r="N67" s="397"/>
      <c r="O67" s="186"/>
      <c r="P67" s="599"/>
      <c r="Q67" s="666"/>
      <c r="W67" s="694" t="b">
        <f t="shared" si="0"/>
        <v>1</v>
      </c>
      <c r="X67" s="662"/>
    </row>
    <row r="68" spans="1:27" s="694" customFormat="1" ht="30" x14ac:dyDescent="0.25">
      <c r="A68" s="443">
        <f>'Unit Data from Audit Worksheet'!A76</f>
        <v>647</v>
      </c>
      <c r="B68" s="444" t="str">
        <f>'Unit Data from Audit Worksheet'!C76</f>
        <v>Debt Service Fund</v>
      </c>
      <c r="C68" s="443" t="str">
        <f>'Unit Data from Audit Worksheet'!D76</f>
        <v>Please enter the Total Fund Balance for any Debt Service Funds</v>
      </c>
      <c r="D68" s="406"/>
      <c r="E68" s="640">
        <f>'Unit Data from Audit Worksheet'!F76</f>
        <v>0</v>
      </c>
      <c r="F68" s="445"/>
      <c r="G68" s="798"/>
      <c r="H68" s="445">
        <f>'Unit Data from Audit Worksheet'!I76</f>
        <v>0</v>
      </c>
      <c r="I68" s="602"/>
      <c r="J68" s="447">
        <v>647</v>
      </c>
      <c r="K68" s="448" t="s">
        <v>790</v>
      </c>
      <c r="L68" s="619">
        <f t="shared" si="7"/>
        <v>0</v>
      </c>
      <c r="M68"/>
      <c r="N68"/>
      <c r="O68" s="186"/>
      <c r="P68" s="599"/>
      <c r="Q68" s="666"/>
      <c r="W68" s="694" t="b">
        <f t="shared" si="0"/>
        <v>1</v>
      </c>
      <c r="X68" s="662"/>
    </row>
    <row r="69" spans="1:27" s="399" customFormat="1" ht="75" customHeight="1" x14ac:dyDescent="0.25">
      <c r="A69" s="709">
        <f>'Unit Data from Audit Worksheet'!A78</f>
        <v>148</v>
      </c>
      <c r="B69" s="711" t="str">
        <f>'Unit Data from Audit Worksheet'!C78</f>
        <v>All Gov. Funds Rev, Exp. Change in Fund Balance</v>
      </c>
      <c r="C69" s="709" t="str">
        <f>'Unit Data from Audit Worksheet'!D78</f>
        <v>Capital Outlay contributions to the BOEs (include amounts from general fund, capital project funds and any other fund sent to the BOE as part of capital outlay)</v>
      </c>
      <c r="D69" s="406"/>
      <c r="E69" s="710">
        <f>'Unit Data from Audit Worksheet'!F78</f>
        <v>0</v>
      </c>
      <c r="F69" s="324"/>
      <c r="G69" s="705"/>
      <c r="H69" s="324"/>
      <c r="I69" s="584"/>
      <c r="J69" s="706">
        <v>148</v>
      </c>
      <c r="K69" s="607" t="s">
        <v>395</v>
      </c>
      <c r="L69" s="623">
        <f t="shared" si="7"/>
        <v>0</v>
      </c>
      <c r="M69"/>
      <c r="N69"/>
      <c r="O69"/>
      <c r="P69"/>
      <c r="Q69"/>
      <c r="R69"/>
      <c r="S69"/>
      <c r="T69"/>
      <c r="U69"/>
      <c r="V69"/>
      <c r="W69" s="694" t="b">
        <f t="shared" ref="W69:W132" si="9">EXACT(A69,J69)</f>
        <v>1</v>
      </c>
      <c r="X69" s="662">
        <f>E68-L68</f>
        <v>0</v>
      </c>
      <c r="AA69" s="381"/>
    </row>
    <row r="70" spans="1:27" s="695" customFormat="1" ht="84.75" customHeight="1" x14ac:dyDescent="0.25">
      <c r="A70" s="218">
        <f>'Unit Data from Audit Worksheet'!A79</f>
        <v>171</v>
      </c>
      <c r="B70" s="235" t="str">
        <f>'Unit Data from Audit Worksheet'!C79</f>
        <v>Fund Statements - all Governmental Funds</v>
      </c>
      <c r="C70" s="213" t="str">
        <f>'Unit Data from Audit Worksheet'!D79</f>
        <v>Debt service expenditures from all governmental funds.  Include principal, interest paid, and debt issuance costs on long-term debt.</v>
      </c>
      <c r="D70" s="585"/>
      <c r="E70" s="632">
        <f>'Unit Data from Audit Worksheet'!F79</f>
        <v>0</v>
      </c>
      <c r="F70" s="217">
        <f>IF(L70&lt;0,"Error: Enter as a positive.",)</f>
        <v>0</v>
      </c>
      <c r="G70" s="276"/>
      <c r="H70" s="204">
        <f>'Unit Data from Audit Worksheet'!I79</f>
        <v>0</v>
      </c>
      <c r="I70" s="584"/>
      <c r="J70" s="202">
        <v>171</v>
      </c>
      <c r="K70" s="227" t="s">
        <v>245</v>
      </c>
      <c r="L70" s="644">
        <f t="shared" si="7"/>
        <v>0</v>
      </c>
      <c r="M70" s="57"/>
      <c r="N70" s="57"/>
      <c r="O70" s="707"/>
      <c r="P70" s="599"/>
      <c r="Q70" s="708"/>
      <c r="S70" s="57"/>
      <c r="T70" s="57"/>
      <c r="U70" s="57"/>
      <c r="V70" s="57"/>
      <c r="W70" s="694" t="b">
        <f t="shared" si="9"/>
        <v>1</v>
      </c>
      <c r="X70" s="355"/>
    </row>
    <row r="71" spans="1:27" ht="77.25" customHeight="1" x14ac:dyDescent="0.25">
      <c r="A71" s="222">
        <f>'Unit Data from Audit Worksheet'!A83</f>
        <v>596</v>
      </c>
      <c r="B71" s="232"/>
      <c r="C71" s="240" t="str">
        <f>'Unit Data from Audit Worksheet'!D83</f>
        <v>Indicate if your water/sewer system:
50 - Became Operational
51 - Ceased Operations
52 - No Change</v>
      </c>
      <c r="D71" s="585"/>
      <c r="E71" s="634">
        <f>'Unit Data from Audit Worksheet'!F83</f>
        <v>0</v>
      </c>
      <c r="F71" s="286"/>
      <c r="G71" s="286"/>
      <c r="H71" s="204">
        <f>'Unit Data from Audit Worksheet'!I83</f>
        <v>0</v>
      </c>
      <c r="I71" s="584"/>
      <c r="J71" s="201">
        <v>596</v>
      </c>
      <c r="K71" s="194" t="s">
        <v>645</v>
      </c>
      <c r="L71" s="635">
        <f t="shared" si="7"/>
        <v>0</v>
      </c>
      <c r="P71" s="599"/>
      <c r="R71" s="579"/>
      <c r="W71" s="694" t="b">
        <f t="shared" si="9"/>
        <v>1</v>
      </c>
      <c r="X71" s="662">
        <f t="shared" ref="X71:X102" si="10">E70-L70</f>
        <v>0</v>
      </c>
      <c r="AA71" s="381"/>
    </row>
    <row r="72" spans="1:27" s="221" customFormat="1" ht="100.5" customHeight="1" x14ac:dyDescent="0.25">
      <c r="A72" s="222">
        <f>'Unit Data from Audit Worksheet'!A84</f>
        <v>80</v>
      </c>
      <c r="B72" s="232" t="str">
        <f>'Unit Data from Audit Worksheet'!C84</f>
        <v>Water Sewer Net Position Statement</v>
      </c>
      <c r="C72" s="220" t="str">
        <f>'Unit Data from Audit Worksheet'!D84</f>
        <v>Unrestricted Cash and investments 
Exclude restricted cash and/or restricted investments.</v>
      </c>
      <c r="D72" s="585"/>
      <c r="E72" s="634">
        <f>'Unit Data from Audit Worksheet'!F84</f>
        <v>0</v>
      </c>
      <c r="F72" s="212">
        <f>IF(L72&lt;0,"Error: Number is normally positive.",)</f>
        <v>0</v>
      </c>
      <c r="G72" s="212" t="e">
        <f>'Unit Data from Audit Worksheet'!G84</f>
        <v>#N/A</v>
      </c>
      <c r="H72" s="204">
        <f>'Unit Data from Audit Worksheet'!I84</f>
        <v>0</v>
      </c>
      <c r="I72" s="584"/>
      <c r="J72" s="201">
        <v>80</v>
      </c>
      <c r="K72" s="194" t="s">
        <v>246</v>
      </c>
      <c r="L72" s="635">
        <f t="shared" si="7"/>
        <v>0</v>
      </c>
      <c r="P72" s="599"/>
      <c r="Q72" s="315"/>
      <c r="R72" s="579"/>
      <c r="W72" s="694" t="b">
        <f t="shared" si="9"/>
        <v>1</v>
      </c>
      <c r="X72" s="662">
        <f t="shared" si="10"/>
        <v>0</v>
      </c>
      <c r="AA72" s="381"/>
    </row>
    <row r="73" spans="1:27" ht="72.75" customHeight="1" x14ac:dyDescent="0.25">
      <c r="A73" s="222">
        <f>'Unit Data from Audit Worksheet'!A85</f>
        <v>81</v>
      </c>
      <c r="B73" s="232" t="str">
        <f>'Unit Data from Audit Worksheet'!C85</f>
        <v>Water Sewer Net Position Statement</v>
      </c>
      <c r="C73" s="220" t="str">
        <f>'Unit Data from Audit Worksheet'!D85</f>
        <v>Customer accounts receivable (net of allowance accounts). 
Include both billed and unbilled amounts.</v>
      </c>
      <c r="D73" s="585"/>
      <c r="E73" s="634">
        <f>'Unit Data from Audit Worksheet'!F85</f>
        <v>0</v>
      </c>
      <c r="F73" s="212">
        <f>IF(L73&lt;0,"Error: Number is normally positive.",)</f>
        <v>0</v>
      </c>
      <c r="G73" s="277"/>
      <c r="H73" s="204">
        <f>'Unit Data from Audit Worksheet'!I85</f>
        <v>0</v>
      </c>
      <c r="I73" s="584"/>
      <c r="J73" s="201">
        <v>81</v>
      </c>
      <c r="K73" s="194" t="s">
        <v>247</v>
      </c>
      <c r="L73" s="635">
        <f t="shared" si="7"/>
        <v>0</v>
      </c>
      <c r="P73" s="599"/>
      <c r="R73" s="579"/>
      <c r="W73" s="694" t="b">
        <f t="shared" si="9"/>
        <v>1</v>
      </c>
      <c r="X73" s="662">
        <f t="shared" si="10"/>
        <v>0</v>
      </c>
      <c r="AA73" s="381"/>
    </row>
    <row r="74" spans="1:27" ht="63" customHeight="1" x14ac:dyDescent="0.25">
      <c r="A74" s="322">
        <f>'Unit Data from Audit Worksheet'!A86</f>
        <v>579</v>
      </c>
      <c r="B74" s="323" t="str">
        <f>'Unit Data from Audit Worksheet'!C86</f>
        <v>Water Sewer Net Position Statement</v>
      </c>
      <c r="C74" s="321" t="str">
        <f>'Unit Data from Audit Worksheet'!D86</f>
        <v>Water Sewer - Advance To:
Interfund loan receivable-portion of repayment plan longer than 12 months</v>
      </c>
      <c r="D74" s="585"/>
      <c r="E74" s="634">
        <f>'Unit Data from Audit Worksheet'!F86</f>
        <v>0</v>
      </c>
      <c r="F74" s="212"/>
      <c r="G74" s="277"/>
      <c r="H74" s="204"/>
      <c r="I74" s="584"/>
      <c r="J74" s="320">
        <v>579</v>
      </c>
      <c r="K74" s="319" t="s">
        <v>596</v>
      </c>
      <c r="L74" s="635">
        <f t="shared" si="7"/>
        <v>0</v>
      </c>
      <c r="P74" s="599"/>
      <c r="R74" s="579"/>
      <c r="W74" s="694" t="b">
        <f t="shared" si="9"/>
        <v>1</v>
      </c>
      <c r="X74" s="662">
        <f t="shared" si="10"/>
        <v>0</v>
      </c>
      <c r="AA74" s="381"/>
    </row>
    <row r="75" spans="1:27" s="221" customFormat="1" ht="45.75" customHeight="1" x14ac:dyDescent="0.25">
      <c r="A75" s="222">
        <f>'Unit Data from Audit Worksheet'!A87</f>
        <v>510</v>
      </c>
      <c r="B75" s="232" t="str">
        <f>'Unit Data from Audit Worksheet'!C87</f>
        <v>Water Sewer Net Position Statement</v>
      </c>
      <c r="C75" s="220" t="str">
        <f>'Unit Data from Audit Worksheet'!D87</f>
        <v>Amount of Inventories and Prepaid expenses in current assets</v>
      </c>
      <c r="D75" s="585"/>
      <c r="E75" s="634">
        <f>'Unit Data from Audit Worksheet'!F87</f>
        <v>0</v>
      </c>
      <c r="F75" s="212"/>
      <c r="G75" s="277"/>
      <c r="H75" s="204">
        <f>'Unit Data from Audit Worksheet'!I87</f>
        <v>0</v>
      </c>
      <c r="I75" s="584"/>
      <c r="J75" s="201">
        <v>510</v>
      </c>
      <c r="K75" s="194" t="s">
        <v>248</v>
      </c>
      <c r="L75" s="635">
        <f t="shared" si="7"/>
        <v>0</v>
      </c>
      <c r="N75" s="3" t="s">
        <v>694</v>
      </c>
      <c r="P75" s="599"/>
      <c r="Q75" s="315"/>
      <c r="R75" s="579"/>
      <c r="W75" s="694" t="b">
        <f t="shared" si="9"/>
        <v>1</v>
      </c>
      <c r="X75" s="662">
        <f t="shared" si="10"/>
        <v>0</v>
      </c>
      <c r="AA75" s="381"/>
    </row>
    <row r="76" spans="1:27" ht="54.75" customHeight="1" x14ac:dyDescent="0.25">
      <c r="A76" s="335">
        <f>'Unit Data from Audit Worksheet'!A88</f>
        <v>654</v>
      </c>
      <c r="B76" s="336" t="str">
        <f>'Unit Data from Audit Worksheet'!C88</f>
        <v>Water Sewer Net Position Statement</v>
      </c>
      <c r="C76" s="450" t="str">
        <f>'Unit Data from Audit Worksheet'!D88</f>
        <v xml:space="preserve">Total Current assets as listed on the WS New Position Statement.  
</v>
      </c>
      <c r="D76" s="585"/>
      <c r="E76" s="637">
        <f>'Unit Data from Audit Worksheet'!F88</f>
        <v>0</v>
      </c>
      <c r="F76" s="352">
        <f>IF((+L72+L73+L75)&gt;L76,"Please review components of current assets above Acct. (80+81+510&gt;654",)</f>
        <v>0</v>
      </c>
      <c r="G76" s="342" t="str">
        <f>IF(Q76=1," Included in error count"," ")</f>
        <v xml:space="preserve"> </v>
      </c>
      <c r="H76" s="354">
        <f>'Unit Data from Audit Worksheet'!I88</f>
        <v>0</v>
      </c>
      <c r="I76" s="584"/>
      <c r="J76" s="821">
        <v>654</v>
      </c>
      <c r="K76" s="450" t="s">
        <v>866</v>
      </c>
      <c r="L76" s="801">
        <f t="shared" si="7"/>
        <v>0</v>
      </c>
      <c r="P76" s="599"/>
      <c r="Q76" s="315">
        <f>IF((+L72+L73+L75)&gt;L76,1,0)</f>
        <v>0</v>
      </c>
      <c r="R76" s="579"/>
      <c r="W76" s="694" t="b">
        <f t="shared" si="9"/>
        <v>1</v>
      </c>
      <c r="X76" s="662">
        <f t="shared" si="10"/>
        <v>0</v>
      </c>
      <c r="AA76" s="381"/>
    </row>
    <row r="77" spans="1:27" ht="62.25" customHeight="1" x14ac:dyDescent="0.25">
      <c r="A77" s="335">
        <f>'Unit Data from Audit Worksheet'!A89</f>
        <v>655</v>
      </c>
      <c r="B77" s="336" t="str">
        <f>'Unit Data from Audit Worksheet'!C89</f>
        <v>Water Sewer Net Position Statement</v>
      </c>
      <c r="C77" s="450" t="str">
        <f>'Unit Data from Audit Worksheet'!D89</f>
        <v>WS-Any current assets that are restricted (Cash, Accounts Rec., etc..) and included in account 654 above</v>
      </c>
      <c r="D77" s="585"/>
      <c r="E77" s="637">
        <f>'Unit Data from Audit Worksheet'!F89</f>
        <v>0</v>
      </c>
      <c r="F77" s="352"/>
      <c r="G77" s="342"/>
      <c r="H77" s="354"/>
      <c r="I77" s="584"/>
      <c r="J77" s="821">
        <v>655</v>
      </c>
      <c r="K77" s="596" t="s">
        <v>1239</v>
      </c>
      <c r="L77" s="801">
        <f t="shared" si="7"/>
        <v>0</v>
      </c>
      <c r="P77" s="599"/>
      <c r="R77" s="579"/>
      <c r="W77" s="694" t="b">
        <f t="shared" si="9"/>
        <v>1</v>
      </c>
      <c r="X77" s="662">
        <f t="shared" si="10"/>
        <v>0</v>
      </c>
      <c r="AA77" s="381"/>
    </row>
    <row r="78" spans="1:27" s="579" customFormat="1" ht="39.75" customHeight="1" x14ac:dyDescent="0.25">
      <c r="A78" s="222">
        <f>'Unit Data from Audit Worksheet'!A90</f>
        <v>381</v>
      </c>
      <c r="B78" s="232" t="str">
        <f>'Unit Data from Audit Worksheet'!C90</f>
        <v>Water Sewer Net Position Statement</v>
      </c>
      <c r="C78" s="220" t="str">
        <f>'Unit Data from Audit Worksheet'!D90</f>
        <v>Total Assets and deferred outflows</v>
      </c>
      <c r="D78" s="585"/>
      <c r="E78" s="634">
        <f>'Unit Data from Audit Worksheet'!F90</f>
        <v>0</v>
      </c>
      <c r="F78" s="212" t="str">
        <f>IF(L78&lt;L76,"Please review components of current assets above acct. 381&lt;654"," ")</f>
        <v xml:space="preserve"> </v>
      </c>
      <c r="G78" s="314" t="str">
        <f>IF(Q78=1," Included in error count"," ")</f>
        <v xml:space="preserve"> </v>
      </c>
      <c r="H78" s="204">
        <f>'Unit Data from Audit Worksheet'!I90</f>
        <v>0</v>
      </c>
      <c r="I78" s="584"/>
      <c r="J78" s="201">
        <v>381</v>
      </c>
      <c r="K78" s="194" t="s">
        <v>109</v>
      </c>
      <c r="L78" s="635">
        <f t="shared" si="7"/>
        <v>0</v>
      </c>
      <c r="P78" s="599"/>
      <c r="Q78" s="315">
        <f>IF(L78&lt;L76,1,0)</f>
        <v>0</v>
      </c>
      <c r="W78" s="694" t="b">
        <f t="shared" si="9"/>
        <v>1</v>
      </c>
      <c r="X78" s="662">
        <f t="shared" si="10"/>
        <v>0</v>
      </c>
    </row>
    <row r="79" spans="1:27" ht="56.25" customHeight="1" x14ac:dyDescent="0.25">
      <c r="A79" s="407">
        <f>'Unit Data from Audit Worksheet'!A91</f>
        <v>578</v>
      </c>
      <c r="B79" s="408" t="str">
        <f>'Unit Data from Audit Worksheet'!C91</f>
        <v>Water Sewer Net Position Statement</v>
      </c>
      <c r="C79" s="409" t="str">
        <f>'Unit Data from Audit Worksheet'!D91</f>
        <v>Water Sewer - Advance From: 
Interfund loan Payable-portion of repayment plan longer than 12 months</v>
      </c>
      <c r="D79" s="400"/>
      <c r="E79" s="641">
        <f>'Unit Data from Audit Worksheet'!F91</f>
        <v>0</v>
      </c>
      <c r="F79" s="401"/>
      <c r="G79" s="402"/>
      <c r="H79" s="403"/>
      <c r="I79" s="584"/>
      <c r="J79" s="378">
        <v>578</v>
      </c>
      <c r="K79" s="205" t="s">
        <v>597</v>
      </c>
      <c r="L79" s="623">
        <f t="shared" si="7"/>
        <v>0</v>
      </c>
      <c r="P79" s="599"/>
      <c r="R79" s="579"/>
      <c r="W79" s="694" t="b">
        <f t="shared" si="9"/>
        <v>1</v>
      </c>
      <c r="X79" s="662">
        <f t="shared" si="10"/>
        <v>0</v>
      </c>
      <c r="AA79" s="381"/>
    </row>
    <row r="80" spans="1:27" s="221" customFormat="1" ht="90" x14ac:dyDescent="0.25">
      <c r="A80" s="443">
        <v>633</v>
      </c>
      <c r="B80" s="444" t="str">
        <f>'Unit Data from Audit Worksheet'!C92</f>
        <v>Water Sewer Net Position Statement</v>
      </c>
      <c r="C80" s="443" t="str">
        <f>'Unit Data from Audit Worksheet'!D92</f>
        <v xml:space="preserve">Current liabilities (as reported on the Statement of Fund Net Position)
Include:   Current liabilities including current portion of long-term debt.  Deferred inflows should not be included in Current Liabilities   </v>
      </c>
      <c r="D80" s="400"/>
      <c r="E80" s="640">
        <f>'Unit Data from Audit Worksheet'!F92</f>
        <v>0</v>
      </c>
      <c r="F80" s="445"/>
      <c r="G80" s="446"/>
      <c r="H80" s="445"/>
      <c r="I80" s="602"/>
      <c r="J80" s="447">
        <v>633</v>
      </c>
      <c r="K80" s="448" t="s">
        <v>778</v>
      </c>
      <c r="L80" s="619">
        <f t="shared" si="7"/>
        <v>0</v>
      </c>
      <c r="P80" s="599"/>
      <c r="Q80" s="316"/>
      <c r="R80" s="579"/>
      <c r="W80" s="694" t="b">
        <f t="shared" si="9"/>
        <v>1</v>
      </c>
      <c r="X80" s="662">
        <f t="shared" si="10"/>
        <v>0</v>
      </c>
      <c r="AA80" s="381"/>
    </row>
    <row r="81" spans="1:27" s="695" customFormat="1" ht="107.25" customHeight="1" x14ac:dyDescent="0.25">
      <c r="A81" s="443">
        <v>634</v>
      </c>
      <c r="B81" s="444" t="str">
        <f>'Unit Data from Audit Worksheet'!C93</f>
        <v>Water Sewer Net Position Statement</v>
      </c>
      <c r="C81" s="443" t="str">
        <f>'Unit Data from Audit Worksheet'!D93</f>
        <v>Please enter any bond anticipation notes that are classified as current liabilities and included in account 633 above (amounts entered should agree to the current amount included in the changes to long-term debt note)</v>
      </c>
      <c r="D81" s="400"/>
      <c r="E81" s="640">
        <f>'Unit Data from Audit Worksheet'!F93</f>
        <v>0</v>
      </c>
      <c r="F81" s="445"/>
      <c r="G81" s="446"/>
      <c r="H81" s="445"/>
      <c r="I81" s="602"/>
      <c r="J81" s="447">
        <v>634</v>
      </c>
      <c r="K81" s="448" t="s">
        <v>779</v>
      </c>
      <c r="L81" s="619">
        <f t="shared" si="7"/>
        <v>0</v>
      </c>
      <c r="M81" s="797"/>
      <c r="N81" s="797"/>
      <c r="O81" s="797"/>
      <c r="P81" s="839"/>
      <c r="Q81" s="840"/>
      <c r="S81" s="797"/>
      <c r="T81" s="797"/>
      <c r="U81" s="797"/>
      <c r="V81" s="797"/>
      <c r="W81" s="695" t="b">
        <f t="shared" si="9"/>
        <v>1</v>
      </c>
      <c r="X81" s="355">
        <f t="shared" si="10"/>
        <v>0</v>
      </c>
    </row>
    <row r="82" spans="1:27" s="695" customFormat="1" ht="114.75" customHeight="1" x14ac:dyDescent="0.25">
      <c r="A82" s="443">
        <v>635</v>
      </c>
      <c r="B82" s="444" t="str">
        <f>'Unit Data from Audit Worksheet'!C94</f>
        <v>Water Sewer Net Position Statement</v>
      </c>
      <c r="C82" s="443" t="str">
        <f>'Unit Data from Audit Worksheet'!D94</f>
        <v>Please enter any compensated absences that are classified as current liabilities and included in account 633 above (amounts entered should agree to the current amount included in the changes to long-term debt note)</v>
      </c>
      <c r="D82" s="400"/>
      <c r="E82" s="640">
        <f>'Unit Data from Audit Worksheet'!F94</f>
        <v>0</v>
      </c>
      <c r="F82" s="445"/>
      <c r="G82" s="446"/>
      <c r="H82" s="445"/>
      <c r="I82" s="602"/>
      <c r="J82" s="447">
        <v>635</v>
      </c>
      <c r="K82" s="448" t="s">
        <v>780</v>
      </c>
      <c r="L82" s="619">
        <f t="shared" si="7"/>
        <v>0</v>
      </c>
      <c r="M82" s="797"/>
      <c r="N82" s="797"/>
      <c r="O82" s="797"/>
      <c r="P82" s="839"/>
      <c r="Q82" s="840"/>
      <c r="S82" s="797"/>
      <c r="T82" s="797"/>
      <c r="U82" s="797"/>
      <c r="V82" s="797"/>
      <c r="W82" s="695" t="b">
        <f t="shared" si="9"/>
        <v>1</v>
      </c>
      <c r="X82" s="355">
        <f t="shared" si="10"/>
        <v>0</v>
      </c>
    </row>
    <row r="83" spans="1:27" s="695" customFormat="1" ht="105" customHeight="1" x14ac:dyDescent="0.25">
      <c r="A83" s="443">
        <v>636</v>
      </c>
      <c r="B83" s="444" t="str">
        <f>'Unit Data from Audit Worksheet'!C95</f>
        <v>Water Sewer Net Position Statement</v>
      </c>
      <c r="C83" s="443" t="str">
        <f>'Unit Data from Audit Worksheet'!D95</f>
        <v>Please enter any pension liabilities that are classified as current liabilities and included in account 633 above (amounts entered should agree to the current amount included in the changes to long-term debt note)</v>
      </c>
      <c r="D83" s="400"/>
      <c r="E83" s="640">
        <f>'Unit Data from Audit Worksheet'!F95</f>
        <v>0</v>
      </c>
      <c r="F83" s="445"/>
      <c r="G83" s="446"/>
      <c r="H83" s="445"/>
      <c r="I83" s="602"/>
      <c r="J83" s="447">
        <v>636</v>
      </c>
      <c r="K83" s="448" t="s">
        <v>775</v>
      </c>
      <c r="L83" s="619">
        <f t="shared" si="7"/>
        <v>0</v>
      </c>
      <c r="M83" s="797"/>
      <c r="N83" s="797"/>
      <c r="O83" s="797"/>
      <c r="P83" s="839"/>
      <c r="Q83" s="840"/>
      <c r="S83" s="797"/>
      <c r="T83" s="797"/>
      <c r="U83" s="797"/>
      <c r="V83" s="797"/>
      <c r="W83" s="695" t="b">
        <f t="shared" si="9"/>
        <v>1</v>
      </c>
      <c r="X83" s="355">
        <f t="shared" si="10"/>
        <v>0</v>
      </c>
    </row>
    <row r="84" spans="1:27" s="695" customFormat="1" ht="62.25" customHeight="1" x14ac:dyDescent="0.25">
      <c r="A84" s="443">
        <v>637</v>
      </c>
      <c r="B84" s="444" t="str">
        <f>'Unit Data from Audit Worksheet'!C96</f>
        <v>Water Sewer Net Position Statement</v>
      </c>
      <c r="C84" s="443" t="str">
        <f>'Unit Data from Audit Worksheet'!D96</f>
        <v>Please enter any current liabilities that are payable from restricted assets and included in account 633 above.</v>
      </c>
      <c r="D84" s="400"/>
      <c r="E84" s="640">
        <f>'Unit Data from Audit Worksheet'!F96</f>
        <v>0</v>
      </c>
      <c r="F84" s="445"/>
      <c r="G84" s="446"/>
      <c r="H84" s="445"/>
      <c r="I84" s="602"/>
      <c r="J84" s="447">
        <v>637</v>
      </c>
      <c r="K84" s="448" t="s">
        <v>776</v>
      </c>
      <c r="L84" s="619">
        <f t="shared" si="7"/>
        <v>0</v>
      </c>
      <c r="M84" s="797"/>
      <c r="N84" s="797"/>
      <c r="O84" s="797"/>
      <c r="P84" s="839"/>
      <c r="Q84" s="840"/>
      <c r="S84" s="797"/>
      <c r="T84" s="797"/>
      <c r="U84" s="797"/>
      <c r="V84" s="797"/>
      <c r="W84" s="695" t="b">
        <f t="shared" si="9"/>
        <v>1</v>
      </c>
      <c r="X84" s="355">
        <f t="shared" si="10"/>
        <v>0</v>
      </c>
    </row>
    <row r="85" spans="1:27" s="695" customFormat="1" ht="108.75" customHeight="1" x14ac:dyDescent="0.25">
      <c r="A85" s="443">
        <v>638</v>
      </c>
      <c r="B85" s="444" t="str">
        <f>'Unit Data from Audit Worksheet'!C97</f>
        <v>Water Sewer Net Position Statement</v>
      </c>
      <c r="C85" s="443" t="str">
        <f>'Unit Data from Audit Worksheet'!D97</f>
        <v>Please enter any OPEB liabilities that are classified as current liabilities and included in account 633 above (amounts entered should agree to the current amount included in the changes to long-term debt note)</v>
      </c>
      <c r="D85" s="400"/>
      <c r="E85" s="640">
        <f>'Unit Data from Audit Worksheet'!F97</f>
        <v>0</v>
      </c>
      <c r="F85" s="445"/>
      <c r="G85" s="446"/>
      <c r="H85" s="445"/>
      <c r="I85" s="602"/>
      <c r="J85" s="447">
        <v>638</v>
      </c>
      <c r="K85" s="448" t="s">
        <v>781</v>
      </c>
      <c r="L85" s="619">
        <f t="shared" si="7"/>
        <v>0</v>
      </c>
      <c r="M85" s="797"/>
      <c r="N85" s="797"/>
      <c r="O85" s="797"/>
      <c r="P85" s="839"/>
      <c r="Q85" s="840"/>
      <c r="S85" s="797"/>
      <c r="T85" s="797"/>
      <c r="U85" s="797"/>
      <c r="V85" s="797"/>
      <c r="W85" s="695" t="b">
        <f t="shared" si="9"/>
        <v>1</v>
      </c>
      <c r="X85" s="355">
        <f t="shared" si="10"/>
        <v>0</v>
      </c>
    </row>
    <row r="86" spans="1:27" s="695" customFormat="1" ht="74.25" customHeight="1" x14ac:dyDescent="0.25">
      <c r="A86" s="218">
        <f>'Unit Data from Audit Worksheet'!A98</f>
        <v>383</v>
      </c>
      <c r="B86" s="235" t="str">
        <f>'Unit Data from Audit Worksheet'!C98</f>
        <v>Water Sewer Net Position Statement</v>
      </c>
      <c r="C86" s="213" t="str">
        <f>'Unit Data from Audit Worksheet'!D98</f>
        <v>Unearned revenue (arising from cash receipts) that were included in Current Liabilities in the question in account 633 above.</v>
      </c>
      <c r="D86" s="585"/>
      <c r="E86" s="632">
        <f>'Unit Data from Audit Worksheet'!F98</f>
        <v>0</v>
      </c>
      <c r="F86" s="217">
        <f>IF(L86&lt;0,"Error: Enter as a positive.",)</f>
        <v>0</v>
      </c>
      <c r="G86" s="276"/>
      <c r="H86" s="204">
        <f>'Unit Data from Audit Worksheet'!I98</f>
        <v>0</v>
      </c>
      <c r="I86" s="584"/>
      <c r="J86" s="202">
        <v>383</v>
      </c>
      <c r="K86" s="227" t="s">
        <v>249</v>
      </c>
      <c r="L86" s="644">
        <f t="shared" si="7"/>
        <v>0</v>
      </c>
      <c r="M86" s="797"/>
      <c r="N86" s="797"/>
      <c r="O86" s="797"/>
      <c r="P86" s="839"/>
      <c r="Q86" s="840"/>
      <c r="S86" s="797"/>
      <c r="T86" s="797"/>
      <c r="U86" s="797"/>
      <c r="V86" s="797"/>
      <c r="W86" s="695" t="b">
        <f t="shared" si="9"/>
        <v>1</v>
      </c>
      <c r="X86" s="355">
        <f t="shared" si="10"/>
        <v>0</v>
      </c>
    </row>
    <row r="87" spans="1:27" ht="36" customHeight="1" x14ac:dyDescent="0.25">
      <c r="A87" s="222">
        <f>'Unit Data from Audit Worksheet'!A99</f>
        <v>349</v>
      </c>
      <c r="B87" s="232" t="str">
        <f>'Unit Data from Audit Worksheet'!C99</f>
        <v>Water Sewer Net Position Statement</v>
      </c>
      <c r="C87" s="220" t="str">
        <f>'Unit Data from Audit Worksheet'!D99</f>
        <v>Total Liabilities and deferred inflows</v>
      </c>
      <c r="D87" s="585"/>
      <c r="E87" s="634">
        <f>'Unit Data from Audit Worksheet'!F99</f>
        <v>0</v>
      </c>
      <c r="F87" s="312">
        <f>IF(L80&gt;L87,"Error: Please review accts 633&gt;349",)</f>
        <v>0</v>
      </c>
      <c r="G87" s="314" t="str">
        <f>IF(Q87=1," Included in error count"," ")</f>
        <v xml:space="preserve"> </v>
      </c>
      <c r="H87" s="204">
        <f>'Unit Data from Audit Worksheet'!I99</f>
        <v>0</v>
      </c>
      <c r="I87" s="584"/>
      <c r="J87" s="201">
        <v>349</v>
      </c>
      <c r="K87" s="194" t="s">
        <v>117</v>
      </c>
      <c r="L87" s="635">
        <f t="shared" si="7"/>
        <v>0</v>
      </c>
      <c r="P87" s="599"/>
      <c r="Q87" s="315">
        <f>IF(L80&gt;L87,1,0)</f>
        <v>0</v>
      </c>
      <c r="R87" s="579"/>
      <c r="W87" s="694" t="b">
        <f t="shared" si="9"/>
        <v>1</v>
      </c>
      <c r="X87" s="662">
        <f t="shared" si="10"/>
        <v>0</v>
      </c>
      <c r="AA87" s="381"/>
    </row>
    <row r="88" spans="1:27" ht="59.25" customHeight="1" x14ac:dyDescent="0.25">
      <c r="A88" s="222">
        <f>'Unit Data from Audit Worksheet'!A100</f>
        <v>375</v>
      </c>
      <c r="B88" s="232" t="str">
        <f>'Unit Data from Audit Worksheet'!C100</f>
        <v>Water Sewer Net Position Statement</v>
      </c>
      <c r="C88" s="220" t="str">
        <f>'Unit Data from Audit Worksheet'!D100</f>
        <v>Total Net position, Unrestricted - enter negative unrestricted net position as a negative</v>
      </c>
      <c r="D88" s="585"/>
      <c r="E88" s="634">
        <f>'Unit Data from Audit Worksheet'!F100</f>
        <v>0</v>
      </c>
      <c r="F88" s="212"/>
      <c r="G88" s="277"/>
      <c r="H88" s="204">
        <f>'Unit Data from Audit Worksheet'!I100</f>
        <v>0</v>
      </c>
      <c r="I88" s="584"/>
      <c r="J88" s="201">
        <v>375</v>
      </c>
      <c r="K88" s="194" t="s">
        <v>250</v>
      </c>
      <c r="L88" s="635">
        <f t="shared" si="7"/>
        <v>0</v>
      </c>
      <c r="P88" s="599"/>
      <c r="R88" s="579"/>
      <c r="W88" s="694" t="b">
        <f t="shared" si="9"/>
        <v>1</v>
      </c>
      <c r="X88" s="662">
        <f t="shared" si="10"/>
        <v>0</v>
      </c>
      <c r="AA88" s="381"/>
    </row>
    <row r="89" spans="1:27" ht="57" customHeight="1" x14ac:dyDescent="0.25">
      <c r="A89" s="222">
        <f>'Unit Data from Audit Worksheet'!A101</f>
        <v>83</v>
      </c>
      <c r="B89" s="232" t="str">
        <f>'Unit Data from Audit Worksheet'!C101</f>
        <v>Water Sewer Net Position Statement</v>
      </c>
      <c r="C89" s="220" t="str">
        <f>'Unit Data from Audit Worksheet'!D101</f>
        <v>Total Net position</v>
      </c>
      <c r="D89" s="585"/>
      <c r="E89" s="634">
        <f>'Unit Data from Audit Worksheet'!F101</f>
        <v>0</v>
      </c>
      <c r="F89" s="212">
        <f>IF(+L78-L87-L89=0,,"Error: Total assets less total liabilities do not equal net position acct 381-349-83=0")</f>
        <v>0</v>
      </c>
      <c r="G89" s="331">
        <f>L78-L87-L89</f>
        <v>0</v>
      </c>
      <c r="H89" s="204">
        <f>'Unit Data from Audit Worksheet'!I101</f>
        <v>0</v>
      </c>
      <c r="I89" s="584"/>
      <c r="J89" s="201">
        <v>83</v>
      </c>
      <c r="K89" s="194" t="s">
        <v>101</v>
      </c>
      <c r="L89" s="635">
        <f t="shared" si="7"/>
        <v>0</v>
      </c>
      <c r="O89" s="186" t="e">
        <f>'Unit Data from Audit Worksheet'!E101</f>
        <v>#N/A</v>
      </c>
      <c r="P89" s="599"/>
      <c r="Q89" s="315">
        <f>IF(G89&lt;&gt;0,1,0)</f>
        <v>0</v>
      </c>
      <c r="R89" s="579"/>
      <c r="W89" s="694" t="b">
        <f t="shared" si="9"/>
        <v>1</v>
      </c>
      <c r="X89" s="662">
        <f t="shared" si="10"/>
        <v>0</v>
      </c>
      <c r="AA89" s="381"/>
    </row>
    <row r="90" spans="1:27" ht="58.5" customHeight="1" x14ac:dyDescent="0.25">
      <c r="A90" s="222">
        <f>'Unit Data from Audit Worksheet'!A103</f>
        <v>88</v>
      </c>
      <c r="B90" s="232" t="str">
        <f>'Unit Data from Audit Worksheet'!C103</f>
        <v>Water Sewer Revenue, Expenses &amp; Changes in Fund Net Position</v>
      </c>
      <c r="C90" s="220" t="str">
        <f>'Unit Data from Audit Worksheet'!D103</f>
        <v>Charges for services. 
Exclude tap, capacity fees and other misc. income .</v>
      </c>
      <c r="D90" s="585"/>
      <c r="E90" s="634">
        <f>'Unit Data from Audit Worksheet'!F103</f>
        <v>0</v>
      </c>
      <c r="F90" s="212"/>
      <c r="G90" s="277"/>
      <c r="H90" s="204">
        <f>'Unit Data from Audit Worksheet'!I103</f>
        <v>0</v>
      </c>
      <c r="I90" s="584"/>
      <c r="J90" s="201">
        <v>88</v>
      </c>
      <c r="K90" s="194" t="s">
        <v>254</v>
      </c>
      <c r="L90" s="635">
        <f t="shared" si="7"/>
        <v>0</v>
      </c>
      <c r="P90" s="599"/>
      <c r="R90" s="579"/>
      <c r="W90" s="694" t="b">
        <f t="shared" si="9"/>
        <v>1</v>
      </c>
      <c r="X90" s="662">
        <f t="shared" si="10"/>
        <v>0</v>
      </c>
      <c r="AA90" s="381"/>
    </row>
    <row r="91" spans="1:27" ht="49.5" customHeight="1" x14ac:dyDescent="0.25">
      <c r="A91" s="222">
        <f>'Unit Data from Audit Worksheet'!A104</f>
        <v>84</v>
      </c>
      <c r="B91" s="232" t="str">
        <f>'Unit Data from Audit Worksheet'!C104</f>
        <v>Water Sewer Revenue, Expenses &amp; Changes in Fund Net Position</v>
      </c>
      <c r="C91" s="220" t="str">
        <f>'Unit Data from Audit Worksheet'!D104</f>
        <v>Total Operating revenues</v>
      </c>
      <c r="D91" s="585"/>
      <c r="E91" s="634">
        <f>'Unit Data from Audit Worksheet'!F104</f>
        <v>0</v>
      </c>
      <c r="F91" s="212" t="str">
        <f>IF(L90&gt;L91,"Error: Charges for services exceed total operating revenues. Acct # 88&gt;84"," ")</f>
        <v xml:space="preserve"> </v>
      </c>
      <c r="G91" s="314" t="str">
        <f>IF(Q92=1," Included in error count"," ")</f>
        <v xml:space="preserve"> </v>
      </c>
      <c r="H91" s="204">
        <f>'Unit Data from Audit Worksheet'!I104</f>
        <v>0</v>
      </c>
      <c r="I91" s="584"/>
      <c r="J91" s="201">
        <v>84</v>
      </c>
      <c r="K91" s="194" t="s">
        <v>255</v>
      </c>
      <c r="L91" s="635">
        <f t="shared" si="7"/>
        <v>0</v>
      </c>
      <c r="P91" s="599"/>
      <c r="Q91" s="315">
        <f>IF(L90&gt;L91,1,0)</f>
        <v>0</v>
      </c>
      <c r="R91" s="579"/>
      <c r="W91" s="694" t="b">
        <f t="shared" si="9"/>
        <v>1</v>
      </c>
      <c r="X91" s="662">
        <f t="shared" si="10"/>
        <v>0</v>
      </c>
      <c r="AA91" s="381"/>
    </row>
    <row r="92" spans="1:27" ht="49.5" customHeight="1" x14ac:dyDescent="0.25">
      <c r="A92" s="222">
        <f>'Unit Data from Audit Worksheet'!A105</f>
        <v>49</v>
      </c>
      <c r="B92" s="232" t="str">
        <f>'Unit Data from Audit Worksheet'!C105</f>
        <v>Water Sewer Revenue, Expenses &amp; Changes in Fund Net Position</v>
      </c>
      <c r="C92" s="220" t="str">
        <f>'Unit Data from Audit Worksheet'!D105</f>
        <v>Depreciation and amortization expense</v>
      </c>
      <c r="D92" s="585"/>
      <c r="E92" s="634">
        <f>'Unit Data from Audit Worksheet'!F105</f>
        <v>0</v>
      </c>
      <c r="F92" s="391">
        <f>IF(L92&lt;0,"Error: Number is normally positive.",)</f>
        <v>0</v>
      </c>
      <c r="G92" s="277"/>
      <c r="H92" s="204">
        <f>'Unit Data from Audit Worksheet'!I105</f>
        <v>0</v>
      </c>
      <c r="I92" s="584"/>
      <c r="J92" s="201">
        <v>49</v>
      </c>
      <c r="K92" s="194" t="s">
        <v>256</v>
      </c>
      <c r="L92" s="635">
        <f t="shared" si="7"/>
        <v>0</v>
      </c>
      <c r="P92" s="599"/>
      <c r="R92" s="579"/>
      <c r="W92" s="694" t="b">
        <f t="shared" si="9"/>
        <v>1</v>
      </c>
      <c r="X92" s="662">
        <f t="shared" si="10"/>
        <v>0</v>
      </c>
      <c r="AA92" s="381"/>
    </row>
    <row r="93" spans="1:27" ht="49.5" customHeight="1" x14ac:dyDescent="0.25">
      <c r="A93" s="222">
        <f>'Unit Data from Audit Worksheet'!A106</f>
        <v>85</v>
      </c>
      <c r="B93" s="232" t="str">
        <f>'Unit Data from Audit Worksheet'!C106</f>
        <v>Water Sewer Revenue, Expenses &amp; Changes in Fund Net Position</v>
      </c>
      <c r="C93" s="220" t="str">
        <f>'Unit Data from Audit Worksheet'!D106</f>
        <v>Total Operating expenses</v>
      </c>
      <c r="D93" s="585"/>
      <c r="E93" s="634">
        <f>'Unit Data from Audit Worksheet'!F106</f>
        <v>0</v>
      </c>
      <c r="F93" s="391"/>
      <c r="G93" s="277"/>
      <c r="H93" s="204">
        <f>'Unit Data from Audit Worksheet'!I106</f>
        <v>0</v>
      </c>
      <c r="I93" s="584"/>
      <c r="J93" s="201">
        <v>85</v>
      </c>
      <c r="K93" s="194" t="s">
        <v>257</v>
      </c>
      <c r="L93" s="635">
        <f t="shared" si="7"/>
        <v>0</v>
      </c>
      <c r="O93" s="186"/>
      <c r="P93" s="599"/>
      <c r="R93" s="579"/>
      <c r="W93" s="694" t="b">
        <f t="shared" si="9"/>
        <v>1</v>
      </c>
      <c r="X93" s="662">
        <f t="shared" si="10"/>
        <v>0</v>
      </c>
      <c r="AA93" s="381"/>
    </row>
    <row r="94" spans="1:27" ht="49.5" customHeight="1" x14ac:dyDescent="0.25">
      <c r="A94" s="222">
        <f>'Unit Data from Audit Worksheet'!A107</f>
        <v>89</v>
      </c>
      <c r="B94" s="232" t="str">
        <f>'Unit Data from Audit Worksheet'!C107</f>
        <v>Water Sewer Revenue, Expenses &amp; Changes in Fund Net Position</v>
      </c>
      <c r="C94" s="220" t="str">
        <f>'Unit Data from Audit Worksheet'!D107</f>
        <v>Interest expense</v>
      </c>
      <c r="D94" s="585"/>
      <c r="E94" s="634">
        <f>'Unit Data from Audit Worksheet'!F107</f>
        <v>0</v>
      </c>
      <c r="F94" s="391"/>
      <c r="G94" s="277"/>
      <c r="H94" s="204">
        <f>'Unit Data from Audit Worksheet'!I107</f>
        <v>0</v>
      </c>
      <c r="I94" s="584"/>
      <c r="J94" s="201">
        <v>89</v>
      </c>
      <c r="K94" s="194" t="s">
        <v>258</v>
      </c>
      <c r="L94" s="635">
        <f t="shared" si="7"/>
        <v>0</v>
      </c>
      <c r="P94" s="599"/>
      <c r="R94" s="579"/>
      <c r="W94" s="694" t="b">
        <f t="shared" si="9"/>
        <v>1</v>
      </c>
      <c r="X94" s="662">
        <f t="shared" si="10"/>
        <v>0</v>
      </c>
      <c r="AA94" s="381"/>
    </row>
    <row r="95" spans="1:27" ht="49.5" customHeight="1" x14ac:dyDescent="0.25">
      <c r="A95" s="222">
        <f>'Unit Data from Audit Worksheet'!A108</f>
        <v>350</v>
      </c>
      <c r="B95" s="232" t="str">
        <f>'Unit Data from Audit Worksheet'!C108</f>
        <v>Water Sewer Revenue, Expenses &amp; Changes in Fund Net Position</v>
      </c>
      <c r="C95" s="220" t="str">
        <f>'Unit Data from Audit Worksheet'!D108</f>
        <v>Total all non-operating revenues  
Exclude Capital contributions.</v>
      </c>
      <c r="D95" s="585"/>
      <c r="E95" s="634">
        <f>'Unit Data from Audit Worksheet'!F108</f>
        <v>0</v>
      </c>
      <c r="F95" s="391"/>
      <c r="G95" s="277"/>
      <c r="H95" s="204">
        <f>'Unit Data from Audit Worksheet'!I108</f>
        <v>0</v>
      </c>
      <c r="I95" s="584"/>
      <c r="J95" s="201">
        <v>350</v>
      </c>
      <c r="K95" s="194" t="s">
        <v>259</v>
      </c>
      <c r="L95" s="635">
        <f t="shared" si="7"/>
        <v>0</v>
      </c>
      <c r="P95" s="599"/>
      <c r="R95" s="579"/>
      <c r="W95" s="694" t="b">
        <f t="shared" si="9"/>
        <v>1</v>
      </c>
      <c r="X95" s="662">
        <f t="shared" si="10"/>
        <v>0</v>
      </c>
      <c r="AA95" s="381"/>
    </row>
    <row r="96" spans="1:27" ht="49.5" customHeight="1" x14ac:dyDescent="0.25">
      <c r="A96" s="222">
        <f>'Unit Data from Audit Worksheet'!A109</f>
        <v>351</v>
      </c>
      <c r="B96" s="232" t="str">
        <f>'Unit Data from Audit Worksheet'!C109</f>
        <v>Water Sewer Revenue, Expenses &amp; Changes in Fund Net Position</v>
      </c>
      <c r="C96" s="220" t="str">
        <f>'Unit Data from Audit Worksheet'!D109</f>
        <v>Total all non-operating expenses.  
Include any negative special, extraordinary, or capital contribution.</v>
      </c>
      <c r="D96" s="585"/>
      <c r="E96" s="634">
        <f>'Unit Data from Audit Worksheet'!F109</f>
        <v>0</v>
      </c>
      <c r="F96" s="391"/>
      <c r="G96" s="277"/>
      <c r="H96" s="204">
        <f>'Unit Data from Audit Worksheet'!I109</f>
        <v>0</v>
      </c>
      <c r="I96" s="584"/>
      <c r="J96" s="201">
        <v>351</v>
      </c>
      <c r="K96" s="194" t="s">
        <v>260</v>
      </c>
      <c r="L96" s="635">
        <f t="shared" si="7"/>
        <v>0</v>
      </c>
      <c r="P96" s="599"/>
      <c r="R96" s="579"/>
      <c r="W96" s="694" t="b">
        <f t="shared" si="9"/>
        <v>1</v>
      </c>
      <c r="X96" s="662">
        <f t="shared" si="10"/>
        <v>0</v>
      </c>
      <c r="AA96" s="381"/>
    </row>
    <row r="97" spans="1:27" ht="75" x14ac:dyDescent="0.25">
      <c r="A97" s="222">
        <f>'Unit Data from Audit Worksheet'!A110</f>
        <v>191</v>
      </c>
      <c r="B97" s="232" t="str">
        <f>'Unit Data from Audit Worksheet'!C110</f>
        <v>Water Sewer Revenue, Expenses &amp; Changes in Fund Net Position</v>
      </c>
      <c r="C97" s="220" t="str">
        <f>'Unit Data from Audit Worksheet'!D110</f>
        <v>Capital contributions. Only include positive capital contributions.  Negative capital contributions should be included with 'Total all non-operating expenses.'</v>
      </c>
      <c r="D97" s="585"/>
      <c r="E97" s="634">
        <f>'Unit Data from Audit Worksheet'!F110</f>
        <v>0</v>
      </c>
      <c r="F97" s="212">
        <f>IF(L97&lt;0,"Error: Enter as a positive.",)</f>
        <v>0</v>
      </c>
      <c r="G97" s="277"/>
      <c r="H97" s="204">
        <f>'Unit Data from Audit Worksheet'!I110</f>
        <v>0</v>
      </c>
      <c r="I97" s="584"/>
      <c r="J97" s="201">
        <v>191</v>
      </c>
      <c r="K97" s="194" t="s">
        <v>261</v>
      </c>
      <c r="L97" s="635">
        <f t="shared" si="7"/>
        <v>0</v>
      </c>
      <c r="P97" s="599"/>
      <c r="R97" s="579"/>
      <c r="W97" s="694" t="b">
        <f t="shared" si="9"/>
        <v>1</v>
      </c>
      <c r="X97" s="662">
        <f t="shared" si="10"/>
        <v>0</v>
      </c>
      <c r="AA97" s="381"/>
    </row>
    <row r="98" spans="1:27" ht="46.5" customHeight="1" x14ac:dyDescent="0.25">
      <c r="A98" s="222">
        <f>'Unit Data from Audit Worksheet'!A111</f>
        <v>352</v>
      </c>
      <c r="B98" s="232" t="str">
        <f>'Unit Data from Audit Worksheet'!C111</f>
        <v>Water Sewer Revenue, Expenses &amp; Changes in Fund Net Position</v>
      </c>
      <c r="C98" s="220" t="str">
        <f>'Unit Data from Audit Worksheet'!D111</f>
        <v>Total Transfers in</v>
      </c>
      <c r="D98" s="585"/>
      <c r="E98" s="634">
        <f>'Unit Data from Audit Worksheet'!F111</f>
        <v>0</v>
      </c>
      <c r="F98" s="212"/>
      <c r="G98" s="277"/>
      <c r="H98" s="204">
        <f>'Unit Data from Audit Worksheet'!I111</f>
        <v>0</v>
      </c>
      <c r="I98" s="584"/>
      <c r="J98" s="201">
        <v>352</v>
      </c>
      <c r="K98" s="194" t="s">
        <v>262</v>
      </c>
      <c r="L98" s="635">
        <f t="shared" si="7"/>
        <v>0</v>
      </c>
      <c r="P98" s="599"/>
      <c r="R98" s="579"/>
      <c r="W98" s="694" t="b">
        <f t="shared" si="9"/>
        <v>1</v>
      </c>
      <c r="X98" s="662">
        <f t="shared" si="10"/>
        <v>0</v>
      </c>
      <c r="AA98" s="381"/>
    </row>
    <row r="99" spans="1:27" ht="45.75" customHeight="1" x14ac:dyDescent="0.25">
      <c r="A99" s="222">
        <f>'Unit Data from Audit Worksheet'!A112</f>
        <v>353</v>
      </c>
      <c r="B99" s="232" t="str">
        <f>'Unit Data from Audit Worksheet'!C112</f>
        <v>Water Sewer Revenue, Expenses &amp; Changes in Fund Net Position</v>
      </c>
      <c r="C99" s="220" t="str">
        <f>'Unit Data from Audit Worksheet'!D112</f>
        <v>Total Transfers out</v>
      </c>
      <c r="D99" s="585"/>
      <c r="E99" s="634">
        <f>'Unit Data from Audit Worksheet'!F112</f>
        <v>0</v>
      </c>
      <c r="F99" s="212">
        <f>IF(L99&lt;0,"Error: Enter as a positive.",)</f>
        <v>0</v>
      </c>
      <c r="G99" s="277"/>
      <c r="H99" s="204">
        <f>'Unit Data from Audit Worksheet'!I112</f>
        <v>0</v>
      </c>
      <c r="I99" s="584"/>
      <c r="J99" s="199">
        <v>353</v>
      </c>
      <c r="K99" s="194" t="s">
        <v>263</v>
      </c>
      <c r="L99" s="635">
        <f t="shared" si="7"/>
        <v>0</v>
      </c>
      <c r="P99" s="599"/>
      <c r="R99" s="579"/>
      <c r="W99" s="694" t="b">
        <f t="shared" si="9"/>
        <v>1</v>
      </c>
      <c r="X99" s="662">
        <f t="shared" si="10"/>
        <v>0</v>
      </c>
      <c r="AA99" s="381"/>
    </row>
    <row r="100" spans="1:27" ht="71.25" customHeight="1" x14ac:dyDescent="0.25">
      <c r="A100" s="222">
        <f>'Unit Data from Audit Worksheet'!A113</f>
        <v>50</v>
      </c>
      <c r="B100" s="232" t="str">
        <f>'Unit Data from Audit Worksheet'!C113</f>
        <v>Water Sewer Revenue, Expenses &amp; Changes in Fund Net Position</v>
      </c>
      <c r="C100" s="220" t="str">
        <f>'Unit Data from Audit Worksheet'!D113</f>
        <v>Change in net position - Increase in net position is recorded as a positive and a (Decrease) in net position is recorded as a negative.</v>
      </c>
      <c r="D100" s="585"/>
      <c r="E100" s="622">
        <f>'Unit Data from Audit Worksheet'!F113</f>
        <v>0</v>
      </c>
      <c r="F100" s="312">
        <f>IF(L91-L93+L95-L96+L98+L97-L99-L100=0,,"Error:Total revenues less total expenses do not equal total change in net position. Acct # 84-85+350-351+191+352-353-50")</f>
        <v>0</v>
      </c>
      <c r="G100" s="331">
        <f>+L91-L93+L95-L96+L98+L97-L99-L100</f>
        <v>0</v>
      </c>
      <c r="H100" s="204">
        <f>'Unit Data from Audit Worksheet'!I113</f>
        <v>0</v>
      </c>
      <c r="I100" s="584"/>
      <c r="J100" s="201">
        <v>50</v>
      </c>
      <c r="K100" s="194" t="s">
        <v>100</v>
      </c>
      <c r="L100" s="635">
        <f t="shared" si="7"/>
        <v>0</v>
      </c>
      <c r="P100" s="599"/>
      <c r="Q100" s="586">
        <f>IF(G100&lt;&gt;0,1,0)</f>
        <v>0</v>
      </c>
      <c r="R100" s="579"/>
      <c r="W100" s="694" t="b">
        <f t="shared" si="9"/>
        <v>1</v>
      </c>
      <c r="X100" s="662">
        <f t="shared" si="10"/>
        <v>0</v>
      </c>
      <c r="AA100" s="381"/>
    </row>
    <row r="101" spans="1:27" ht="132" customHeight="1" x14ac:dyDescent="0.25">
      <c r="A101" s="222">
        <f>'Unit Data from Audit Worksheet'!A114</f>
        <v>377</v>
      </c>
      <c r="B101" s="232" t="str">
        <f>'Unit Data from Audit Worksheet'!C114</f>
        <v>Water Sewer Revenue, Expenses &amp; Changes in Fund Net Position</v>
      </c>
      <c r="C101" s="220" t="str">
        <f>'Unit Data from Audit Worksheet'!D114</f>
        <v>Increases or (decreases) to beginning water sewer net position due to rounding, prior period adjustments and restatements.  Increase amounts to beginning net position should be entered as a positive amount and (decreases) should be entered as a negative amount.</v>
      </c>
      <c r="D101" s="585"/>
      <c r="E101" s="622">
        <f>'Unit Data from Audit Worksheet'!F114</f>
        <v>0</v>
      </c>
      <c r="F101" s="211" t="e">
        <f>IF(L89-L100-L101=O89,,"Error:Beginning Balance does not agree with out records.Acct # 83-50-377=prior year 83")</f>
        <v>#N/A</v>
      </c>
      <c r="G101" s="331" t="e">
        <f>+L89-L100-L101-O89</f>
        <v>#N/A</v>
      </c>
      <c r="H101" s="204">
        <f>'Unit Data from Audit Worksheet'!I114</f>
        <v>0</v>
      </c>
      <c r="I101" s="584"/>
      <c r="J101" s="201">
        <v>377</v>
      </c>
      <c r="K101" s="194" t="s">
        <v>106</v>
      </c>
      <c r="L101" s="635">
        <f t="shared" si="7"/>
        <v>0</v>
      </c>
      <c r="P101" s="599"/>
      <c r="Q101" s="586" t="e">
        <f>IF(G101&lt;&gt;0,1,0)</f>
        <v>#N/A</v>
      </c>
      <c r="R101" s="579"/>
      <c r="W101" s="694" t="b">
        <f t="shared" si="9"/>
        <v>1</v>
      </c>
      <c r="X101" s="662">
        <f t="shared" si="10"/>
        <v>0</v>
      </c>
      <c r="AA101" s="381"/>
    </row>
    <row r="102" spans="1:27" ht="60.75" customHeight="1" x14ac:dyDescent="0.25">
      <c r="A102" s="250">
        <f>'Unit Data from Audit Worksheet'!A115</f>
        <v>537</v>
      </c>
      <c r="B102" s="232" t="str">
        <f>'Unit Data from Audit Worksheet'!C115</f>
        <v>Water Sewer Revenue, Expenses &amp; Changes in Fund Net Position</v>
      </c>
      <c r="C102" s="240" t="str">
        <f>'Unit Data from Audit Worksheet'!D115</f>
        <v>Did unit raise Water Sewer rates during the audited fiscal period? - answer Yes or No</v>
      </c>
      <c r="D102" s="571"/>
      <c r="E102" s="634">
        <f>'Unit Data from Audit Worksheet'!F115</f>
        <v>0</v>
      </c>
      <c r="F102" s="212" t="s">
        <v>587</v>
      </c>
      <c r="G102" s="277"/>
      <c r="H102" s="204">
        <f>'Unit Data from Audit Worksheet'!I115</f>
        <v>0</v>
      </c>
      <c r="I102" s="584"/>
      <c r="J102" s="257">
        <v>537</v>
      </c>
      <c r="K102" s="255" t="s">
        <v>318</v>
      </c>
      <c r="L102" s="635">
        <f>IF(E102="Yes",1,2)</f>
        <v>2</v>
      </c>
      <c r="N102" s="762" t="s">
        <v>577</v>
      </c>
      <c r="P102" s="599"/>
      <c r="R102" s="579"/>
      <c r="W102" s="694" t="b">
        <f t="shared" si="9"/>
        <v>1</v>
      </c>
      <c r="X102" s="662">
        <f t="shared" si="10"/>
        <v>0</v>
      </c>
      <c r="AA102" s="381"/>
    </row>
    <row r="103" spans="1:27" ht="60.75" customHeight="1" x14ac:dyDescent="0.25">
      <c r="A103" s="250">
        <f>'Unit Data from Audit Worksheet'!A116</f>
        <v>538</v>
      </c>
      <c r="B103" s="232" t="str">
        <f>'Unit Data from Audit Worksheet'!C116</f>
        <v>Water Sewer Revenue, Expenses &amp; Changes in Fund Net Position</v>
      </c>
      <c r="C103" s="240" t="str">
        <f>'Unit Data from Audit Worksheet'!D116</f>
        <v>Did unit raise Water Sewer rates during the budget year following the audited fiscal year? - answer Yes or No</v>
      </c>
      <c r="D103" s="571"/>
      <c r="E103" s="634">
        <f>'Unit Data from Audit Worksheet'!F116</f>
        <v>0</v>
      </c>
      <c r="F103" s="212" t="s">
        <v>587</v>
      </c>
      <c r="G103" s="277"/>
      <c r="H103" s="204">
        <f>'Unit Data from Audit Worksheet'!I116</f>
        <v>0</v>
      </c>
      <c r="I103" s="584"/>
      <c r="J103" s="257">
        <v>538</v>
      </c>
      <c r="K103" s="255" t="s">
        <v>317</v>
      </c>
      <c r="L103" s="635">
        <f>IF(E103="Yes",1,2)</f>
        <v>2</v>
      </c>
      <c r="N103" s="763" t="s">
        <v>577</v>
      </c>
      <c r="P103" s="599"/>
      <c r="R103" s="579"/>
      <c r="W103" s="694" t="b">
        <f t="shared" si="9"/>
        <v>1</v>
      </c>
      <c r="X103" s="662">
        <f t="shared" ref="X103:X127" si="11">E102-L102</f>
        <v>-2</v>
      </c>
      <c r="AA103" s="381"/>
    </row>
    <row r="104" spans="1:27" ht="60.75" customHeight="1" x14ac:dyDescent="0.25">
      <c r="A104" s="222">
        <f>'Unit Data from Audit Worksheet'!A121</f>
        <v>51</v>
      </c>
      <c r="B104" s="232" t="str">
        <f>'Unit Data from Audit Worksheet'!C121</f>
        <v>Water Sewer Cash Flow Statement</v>
      </c>
      <c r="C104" s="220" t="str">
        <f>'Unit Data from Audit Worksheet'!D121</f>
        <v>Total Cash flow from operating activities  - (Enter negative cash flows as negative)</v>
      </c>
      <c r="D104" s="372"/>
      <c r="E104" s="634">
        <f>'Unit Data from Audit Worksheet'!F121</f>
        <v>0</v>
      </c>
      <c r="F104" s="212"/>
      <c r="G104" s="277"/>
      <c r="H104" s="204">
        <f>'Unit Data from Audit Worksheet'!I121</f>
        <v>0</v>
      </c>
      <c r="I104" s="584"/>
      <c r="J104" s="201">
        <v>51</v>
      </c>
      <c r="K104" s="194" t="s">
        <v>274</v>
      </c>
      <c r="L104" s="635">
        <f t="shared" ref="L104:L146" si="12">IF(D104="",E104,D104)</f>
        <v>0</v>
      </c>
      <c r="P104" s="599"/>
      <c r="R104" s="579"/>
      <c r="W104" s="694" t="b">
        <f t="shared" si="9"/>
        <v>1</v>
      </c>
      <c r="X104" s="662">
        <f t="shared" si="11"/>
        <v>-2</v>
      </c>
      <c r="AA104" s="381"/>
    </row>
    <row r="105" spans="1:27" ht="60.75" customHeight="1" x14ac:dyDescent="0.25">
      <c r="A105" s="222">
        <f>'Unit Data from Audit Worksheet'!A122</f>
        <v>332</v>
      </c>
      <c r="B105" s="232" t="str">
        <f>'Unit Data from Audit Worksheet'!C122</f>
        <v>Water Sewer Cash Flow Statement</v>
      </c>
      <c r="C105" s="220" t="str">
        <f>'Unit Data from Audit Worksheet'!D122</f>
        <v>Total Capital outlay. 
Include acquisition and construction of capital assets.</v>
      </c>
      <c r="D105" s="372"/>
      <c r="E105" s="634">
        <f>'Unit Data from Audit Worksheet'!F122</f>
        <v>0</v>
      </c>
      <c r="F105" s="391">
        <f>IF(L105&lt;0,"Error: Enter as a positive.",)</f>
        <v>0</v>
      </c>
      <c r="G105" s="277"/>
      <c r="H105" s="204">
        <f>'Unit Data from Audit Worksheet'!I122</f>
        <v>0</v>
      </c>
      <c r="I105" s="584"/>
      <c r="J105" s="201">
        <v>332</v>
      </c>
      <c r="K105" s="194" t="s">
        <v>276</v>
      </c>
      <c r="L105" s="635">
        <f t="shared" si="12"/>
        <v>0</v>
      </c>
      <c r="P105" s="599"/>
      <c r="R105" s="579"/>
      <c r="W105" s="694" t="b">
        <f t="shared" si="9"/>
        <v>1</v>
      </c>
      <c r="X105" s="662">
        <f t="shared" si="11"/>
        <v>0</v>
      </c>
      <c r="AA105" s="381"/>
    </row>
    <row r="106" spans="1:27" ht="60.75" customHeight="1" x14ac:dyDescent="0.25">
      <c r="A106" s="222">
        <f>'Unit Data from Audit Worksheet'!A123</f>
        <v>331</v>
      </c>
      <c r="B106" s="232" t="str">
        <f>'Unit Data from Audit Worksheet'!C123</f>
        <v>Water Sewer Cash Flow Statement</v>
      </c>
      <c r="C106" s="220" t="str">
        <f>'Unit Data from Audit Worksheet'!D123</f>
        <v>Principal paid on long-term debt.  Amount should be reduced by principal payments for debt refunding.</v>
      </c>
      <c r="D106" s="372"/>
      <c r="E106" s="634">
        <f>'Unit Data from Audit Worksheet'!F123</f>
        <v>0</v>
      </c>
      <c r="F106" s="391">
        <f>IF(L106&lt;0,"Error: Enter as a positive.",)</f>
        <v>0</v>
      </c>
      <c r="G106" s="277"/>
      <c r="H106" s="204">
        <f>'Unit Data from Audit Worksheet'!I123</f>
        <v>0</v>
      </c>
      <c r="I106" s="584"/>
      <c r="J106" s="201">
        <v>331</v>
      </c>
      <c r="K106" s="194" t="s">
        <v>275</v>
      </c>
      <c r="L106" s="635">
        <f t="shared" si="12"/>
        <v>0</v>
      </c>
      <c r="O106" s="186"/>
      <c r="P106" s="599"/>
      <c r="R106" s="579"/>
      <c r="W106" s="694" t="b">
        <f t="shared" si="9"/>
        <v>1</v>
      </c>
      <c r="X106" s="662">
        <f t="shared" si="11"/>
        <v>0</v>
      </c>
      <c r="AA106" s="381"/>
    </row>
    <row r="107" spans="1:27" ht="72" customHeight="1" x14ac:dyDescent="0.25">
      <c r="A107" s="222">
        <f>'Unit Data from Audit Worksheet'!A125</f>
        <v>512</v>
      </c>
      <c r="B107" s="232" t="str">
        <f>'Unit Data from Audit Worksheet'!C125</f>
        <v>Fiduciary Statements</v>
      </c>
      <c r="C107" s="220" t="str">
        <f>'Unit Data from Audit Worksheet'!D125</f>
        <v>Cash and investments.  
Include:  unrestricted and restricted.  
                 cash and investments held by a third party</v>
      </c>
      <c r="D107" s="372"/>
      <c r="E107" s="634">
        <f>'Unit Data from Audit Worksheet'!F125</f>
        <v>0</v>
      </c>
      <c r="F107" s="212">
        <f>IF(L107&lt;0,"Error: Number is normally positive.",)</f>
        <v>0</v>
      </c>
      <c r="G107" s="277"/>
      <c r="H107" s="204">
        <f>'Unit Data from Audit Worksheet'!I125</f>
        <v>0</v>
      </c>
      <c r="I107" s="584"/>
      <c r="J107" s="201">
        <v>512</v>
      </c>
      <c r="K107" s="194" t="s">
        <v>280</v>
      </c>
      <c r="L107" s="635">
        <f t="shared" si="12"/>
        <v>0</v>
      </c>
      <c r="O107" s="186"/>
      <c r="P107" s="599"/>
      <c r="R107" s="579"/>
      <c r="W107" s="694" t="b">
        <f t="shared" si="9"/>
        <v>1</v>
      </c>
      <c r="X107" s="662">
        <f t="shared" si="11"/>
        <v>0</v>
      </c>
      <c r="AA107" s="381"/>
    </row>
    <row r="108" spans="1:27" ht="62.25" customHeight="1" x14ac:dyDescent="0.25">
      <c r="A108" s="335">
        <f>'Unit Data from Audit Worksheet'!A127</f>
        <v>656</v>
      </c>
      <c r="B108" s="336">
        <f>'Unit Data from Audit Worksheet'!C127</f>
        <v>0</v>
      </c>
      <c r="C108" s="450" t="str">
        <f>'Unit Data from Audit Worksheet'!D127</f>
        <v>Do you use prepared food/occupancy tax revenue stream to support debt?  Select "1" for Yes and "2" for No</v>
      </c>
      <c r="D108" s="571"/>
      <c r="E108" s="637">
        <f>'Unit Data from Audit Worksheet'!F127</f>
        <v>0</v>
      </c>
      <c r="F108" s="352"/>
      <c r="G108" s="342"/>
      <c r="H108" s="354"/>
      <c r="I108" s="584"/>
      <c r="J108" s="608">
        <v>656</v>
      </c>
      <c r="K108" s="607" t="s">
        <v>935</v>
      </c>
      <c r="L108" s="635">
        <f>E108</f>
        <v>0</v>
      </c>
      <c r="P108" s="599"/>
      <c r="R108" s="579"/>
      <c r="W108" s="694" t="b">
        <f t="shared" si="9"/>
        <v>1</v>
      </c>
      <c r="X108" s="662">
        <f t="shared" si="11"/>
        <v>0</v>
      </c>
      <c r="AA108" s="381"/>
    </row>
    <row r="109" spans="1:27" s="579" customFormat="1" ht="105" customHeight="1" x14ac:dyDescent="0.25">
      <c r="A109" s="393">
        <f>'Unit Data from Audit Worksheet'!A129</f>
        <v>535</v>
      </c>
      <c r="B109" s="394" t="str">
        <f>'Unit Data from Audit Worksheet'!C129</f>
        <v>Cash and Investment Note</v>
      </c>
      <c r="C109" s="392" t="str">
        <f>'Unit Data from Audit Worksheet'!D129</f>
        <v>Cash and Investment - Please list the book value of any unspent debt proceeds (bonds, installment, etc.) in any funds as of June 30.  This information may be on the face of your statements or in the notes</v>
      </c>
      <c r="D109" s="372"/>
      <c r="E109" s="634">
        <f>'Unit Data from Audit Worksheet'!F129</f>
        <v>0</v>
      </c>
      <c r="F109" s="311" t="str">
        <f>IF(L109&gt;1,,"Reminder: Please make sure you have entered all cash and investments from bond proceeds, if applicable")</f>
        <v>Reminder: Please make sure you have entered all cash and investments from bond proceeds, if applicable</v>
      </c>
      <c r="G109" s="395"/>
      <c r="H109" s="389">
        <f>'Unit Data from Audit Worksheet'!I129</f>
        <v>0</v>
      </c>
      <c r="I109" s="584"/>
      <c r="J109" s="398">
        <v>535</v>
      </c>
      <c r="K109" s="249" t="s">
        <v>281</v>
      </c>
      <c r="L109" s="635">
        <f t="shared" si="12"/>
        <v>0</v>
      </c>
      <c r="M109" s="580"/>
      <c r="N109" s="580"/>
      <c r="O109" s="580"/>
      <c r="P109" s="599"/>
      <c r="Q109" s="586"/>
      <c r="W109" s="694" t="b">
        <f t="shared" si="9"/>
        <v>1</v>
      </c>
      <c r="X109" s="662">
        <f t="shared" si="11"/>
        <v>0</v>
      </c>
    </row>
    <row r="110" spans="1:27" s="466" customFormat="1" ht="42" customHeight="1" x14ac:dyDescent="0.25">
      <c r="A110" s="222">
        <f>'Unit Data from Audit Worksheet'!A133</f>
        <v>334</v>
      </c>
      <c r="B110" s="232" t="str">
        <f>'Unit Data from Audit Worksheet'!C133</f>
        <v>Gov.-Capital Assets Schedule in the Notes</v>
      </c>
      <c r="C110" s="240" t="str">
        <f>'Unit Data from Audit Worksheet'!D133</f>
        <v>Gross value.  
Exclude non-depreciable.</v>
      </c>
      <c r="D110" s="372"/>
      <c r="E110" s="634">
        <f>'Unit Data from Audit Worksheet'!F133</f>
        <v>0</v>
      </c>
      <c r="F110" s="211"/>
      <c r="G110" s="277"/>
      <c r="H110" s="204">
        <f>'Unit Data from Audit Worksheet'!I133</f>
        <v>0</v>
      </c>
      <c r="I110" s="584"/>
      <c r="J110" s="201">
        <v>334</v>
      </c>
      <c r="K110" s="249" t="s">
        <v>300</v>
      </c>
      <c r="L110" s="635">
        <f t="shared" si="12"/>
        <v>0</v>
      </c>
      <c r="P110" s="599"/>
      <c r="Q110" s="396"/>
      <c r="R110" s="579"/>
      <c r="W110" s="694" t="b">
        <f t="shared" si="9"/>
        <v>1</v>
      </c>
      <c r="X110" s="662">
        <f t="shared" si="11"/>
        <v>0</v>
      </c>
    </row>
    <row r="111" spans="1:27" ht="42" customHeight="1" x14ac:dyDescent="0.25">
      <c r="A111" s="222">
        <f>'Unit Data from Audit Worksheet'!A134</f>
        <v>373</v>
      </c>
      <c r="B111" s="232" t="str">
        <f>'Unit Data from Audit Worksheet'!C134</f>
        <v>Gov.-Capital Assets Schedule in the Notes</v>
      </c>
      <c r="C111" s="240" t="str">
        <f>'Unit Data from Audit Worksheet'!D134</f>
        <v>Accumulated depreciation</v>
      </c>
      <c r="D111" s="372"/>
      <c r="E111" s="634">
        <f>'Unit Data from Audit Worksheet'!F134</f>
        <v>0</v>
      </c>
      <c r="F111" s="211"/>
      <c r="G111" s="277"/>
      <c r="H111" s="204">
        <f>'Unit Data from Audit Worksheet'!I134</f>
        <v>0</v>
      </c>
      <c r="I111" s="584"/>
      <c r="J111" s="201">
        <v>373</v>
      </c>
      <c r="K111" s="260" t="s">
        <v>580</v>
      </c>
      <c r="L111" s="635">
        <f t="shared" si="12"/>
        <v>0</v>
      </c>
      <c r="P111" s="599"/>
      <c r="R111" s="579"/>
      <c r="W111" s="694" t="b">
        <f t="shared" si="9"/>
        <v>1</v>
      </c>
      <c r="X111" s="662">
        <f t="shared" si="11"/>
        <v>0</v>
      </c>
      <c r="AA111" s="381"/>
    </row>
    <row r="112" spans="1:27" s="69" customFormat="1" ht="42" customHeight="1" x14ac:dyDescent="0.25">
      <c r="A112" s="222">
        <f>'Unit Data from Audit Worksheet'!A138</f>
        <v>327</v>
      </c>
      <c r="B112" s="232" t="str">
        <f>'Unit Data from Audit Worksheet'!C138</f>
        <v>WS-Capital Assets Schedule in the Notes</v>
      </c>
      <c r="C112" s="240" t="str">
        <f>'Unit Data from Audit Worksheet'!D138</f>
        <v>Land and all other non depreciable capital assets 
Exclude construction in progress</v>
      </c>
      <c r="D112" s="372"/>
      <c r="E112" s="634">
        <f>'Unit Data from Audit Worksheet'!F138</f>
        <v>0</v>
      </c>
      <c r="F112" s="211"/>
      <c r="G112" s="277"/>
      <c r="H112" s="204">
        <f>'Unit Data from Audit Worksheet'!I138</f>
        <v>0</v>
      </c>
      <c r="I112" s="584"/>
      <c r="J112" s="201">
        <v>327</v>
      </c>
      <c r="K112" s="261" t="s">
        <v>581</v>
      </c>
      <c r="L112" s="635">
        <f t="shared" si="12"/>
        <v>0</v>
      </c>
      <c r="P112" s="599"/>
      <c r="Q112" s="315"/>
      <c r="R112" s="579"/>
      <c r="W112" s="694" t="b">
        <f t="shared" si="9"/>
        <v>1</v>
      </c>
      <c r="X112" s="662">
        <f t="shared" si="11"/>
        <v>0</v>
      </c>
      <c r="AA112" s="381"/>
    </row>
    <row r="113" spans="1:27" ht="42" customHeight="1" x14ac:dyDescent="0.25">
      <c r="A113" s="222">
        <f>'Unit Data from Audit Worksheet'!A139</f>
        <v>328</v>
      </c>
      <c r="B113" s="232" t="str">
        <f>'Unit Data from Audit Worksheet'!C139</f>
        <v>WS-Capital Assets Schedule in the Notes</v>
      </c>
      <c r="C113" s="240" t="str">
        <f>'Unit Data from Audit Worksheet'!D139</f>
        <v>Construction in progress</v>
      </c>
      <c r="D113" s="372"/>
      <c r="E113" s="634">
        <f>'Unit Data from Audit Worksheet'!F139</f>
        <v>0</v>
      </c>
      <c r="F113" s="211"/>
      <c r="G113" s="277"/>
      <c r="H113" s="204">
        <f>'Unit Data from Audit Worksheet'!I139</f>
        <v>0</v>
      </c>
      <c r="I113" s="584"/>
      <c r="J113" s="201">
        <v>328</v>
      </c>
      <c r="K113" s="262" t="s">
        <v>582</v>
      </c>
      <c r="L113" s="635">
        <f t="shared" si="12"/>
        <v>0</v>
      </c>
      <c r="P113" s="599"/>
      <c r="R113" s="579"/>
      <c r="W113" s="694" t="b">
        <f t="shared" si="9"/>
        <v>1</v>
      </c>
      <c r="X113" s="662">
        <f t="shared" si="11"/>
        <v>0</v>
      </c>
      <c r="AA113" s="381"/>
    </row>
    <row r="114" spans="1:27" s="221" customFormat="1" ht="42" customHeight="1" x14ac:dyDescent="0.25">
      <c r="A114" s="222">
        <f>'Unit Data from Audit Worksheet'!A143</f>
        <v>515</v>
      </c>
      <c r="B114" s="232" t="str">
        <f>'Unit Data from Audit Worksheet'!C143</f>
        <v>WS Capital Assets Schedule-Gross Value</v>
      </c>
      <c r="C114" s="240" t="str">
        <f>'Unit Data from Audit Worksheet'!D143</f>
        <v>Buildings</v>
      </c>
      <c r="D114" s="372"/>
      <c r="E114" s="634">
        <f>'Unit Data from Audit Worksheet'!F143</f>
        <v>0</v>
      </c>
      <c r="F114" s="211"/>
      <c r="G114" s="277"/>
      <c r="H114" s="204">
        <f>'Unit Data from Audit Worksheet'!I143</f>
        <v>0</v>
      </c>
      <c r="I114" s="584"/>
      <c r="J114" s="201">
        <v>515</v>
      </c>
      <c r="K114" s="263" t="s">
        <v>301</v>
      </c>
      <c r="L114" s="635">
        <f t="shared" si="12"/>
        <v>0</v>
      </c>
      <c r="P114" s="599"/>
      <c r="Q114" s="315"/>
      <c r="R114" s="579"/>
      <c r="W114" s="694" t="b">
        <f t="shared" si="9"/>
        <v>1</v>
      </c>
      <c r="X114" s="662">
        <f t="shared" si="11"/>
        <v>0</v>
      </c>
      <c r="AA114" s="381"/>
    </row>
    <row r="115" spans="1:27" s="221" customFormat="1" ht="42" customHeight="1" x14ac:dyDescent="0.25">
      <c r="A115" s="222">
        <f>'Unit Data from Audit Worksheet'!A144</f>
        <v>516</v>
      </c>
      <c r="B115" s="232" t="str">
        <f>'Unit Data from Audit Worksheet'!C144</f>
        <v>WS Capital Assets Schedule-Gross Value</v>
      </c>
      <c r="C115" s="240" t="str">
        <f>'Unit Data from Audit Worksheet'!D144</f>
        <v>Plant / distributions systems / water lines</v>
      </c>
      <c r="D115" s="372"/>
      <c r="E115" s="634">
        <f>'Unit Data from Audit Worksheet'!F144</f>
        <v>0</v>
      </c>
      <c r="F115" s="211"/>
      <c r="G115" s="277"/>
      <c r="H115" s="204">
        <f>'Unit Data from Audit Worksheet'!I144</f>
        <v>0</v>
      </c>
      <c r="I115" s="584"/>
      <c r="J115" s="201">
        <v>516</v>
      </c>
      <c r="K115" s="263" t="s">
        <v>302</v>
      </c>
      <c r="L115" s="635">
        <f t="shared" si="12"/>
        <v>0</v>
      </c>
      <c r="P115" s="599"/>
      <c r="Q115" s="315"/>
      <c r="R115" s="579"/>
      <c r="W115" s="694" t="b">
        <f t="shared" si="9"/>
        <v>1</v>
      </c>
      <c r="X115" s="662">
        <f t="shared" si="11"/>
        <v>0</v>
      </c>
      <c r="AA115" s="381"/>
    </row>
    <row r="116" spans="1:27" s="221" customFormat="1" ht="42" customHeight="1" x14ac:dyDescent="0.25">
      <c r="A116" s="222">
        <f>'Unit Data from Audit Worksheet'!A145</f>
        <v>517</v>
      </c>
      <c r="B116" s="232" t="str">
        <f>'Unit Data from Audit Worksheet'!C145</f>
        <v>WS Capital Assets Schedule-Gross Value</v>
      </c>
      <c r="C116" s="240" t="str">
        <f>'Unit Data from Audit Worksheet'!D145</f>
        <v>Infrastructure(other infrastructure)</v>
      </c>
      <c r="D116" s="372"/>
      <c r="E116" s="634">
        <f>'Unit Data from Audit Worksheet'!F145</f>
        <v>0</v>
      </c>
      <c r="F116" s="211"/>
      <c r="G116" s="277"/>
      <c r="H116" s="204">
        <f>'Unit Data from Audit Worksheet'!I145</f>
        <v>0</v>
      </c>
      <c r="I116" s="584"/>
      <c r="J116" s="201">
        <v>517</v>
      </c>
      <c r="K116" s="264" t="s">
        <v>303</v>
      </c>
      <c r="L116" s="635">
        <f t="shared" si="12"/>
        <v>0</v>
      </c>
      <c r="P116" s="599"/>
      <c r="Q116" s="315"/>
      <c r="R116" s="579"/>
      <c r="W116" s="694" t="b">
        <f t="shared" si="9"/>
        <v>1</v>
      </c>
      <c r="X116" s="662">
        <f t="shared" si="11"/>
        <v>0</v>
      </c>
      <c r="AA116" s="381"/>
    </row>
    <row r="117" spans="1:27" s="221" customFormat="1" ht="42" customHeight="1" x14ac:dyDescent="0.25">
      <c r="A117" s="222">
        <f>'Unit Data from Audit Worksheet'!A146</f>
        <v>518</v>
      </c>
      <c r="B117" s="232" t="str">
        <f>'Unit Data from Audit Worksheet'!C146</f>
        <v>WS Capital Assets Schedule-Gross Value</v>
      </c>
      <c r="C117" s="240" t="str">
        <f>'Unit Data from Audit Worksheet'!D146</f>
        <v>All other depreciable capital assets</v>
      </c>
      <c r="D117" s="372"/>
      <c r="E117" s="634">
        <f>'Unit Data from Audit Worksheet'!F146</f>
        <v>0</v>
      </c>
      <c r="F117" s="211"/>
      <c r="G117" s="277"/>
      <c r="H117" s="204">
        <f>'Unit Data from Audit Worksheet'!I146</f>
        <v>0</v>
      </c>
      <c r="I117" s="584"/>
      <c r="J117" s="201">
        <v>518</v>
      </c>
      <c r="K117" s="264" t="s">
        <v>304</v>
      </c>
      <c r="L117" s="635">
        <f t="shared" si="12"/>
        <v>0</v>
      </c>
      <c r="P117" s="599"/>
      <c r="Q117" s="315"/>
      <c r="R117" s="579"/>
      <c r="W117" s="694" t="b">
        <f t="shared" si="9"/>
        <v>1</v>
      </c>
      <c r="X117" s="662">
        <f t="shared" si="11"/>
        <v>0</v>
      </c>
      <c r="AA117" s="381"/>
    </row>
    <row r="118" spans="1:27" s="221" customFormat="1" ht="42" customHeight="1" x14ac:dyDescent="0.25">
      <c r="A118" s="222">
        <f>'Unit Data from Audit Worksheet'!A149</f>
        <v>519</v>
      </c>
      <c r="B118" s="232" t="str">
        <f>'Unit Data from Audit Worksheet'!C149</f>
        <v>WS Capital Assets Schedule-Annual Depreciation</v>
      </c>
      <c r="C118" s="240" t="str">
        <f>'Unit Data from Audit Worksheet'!D149</f>
        <v>Buildings annual depreciation</v>
      </c>
      <c r="D118" s="372"/>
      <c r="E118" s="634">
        <f>'Unit Data from Audit Worksheet'!F149</f>
        <v>0</v>
      </c>
      <c r="F118" s="211"/>
      <c r="G118" s="277"/>
      <c r="H118" s="204">
        <f>'Unit Data from Audit Worksheet'!I149</f>
        <v>0</v>
      </c>
      <c r="I118" s="584"/>
      <c r="J118" s="201">
        <v>519</v>
      </c>
      <c r="K118" s="264" t="s">
        <v>305</v>
      </c>
      <c r="L118" s="635">
        <f t="shared" si="12"/>
        <v>0</v>
      </c>
      <c r="P118" s="599"/>
      <c r="Q118" s="315"/>
      <c r="R118" s="579"/>
      <c r="W118" s="694" t="b">
        <f t="shared" si="9"/>
        <v>1</v>
      </c>
      <c r="X118" s="662">
        <f t="shared" si="11"/>
        <v>0</v>
      </c>
      <c r="AA118" s="381"/>
    </row>
    <row r="119" spans="1:27" s="221" customFormat="1" ht="43.5" customHeight="1" x14ac:dyDescent="0.25">
      <c r="A119" s="222">
        <f>'Unit Data from Audit Worksheet'!A150</f>
        <v>520</v>
      </c>
      <c r="B119" s="232" t="str">
        <f>'Unit Data from Audit Worksheet'!C150</f>
        <v>WS Capital Assets Schedule-Annual Depreciation</v>
      </c>
      <c r="C119" s="240" t="str">
        <f>'Unit Data from Audit Worksheet'!D150</f>
        <v>Plant / distributions systems / water lines annual depreciation</v>
      </c>
      <c r="D119" s="372"/>
      <c r="E119" s="634">
        <f>'Unit Data from Audit Worksheet'!F150</f>
        <v>0</v>
      </c>
      <c r="F119" s="211"/>
      <c r="G119" s="277"/>
      <c r="H119" s="204">
        <f>'Unit Data from Audit Worksheet'!I150</f>
        <v>0</v>
      </c>
      <c r="I119" s="584"/>
      <c r="J119" s="201">
        <v>520</v>
      </c>
      <c r="K119" s="266" t="s">
        <v>306</v>
      </c>
      <c r="L119" s="635">
        <f t="shared" si="12"/>
        <v>0</v>
      </c>
      <c r="P119" s="599"/>
      <c r="Q119" s="315"/>
      <c r="R119" s="579"/>
      <c r="W119" s="694" t="b">
        <f t="shared" si="9"/>
        <v>1</v>
      </c>
      <c r="X119" s="662">
        <f t="shared" si="11"/>
        <v>0</v>
      </c>
      <c r="AA119" s="381"/>
    </row>
    <row r="120" spans="1:27" s="221" customFormat="1" ht="43.5" customHeight="1" x14ac:dyDescent="0.25">
      <c r="A120" s="222">
        <f>'Unit Data from Audit Worksheet'!A151</f>
        <v>521</v>
      </c>
      <c r="B120" s="232" t="str">
        <f>'Unit Data from Audit Worksheet'!C151</f>
        <v>WS Capital Assets Schedule-Annual Depreciation</v>
      </c>
      <c r="C120" s="240" t="str">
        <f>'Unit Data from Audit Worksheet'!D151</f>
        <v>Infrastructure(other infrastructure) annual depreciation</v>
      </c>
      <c r="D120" s="372"/>
      <c r="E120" s="634">
        <f>'Unit Data from Audit Worksheet'!F151</f>
        <v>0</v>
      </c>
      <c r="F120" s="211"/>
      <c r="G120" s="277"/>
      <c r="H120" s="204">
        <f>'Unit Data from Audit Worksheet'!I151</f>
        <v>0</v>
      </c>
      <c r="I120" s="584"/>
      <c r="J120" s="201">
        <v>521</v>
      </c>
      <c r="K120" s="265" t="s">
        <v>307</v>
      </c>
      <c r="L120" s="635">
        <f t="shared" si="12"/>
        <v>0</v>
      </c>
      <c r="P120" s="599"/>
      <c r="Q120" s="315"/>
      <c r="R120" s="579"/>
      <c r="W120" s="694" t="b">
        <f t="shared" si="9"/>
        <v>1</v>
      </c>
      <c r="X120" s="662">
        <f t="shared" si="11"/>
        <v>0</v>
      </c>
      <c r="AA120" s="381"/>
    </row>
    <row r="121" spans="1:27" s="221" customFormat="1" ht="43.5" customHeight="1" x14ac:dyDescent="0.25">
      <c r="A121" s="222">
        <f>'Unit Data from Audit Worksheet'!A152</f>
        <v>522</v>
      </c>
      <c r="B121" s="232" t="str">
        <f>'Unit Data from Audit Worksheet'!C152</f>
        <v>WS Capital Assets Schedule-Annual Depreciation</v>
      </c>
      <c r="C121" s="240" t="str">
        <f>'Unit Data from Audit Worksheet'!D152</f>
        <v>All other depreciable capital assets annual depreciation</v>
      </c>
      <c r="D121" s="372"/>
      <c r="E121" s="634">
        <f>'Unit Data from Audit Worksheet'!F152</f>
        <v>0</v>
      </c>
      <c r="F121" s="211"/>
      <c r="G121" s="277"/>
      <c r="H121" s="204">
        <f>'Unit Data from Audit Worksheet'!I152</f>
        <v>0</v>
      </c>
      <c r="I121" s="584"/>
      <c r="J121" s="201">
        <v>522</v>
      </c>
      <c r="K121" s="265" t="s">
        <v>308</v>
      </c>
      <c r="L121" s="635">
        <f t="shared" si="12"/>
        <v>0</v>
      </c>
      <c r="P121" s="599"/>
      <c r="Q121" s="315"/>
      <c r="R121" s="579"/>
      <c r="W121" s="694" t="b">
        <f t="shared" si="9"/>
        <v>1</v>
      </c>
      <c r="X121" s="662">
        <f t="shared" si="11"/>
        <v>0</v>
      </c>
      <c r="AA121" s="381"/>
    </row>
    <row r="122" spans="1:27" s="221" customFormat="1" ht="43.5" customHeight="1" x14ac:dyDescent="0.25">
      <c r="A122" s="222">
        <f>'Unit Data from Audit Worksheet'!A155</f>
        <v>523</v>
      </c>
      <c r="B122" s="232" t="str">
        <f>'Unit Data from Audit Worksheet'!C155</f>
        <v>WS Capital Assets Schedule-Accumulated Depreciation</v>
      </c>
      <c r="C122" s="240" t="str">
        <f>'Unit Data from Audit Worksheet'!D155</f>
        <v>Building accumulated depreciation</v>
      </c>
      <c r="D122" s="372"/>
      <c r="E122" s="634">
        <f>'Unit Data from Audit Worksheet'!F155</f>
        <v>0</v>
      </c>
      <c r="F122" s="211"/>
      <c r="G122" s="277"/>
      <c r="H122" s="204">
        <f>'Unit Data from Audit Worksheet'!I155</f>
        <v>0</v>
      </c>
      <c r="I122" s="584"/>
      <c r="J122" s="201">
        <v>523</v>
      </c>
      <c r="K122" s="265" t="s">
        <v>309</v>
      </c>
      <c r="L122" s="635">
        <f t="shared" si="12"/>
        <v>0</v>
      </c>
      <c r="P122" s="599"/>
      <c r="Q122" s="315"/>
      <c r="R122" s="579"/>
      <c r="W122" s="694" t="b">
        <f t="shared" si="9"/>
        <v>1</v>
      </c>
      <c r="X122" s="662">
        <f t="shared" si="11"/>
        <v>0</v>
      </c>
      <c r="AA122" s="381"/>
    </row>
    <row r="123" spans="1:27" s="221" customFormat="1" ht="43.5" customHeight="1" x14ac:dyDescent="0.25">
      <c r="A123" s="222">
        <f>'Unit Data from Audit Worksheet'!A156</f>
        <v>524</v>
      </c>
      <c r="B123" s="232" t="str">
        <f>'Unit Data from Audit Worksheet'!C156</f>
        <v>WS Capital Assets Schedule-Accumulated Depreciation</v>
      </c>
      <c r="C123" s="240" t="str">
        <f>'Unit Data from Audit Worksheet'!D156</f>
        <v>Plant / distributions systems / water lines accumulated depreciation</v>
      </c>
      <c r="D123" s="372"/>
      <c r="E123" s="634">
        <f>'Unit Data from Audit Worksheet'!F156</f>
        <v>0</v>
      </c>
      <c r="F123" s="211"/>
      <c r="G123" s="277"/>
      <c r="H123" s="204">
        <f>'Unit Data from Audit Worksheet'!I156</f>
        <v>0</v>
      </c>
      <c r="I123" s="584"/>
      <c r="J123" s="201">
        <v>524</v>
      </c>
      <c r="K123" s="265" t="s">
        <v>310</v>
      </c>
      <c r="L123" s="635">
        <f t="shared" si="12"/>
        <v>0</v>
      </c>
      <c r="P123" s="599"/>
      <c r="Q123" s="315"/>
      <c r="R123" s="579"/>
      <c r="W123" s="694" t="b">
        <f t="shared" si="9"/>
        <v>1</v>
      </c>
      <c r="X123" s="662">
        <f t="shared" si="11"/>
        <v>0</v>
      </c>
      <c r="AA123" s="381"/>
    </row>
    <row r="124" spans="1:27" s="221" customFormat="1" ht="43.5" customHeight="1" x14ac:dyDescent="0.25">
      <c r="A124" s="222">
        <f>'Unit Data from Audit Worksheet'!A157</f>
        <v>525</v>
      </c>
      <c r="B124" s="232" t="str">
        <f>'Unit Data from Audit Worksheet'!C157</f>
        <v>WS Capital Assets Schedule-Accumulated Depreciation</v>
      </c>
      <c r="C124" s="240" t="str">
        <f>'Unit Data from Audit Worksheet'!D157</f>
        <v>Infrastructure(other infrastructure) accumulated depreciation</v>
      </c>
      <c r="D124" s="372"/>
      <c r="E124" s="634">
        <f>'Unit Data from Audit Worksheet'!F157</f>
        <v>0</v>
      </c>
      <c r="F124" s="211"/>
      <c r="G124" s="277"/>
      <c r="H124" s="204">
        <f>'Unit Data from Audit Worksheet'!I157</f>
        <v>0</v>
      </c>
      <c r="I124" s="584"/>
      <c r="J124" s="201">
        <v>525</v>
      </c>
      <c r="K124" s="265" t="s">
        <v>311</v>
      </c>
      <c r="L124" s="635">
        <f t="shared" si="12"/>
        <v>0</v>
      </c>
      <c r="P124" s="599"/>
      <c r="Q124" s="315"/>
      <c r="R124" s="579"/>
      <c r="W124" s="694" t="b">
        <f t="shared" si="9"/>
        <v>1</v>
      </c>
      <c r="X124" s="662">
        <f t="shared" si="11"/>
        <v>0</v>
      </c>
      <c r="AA124" s="381"/>
    </row>
    <row r="125" spans="1:27" s="221" customFormat="1" ht="43.5" customHeight="1" x14ac:dyDescent="0.25">
      <c r="A125" s="222">
        <f>'Unit Data from Audit Worksheet'!A158</f>
        <v>526</v>
      </c>
      <c r="B125" s="232" t="str">
        <f>'Unit Data from Audit Worksheet'!C158</f>
        <v>WS Capital Assets Schedule-Accumulated Depreciation</v>
      </c>
      <c r="C125" s="240" t="str">
        <f>'Unit Data from Audit Worksheet'!D158</f>
        <v>All other depreciable capital assets accumulated depreciation</v>
      </c>
      <c r="D125" s="372"/>
      <c r="E125" s="634">
        <f>'Unit Data from Audit Worksheet'!F158</f>
        <v>0</v>
      </c>
      <c r="F125" s="211"/>
      <c r="G125" s="277"/>
      <c r="H125" s="204">
        <f>'Unit Data from Audit Worksheet'!I158</f>
        <v>0</v>
      </c>
      <c r="I125" s="584"/>
      <c r="J125" s="201">
        <v>526</v>
      </c>
      <c r="K125" s="267" t="s">
        <v>312</v>
      </c>
      <c r="L125" s="635">
        <f t="shared" si="12"/>
        <v>0</v>
      </c>
      <c r="P125" s="599"/>
      <c r="Q125" s="315"/>
      <c r="R125" s="579"/>
      <c r="W125" s="694" t="b">
        <f t="shared" si="9"/>
        <v>1</v>
      </c>
      <c r="X125" s="662">
        <f t="shared" si="11"/>
        <v>0</v>
      </c>
      <c r="AA125" s="381"/>
    </row>
    <row r="126" spans="1:27" s="221" customFormat="1" ht="177" customHeight="1" x14ac:dyDescent="0.25">
      <c r="A126" s="322">
        <f>'Unit Data from Audit Worksheet'!A162</f>
        <v>337</v>
      </c>
      <c r="B126" s="232" t="str">
        <f>'Unit Data from Audit Worksheet'!C162</f>
        <v>Long-Term Liability Note - Governmental Activities</v>
      </c>
      <c r="C126" s="232" t="str">
        <f>'Unit Data from Audit Worksheet'!D162</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26" s="372"/>
      <c r="E126" s="634">
        <f>'Unit Data from Audit Worksheet'!F162</f>
        <v>0</v>
      </c>
      <c r="F126" s="391">
        <f>IF(L126&lt;0,"Error: Enter as a positive.",)</f>
        <v>0</v>
      </c>
      <c r="G126" s="277"/>
      <c r="H126" s="204">
        <f>'Unit Data from Audit Worksheet'!I162</f>
        <v>0</v>
      </c>
      <c r="I126" s="584"/>
      <c r="J126" s="320">
        <v>337</v>
      </c>
      <c r="K126" s="194" t="s">
        <v>282</v>
      </c>
      <c r="L126" s="635">
        <f t="shared" si="12"/>
        <v>0</v>
      </c>
      <c r="P126" s="599"/>
      <c r="Q126" s="315"/>
      <c r="R126" s="579"/>
      <c r="W126" s="694" t="b">
        <f t="shared" si="9"/>
        <v>1</v>
      </c>
      <c r="X126" s="662">
        <f t="shared" si="11"/>
        <v>0</v>
      </c>
      <c r="AA126" s="381"/>
    </row>
    <row r="127" spans="1:27" s="221" customFormat="1" ht="60.75" customHeight="1" x14ac:dyDescent="0.25">
      <c r="A127" s="222">
        <f>'Unit Data from Audit Worksheet'!A163</f>
        <v>343</v>
      </c>
      <c r="B127" s="232" t="str">
        <f>'Unit Data from Audit Worksheet'!C163</f>
        <v>Long-Term Liability Note - Governmental Activities</v>
      </c>
      <c r="C127" s="220" t="str">
        <f>'Unit Data from Audit Worksheet'!D163</f>
        <v>Decreases made (principal paid) on Long-Term Debt in current fiscal year.  Reduce for debt refunding.</v>
      </c>
      <c r="D127" s="372"/>
      <c r="E127" s="634">
        <f>'Unit Data from Audit Worksheet'!F163</f>
        <v>0</v>
      </c>
      <c r="F127" s="391">
        <f>IF(L127&lt;0,"Error: Enter as a positive.",)</f>
        <v>0</v>
      </c>
      <c r="G127" s="277"/>
      <c r="H127" s="204">
        <f>'Unit Data from Audit Worksheet'!I163</f>
        <v>0</v>
      </c>
      <c r="I127" s="584"/>
      <c r="J127" s="201">
        <v>343</v>
      </c>
      <c r="K127" s="194" t="s">
        <v>283</v>
      </c>
      <c r="L127" s="635">
        <f t="shared" si="12"/>
        <v>0</v>
      </c>
      <c r="P127" s="599"/>
      <c r="Q127" s="315"/>
      <c r="R127" s="579"/>
      <c r="W127" s="694" t="b">
        <f t="shared" si="9"/>
        <v>1</v>
      </c>
      <c r="X127" s="662">
        <f t="shared" si="11"/>
        <v>0</v>
      </c>
      <c r="AA127" s="381"/>
    </row>
    <row r="128" spans="1:27" s="221" customFormat="1" ht="179.25" customHeight="1" x14ac:dyDescent="0.25">
      <c r="A128" s="222">
        <f>'Unit Data from Audit Worksheet'!A164</f>
        <v>82</v>
      </c>
      <c r="B128" s="232" t="str">
        <f>'Unit Data from Audit Worksheet'!C164</f>
        <v>Long-Term Liability Note - Water Sewer Activities</v>
      </c>
      <c r="C128" s="232" t="str">
        <f>'Unit Data from Audit Worksheet'!D164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28" s="372"/>
      <c r="E128" s="634">
        <f>'Unit Data from Audit Worksheet'!F164</f>
        <v>0</v>
      </c>
      <c r="F128" s="391">
        <f>IF(L128&lt;0,"Error: Enter as a positive.",)</f>
        <v>0</v>
      </c>
      <c r="G128" s="277"/>
      <c r="H128" s="204">
        <f>'Unit Data from Audit Worksheet'!I164</f>
        <v>0</v>
      </c>
      <c r="I128" s="584"/>
      <c r="J128" s="201">
        <v>82</v>
      </c>
      <c r="K128" s="268" t="s">
        <v>585</v>
      </c>
      <c r="L128" s="635">
        <f t="shared" si="12"/>
        <v>0</v>
      </c>
      <c r="P128" s="599"/>
      <c r="Q128" s="315"/>
      <c r="R128" s="579"/>
      <c r="W128" s="694" t="b">
        <f t="shared" si="9"/>
        <v>1</v>
      </c>
      <c r="X128" s="662">
        <f>E128-L128</f>
        <v>0</v>
      </c>
      <c r="AA128" s="381"/>
    </row>
    <row r="129" spans="1:27" s="221" customFormat="1" ht="89.25" customHeight="1" x14ac:dyDescent="0.25">
      <c r="A129" s="393">
        <f>'Unit Data from Audit Worksheet'!A166</f>
        <v>622</v>
      </c>
      <c r="B129" s="394" t="str">
        <f>'Unit Data from Audit Worksheet'!C166</f>
        <v>FS., Pension note or RSI</v>
      </c>
      <c r="C129" s="394" t="str">
        <f>'Unit Data from Audit Worksheet'!D166</f>
        <v xml:space="preserve">Unit's Share of Net Pension Liability ($s)
- unit of government is a participating employer in the State's TSERS (Teachers' and State Employees' Retirement System) or the LGERS (Local Governmental Employees' Retirement System).  </v>
      </c>
      <c r="D129" s="372"/>
      <c r="E129" s="634">
        <f>'Unit Data from Audit Worksheet'!F166</f>
        <v>0</v>
      </c>
      <c r="F129" s="391"/>
      <c r="G129" s="395"/>
      <c r="H129" s="389"/>
      <c r="I129" s="584"/>
      <c r="J129" s="398">
        <v>622</v>
      </c>
      <c r="K129" s="329" t="s">
        <v>736</v>
      </c>
      <c r="L129" s="635">
        <f t="shared" si="12"/>
        <v>0</v>
      </c>
      <c r="P129" s="599"/>
      <c r="Q129" s="315"/>
      <c r="R129" s="579"/>
      <c r="W129" s="694" t="b">
        <f t="shared" si="9"/>
        <v>1</v>
      </c>
      <c r="X129" s="662" t="e">
        <f>#REF!-#REF!</f>
        <v>#REF!</v>
      </c>
      <c r="AA129" s="381"/>
    </row>
    <row r="130" spans="1:27" ht="134.25" customHeight="1" x14ac:dyDescent="0.25">
      <c r="A130" s="322">
        <f>'Unit Data from Audit Worksheet'!A167</f>
        <v>577</v>
      </c>
      <c r="B130" s="323" t="str">
        <f>'Unit Data from Audit Worksheet'!C167</f>
        <v>Pension Notes</v>
      </c>
      <c r="C130" s="323" t="str">
        <f>'Unit Data from Audit Worksheet'!D167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30" s="372"/>
      <c r="E130" s="634" t="str">
        <f>IF('Unit Data from Audit Worksheet'!F167="Yes",1,IF('Unit Data from Audit Worksheet'!F167="No",2,IF('Unit Data from Audit Worksheet'!F167&lt;1,"",IF('Unit Data from Audit Worksheet'!F167=0&gt;2,""))))</f>
        <v/>
      </c>
      <c r="F130" s="318"/>
      <c r="G130" s="314"/>
      <c r="H130" s="204"/>
      <c r="I130" s="584"/>
      <c r="J130" s="320">
        <v>577</v>
      </c>
      <c r="K130" s="299" t="s">
        <v>640</v>
      </c>
      <c r="L130" s="635" t="str">
        <f t="shared" si="12"/>
        <v/>
      </c>
      <c r="P130" s="599"/>
      <c r="R130" s="579"/>
      <c r="W130" s="694" t="b">
        <f t="shared" si="9"/>
        <v>1</v>
      </c>
      <c r="X130" s="662">
        <f t="shared" ref="X130:X141" si="13">E129-L129</f>
        <v>0</v>
      </c>
      <c r="AA130" s="381"/>
    </row>
    <row r="131" spans="1:27" ht="89.25" customHeight="1" x14ac:dyDescent="0.25">
      <c r="A131" s="251">
        <f>'Unit Data from Audit Worksheet'!A169</f>
        <v>598</v>
      </c>
      <c r="B131" s="323" t="str">
        <f>'Unit Data from Audit Worksheet'!C169</f>
        <v>LEO Note</v>
      </c>
      <c r="C131" s="321" t="str">
        <f>'Unit Data from Audit Worksheet'!D169</f>
        <v>Amount the unit paid out in benefits under LEO special separation allowance to retired law enforcement officers this fiscal year if you report under GASB 68 or GASB 73.</v>
      </c>
      <c r="D131" s="372"/>
      <c r="E131" s="634">
        <f>'Unit Data from Audit Worksheet'!F169</f>
        <v>0</v>
      </c>
      <c r="F131" s="391">
        <f>IF(L131&lt;0,"Error: Enter as a positive.",)</f>
        <v>0</v>
      </c>
      <c r="G131" s="277"/>
      <c r="H131" s="204">
        <f>'Unit Data from Audit Worksheet'!I169</f>
        <v>0</v>
      </c>
      <c r="I131" s="584"/>
      <c r="J131" s="337" t="s">
        <v>702</v>
      </c>
      <c r="K131" s="339" t="s">
        <v>704</v>
      </c>
      <c r="L131" s="635">
        <f t="shared" si="12"/>
        <v>0</v>
      </c>
      <c r="P131" s="599"/>
      <c r="R131" s="579"/>
      <c r="W131" s="694" t="b">
        <f t="shared" si="9"/>
        <v>1</v>
      </c>
      <c r="X131" s="662" t="e">
        <f t="shared" si="13"/>
        <v>#VALUE!</v>
      </c>
      <c r="AA131" s="381"/>
    </row>
    <row r="132" spans="1:27" ht="89.25" customHeight="1" x14ac:dyDescent="0.25">
      <c r="A132" s="322">
        <f>'Unit Data from Audit Worksheet'!A170</f>
        <v>599</v>
      </c>
      <c r="B132" s="323" t="str">
        <f>'Unit Data from Audit Worksheet'!C170</f>
        <v>LEO Note</v>
      </c>
      <c r="C132" s="321" t="str">
        <f>'Unit Data from Audit Worksheet'!D170</f>
        <v>The total LEO pension liability if you report under GASB 68 or GASB 73.</v>
      </c>
      <c r="D132" s="372"/>
      <c r="E132" s="634">
        <f>'Unit Data from Audit Worksheet'!F170</f>
        <v>0</v>
      </c>
      <c r="F132" s="391">
        <f>IF(L132&lt;0,"Error: Enter as a positive.",)</f>
        <v>0</v>
      </c>
      <c r="G132" s="314"/>
      <c r="H132" s="204">
        <f>'Unit Data from Audit Worksheet'!I170</f>
        <v>0</v>
      </c>
      <c r="I132" s="584"/>
      <c r="J132" s="320">
        <v>599</v>
      </c>
      <c r="K132" s="338" t="s">
        <v>703</v>
      </c>
      <c r="L132" s="635">
        <f t="shared" si="12"/>
        <v>0</v>
      </c>
      <c r="P132" s="599"/>
      <c r="R132" s="579"/>
      <c r="W132" s="694" t="b">
        <f t="shared" si="9"/>
        <v>1</v>
      </c>
      <c r="X132" s="662">
        <f t="shared" si="13"/>
        <v>0</v>
      </c>
      <c r="AA132" s="381"/>
    </row>
    <row r="133" spans="1:27" ht="89.25" customHeight="1" x14ac:dyDescent="0.25">
      <c r="A133" s="322">
        <f>'Unit Data from Audit Worksheet'!A171</f>
        <v>602</v>
      </c>
      <c r="B133" s="323" t="str">
        <f>'Unit Data from Audit Worksheet'!C171</f>
        <v>LEO Note</v>
      </c>
      <c r="C133" s="321" t="str">
        <f>'Unit Data from Audit Worksheet'!D171</f>
        <v>If you have LEO pension assets and are reporting under GASB 68 please enter "Plan Fiduciary Net Position" which can be found on your RSI schedules and the Notes.</v>
      </c>
      <c r="D133" s="372"/>
      <c r="E133" s="634">
        <f>'Unit Data from Audit Worksheet'!F171</f>
        <v>0</v>
      </c>
      <c r="F133" s="391">
        <f>IF(L133&lt;0,"Error: Enter as a positive.",)</f>
        <v>0</v>
      </c>
      <c r="G133" s="314"/>
      <c r="H133" s="204">
        <f>'Unit Data from Audit Worksheet'!I171</f>
        <v>0</v>
      </c>
      <c r="I133" s="584"/>
      <c r="J133" s="320">
        <v>602</v>
      </c>
      <c r="K133" s="334" t="s">
        <v>705</v>
      </c>
      <c r="L133" s="635">
        <f t="shared" si="12"/>
        <v>0</v>
      </c>
      <c r="P133" s="599"/>
      <c r="R133" s="579"/>
      <c r="W133" s="694" t="b">
        <f t="shared" ref="W133:W181" si="14">EXACT(A133,J133)</f>
        <v>1</v>
      </c>
      <c r="X133" s="662">
        <f t="shared" si="13"/>
        <v>0</v>
      </c>
      <c r="AA133" s="381"/>
    </row>
    <row r="134" spans="1:27" s="69" customFormat="1" ht="114.75" customHeight="1" x14ac:dyDescent="0.25">
      <c r="A134" s="322">
        <f>'Unit Data from Audit Worksheet'!A172</f>
        <v>619</v>
      </c>
      <c r="B134" s="323" t="str">
        <f>'Unit Data from Audit Worksheet'!C172</f>
        <v>LEO
RSI</v>
      </c>
      <c r="C134" s="356" t="str">
        <f>'Unit Data from Audit Worksheet'!D172</f>
        <v>LEOSSA – What is the plan’s fiduciary net position as a percentage of the total pension liability?  Please enter as percentage value; for example, 83.5% should be entered as 83.5.  If assets have not been set aside in a trust, please enter 0.0</v>
      </c>
      <c r="D134" s="340"/>
      <c r="E134" s="624">
        <f>'Unit Data from Audit Worksheet'!F172</f>
        <v>0</v>
      </c>
      <c r="F134" s="318" t="str">
        <f>IF(H134=L134,"","Column L does not equal Column H")</f>
        <v/>
      </c>
      <c r="G134" s="314"/>
      <c r="H134" s="363">
        <f>ROUND(IFERROR((L133/L132)*100,0),1)</f>
        <v>0</v>
      </c>
      <c r="I134" s="584"/>
      <c r="J134" s="361">
        <v>619</v>
      </c>
      <c r="K134" s="362" t="s">
        <v>1240</v>
      </c>
      <c r="L134" s="642">
        <f t="shared" si="12"/>
        <v>0</v>
      </c>
      <c r="M134" s="58"/>
      <c r="P134" s="599"/>
      <c r="Q134" s="315"/>
      <c r="R134" s="579"/>
      <c r="W134" s="694" t="b">
        <f t="shared" si="14"/>
        <v>1</v>
      </c>
      <c r="X134" s="662">
        <f t="shared" si="13"/>
        <v>0</v>
      </c>
      <c r="AA134" s="381"/>
    </row>
    <row r="135" spans="1:27" s="69" customFormat="1" ht="114.75" customHeight="1" x14ac:dyDescent="0.25">
      <c r="A135" s="393">
        <v>621</v>
      </c>
      <c r="B135" s="242" t="s">
        <v>729</v>
      </c>
      <c r="C135" s="451" t="str">
        <f>'Unit Data from Audit Worksheet'!D174</f>
        <v>Unit's share of RHBF Net OPEB Liability ($s)
- unit of government is a participating employer in the State's RHBF (Retiree Health Benefit Fund)</v>
      </c>
      <c r="D135" s="340"/>
      <c r="E135" s="634">
        <f>'Unit Data from Audit Worksheet'!F174</f>
        <v>0</v>
      </c>
      <c r="F135" s="391">
        <f>IF(L135&lt;0,"Error: Enter as a positive.",)</f>
        <v>0</v>
      </c>
      <c r="G135" s="453"/>
      <c r="H135" s="389"/>
      <c r="I135" s="584"/>
      <c r="J135" s="452">
        <v>621</v>
      </c>
      <c r="K135" s="454" t="s">
        <v>1209</v>
      </c>
      <c r="L135" s="635">
        <f t="shared" si="12"/>
        <v>0</v>
      </c>
      <c r="M135" s="58"/>
      <c r="P135" s="599"/>
      <c r="Q135" s="315"/>
      <c r="R135" s="579"/>
      <c r="W135" s="694" t="b">
        <f t="shared" si="14"/>
        <v>1</v>
      </c>
      <c r="X135" s="662">
        <f t="shared" si="13"/>
        <v>0</v>
      </c>
      <c r="AA135" s="381"/>
    </row>
    <row r="136" spans="1:27" s="221" customFormat="1" ht="118.5" customHeight="1" x14ac:dyDescent="0.25">
      <c r="A136" s="251">
        <f>'Unit Data from Audit Worksheet'!A175</f>
        <v>547</v>
      </c>
      <c r="B136" s="232" t="str">
        <f>'Unit Data from Audit Worksheet'!C175</f>
        <v>OPEB Note</v>
      </c>
      <c r="C136" s="232" t="str">
        <f>'Unit Data from Audit Worksheet'!D175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36" s="372"/>
      <c r="E136" s="634">
        <f>'Unit Data from Audit Worksheet'!F175</f>
        <v>0</v>
      </c>
      <c r="F136" s="212" t="str">
        <f>IF(L136&lt;1,"Please answer this question","")</f>
        <v>Please answer this question</v>
      </c>
      <c r="G136" s="277"/>
      <c r="H136" s="204">
        <f>'Unit Data from Audit Worksheet'!I175</f>
        <v>0</v>
      </c>
      <c r="I136" s="584"/>
      <c r="J136" s="201">
        <v>547</v>
      </c>
      <c r="K136" s="252" t="s">
        <v>568</v>
      </c>
      <c r="L136" s="635">
        <f t="shared" si="12"/>
        <v>0</v>
      </c>
      <c r="M136" s="58"/>
      <c r="P136" s="599"/>
      <c r="Q136"/>
      <c r="R136" s="579"/>
      <c r="W136" s="694" t="b">
        <f t="shared" si="14"/>
        <v>1</v>
      </c>
      <c r="X136" s="662">
        <f t="shared" si="13"/>
        <v>0</v>
      </c>
      <c r="AA136" s="381"/>
    </row>
    <row r="137" spans="1:27" s="307" customFormat="1" ht="110.25" customHeight="1" x14ac:dyDescent="0.25">
      <c r="A137" s="604">
        <f>'Unit Data from Audit Worksheet'!A176</f>
        <v>659</v>
      </c>
      <c r="B137" s="336" t="str">
        <f>'Unit Data from Audit Worksheet'!C176</f>
        <v>OPEB
 Note or RSI</v>
      </c>
      <c r="C137" s="605" t="str">
        <f>'Unit Data from Audit Worksheet'!D176</f>
        <v>Total OPEB benefits - total OPEB liability
If you do not provide benefit, please enter 0</v>
      </c>
      <c r="D137" s="372"/>
      <c r="E137" s="637">
        <f>'Unit Data from Audit Worksheet'!F176</f>
        <v>0</v>
      </c>
      <c r="F137" s="352">
        <f>IF(L137&lt;0,"Error: Enter as a positive.",)</f>
        <v>0</v>
      </c>
      <c r="G137" s="759" t="s">
        <v>1242</v>
      </c>
      <c r="H137" s="204">
        <f>'Unit Data from Audit Worksheet'!I176</f>
        <v>0</v>
      </c>
      <c r="I137" s="584"/>
      <c r="J137" s="800">
        <v>659</v>
      </c>
      <c r="K137" s="598" t="s">
        <v>891</v>
      </c>
      <c r="L137" s="801">
        <f t="shared" si="12"/>
        <v>0</v>
      </c>
      <c r="M137" s="58"/>
      <c r="P137" s="599"/>
      <c r="Q137"/>
      <c r="R137" s="579"/>
      <c r="W137" s="694" t="b">
        <f t="shared" si="14"/>
        <v>1</v>
      </c>
      <c r="X137" s="662">
        <f t="shared" si="13"/>
        <v>0</v>
      </c>
      <c r="AA137" s="381"/>
    </row>
    <row r="138" spans="1:27" s="4" customFormat="1" ht="117" customHeight="1" x14ac:dyDescent="0.25">
      <c r="A138" s="335">
        <f>'Unit Data from Audit Worksheet'!A177</f>
        <v>660</v>
      </c>
      <c r="B138" s="336" t="str">
        <f>'Unit Data from Audit Worksheet'!C177</f>
        <v>OPEB
 Note or RSI</v>
      </c>
      <c r="C138" s="450" t="str">
        <f>'Unit Data from Audit Worksheet'!D177</f>
        <v>Total OPEB benefits- OPEB plan fiduciary net position
If no fiduciary net position, enter 0</v>
      </c>
      <c r="D138" s="372"/>
      <c r="E138" s="637">
        <f>'Unit Data from Audit Worksheet'!F177</f>
        <v>0</v>
      </c>
      <c r="F138" s="437">
        <f>IF(L138&lt;0,"Note: Number is normally positive.",)</f>
        <v>0</v>
      </c>
      <c r="G138" s="759" t="s">
        <v>1242</v>
      </c>
      <c r="H138" s="204">
        <f>'Unit Data from Audit Worksheet'!I177</f>
        <v>0</v>
      </c>
      <c r="I138" s="584"/>
      <c r="J138" s="802">
        <v>660</v>
      </c>
      <c r="K138" s="598" t="s">
        <v>892</v>
      </c>
      <c r="L138" s="801">
        <f t="shared" si="12"/>
        <v>0</v>
      </c>
      <c r="M138" s="57"/>
      <c r="P138" s="599"/>
      <c r="Q138" s="315"/>
      <c r="R138" s="579"/>
      <c r="W138" s="694" t="b">
        <f t="shared" si="14"/>
        <v>1</v>
      </c>
      <c r="X138" s="662">
        <f t="shared" si="13"/>
        <v>0</v>
      </c>
      <c r="AA138" s="381"/>
    </row>
    <row r="139" spans="1:27" s="308" customFormat="1" ht="131.25" customHeight="1" x14ac:dyDescent="0.25">
      <c r="A139" s="335">
        <f>'Unit Data from Audit Worksheet'!A178</f>
        <v>661</v>
      </c>
      <c r="B139" s="336" t="str">
        <f>'Unit Data from Audit Worksheet'!C178</f>
        <v>OPEB
RSI</v>
      </c>
      <c r="C139" s="450" t="str">
        <f>'Unit Data from Audit Worksheet'!D178</f>
        <v>Total OPEB benefits - What is the plan’s fiduciary net position as a percentage of the total OPEB liability?  Please enter as percentage value; for example, 83.5% should be entered as 83.5.  If assets have not been set aside in a trust, please enter 0.0</v>
      </c>
      <c r="D139" s="340"/>
      <c r="E139" s="799">
        <f>'Unit Data from Audit Worksheet'!F178</f>
        <v>0</v>
      </c>
      <c r="F139" s="352" t="str">
        <f>IF(H139=L139,"","Column L does not equal Column H")</f>
        <v/>
      </c>
      <c r="G139" s="759" t="s">
        <v>1242</v>
      </c>
      <c r="H139" s="363">
        <f>ROUND(IFERROR((L138/L137)*100,0),1)</f>
        <v>0</v>
      </c>
      <c r="I139" s="584"/>
      <c r="J139" s="802">
        <v>661</v>
      </c>
      <c r="K139" s="596" t="s">
        <v>934</v>
      </c>
      <c r="L139" s="642">
        <f t="shared" si="12"/>
        <v>0</v>
      </c>
      <c r="M139" s="57"/>
      <c r="P139" s="599"/>
      <c r="Q139" s="315"/>
      <c r="R139" s="579"/>
      <c r="W139" s="694" t="b">
        <f t="shared" si="14"/>
        <v>1</v>
      </c>
      <c r="X139" s="662">
        <f t="shared" si="13"/>
        <v>0</v>
      </c>
      <c r="AA139" s="381"/>
    </row>
    <row r="140" spans="1:27" s="308" customFormat="1" ht="54.75" customHeight="1" x14ac:dyDescent="0.25">
      <c r="A140" s="222">
        <f>'Unit Data from Audit Worksheet'!A181</f>
        <v>371</v>
      </c>
      <c r="B140" s="232" t="str">
        <f>'Unit Data from Audit Worksheet'!C181</f>
        <v>Transfer Note</v>
      </c>
      <c r="C140" s="220" t="str">
        <f>'Unit Data from Audit Worksheet'!D181</f>
        <v>Amount of Transfers from the General Fund to the Debt Service Fund (Enter as positive)</v>
      </c>
      <c r="D140" s="372"/>
      <c r="E140" s="634">
        <f>'Unit Data from Audit Worksheet'!F181</f>
        <v>0</v>
      </c>
      <c r="F140" s="391">
        <f>IF(L140&lt;0,"Error: Enter as a positive.",)</f>
        <v>0</v>
      </c>
      <c r="G140" s="277"/>
      <c r="H140" s="204">
        <f>'Unit Data from Audit Worksheet'!I181</f>
        <v>0</v>
      </c>
      <c r="I140" s="196"/>
      <c r="J140" s="198">
        <v>371</v>
      </c>
      <c r="K140" s="194" t="s">
        <v>286</v>
      </c>
      <c r="L140" s="635">
        <f t="shared" si="12"/>
        <v>0</v>
      </c>
      <c r="M140" s="57"/>
      <c r="P140" s="599"/>
      <c r="Q140" s="315"/>
      <c r="R140" s="579"/>
      <c r="W140" s="694" t="b">
        <f t="shared" si="14"/>
        <v>1</v>
      </c>
      <c r="X140" s="662">
        <f t="shared" si="13"/>
        <v>0</v>
      </c>
      <c r="AA140" s="381"/>
    </row>
    <row r="141" spans="1:27" s="23" customFormat="1" ht="60" x14ac:dyDescent="0.25">
      <c r="A141" s="209">
        <f>'Unit Data from Audit Worksheet'!A183</f>
        <v>6</v>
      </c>
      <c r="B141" s="233" t="str">
        <f>'Unit Data from Audit Worksheet'!C183</f>
        <v>Fund Balance Note</v>
      </c>
      <c r="C141" s="215" t="str">
        <f>'Unit Data from Audit Worksheet'!D183</f>
        <v>General Fund -  Total Encumbrances.  You will probably have to refer to the note disclosure where the amount of encumbrances is listed.</v>
      </c>
      <c r="D141" s="372"/>
      <c r="E141" s="639">
        <f>'Unit Data from Audit Worksheet'!F183</f>
        <v>0</v>
      </c>
      <c r="F141" s="195">
        <f>IF(L141&lt;0,"Error: Enter as a positive.",)</f>
        <v>0</v>
      </c>
      <c r="G141" s="278"/>
      <c r="H141" s="204">
        <f>'Unit Data from Audit Worksheet'!I183</f>
        <v>0</v>
      </c>
      <c r="I141" s="584"/>
      <c r="J141" s="200">
        <v>6</v>
      </c>
      <c r="K141" s="550" t="s">
        <v>289</v>
      </c>
      <c r="L141" s="635">
        <f t="shared" si="12"/>
        <v>0</v>
      </c>
      <c r="P141" s="599"/>
      <c r="Q141"/>
      <c r="R141" s="579"/>
      <c r="W141" s="694" t="b">
        <f t="shared" si="14"/>
        <v>1</v>
      </c>
      <c r="X141" s="662">
        <f t="shared" si="13"/>
        <v>0</v>
      </c>
      <c r="AA141" s="381"/>
    </row>
    <row r="142" spans="1:27" s="307" customFormat="1" ht="103.5" customHeight="1" x14ac:dyDescent="0.25">
      <c r="A142" s="222">
        <f>'Unit Data from Audit Worksheet'!A185</f>
        <v>541</v>
      </c>
      <c r="B142" s="232" t="str">
        <f>'Unit Data from Audit Worksheet'!C185</f>
        <v>Water Sewer - Budget Actual Statement</v>
      </c>
      <c r="C142" s="232" t="str">
        <f>'Unit Data from Audit Worksheet'!D185</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42" s="372"/>
      <c r="E142" s="634">
        <f>'Unit Data from Audit Worksheet'!F185</f>
        <v>0</v>
      </c>
      <c r="F142" s="212"/>
      <c r="G142" s="277"/>
      <c r="H142" s="204">
        <f>'Unit Data from Audit Worksheet'!I185</f>
        <v>0</v>
      </c>
      <c r="I142" s="584"/>
      <c r="J142" s="201">
        <v>541</v>
      </c>
      <c r="K142" s="269" t="s">
        <v>586</v>
      </c>
      <c r="L142" s="635">
        <f t="shared" si="12"/>
        <v>0</v>
      </c>
      <c r="P142" s="599"/>
      <c r="R142" s="579"/>
      <c r="W142" s="694" t="b">
        <f t="shared" si="14"/>
        <v>1</v>
      </c>
      <c r="X142" s="662" t="e">
        <f>#REF!-#REF!</f>
        <v>#REF!</v>
      </c>
      <c r="AA142" s="381"/>
    </row>
    <row r="143" spans="1:27" ht="56.25" x14ac:dyDescent="0.25">
      <c r="A143" s="222">
        <f>'Unit Data from Audit Worksheet'!A187</f>
        <v>542</v>
      </c>
      <c r="B143" s="394" t="str">
        <f>'Unit Data from Audit Worksheet'!C187</f>
        <v>Water Sewer - Disclosed in the Notes or in the recently approved Budget for next year.</v>
      </c>
      <c r="C143" s="240" t="str">
        <f>'Unit Data from Audit Worksheet'!D187</f>
        <v>Amount of the Water Sewer Fund Balance appropriated in next year's budget?</v>
      </c>
      <c r="D143" s="372"/>
      <c r="E143" s="634">
        <f>'Unit Data from Audit Worksheet'!F187</f>
        <v>0</v>
      </c>
      <c r="F143" s="212"/>
      <c r="G143" s="277"/>
      <c r="H143" s="389">
        <f>'Unit Data from Audit Worksheet'!I187</f>
        <v>0</v>
      </c>
      <c r="I143" s="584"/>
      <c r="J143" s="201">
        <v>542</v>
      </c>
      <c r="K143" s="194" t="s">
        <v>290</v>
      </c>
      <c r="L143" s="635">
        <f t="shared" si="12"/>
        <v>0</v>
      </c>
      <c r="N143" s="764" t="s">
        <v>577</v>
      </c>
      <c r="P143" s="599"/>
      <c r="R143" s="579"/>
      <c r="W143" s="694" t="b">
        <f t="shared" si="14"/>
        <v>1</v>
      </c>
      <c r="X143" s="662" t="e">
        <f>#REF!-#REF!</f>
        <v>#REF!</v>
      </c>
      <c r="AA143" s="381"/>
    </row>
    <row r="144" spans="1:27" ht="75" x14ac:dyDescent="0.25">
      <c r="A144" s="222">
        <f>'Unit Data from Audit Worksheet'!A190</f>
        <v>528</v>
      </c>
      <c r="B144" s="232" t="str">
        <f>'Unit Data from Audit Worksheet'!C190</f>
        <v>Analysis of Current Tax Levy Schedule</v>
      </c>
      <c r="C144" s="240" t="str">
        <f>'Unit Data from Audit Worksheet'!D190</f>
        <v>Please enter the Net Current year's levy for property excluding registered motor vehicles-- (after adjusting for discoveries and abatements)
Exclude Supplemental Taxes</v>
      </c>
      <c r="D144" s="372"/>
      <c r="E144" s="634">
        <f>'Unit Data from Audit Worksheet'!F190</f>
        <v>0</v>
      </c>
      <c r="F144" s="303" t="str">
        <f>IF(L144=0,"Must be completed if unit levys taxes","")</f>
        <v>Must be completed if unit levys taxes</v>
      </c>
      <c r="G144" s="277"/>
      <c r="H144" s="204"/>
      <c r="I144" s="584"/>
      <c r="J144" s="201">
        <v>528</v>
      </c>
      <c r="K144" s="270" t="s">
        <v>295</v>
      </c>
      <c r="L144" s="635">
        <f t="shared" si="12"/>
        <v>0</v>
      </c>
      <c r="P144" s="599"/>
      <c r="R144" s="579"/>
      <c r="W144" s="694" t="b">
        <f t="shared" si="14"/>
        <v>1</v>
      </c>
      <c r="X144" s="662">
        <f t="shared" ref="X144:X155" si="15">E141-L141</f>
        <v>0</v>
      </c>
      <c r="AA144" s="381"/>
    </row>
    <row r="145" spans="1:27" ht="60" x14ac:dyDescent="0.25">
      <c r="A145" s="222">
        <f>'Unit Data from Audit Worksheet'!A191</f>
        <v>529</v>
      </c>
      <c r="B145" s="232" t="str">
        <f>'Unit Data from Audit Worksheet'!C191</f>
        <v>Analysis of Current Tax Levy Schedule</v>
      </c>
      <c r="C145" s="240" t="str">
        <f>'Unit Data from Audit Worksheet'!D191</f>
        <v>Please enter the Net Current year's levy -- Motor vehicles (only) (after adjusting for discoveries and abatements)
Exclude supplemental taxes</v>
      </c>
      <c r="D145" s="372"/>
      <c r="E145" s="634">
        <f>'Unit Data from Audit Worksheet'!F191</f>
        <v>0</v>
      </c>
      <c r="F145" s="303" t="str">
        <f>IF(L145=0,"Must be completed if unit levys taxes","")</f>
        <v>Must be completed if unit levys taxes</v>
      </c>
      <c r="G145" s="277"/>
      <c r="H145" s="204"/>
      <c r="I145" s="584"/>
      <c r="J145" s="201">
        <v>529</v>
      </c>
      <c r="K145" s="270" t="s">
        <v>296</v>
      </c>
      <c r="L145" s="635">
        <f t="shared" si="12"/>
        <v>0</v>
      </c>
      <c r="N145" s="304"/>
      <c r="P145" s="599"/>
      <c r="R145" s="579"/>
      <c r="W145" s="694" t="b">
        <f t="shared" si="14"/>
        <v>1</v>
      </c>
      <c r="X145" s="662">
        <f t="shared" si="15"/>
        <v>0</v>
      </c>
      <c r="AA145" s="381"/>
    </row>
    <row r="146" spans="1:27" ht="45" x14ac:dyDescent="0.25">
      <c r="A146" s="222">
        <f>'Unit Data from Audit Worksheet'!A192</f>
        <v>530</v>
      </c>
      <c r="B146" s="232" t="str">
        <f>'Unit Data from Audit Worksheet'!C192</f>
        <v>Analysis of Current Tax Levy Schedule</v>
      </c>
      <c r="C146" s="240" t="str">
        <f>'Unit Data from Audit Worksheet'!D192</f>
        <v>Uncollected Taxes - Curr Year's Levy Exclude Motor Vehicles
Exclude supplemental taxes</v>
      </c>
      <c r="D146" s="372"/>
      <c r="E146" s="634">
        <f>'Unit Data from Audit Worksheet'!F192</f>
        <v>0</v>
      </c>
      <c r="F146" s="303" t="str">
        <f>IF(L146=0,"Must be completed if unit levys taxes","")</f>
        <v>Must be completed if unit levys taxes</v>
      </c>
      <c r="G146" s="277"/>
      <c r="H146" s="204"/>
      <c r="I146" s="584"/>
      <c r="J146" s="201">
        <v>530</v>
      </c>
      <c r="K146" s="270" t="s">
        <v>297</v>
      </c>
      <c r="L146" s="635">
        <f t="shared" si="12"/>
        <v>0</v>
      </c>
      <c r="N146" s="304"/>
      <c r="P146" s="599"/>
      <c r="R146" s="579"/>
      <c r="W146" s="694" t="b">
        <f t="shared" si="14"/>
        <v>1</v>
      </c>
      <c r="X146" s="662">
        <f t="shared" si="15"/>
        <v>0</v>
      </c>
      <c r="AA146" s="381"/>
    </row>
    <row r="147" spans="1:27" ht="72" x14ac:dyDescent="0.25">
      <c r="A147" s="222">
        <f>'Unit Data from Audit Worksheet'!A193</f>
        <v>531</v>
      </c>
      <c r="B147" s="232" t="str">
        <f>'Unit Data from Audit Worksheet'!C193</f>
        <v>Analysis of Current Tax Levy Schedule</v>
      </c>
      <c r="C147" s="240" t="str">
        <f>'Unit Data from Audit Worksheet'!D193</f>
        <v>Uncollected Taxes - Curr Year's Levy Motor Vehicles
Exclude supplemental taxes</v>
      </c>
      <c r="D147" s="372"/>
      <c r="E147" s="634">
        <f>'Unit Data from Audit Worksheet'!F193</f>
        <v>0</v>
      </c>
      <c r="F147" s="303" t="str">
        <f>IF(L147=0,"Must be completed if unit levys taxes","")</f>
        <v>Must be completed if unit levys taxes</v>
      </c>
      <c r="G147" s="277"/>
      <c r="H147" s="204"/>
      <c r="I147" s="584"/>
      <c r="J147" s="201">
        <v>531</v>
      </c>
      <c r="K147" s="270" t="s">
        <v>298</v>
      </c>
      <c r="L147" s="635">
        <f t="shared" ref="L147:L152" si="16">IF(D147="",E147,D147)</f>
        <v>0</v>
      </c>
      <c r="N147" s="304" t="str">
        <f>IF(T154=0,"Must be completed if unit levys taxes, zero acceptable if Motor Vehicle collection rate is 100%","")</f>
        <v>Must be completed if unit levys taxes, zero acceptable if Motor Vehicle collection rate is 100%</v>
      </c>
      <c r="P147" s="599"/>
      <c r="R147" s="579"/>
      <c r="W147" s="694" t="b">
        <f t="shared" si="14"/>
        <v>1</v>
      </c>
      <c r="X147" s="662">
        <f t="shared" si="15"/>
        <v>0</v>
      </c>
      <c r="AA147" s="381"/>
    </row>
    <row r="148" spans="1:27" ht="75" x14ac:dyDescent="0.25">
      <c r="A148" s="222">
        <f>'Unit Data from Audit Worksheet'!A194</f>
        <v>61</v>
      </c>
      <c r="B148" s="232" t="str">
        <f>'Unit Data from Audit Worksheet'!C194</f>
        <v>Analysis of Current Tax Levy Schedule</v>
      </c>
      <c r="C148" s="240" t="str">
        <f>'Unit Data from Audit Worksheet'!D194</f>
        <v>Tax collection rate- Total Levy UNIT-WIDE
Exclude supplemental taxes
(Enter as a percentage with two decimal places)</v>
      </c>
      <c r="D148" s="317"/>
      <c r="E148" s="625">
        <f>'Unit Data from Audit Worksheet'!F194</f>
        <v>0</v>
      </c>
      <c r="F148" s="311" t="str">
        <f>IF(L148=H148,"","Column H calculates the percentage using accounts 528, 529, 530, 531, please enter the correct amounts from the audit schedule for these cells")</f>
        <v/>
      </c>
      <c r="G148" s="314" t="str">
        <f>IF(Q148=1," Included in error count"," ")</f>
        <v xml:space="preserve"> </v>
      </c>
      <c r="H148" s="314">
        <f>ROUND(IFERROR(((L144+L145)-(L146+L147))/(L144+L145)*100,0),2)</f>
        <v>0</v>
      </c>
      <c r="I148" s="584"/>
      <c r="J148" s="201">
        <v>61</v>
      </c>
      <c r="K148" s="271" t="s">
        <v>292</v>
      </c>
      <c r="L148" s="588">
        <f t="shared" si="16"/>
        <v>0</v>
      </c>
      <c r="P148" s="599"/>
      <c r="Q148" s="586">
        <f>IF(L148-H148&lt;&gt;0,1,0)</f>
        <v>0</v>
      </c>
      <c r="R148" s="579"/>
      <c r="W148" s="694" t="b">
        <f t="shared" si="14"/>
        <v>1</v>
      </c>
      <c r="X148" s="662">
        <f t="shared" si="15"/>
        <v>0</v>
      </c>
      <c r="AA148" s="381"/>
    </row>
    <row r="149" spans="1:27" s="4" customFormat="1" ht="75" x14ac:dyDescent="0.25">
      <c r="A149" s="222">
        <f>'Unit Data from Audit Worksheet'!A195</f>
        <v>102</v>
      </c>
      <c r="B149" s="232" t="str">
        <f>'Unit Data from Audit Worksheet'!C195</f>
        <v>Analysis of Current Tax Levy Schedule</v>
      </c>
      <c r="C149" s="240" t="str">
        <f>'Unit Data from Audit Worksheet'!D195</f>
        <v>Tax collection rate - Excluding Registered motor vehicles
Exclude supplemental taxes
(Enter as a percentage with two decimal places)</v>
      </c>
      <c r="D149" s="317"/>
      <c r="E149" s="625">
        <f>'Unit Data from Audit Worksheet'!F195</f>
        <v>0</v>
      </c>
      <c r="F149" s="311" t="str">
        <f>IF(L149=H149,"","Column H calculates the percentage using accounts 528 and 530,  please enter the correct amounts from the audit schedule for these cells")</f>
        <v/>
      </c>
      <c r="G149" s="314" t="str">
        <f>IF(Q149=1," Included in error count"," ")</f>
        <v xml:space="preserve"> </v>
      </c>
      <c r="H149" s="314">
        <f>ROUND(IFERROR(((L144)-(L146))/(L144)*100,0),2)</f>
        <v>0</v>
      </c>
      <c r="I149" s="584"/>
      <c r="J149" s="201">
        <v>102</v>
      </c>
      <c r="K149" s="272" t="s">
        <v>293</v>
      </c>
      <c r="L149" s="588">
        <f t="shared" si="16"/>
        <v>0</v>
      </c>
      <c r="N149" s="304"/>
      <c r="P149" s="599"/>
      <c r="Q149" s="586">
        <f>IF(L149-H149&lt;&gt;0,1,0)</f>
        <v>0</v>
      </c>
      <c r="R149" s="579"/>
      <c r="W149" s="694" t="b">
        <f t="shared" si="14"/>
        <v>1</v>
      </c>
      <c r="X149" s="662">
        <f t="shared" si="15"/>
        <v>0</v>
      </c>
      <c r="AA149" s="381"/>
    </row>
    <row r="150" spans="1:27" s="4" customFormat="1" ht="75" x14ac:dyDescent="0.25">
      <c r="A150" s="222">
        <f>'Unit Data from Audit Worksheet'!A196</f>
        <v>103</v>
      </c>
      <c r="B150" s="232" t="str">
        <f>'Unit Data from Audit Worksheet'!C196</f>
        <v>Analysis of Current Tax Levy Schedule</v>
      </c>
      <c r="C150" s="240" t="str">
        <f>'Unit Data from Audit Worksheet'!D196</f>
        <v>Tax collection rate - Registered motor vehicles
Exclude supplemental taxes
(Enter as a percentage with two decimal places)</v>
      </c>
      <c r="D150" s="317"/>
      <c r="E150" s="625">
        <f>'Unit Data from Audit Worksheet'!F196</f>
        <v>0</v>
      </c>
      <c r="F150" s="311" t="str">
        <f>IF(L150=H150,"","Column H calculates the percentage using accounts 529 and 531, please enter the correct amounts from the audit schedule for these cells")</f>
        <v/>
      </c>
      <c r="G150" s="314" t="str">
        <f>IF(Q150=1," Included in error count"," ")</f>
        <v xml:space="preserve"> </v>
      </c>
      <c r="H150" s="314">
        <f>ROUND(IFERROR(((L145)-(L147))/(L145)*100,0),2)</f>
        <v>0</v>
      </c>
      <c r="I150" s="584"/>
      <c r="J150" s="201">
        <v>103</v>
      </c>
      <c r="K150" s="272" t="s">
        <v>294</v>
      </c>
      <c r="L150" s="588">
        <f t="shared" si="16"/>
        <v>0</v>
      </c>
      <c r="N150" s="304" t="str">
        <f>IF(T155=0,"Must be completed if unit levys taxes, zero acceptable if Motor Vehicle collection rate is 100%","")</f>
        <v>Must be completed if unit levys taxes, zero acceptable if Motor Vehicle collection rate is 100%</v>
      </c>
      <c r="P150" s="599"/>
      <c r="Q150" s="586">
        <f>IF(L150-H150&lt;&gt;0,1,0)</f>
        <v>0</v>
      </c>
      <c r="R150" s="579"/>
      <c r="W150" s="694" t="b">
        <f t="shared" si="14"/>
        <v>1</v>
      </c>
      <c r="X150" s="662">
        <f t="shared" si="15"/>
        <v>0</v>
      </c>
      <c r="AA150" s="381"/>
    </row>
    <row r="151" spans="1:27" s="4" customFormat="1" ht="60" x14ac:dyDescent="0.25">
      <c r="A151" s="222">
        <f>'Unit Data from Audit Worksheet'!A197</f>
        <v>544</v>
      </c>
      <c r="B151" s="232" t="str">
        <f>'Unit Data from Audit Worksheet'!C197</f>
        <v>Analysis of Current Tax Levy Schedule</v>
      </c>
      <c r="C151" s="240" t="str">
        <f>'Unit Data from Audit Worksheet'!D197</f>
        <v>Property Tax Increase for Year Audited- enter amount of  increase in cents per $100 - leave blank if no increase 
Exclude supplemental taxes</v>
      </c>
      <c r="D151" s="372"/>
      <c r="E151" s="618">
        <f>'Unit Data from Audit Worksheet'!F197</f>
        <v>0</v>
      </c>
      <c r="F151" s="208"/>
      <c r="G151" s="277"/>
      <c r="H151" s="204">
        <f>'Unit Data from Audit Worksheet'!I197</f>
        <v>0</v>
      </c>
      <c r="I151" s="584"/>
      <c r="J151" s="201">
        <v>544</v>
      </c>
      <c r="K151" s="272" t="s">
        <v>56</v>
      </c>
      <c r="L151" s="628">
        <f t="shared" si="16"/>
        <v>0</v>
      </c>
      <c r="N151" s="248" t="s">
        <v>577</v>
      </c>
      <c r="P151" s="599"/>
      <c r="Q151" s="315"/>
      <c r="R151" s="579"/>
      <c r="W151" s="694" t="b">
        <f t="shared" si="14"/>
        <v>1</v>
      </c>
      <c r="X151" s="662">
        <f t="shared" si="15"/>
        <v>0</v>
      </c>
      <c r="AA151" s="381"/>
    </row>
    <row r="152" spans="1:27" ht="75" x14ac:dyDescent="0.25">
      <c r="A152" s="222">
        <f>'Unit Data from Audit Worksheet'!A198</f>
        <v>545</v>
      </c>
      <c r="B152" s="232" t="str">
        <f>'Unit Data from Audit Worksheet'!C198</f>
        <v>Analysis of Current Tax Levy Schedule</v>
      </c>
      <c r="C152" s="240" t="str">
        <f>'Unit Data from Audit Worksheet'!D198</f>
        <v>Property Tax Increase for budget year after fiscal year being reported - enter amount of increase in cents per $100- leave blank if no increase
Exclude supplemental taxes</v>
      </c>
      <c r="D152" s="372"/>
      <c r="E152" s="618">
        <f>'Unit Data from Audit Worksheet'!F198</f>
        <v>0</v>
      </c>
      <c r="F152" s="212"/>
      <c r="G152" s="277"/>
      <c r="H152" s="204">
        <f>'Unit Data from Audit Worksheet'!I198</f>
        <v>0</v>
      </c>
      <c r="I152" s="584"/>
      <c r="J152" s="333">
        <v>545</v>
      </c>
      <c r="K152" s="272" t="s">
        <v>57</v>
      </c>
      <c r="L152" s="628">
        <f t="shared" si="16"/>
        <v>0</v>
      </c>
      <c r="N152" s="248" t="s">
        <v>577</v>
      </c>
      <c r="P152" s="599"/>
      <c r="R152" s="579"/>
      <c r="W152" s="694" t="b">
        <f t="shared" si="14"/>
        <v>1</v>
      </c>
      <c r="X152" s="662">
        <f t="shared" si="15"/>
        <v>0</v>
      </c>
      <c r="AA152" s="381"/>
    </row>
    <row r="153" spans="1:27" ht="60" x14ac:dyDescent="0.25">
      <c r="A153" s="374">
        <f>'Unit Data from Audit Worksheet'!A200</f>
        <v>620</v>
      </c>
      <c r="B153" s="375"/>
      <c r="C153" s="373" t="str">
        <f>'Unit Data from Audit Worksheet'!D200</f>
        <v>Do you expect to issue debt requiring LGC approval within 12 months from the date that the audit is submitted - select "1" for yes and "2" for no</v>
      </c>
      <c r="D153" s="372"/>
      <c r="E153" s="643">
        <f>'Unit Data from Audit Worksheet'!F200</f>
        <v>0</v>
      </c>
      <c r="F153" s="371"/>
      <c r="G153" s="377"/>
      <c r="H153" s="369"/>
      <c r="I153" s="584"/>
      <c r="J153" s="378">
        <v>620</v>
      </c>
      <c r="K153" s="376" t="s">
        <v>724</v>
      </c>
      <c r="L153" s="646">
        <f>IF(D153="",E153,D153)</f>
        <v>0</v>
      </c>
      <c r="P153" s="599"/>
      <c r="R153" s="579"/>
      <c r="W153" s="694" t="b">
        <f t="shared" si="14"/>
        <v>1</v>
      </c>
      <c r="X153" s="662">
        <f t="shared" si="15"/>
        <v>0</v>
      </c>
      <c r="AA153" s="381"/>
    </row>
    <row r="154" spans="1:27" ht="25.5" customHeight="1" x14ac:dyDescent="0.25">
      <c r="A154" s="345"/>
      <c r="B154" s="346"/>
      <c r="C154" s="347"/>
      <c r="D154" s="571"/>
      <c r="E154" s="755"/>
      <c r="F154" s="256"/>
      <c r="G154" s="572"/>
      <c r="H154" s="573">
        <f>'Unit Data from Audit Worksheet'!I200</f>
        <v>0</v>
      </c>
      <c r="I154" s="584"/>
      <c r="J154" s="815">
        <v>996</v>
      </c>
      <c r="K154" s="816" t="s">
        <v>314</v>
      </c>
      <c r="L154" s="817" t="e">
        <f>HLOOKUP('Unit Data from Audit Worksheet'!$D$2,'2019 Data(H)'!D1:CZ284,229,FALSE)</f>
        <v>#N/A</v>
      </c>
      <c r="P154" s="599"/>
      <c r="R154" s="579"/>
      <c r="W154" s="694" t="b">
        <f t="shared" si="14"/>
        <v>0</v>
      </c>
      <c r="X154" s="662">
        <f t="shared" si="15"/>
        <v>0</v>
      </c>
      <c r="AA154" s="381"/>
    </row>
    <row r="155" spans="1:27" ht="28.5" customHeight="1" x14ac:dyDescent="0.25">
      <c r="A155" s="345"/>
      <c r="B155" s="346"/>
      <c r="C155" s="347"/>
      <c r="D155" s="571"/>
      <c r="E155" s="755"/>
      <c r="F155" s="256"/>
      <c r="G155" s="572"/>
      <c r="H155" s="573"/>
      <c r="I155" s="584"/>
      <c r="J155" s="818">
        <v>998</v>
      </c>
      <c r="K155" s="819" t="s">
        <v>315</v>
      </c>
      <c r="L155" s="820" t="e">
        <f>HLOOKUP('Unit Data from Audit Worksheet'!$D$2,'2019 Data(H)'!$D$1:$CZ$284,230,FALSE)</f>
        <v>#N/A</v>
      </c>
      <c r="M155" s="307"/>
      <c r="N155" s="570"/>
      <c r="P155" s="599"/>
      <c r="Q155" s="586"/>
      <c r="R155" s="579"/>
      <c r="W155" s="694" t="b">
        <f t="shared" si="14"/>
        <v>0</v>
      </c>
      <c r="X155" s="662">
        <f t="shared" si="15"/>
        <v>0</v>
      </c>
      <c r="AA155" s="381"/>
    </row>
    <row r="156" spans="1:27" s="694" customFormat="1" ht="45" x14ac:dyDescent="0.25">
      <c r="A156" s="345"/>
      <c r="B156" s="346"/>
      <c r="C156" s="347"/>
      <c r="D156" s="571"/>
      <c r="E156" s="755"/>
      <c r="F156" s="256"/>
      <c r="G156" s="572"/>
      <c r="H156" s="573"/>
      <c r="I156" s="584"/>
      <c r="J156" s="768">
        <v>554</v>
      </c>
      <c r="K156" s="652" t="s">
        <v>605</v>
      </c>
      <c r="L156" s="644"/>
      <c r="N156" s="570"/>
      <c r="P156" s="599"/>
      <c r="Q156" s="666"/>
      <c r="X156" s="662"/>
    </row>
    <row r="157" spans="1:27" s="694" customFormat="1" ht="45" x14ac:dyDescent="0.25">
      <c r="A157" s="345"/>
      <c r="B157" s="346"/>
      <c r="C157" s="347"/>
      <c r="D157" s="571"/>
      <c r="E157" s="755"/>
      <c r="F157" s="256"/>
      <c r="G157" s="572"/>
      <c r="H157" s="573"/>
      <c r="I157" s="584"/>
      <c r="J157" s="768">
        <v>555</v>
      </c>
      <c r="K157" s="652" t="s">
        <v>607</v>
      </c>
      <c r="L157" s="644"/>
      <c r="N157" s="570"/>
      <c r="P157" s="599"/>
      <c r="Q157" s="666"/>
      <c r="X157" s="662"/>
    </row>
    <row r="158" spans="1:27" s="694" customFormat="1" ht="45" x14ac:dyDescent="0.25">
      <c r="A158" s="345"/>
      <c r="B158" s="346"/>
      <c r="C158" s="347"/>
      <c r="D158" s="571"/>
      <c r="E158" s="755"/>
      <c r="F158" s="256"/>
      <c r="G158" s="572"/>
      <c r="H158" s="573"/>
      <c r="I158" s="584"/>
      <c r="J158" s="768">
        <v>556</v>
      </c>
      <c r="K158" s="652" t="s">
        <v>609</v>
      </c>
      <c r="L158" s="644"/>
      <c r="N158" s="570"/>
      <c r="P158" s="599"/>
      <c r="Q158" s="666"/>
      <c r="X158" s="662"/>
    </row>
    <row r="159" spans="1:27" s="694" customFormat="1" ht="45" x14ac:dyDescent="0.25">
      <c r="A159" s="345"/>
      <c r="B159" s="346"/>
      <c r="C159" s="347"/>
      <c r="D159" s="571"/>
      <c r="E159" s="755"/>
      <c r="F159" s="256"/>
      <c r="G159" s="572"/>
      <c r="H159" s="573"/>
      <c r="I159" s="584"/>
      <c r="J159" s="768">
        <v>557</v>
      </c>
      <c r="K159" s="652" t="s">
        <v>611</v>
      </c>
      <c r="L159" s="644"/>
      <c r="N159" s="570"/>
      <c r="P159" s="599"/>
      <c r="Q159" s="666"/>
      <c r="X159" s="662"/>
    </row>
    <row r="160" spans="1:27" s="694" customFormat="1" ht="45" x14ac:dyDescent="0.25">
      <c r="A160" s="345"/>
      <c r="B160" s="346"/>
      <c r="C160" s="347"/>
      <c r="D160" s="571"/>
      <c r="E160" s="755"/>
      <c r="F160" s="256"/>
      <c r="G160" s="572"/>
      <c r="H160" s="573"/>
      <c r="I160" s="584"/>
      <c r="J160" s="768">
        <v>606</v>
      </c>
      <c r="K160" s="652" t="s">
        <v>1245</v>
      </c>
      <c r="L160" s="644"/>
      <c r="N160" s="570"/>
      <c r="P160" s="599"/>
      <c r="Q160" s="666"/>
      <c r="X160" s="662"/>
    </row>
    <row r="161" spans="1:27" s="694" customFormat="1" ht="44.25" customHeight="1" x14ac:dyDescent="0.25">
      <c r="A161" s="345"/>
      <c r="B161" s="346"/>
      <c r="C161" s="347"/>
      <c r="D161" s="571"/>
      <c r="E161" s="755"/>
      <c r="F161" s="256"/>
      <c r="G161" s="572"/>
      <c r="H161" s="573"/>
      <c r="I161" s="584"/>
      <c r="J161" s="803">
        <v>662</v>
      </c>
      <c r="K161" s="784" t="s">
        <v>1246</v>
      </c>
      <c r="L161" s="805"/>
      <c r="N161" s="570"/>
      <c r="P161" s="599"/>
      <c r="Q161" s="666"/>
      <c r="X161" s="662"/>
    </row>
    <row r="162" spans="1:27" s="694" customFormat="1" ht="45.75" customHeight="1" x14ac:dyDescent="0.25">
      <c r="A162" s="345"/>
      <c r="B162" s="346"/>
      <c r="C162" s="347"/>
      <c r="D162" s="571"/>
      <c r="E162" s="755"/>
      <c r="F162" s="256"/>
      <c r="G162" s="572"/>
      <c r="H162" s="573"/>
      <c r="I162" s="584"/>
      <c r="J162" s="803">
        <v>663</v>
      </c>
      <c r="K162" s="804" t="s">
        <v>1247</v>
      </c>
      <c r="L162" s="805"/>
      <c r="N162" s="570"/>
      <c r="P162" s="599"/>
      <c r="Q162" s="666"/>
      <c r="X162" s="662"/>
    </row>
    <row r="163" spans="1:27" x14ac:dyDescent="0.25">
      <c r="A163" s="345"/>
      <c r="B163" s="346"/>
      <c r="C163" s="347"/>
      <c r="D163" s="571"/>
      <c r="E163" s="611"/>
      <c r="F163" s="256"/>
      <c r="G163" s="572"/>
      <c r="H163" s="573"/>
      <c r="I163" s="584"/>
      <c r="J163" s="574"/>
      <c r="K163" s="575"/>
      <c r="L163" s="576"/>
      <c r="M163" s="579"/>
      <c r="N163" s="570"/>
      <c r="O163" s="397"/>
      <c r="P163" s="599"/>
      <c r="Q163" s="586"/>
      <c r="R163" s="579"/>
      <c r="W163" s="694" t="b">
        <f t="shared" si="14"/>
        <v>1</v>
      </c>
      <c r="X163" s="662" t="e">
        <f>#REF!-#REF!</f>
        <v>#REF!</v>
      </c>
      <c r="AA163" s="381"/>
    </row>
    <row r="164" spans="1:27" ht="81.75" customHeight="1" x14ac:dyDescent="0.25">
      <c r="A164" s="808">
        <f>'Unit Data from Audit Worksheet'!A202</f>
        <v>947</v>
      </c>
      <c r="B164" s="844"/>
      <c r="C164" s="809" t="str">
        <f>'Unit Data from Audit Worksheet'!D202</f>
        <v>First name of finance officer or interim finance officer (please enter “vacant” for first name if the position is currently vacant)</v>
      </c>
      <c r="D164" s="669"/>
      <c r="E164" s="856">
        <f>'Unit Data from Audit Worksheet'!F202</f>
        <v>0</v>
      </c>
      <c r="F164" s="853" t="str">
        <f>'Unit Data from Audit Worksheet'!G202</f>
        <v>Please do not leave blank</v>
      </c>
      <c r="I164" s="584"/>
      <c r="J164" s="807">
        <v>947</v>
      </c>
      <c r="K164" s="809" t="s">
        <v>852</v>
      </c>
      <c r="L164" s="846">
        <f t="shared" ref="L164:L176" si="17">IF(D164="",E164,D164)</f>
        <v>0</v>
      </c>
      <c r="M164" s="579"/>
      <c r="N164" s="570"/>
      <c r="P164" s="599"/>
      <c r="Q164" s="667">
        <f t="shared" ref="Q164:Q171" si="18">IF(L164=0,1,0)</f>
        <v>1</v>
      </c>
      <c r="R164" s="579"/>
      <c r="W164" s="694" t="b">
        <f t="shared" si="14"/>
        <v>1</v>
      </c>
      <c r="X164" s="662">
        <f>E153-L153</f>
        <v>0</v>
      </c>
      <c r="AA164" s="381"/>
    </row>
    <row r="165" spans="1:27" s="307" customFormat="1" ht="81.75" customHeight="1" x14ac:dyDescent="0.25">
      <c r="A165" s="808">
        <f>'Unit Data from Audit Worksheet'!A203</f>
        <v>948</v>
      </c>
      <c r="B165" s="844"/>
      <c r="C165" s="809" t="str">
        <f>'Unit Data from Audit Worksheet'!D203</f>
        <v>Last name of finance officer or interim finance officer (please enter “vacant” for last name if the position is currently vacant)</v>
      </c>
      <c r="D165" s="669"/>
      <c r="E165" s="856">
        <f>'Unit Data from Audit Worksheet'!F203</f>
        <v>0</v>
      </c>
      <c r="F165" s="853" t="str">
        <f>'Unit Data from Audit Worksheet'!G203</f>
        <v>Please do not leave blank</v>
      </c>
      <c r="G165" s="395"/>
      <c r="H165" s="389"/>
      <c r="I165" s="584"/>
      <c r="J165" s="807">
        <v>948</v>
      </c>
      <c r="K165" s="809" t="s">
        <v>854</v>
      </c>
      <c r="L165" s="846">
        <f t="shared" si="17"/>
        <v>0</v>
      </c>
      <c r="M165" s="579"/>
      <c r="N165" s="570"/>
      <c r="P165" s="599"/>
      <c r="Q165" s="667">
        <f t="shared" si="18"/>
        <v>1</v>
      </c>
      <c r="R165" s="579"/>
      <c r="W165" s="694" t="b">
        <f t="shared" si="14"/>
        <v>1</v>
      </c>
      <c r="X165" s="662" t="e">
        <f>E154-#REF!</f>
        <v>#REF!</v>
      </c>
      <c r="AA165" s="381"/>
    </row>
    <row r="166" spans="1:27" s="579" customFormat="1" ht="81.75" customHeight="1" x14ac:dyDescent="0.25">
      <c r="A166" s="808">
        <f>'Unit Data from Audit Worksheet'!A204</f>
        <v>949</v>
      </c>
      <c r="B166" s="844"/>
      <c r="C166" s="809" t="str">
        <f>'Unit Data from Audit Worksheet'!D204</f>
        <v>Is the finance officer serving in a permanent role or an interim role? (select permanent/interim/vacant)</v>
      </c>
      <c r="D166" s="669"/>
      <c r="E166" s="856">
        <f>'Unit Data from Audit Worksheet'!F204</f>
        <v>0</v>
      </c>
      <c r="F166" s="853" t="str">
        <f>'Unit Data from Audit Worksheet'!G204</f>
        <v>Please do not leave blank</v>
      </c>
      <c r="G166" s="395"/>
      <c r="H166" s="389"/>
      <c r="I166" s="584"/>
      <c r="J166" s="806">
        <v>949</v>
      </c>
      <c r="K166" s="808" t="s">
        <v>1230</v>
      </c>
      <c r="L166" s="847">
        <f t="shared" si="17"/>
        <v>0</v>
      </c>
      <c r="N166" s="3"/>
      <c r="P166" s="599"/>
      <c r="Q166" s="667">
        <f t="shared" si="18"/>
        <v>1</v>
      </c>
      <c r="R166" s="630"/>
      <c r="W166" s="694" t="b">
        <f t="shared" si="14"/>
        <v>1</v>
      </c>
      <c r="X166" s="662" t="e">
        <f>E155-#REF!</f>
        <v>#REF!</v>
      </c>
    </row>
    <row r="167" spans="1:27" s="579" customFormat="1" ht="81.75" customHeight="1" x14ac:dyDescent="0.25">
      <c r="A167" s="808">
        <f>'Unit Data from Audit Worksheet'!A205</f>
        <v>950</v>
      </c>
      <c r="B167" s="844"/>
      <c r="C167" s="809" t="str">
        <f>'Unit Data from Audit Worksheet'!D205</f>
        <v>Has the finance officer been formally appointed by the local government, public authority, or designated official?  (Y/N)</v>
      </c>
      <c r="D167" s="669"/>
      <c r="E167" s="856">
        <f>'Unit Data from Audit Worksheet'!F205</f>
        <v>0</v>
      </c>
      <c r="F167" s="853" t="str">
        <f>'Unit Data from Audit Worksheet'!G205</f>
        <v>Please do not leave blank</v>
      </c>
      <c r="G167" s="395"/>
      <c r="H167" s="389"/>
      <c r="I167" s="584"/>
      <c r="J167" s="589">
        <v>950</v>
      </c>
      <c r="K167" s="809" t="s">
        <v>1231</v>
      </c>
      <c r="L167" s="847">
        <f t="shared" si="17"/>
        <v>0</v>
      </c>
      <c r="N167" s="3"/>
      <c r="P167" s="599"/>
      <c r="Q167" s="667">
        <f t="shared" si="18"/>
        <v>1</v>
      </c>
      <c r="R167" s="630"/>
      <c r="W167" s="694" t="b">
        <f t="shared" si="14"/>
        <v>1</v>
      </c>
      <c r="X167" s="662" t="e">
        <f>E163-L155</f>
        <v>#N/A</v>
      </c>
    </row>
    <row r="168" spans="1:27" s="579" customFormat="1" ht="111" customHeight="1" x14ac:dyDescent="0.25">
      <c r="A168" s="808">
        <f>'Unit Data from Audit Worksheet'!A206</f>
        <v>952</v>
      </c>
      <c r="B168" s="844"/>
      <c r="C168" s="809" t="str">
        <f>'Unit Data from Audit Worksheet'!D206</f>
        <v>Date on which the local government, public authority, or designated official appointed the finance officer? (If the date of appointment by the board is difficult to find you may enter January 1 and the year)   Data Format   MM/DD/YYYY</v>
      </c>
      <c r="D168" s="669"/>
      <c r="E168" s="564">
        <f>'Unit Data from Audit Worksheet'!F206</f>
        <v>0</v>
      </c>
      <c r="F168" s="853" t="str">
        <f>'Unit Data from Audit Worksheet'!G206</f>
        <v>Please do not leave blank</v>
      </c>
      <c r="G168" s="395"/>
      <c r="H168" s="389"/>
      <c r="I168" s="584"/>
      <c r="J168" s="589">
        <v>952</v>
      </c>
      <c r="K168" s="809" t="s">
        <v>1232</v>
      </c>
      <c r="L168" s="845">
        <f t="shared" si="17"/>
        <v>0</v>
      </c>
      <c r="M168"/>
      <c r="N168"/>
      <c r="P168" s="599"/>
      <c r="Q168" s="667">
        <f t="shared" si="18"/>
        <v>1</v>
      </c>
      <c r="R168" s="630"/>
      <c r="W168" s="694" t="b">
        <f t="shared" si="14"/>
        <v>1</v>
      </c>
      <c r="X168" s="663" t="e">
        <f>#REF!-#REF!</f>
        <v>#REF!</v>
      </c>
    </row>
    <row r="169" spans="1:27" s="579" customFormat="1" ht="93" customHeight="1" x14ac:dyDescent="0.25">
      <c r="A169" s="808">
        <f>'Unit Data from Audit Worksheet'!A207</f>
        <v>954</v>
      </c>
      <c r="B169" s="844"/>
      <c r="C169" s="809" t="str">
        <f>'Unit Data from Audit Worksheet'!D207</f>
        <v>Has the finance officer or interim finance officer read, understand, and is in compliance with the requirements of N.C.G.S. 159, as applicable based on unit type and circumstances? (Y/N)</v>
      </c>
      <c r="D169" s="669"/>
      <c r="E169" s="856">
        <f>'Unit Data from Audit Worksheet'!F207</f>
        <v>0</v>
      </c>
      <c r="F169" s="853" t="str">
        <f>'Unit Data from Audit Worksheet'!G207</f>
        <v>Please do not leave blank</v>
      </c>
      <c r="G169" s="395"/>
      <c r="H169" s="389"/>
      <c r="I169" s="584"/>
      <c r="J169" s="589">
        <v>954</v>
      </c>
      <c r="K169" s="809" t="s">
        <v>1233</v>
      </c>
      <c r="L169" s="847">
        <f t="shared" si="17"/>
        <v>0</v>
      </c>
      <c r="M169" s="367"/>
      <c r="N169" s="367"/>
      <c r="P169" s="599"/>
      <c r="Q169" s="667">
        <f t="shared" si="18"/>
        <v>1</v>
      </c>
      <c r="R169" s="630"/>
      <c r="W169" s="694" t="b">
        <f t="shared" si="14"/>
        <v>1</v>
      </c>
      <c r="X169" s="663" t="e">
        <f>#REF!-L154</f>
        <v>#REF!</v>
      </c>
    </row>
    <row r="170" spans="1:27" s="579" customFormat="1" ht="101.25" customHeight="1" x14ac:dyDescent="0.25">
      <c r="A170" s="808">
        <f>'Unit Data from Audit Worksheet'!A208</f>
        <v>956</v>
      </c>
      <c r="B170" s="844"/>
      <c r="C170" s="809" t="str">
        <f>'Unit Data from Audit Worksheet'!D208</f>
        <v>Does the finance officer or interim finance officer maintain and update (or ensures the maintenance and update of)  financial records monthly, including reconciliation of bank accounts to the general ledger? (Y/N)</v>
      </c>
      <c r="D170" s="669"/>
      <c r="E170" s="856">
        <f>'Unit Data from Audit Worksheet'!F208</f>
        <v>0</v>
      </c>
      <c r="F170" s="853" t="str">
        <f>'Unit Data from Audit Worksheet'!G208</f>
        <v>Please do not leave blank</v>
      </c>
      <c r="G170" s="395"/>
      <c r="H170" s="389"/>
      <c r="I170" s="584"/>
      <c r="J170" s="589">
        <v>956</v>
      </c>
      <c r="K170" s="809" t="s">
        <v>1234</v>
      </c>
      <c r="L170" s="847">
        <f t="shared" si="17"/>
        <v>0</v>
      </c>
      <c r="M170" s="221"/>
      <c r="N170" s="3"/>
      <c r="P170" s="599"/>
      <c r="Q170" s="667">
        <f t="shared" si="18"/>
        <v>1</v>
      </c>
      <c r="R170" s="630"/>
      <c r="W170" s="694" t="b">
        <f t="shared" si="14"/>
        <v>1</v>
      </c>
      <c r="X170" s="662" t="e">
        <f>#REF!-L163</f>
        <v>#REF!</v>
      </c>
    </row>
    <row r="171" spans="1:27" s="577" customFormat="1" ht="240" x14ac:dyDescent="0.25">
      <c r="A171" s="808">
        <f>'Unit Data from Audit Worksheet'!A209</f>
        <v>958</v>
      </c>
      <c r="B171" s="844"/>
      <c r="C171" s="809" t="str">
        <f>'Unit Data from Audit Worksheet'!D209</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171" s="669"/>
      <c r="E171" s="856">
        <f>'Unit Data from Audit Worksheet'!F209</f>
        <v>0</v>
      </c>
      <c r="F171" s="853" t="str">
        <f>'Unit Data from Audit Worksheet'!G209</f>
        <v>Please do not leave blank</v>
      </c>
      <c r="G171" s="395"/>
      <c r="H171" s="389"/>
      <c r="I171" s="584"/>
      <c r="J171" s="589">
        <v>958</v>
      </c>
      <c r="K171" s="809" t="s">
        <v>1235</v>
      </c>
      <c r="L171" s="848">
        <f t="shared" si="17"/>
        <v>0</v>
      </c>
      <c r="M171" s="465"/>
      <c r="N171" s="3"/>
      <c r="O171"/>
      <c r="P171" s="599"/>
      <c r="Q171" s="667">
        <f t="shared" si="18"/>
        <v>1</v>
      </c>
      <c r="R171" s="630"/>
      <c r="S171"/>
      <c r="T171"/>
      <c r="U171"/>
      <c r="V171"/>
      <c r="W171" s="694" t="b">
        <f t="shared" si="14"/>
        <v>1</v>
      </c>
      <c r="X171" s="662">
        <f t="shared" ref="X171" si="19">E164-L164</f>
        <v>0</v>
      </c>
    </row>
    <row r="172" spans="1:27" s="577" customFormat="1" ht="30.75" customHeight="1" x14ac:dyDescent="0.25">
      <c r="A172" s="841">
        <f>'Unit Data from Audit Worksheet'!A217</f>
        <v>960</v>
      </c>
      <c r="B172" s="842"/>
      <c r="C172" s="843" t="str">
        <f>'Unit Data from Audit Worksheet'!B217</f>
        <v>Name of Finance Officer</v>
      </c>
      <c r="D172" s="669"/>
      <c r="E172" s="857">
        <f>'Unit Data from Audit Worksheet'!D217</f>
        <v>0</v>
      </c>
      <c r="F172" s="391" t="str">
        <f>'Unit Data from Audit Worksheet'!G217</f>
        <v>Cell D217 must be completed.</v>
      </c>
      <c r="G172" s="395"/>
      <c r="H172" s="389"/>
      <c r="I172" s="584"/>
      <c r="J172" s="849">
        <v>960</v>
      </c>
      <c r="K172" s="850" t="s">
        <v>984</v>
      </c>
      <c r="L172" s="851">
        <f t="shared" si="17"/>
        <v>0</v>
      </c>
      <c r="M172" s="694"/>
      <c r="N172" s="3"/>
      <c r="O172" s="761"/>
      <c r="P172" s="599"/>
      <c r="Q172" s="667">
        <f>IF(L172=0,1,0)</f>
        <v>1</v>
      </c>
      <c r="R172" s="630"/>
      <c r="S172" s="761"/>
      <c r="T172" s="761"/>
      <c r="U172" s="761"/>
      <c r="V172" s="761"/>
      <c r="W172" s="694"/>
      <c r="X172" s="662"/>
    </row>
    <row r="173" spans="1:27" s="577" customFormat="1" ht="30.75" customHeight="1" x14ac:dyDescent="0.25">
      <c r="A173" s="841">
        <f>'Unit Data from Audit Worksheet'!A218</f>
        <v>962</v>
      </c>
      <c r="B173" s="842"/>
      <c r="C173" s="843" t="str">
        <f>'Unit Data from Audit Worksheet'!B218</f>
        <v>Title of Official</v>
      </c>
      <c r="D173" s="669"/>
      <c r="E173" s="857">
        <f>'Unit Data from Audit Worksheet'!D218</f>
        <v>0</v>
      </c>
      <c r="F173" s="391" t="str">
        <f>'Unit Data from Audit Worksheet'!G218</f>
        <v>Cell D218 must be completed.</v>
      </c>
      <c r="G173" s="395"/>
      <c r="H173" s="389"/>
      <c r="I173" s="584"/>
      <c r="J173" s="849">
        <v>962</v>
      </c>
      <c r="K173" s="850" t="s">
        <v>829</v>
      </c>
      <c r="L173" s="851">
        <f t="shared" si="17"/>
        <v>0</v>
      </c>
      <c r="M173" s="694"/>
      <c r="N173" s="3"/>
      <c r="O173" s="761"/>
      <c r="P173" s="599"/>
      <c r="Q173" s="667">
        <f t="shared" ref="Q173:Q176" si="20">IF(L173=0,1,0)</f>
        <v>1</v>
      </c>
      <c r="R173" s="630"/>
      <c r="S173" s="761"/>
      <c r="T173" s="761"/>
      <c r="U173" s="761"/>
      <c r="V173" s="761"/>
      <c r="W173" s="694"/>
      <c r="X173" s="662"/>
    </row>
    <row r="174" spans="1:27" s="577" customFormat="1" ht="30.75" customHeight="1" x14ac:dyDescent="0.25">
      <c r="A174" s="841">
        <f>'Unit Data from Audit Worksheet'!A219</f>
        <v>964</v>
      </c>
      <c r="B174" s="842"/>
      <c r="C174" s="843" t="str">
        <f>'Unit Data from Audit Worksheet'!B219</f>
        <v>Date                        (Enter as "MM/DD/YYYY")</v>
      </c>
      <c r="D174" s="669"/>
      <c r="E174" s="854">
        <f>'Unit Data from Audit Worksheet'!D219</f>
        <v>0</v>
      </c>
      <c r="F174" s="391" t="str">
        <f>'Unit Data from Audit Worksheet'!G219</f>
        <v>Cell D219 must be completed.</v>
      </c>
      <c r="G174" s="395"/>
      <c r="H174" s="389"/>
      <c r="I174" s="584"/>
      <c r="J174" s="849">
        <v>964</v>
      </c>
      <c r="K174" s="850" t="s">
        <v>1275</v>
      </c>
      <c r="L174" s="852">
        <f t="shared" si="17"/>
        <v>0</v>
      </c>
      <c r="M174" s="694"/>
      <c r="N174" s="3"/>
      <c r="O174" s="761"/>
      <c r="P174" s="599"/>
      <c r="Q174" s="667">
        <f t="shared" si="20"/>
        <v>1</v>
      </c>
      <c r="R174" s="630"/>
      <c r="S174" s="761"/>
      <c r="T174" s="761"/>
      <c r="U174" s="761"/>
      <c r="V174" s="761"/>
      <c r="W174" s="694"/>
      <c r="X174" s="662"/>
    </row>
    <row r="175" spans="1:27" s="577" customFormat="1" ht="30.75" customHeight="1" x14ac:dyDescent="0.25">
      <c r="A175" s="841">
        <f>'Unit Data from Audit Worksheet'!A220</f>
        <v>966</v>
      </c>
      <c r="B175" s="842"/>
      <c r="C175" s="843" t="str">
        <f>'Unit Data from Audit Worksheet'!B220</f>
        <v>Telephone number</v>
      </c>
      <c r="D175" s="669"/>
      <c r="E175" s="857">
        <f>'Unit Data from Audit Worksheet'!D220</f>
        <v>0</v>
      </c>
      <c r="F175" s="391" t="str">
        <f>'Unit Data from Audit Worksheet'!G220</f>
        <v>Cell D220 must be completed.</v>
      </c>
      <c r="G175" s="395"/>
      <c r="H175" s="389"/>
      <c r="I175" s="584"/>
      <c r="J175" s="849">
        <v>966</v>
      </c>
      <c r="K175" s="850" t="s">
        <v>831</v>
      </c>
      <c r="L175" s="851">
        <f t="shared" si="17"/>
        <v>0</v>
      </c>
      <c r="M175" s="694"/>
      <c r="N175" s="3"/>
      <c r="O175" s="761"/>
      <c r="P175" s="599"/>
      <c r="Q175" s="667">
        <f t="shared" si="20"/>
        <v>1</v>
      </c>
      <c r="R175" s="630"/>
      <c r="S175" s="761"/>
      <c r="T175" s="761"/>
      <c r="U175" s="761"/>
      <c r="V175" s="761"/>
      <c r="W175" s="694"/>
      <c r="X175" s="662"/>
    </row>
    <row r="176" spans="1:27" s="577" customFormat="1" ht="30.75" customHeight="1" x14ac:dyDescent="0.25">
      <c r="A176" s="841">
        <f>'Unit Data from Audit Worksheet'!A221</f>
        <v>968</v>
      </c>
      <c r="B176" s="842"/>
      <c r="C176" s="843" t="str">
        <f>'Unit Data from Audit Worksheet'!B221</f>
        <v>E-mail address</v>
      </c>
      <c r="D176" s="669"/>
      <c r="E176" s="857">
        <f>'Unit Data from Audit Worksheet'!D221</f>
        <v>0</v>
      </c>
      <c r="F176" s="391" t="str">
        <f>'Unit Data from Audit Worksheet'!G221</f>
        <v>Cell D221 must be completed.</v>
      </c>
      <c r="G176" s="395"/>
      <c r="H176" s="389"/>
      <c r="I176" s="584"/>
      <c r="J176" s="849">
        <v>968</v>
      </c>
      <c r="K176" s="850" t="s">
        <v>832</v>
      </c>
      <c r="L176" s="851">
        <f t="shared" si="17"/>
        <v>0</v>
      </c>
      <c r="M176" s="694"/>
      <c r="N176" s="3"/>
      <c r="O176" s="761"/>
      <c r="P176" s="599"/>
      <c r="Q176" s="667">
        <f t="shared" si="20"/>
        <v>1</v>
      </c>
      <c r="R176" s="630"/>
      <c r="S176" s="761"/>
      <c r="T176" s="761"/>
      <c r="U176" s="761"/>
      <c r="V176" s="761"/>
      <c r="W176" s="694"/>
      <c r="X176" s="662"/>
    </row>
    <row r="177" spans="1:27" s="367" customFormat="1" ht="33.75" customHeight="1" x14ac:dyDescent="0.25">
      <c r="A177" s="345"/>
      <c r="B177" s="346"/>
      <c r="C177" s="347"/>
      <c r="D177" s="207"/>
      <c r="E177" s="206"/>
      <c r="F177" s="256"/>
      <c r="G177" s="572"/>
      <c r="H177" s="573"/>
      <c r="I177" s="584"/>
      <c r="J177" s="589">
        <v>999</v>
      </c>
      <c r="K177" s="808" t="s">
        <v>316</v>
      </c>
      <c r="L177" s="590" t="e">
        <f>'Unit Data from Audit Worksheet'!D3</f>
        <v>#N/A</v>
      </c>
      <c r="M177" s="465"/>
      <c r="N177" s="3" t="s">
        <v>1276</v>
      </c>
      <c r="P177" s="599"/>
      <c r="R177" s="630"/>
      <c r="W177" s="694" t="b">
        <f t="shared" si="14"/>
        <v>0</v>
      </c>
      <c r="X177" s="662">
        <f>E165-L165</f>
        <v>0</v>
      </c>
      <c r="AA177" s="381"/>
    </row>
    <row r="178" spans="1:27" customFormat="1" x14ac:dyDescent="0.25"/>
    <row r="179" spans="1:27" s="465" customFormat="1" x14ac:dyDescent="0.25">
      <c r="A179" s="1"/>
      <c r="B179" s="229"/>
      <c r="C179" s="223"/>
      <c r="D179" s="31"/>
      <c r="E179" s="27"/>
      <c r="F179"/>
      <c r="G179"/>
      <c r="H179"/>
      <c r="I179"/>
      <c r="J179" s="224"/>
      <c r="K179" s="45"/>
      <c r="L179" s="390"/>
      <c r="N179" s="3"/>
      <c r="P179" s="599"/>
      <c r="R179"/>
      <c r="S179"/>
      <c r="W179" s="694" t="b">
        <f t="shared" si="14"/>
        <v>1</v>
      </c>
      <c r="X179" s="662">
        <f>E167-L167</f>
        <v>0</v>
      </c>
    </row>
    <row r="180" spans="1:27" s="465" customFormat="1" x14ac:dyDescent="0.25">
      <c r="A180" s="364" t="s">
        <v>735</v>
      </c>
      <c r="B180" s="365"/>
      <c r="C180" s="223"/>
      <c r="D180" s="31"/>
      <c r="E180" s="27"/>
      <c r="F180" s="27"/>
      <c r="G180" s="279"/>
      <c r="H180"/>
      <c r="I180"/>
      <c r="J180" s="224"/>
      <c r="K180" s="44"/>
      <c r="L180" s="390"/>
      <c r="N180" s="3"/>
      <c r="P180" s="599"/>
      <c r="R180"/>
      <c r="S180"/>
      <c r="W180" s="694" t="b">
        <f t="shared" si="14"/>
        <v>0</v>
      </c>
      <c r="X180" s="662">
        <f>E168-L168</f>
        <v>0</v>
      </c>
    </row>
    <row r="181" spans="1:27" s="465" customFormat="1" ht="110.25" customHeight="1" x14ac:dyDescent="0.55000000000000004">
      <c r="A181" s="222">
        <f>'Unit Data from Audit Worksheet'!A70</f>
        <v>590</v>
      </c>
      <c r="B181" s="222" t="str">
        <f>'Unit Data from Audit Worksheet'!B70</f>
        <v>Fiscal Review</v>
      </c>
      <c r="C181" s="295" t="str">
        <f>'Unit Data from Audit Worksheet'!D70</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181" s="294"/>
      <c r="E181" s="370">
        <f>'Unit Data from Audit Worksheet'!F70</f>
        <v>0</v>
      </c>
      <c r="F181" s="27"/>
      <c r="G181" s="279"/>
      <c r="H181"/>
      <c r="I181"/>
      <c r="J181" s="665" t="e">
        <f>SUM(Q5:Q186)</f>
        <v>#N/A</v>
      </c>
      <c r="K181" s="664" t="s">
        <v>981</v>
      </c>
      <c r="L181" s="390" t="e">
        <f>SUM(G5:G153)</f>
        <v>#N/A</v>
      </c>
      <c r="N181" s="3"/>
      <c r="P181" s="599"/>
      <c r="Q181" s="666"/>
      <c r="R181"/>
      <c r="S181"/>
      <c r="W181" s="694" t="e">
        <f t="shared" si="14"/>
        <v>#N/A</v>
      </c>
      <c r="X181" s="662">
        <f>E169-L169</f>
        <v>0</v>
      </c>
    </row>
    <row r="182" spans="1:27" s="694" customFormat="1" ht="36" x14ac:dyDescent="0.55000000000000004">
      <c r="A182" s="810"/>
      <c r="B182" s="810"/>
      <c r="C182" s="811"/>
      <c r="D182" s="812"/>
      <c r="E182" s="813"/>
      <c r="F182" s="27"/>
      <c r="G182" s="279"/>
      <c r="H182"/>
      <c r="I182"/>
      <c r="J182" s="665"/>
      <c r="K182" s="664"/>
      <c r="L182" s="814"/>
      <c r="N182" s="3"/>
      <c r="P182" s="599"/>
      <c r="Q182" s="666"/>
      <c r="R182"/>
      <c r="S182"/>
      <c r="X182" s="662"/>
    </row>
    <row r="183" spans="1:27" customFormat="1" ht="18.75" customHeight="1" x14ac:dyDescent="0.25"/>
    <row r="184" spans="1:27" customFormat="1" ht="30.75" customHeight="1" x14ac:dyDescent="0.25"/>
    <row r="185" spans="1:27" customFormat="1" ht="30.75" customHeight="1" x14ac:dyDescent="0.25"/>
    <row r="186" spans="1:27" customFormat="1" ht="30.75" customHeight="1" x14ac:dyDescent="0.25"/>
    <row r="187" spans="1:27" customFormat="1" ht="30.75" customHeight="1" x14ac:dyDescent="0.25"/>
    <row r="188" spans="1:27" customFormat="1" ht="30.75" customHeight="1" x14ac:dyDescent="0.25"/>
    <row r="189" spans="1:27" customFormat="1" x14ac:dyDescent="0.25"/>
    <row r="190" spans="1:27" customFormat="1" x14ac:dyDescent="0.25"/>
    <row r="191" spans="1:27" customFormat="1" x14ac:dyDescent="0.25"/>
    <row r="192" spans="1:27"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spans="1:27" customFormat="1" x14ac:dyDescent="0.25"/>
    <row r="226" spans="1:27" x14ac:dyDescent="0.25">
      <c r="A226" s="20"/>
      <c r="B226" s="234"/>
      <c r="C226" s="228"/>
      <c r="D226" s="32"/>
      <c r="P226" s="599"/>
      <c r="AA226" s="381"/>
    </row>
    <row r="227" spans="1:27" x14ac:dyDescent="0.25">
      <c r="A227" s="20"/>
      <c r="B227" s="234"/>
      <c r="C227" s="228"/>
      <c r="D227" s="32"/>
      <c r="P227" s="599"/>
      <c r="AA227" s="381"/>
    </row>
    <row r="228" spans="1:27" x14ac:dyDescent="0.25">
      <c r="A228" s="20"/>
      <c r="B228" s="234"/>
      <c r="C228" s="228"/>
      <c r="D228" s="32"/>
      <c r="P228" s="599"/>
      <c r="AA228" s="381"/>
    </row>
    <row r="229" spans="1:27" x14ac:dyDescent="0.25">
      <c r="A229" s="20"/>
      <c r="B229" s="234"/>
      <c r="C229" s="228"/>
      <c r="D229" s="32"/>
      <c r="P229" s="599"/>
      <c r="AA229" s="381"/>
    </row>
    <row r="230" spans="1:27" x14ac:dyDescent="0.25">
      <c r="A230" s="20"/>
      <c r="B230" s="234"/>
      <c r="C230" s="228"/>
      <c r="D230" s="32"/>
      <c r="P230" s="599"/>
      <c r="AA230" s="381"/>
    </row>
    <row r="231" spans="1:27" x14ac:dyDescent="0.25">
      <c r="A231" s="20"/>
      <c r="B231" s="234"/>
      <c r="C231" s="228"/>
      <c r="D231" s="32"/>
      <c r="P231" s="599"/>
      <c r="AA231" s="381"/>
    </row>
    <row r="232" spans="1:27" x14ac:dyDescent="0.25">
      <c r="A232" s="20"/>
      <c r="B232" s="234"/>
      <c r="C232" s="228"/>
      <c r="D232" s="32"/>
      <c r="P232" s="599"/>
      <c r="AA232" s="381"/>
    </row>
    <row r="233" spans="1:27" x14ac:dyDescent="0.25">
      <c r="A233" s="20"/>
      <c r="B233" s="234"/>
      <c r="C233" s="228"/>
      <c r="D233" s="32"/>
      <c r="P233" s="599"/>
      <c r="AA233" s="381"/>
    </row>
    <row r="234" spans="1:27" x14ac:dyDescent="0.25">
      <c r="A234" s="20"/>
      <c r="B234" s="234"/>
      <c r="C234" s="228"/>
      <c r="D234" s="32"/>
      <c r="P234" s="599"/>
      <c r="AA234" s="381"/>
    </row>
    <row r="235" spans="1:27" x14ac:dyDescent="0.25">
      <c r="A235" s="20"/>
      <c r="B235" s="234"/>
      <c r="C235" s="228"/>
      <c r="D235" s="32"/>
      <c r="P235" s="599"/>
      <c r="AA235" s="381"/>
    </row>
    <row r="236" spans="1:27" x14ac:dyDescent="0.25">
      <c r="A236" s="20"/>
      <c r="B236" s="234"/>
      <c r="C236" s="228"/>
      <c r="D236" s="32"/>
      <c r="P236" s="599"/>
      <c r="AA236" s="381"/>
    </row>
    <row r="237" spans="1:27" x14ac:dyDescent="0.25">
      <c r="A237" s="20"/>
      <c r="B237" s="234"/>
      <c r="C237" s="228"/>
      <c r="D237" s="32"/>
      <c r="P237" s="599"/>
      <c r="AA237" s="381"/>
    </row>
    <row r="238" spans="1:27" x14ac:dyDescent="0.25">
      <c r="A238" s="20"/>
      <c r="B238" s="234"/>
      <c r="C238" s="228"/>
      <c r="D238" s="32"/>
      <c r="P238" s="599"/>
      <c r="AA238" s="381"/>
    </row>
    <row r="239" spans="1:27" x14ac:dyDescent="0.25">
      <c r="A239" s="20"/>
      <c r="B239" s="234"/>
      <c r="C239" s="228"/>
      <c r="D239" s="32"/>
      <c r="P239" s="599"/>
      <c r="AA239" s="381"/>
    </row>
    <row r="240" spans="1:27" x14ac:dyDescent="0.25">
      <c r="A240" s="20"/>
      <c r="B240" s="234"/>
      <c r="C240" s="228"/>
      <c r="D240" s="32"/>
      <c r="P240" s="599"/>
      <c r="AA240" s="381"/>
    </row>
    <row r="241" spans="1:27" x14ac:dyDescent="0.25">
      <c r="A241" s="20"/>
      <c r="B241" s="234"/>
      <c r="C241" s="228"/>
      <c r="D241" s="32"/>
      <c r="P241" s="599"/>
      <c r="AA241" s="381"/>
    </row>
    <row r="242" spans="1:27" x14ac:dyDescent="0.25">
      <c r="A242" s="20"/>
      <c r="B242" s="234"/>
      <c r="C242" s="228"/>
      <c r="D242" s="32"/>
      <c r="P242" s="599"/>
      <c r="AA242" s="381"/>
    </row>
    <row r="243" spans="1:27" x14ac:dyDescent="0.25">
      <c r="A243" s="20"/>
      <c r="B243" s="234"/>
      <c r="C243" s="228"/>
      <c r="D243" s="32"/>
      <c r="P243" s="599"/>
      <c r="AA243" s="381"/>
    </row>
    <row r="244" spans="1:27" x14ac:dyDescent="0.25">
      <c r="A244" s="20"/>
      <c r="B244" s="234"/>
      <c r="C244" s="228"/>
      <c r="D244" s="32"/>
      <c r="P244" s="599"/>
      <c r="AA244" s="381"/>
    </row>
    <row r="245" spans="1:27" x14ac:dyDescent="0.25">
      <c r="A245" s="20"/>
      <c r="B245" s="234"/>
      <c r="C245" s="228"/>
      <c r="D245" s="32"/>
      <c r="P245" s="599"/>
      <c r="AA245" s="381"/>
    </row>
    <row r="246" spans="1:27" x14ac:dyDescent="0.25">
      <c r="A246" s="20"/>
      <c r="B246" s="234"/>
      <c r="C246" s="228"/>
      <c r="D246" s="32"/>
      <c r="P246" s="599"/>
      <c r="AA246" s="381"/>
    </row>
    <row r="247" spans="1:27" x14ac:dyDescent="0.25">
      <c r="A247" s="20"/>
      <c r="B247" s="234"/>
      <c r="C247" s="228"/>
      <c r="D247" s="32"/>
      <c r="P247" s="599"/>
      <c r="AA247" s="381"/>
    </row>
    <row r="248" spans="1:27" x14ac:dyDescent="0.25">
      <c r="A248" s="20"/>
      <c r="B248" s="234"/>
      <c r="C248" s="228"/>
      <c r="D248" s="32"/>
      <c r="P248" s="599"/>
      <c r="AA248" s="381"/>
    </row>
    <row r="249" spans="1:27" x14ac:dyDescent="0.25">
      <c r="A249" s="20"/>
      <c r="B249" s="234"/>
      <c r="C249" s="228"/>
      <c r="D249" s="32"/>
      <c r="AA249" s="381"/>
    </row>
    <row r="250" spans="1:27" x14ac:dyDescent="0.25">
      <c r="A250" s="20"/>
      <c r="B250" s="234"/>
      <c r="C250" s="228"/>
      <c r="D250" s="32"/>
      <c r="AA250" s="381"/>
    </row>
    <row r="251" spans="1:27" x14ac:dyDescent="0.25">
      <c r="A251" s="20"/>
      <c r="B251" s="234"/>
      <c r="C251" s="228"/>
      <c r="D251" s="32"/>
      <c r="AA251" s="381"/>
    </row>
    <row r="252" spans="1:27" x14ac:dyDescent="0.25">
      <c r="A252" s="20"/>
      <c r="B252" s="234"/>
      <c r="C252" s="228"/>
      <c r="D252" s="32"/>
      <c r="AA252" s="381"/>
    </row>
    <row r="253" spans="1:27" x14ac:dyDescent="0.25">
      <c r="A253" s="20"/>
      <c r="B253" s="234"/>
      <c r="C253" s="228"/>
      <c r="D253" s="32"/>
      <c r="AA253" s="381"/>
    </row>
    <row r="254" spans="1:27" x14ac:dyDescent="0.25">
      <c r="A254" s="20"/>
      <c r="B254" s="234"/>
      <c r="C254" s="228"/>
      <c r="D254" s="32"/>
      <c r="AA254" s="381"/>
    </row>
    <row r="255" spans="1:27" x14ac:dyDescent="0.25">
      <c r="A255" s="20"/>
      <c r="B255" s="234"/>
      <c r="C255" s="228"/>
      <c r="D255" s="32"/>
      <c r="AA255" s="381"/>
    </row>
    <row r="256" spans="1:27" x14ac:dyDescent="0.25">
      <c r="A256" s="20"/>
      <c r="B256" s="234"/>
      <c r="C256" s="228"/>
      <c r="D256" s="32"/>
      <c r="AA256" s="381"/>
    </row>
    <row r="257" spans="1:27" x14ac:dyDescent="0.25">
      <c r="A257" s="20"/>
      <c r="B257" s="234"/>
      <c r="C257" s="228"/>
      <c r="D257" s="32"/>
      <c r="AA257" s="381"/>
    </row>
    <row r="258" spans="1:27" x14ac:dyDescent="0.25">
      <c r="A258" s="20"/>
      <c r="B258" s="234"/>
      <c r="C258" s="228"/>
      <c r="D258" s="32"/>
      <c r="AA258" s="381"/>
    </row>
    <row r="259" spans="1:27" x14ac:dyDescent="0.25">
      <c r="A259" s="20"/>
      <c r="B259" s="234"/>
      <c r="C259" s="228"/>
      <c r="D259" s="32"/>
      <c r="AA259" s="381"/>
    </row>
    <row r="260" spans="1:27" x14ac:dyDescent="0.25">
      <c r="A260" s="20"/>
      <c r="B260" s="234"/>
      <c r="C260" s="228"/>
      <c r="D260" s="32"/>
      <c r="AA260" s="381"/>
    </row>
    <row r="261" spans="1:27" x14ac:dyDescent="0.25">
      <c r="A261" s="20"/>
      <c r="B261" s="234"/>
      <c r="C261" s="228"/>
      <c r="D261" s="32"/>
      <c r="AA261" s="381"/>
    </row>
    <row r="262" spans="1:27" x14ac:dyDescent="0.25">
      <c r="A262" s="20"/>
      <c r="B262" s="234"/>
      <c r="C262" s="228"/>
      <c r="D262" s="32"/>
      <c r="AA262" s="381"/>
    </row>
    <row r="263" spans="1:27" x14ac:dyDescent="0.25">
      <c r="A263" s="20"/>
      <c r="B263" s="234"/>
      <c r="C263" s="228"/>
      <c r="D263" s="32"/>
      <c r="AA263" s="381"/>
    </row>
    <row r="264" spans="1:27" x14ac:dyDescent="0.25">
      <c r="A264" s="20"/>
      <c r="B264" s="234"/>
      <c r="C264" s="228"/>
      <c r="D264" s="32"/>
      <c r="AA264" s="381"/>
    </row>
    <row r="265" spans="1:27" x14ac:dyDescent="0.25">
      <c r="A265" s="20"/>
      <c r="B265" s="234"/>
      <c r="C265" s="228"/>
      <c r="D265" s="32"/>
      <c r="AA265" s="381"/>
    </row>
    <row r="266" spans="1:27" x14ac:dyDescent="0.25">
      <c r="A266" s="20"/>
      <c r="B266" s="234"/>
      <c r="C266" s="228"/>
      <c r="D266" s="32"/>
      <c r="AA266" s="381"/>
    </row>
    <row r="267" spans="1:27" x14ac:dyDescent="0.25">
      <c r="A267" s="20"/>
      <c r="B267" s="234"/>
      <c r="C267" s="228"/>
      <c r="D267" s="32"/>
      <c r="AA267" s="381"/>
    </row>
    <row r="268" spans="1:27" x14ac:dyDescent="0.25">
      <c r="A268" s="20"/>
      <c r="B268" s="234"/>
      <c r="C268" s="228"/>
      <c r="D268" s="32"/>
      <c r="AA268" s="381"/>
    </row>
    <row r="269" spans="1:27" x14ac:dyDescent="0.25">
      <c r="A269" s="20"/>
      <c r="B269" s="234"/>
      <c r="C269" s="228"/>
      <c r="D269" s="32"/>
      <c r="AA269" s="381"/>
    </row>
    <row r="270" spans="1:27" x14ac:dyDescent="0.25">
      <c r="A270" s="20"/>
      <c r="B270" s="234"/>
      <c r="C270" s="228"/>
      <c r="D270" s="32"/>
      <c r="AA270" s="381"/>
    </row>
    <row r="271" spans="1:27" x14ac:dyDescent="0.25">
      <c r="A271" s="20"/>
      <c r="B271" s="234"/>
      <c r="C271" s="228"/>
      <c r="D271" s="32"/>
      <c r="AA271" s="381"/>
    </row>
    <row r="272" spans="1:27" x14ac:dyDescent="0.25">
      <c r="A272" s="20"/>
      <c r="B272" s="234"/>
      <c r="C272" s="228"/>
      <c r="D272" s="32"/>
      <c r="AA272" s="381"/>
    </row>
    <row r="273" spans="1:27" x14ac:dyDescent="0.25">
      <c r="A273" s="20"/>
      <c r="B273" s="234"/>
      <c r="C273" s="228"/>
      <c r="D273" s="32"/>
      <c r="AA273" s="381"/>
    </row>
    <row r="274" spans="1:27" x14ac:dyDescent="0.25">
      <c r="A274" s="20"/>
      <c r="B274" s="234"/>
      <c r="C274" s="228"/>
      <c r="D274" s="32"/>
      <c r="AA274" s="381"/>
    </row>
    <row r="275" spans="1:27" x14ac:dyDescent="0.25">
      <c r="A275" s="20"/>
      <c r="B275" s="234"/>
      <c r="C275" s="228"/>
      <c r="D275" s="32"/>
      <c r="AA275" s="381"/>
    </row>
    <row r="276" spans="1:27" x14ac:dyDescent="0.25">
      <c r="A276" s="20"/>
      <c r="B276" s="234"/>
      <c r="C276" s="228"/>
      <c r="D276" s="32"/>
      <c r="AA276" s="381"/>
    </row>
    <row r="277" spans="1:27" x14ac:dyDescent="0.25">
      <c r="A277" s="20"/>
      <c r="B277" s="234"/>
      <c r="C277" s="228"/>
      <c r="D277" s="32"/>
      <c r="AA277" s="381"/>
    </row>
    <row r="278" spans="1:27" x14ac:dyDescent="0.25">
      <c r="A278" s="20"/>
      <c r="B278" s="234"/>
      <c r="C278" s="228"/>
      <c r="D278" s="32"/>
      <c r="AA278" s="381"/>
    </row>
    <row r="279" spans="1:27" x14ac:dyDescent="0.25">
      <c r="A279" s="20"/>
      <c r="B279" s="234"/>
      <c r="C279" s="228"/>
      <c r="D279" s="32"/>
      <c r="AA279" s="381"/>
    </row>
    <row r="280" spans="1:27" x14ac:dyDescent="0.25">
      <c r="A280" s="20"/>
      <c r="B280" s="234"/>
      <c r="C280" s="228"/>
      <c r="D280" s="32"/>
      <c r="AA280" s="381"/>
    </row>
    <row r="281" spans="1:27" x14ac:dyDescent="0.25">
      <c r="A281" s="20"/>
      <c r="B281" s="234"/>
      <c r="C281" s="228"/>
      <c r="D281" s="32"/>
      <c r="AA281" s="381"/>
    </row>
    <row r="282" spans="1:27" x14ac:dyDescent="0.25">
      <c r="A282" s="20"/>
      <c r="B282" s="234"/>
      <c r="C282" s="228"/>
      <c r="D282" s="32"/>
      <c r="AA282" s="381"/>
    </row>
    <row r="283" spans="1:27" x14ac:dyDescent="0.25">
      <c r="A283" s="20"/>
      <c r="B283" s="234"/>
      <c r="C283" s="228"/>
      <c r="D283" s="32"/>
      <c r="AA283" s="381"/>
    </row>
    <row r="284" spans="1:27" x14ac:dyDescent="0.25">
      <c r="A284" s="20"/>
      <c r="B284" s="234"/>
      <c r="C284" s="228"/>
      <c r="D284" s="32"/>
      <c r="AA284" s="381"/>
    </row>
    <row r="285" spans="1:27" x14ac:dyDescent="0.25">
      <c r="A285" s="20"/>
      <c r="B285" s="234"/>
      <c r="C285" s="228"/>
      <c r="D285" s="32"/>
      <c r="AA285" s="381"/>
    </row>
    <row r="286" spans="1:27" x14ac:dyDescent="0.25">
      <c r="A286" s="20"/>
      <c r="B286" s="234"/>
      <c r="C286" s="228"/>
      <c r="D286" s="32"/>
      <c r="AA286" s="381"/>
    </row>
    <row r="287" spans="1:27" x14ac:dyDescent="0.25">
      <c r="A287" s="20"/>
      <c r="B287" s="234"/>
      <c r="C287" s="228"/>
      <c r="D287" s="32"/>
      <c r="AA287" s="381"/>
    </row>
    <row r="288" spans="1:27" x14ac:dyDescent="0.25">
      <c r="A288" s="20"/>
      <c r="B288" s="234"/>
      <c r="C288" s="228"/>
      <c r="D288" s="32"/>
      <c r="AA288" s="381"/>
    </row>
    <row r="289" spans="1:27" x14ac:dyDescent="0.25">
      <c r="A289" s="20"/>
      <c r="B289" s="234"/>
      <c r="C289" s="228"/>
      <c r="D289" s="32"/>
      <c r="AA289" s="381"/>
    </row>
    <row r="290" spans="1:27" x14ac:dyDescent="0.25">
      <c r="A290" s="20"/>
      <c r="B290" s="234"/>
      <c r="C290" s="228"/>
      <c r="D290" s="32"/>
      <c r="AA290" s="381"/>
    </row>
    <row r="291" spans="1:27" x14ac:dyDescent="0.25">
      <c r="A291" s="20"/>
      <c r="B291" s="234"/>
      <c r="C291" s="228"/>
      <c r="D291" s="32"/>
      <c r="AA291" s="381"/>
    </row>
    <row r="292" spans="1:27" x14ac:dyDescent="0.25">
      <c r="A292" s="20"/>
      <c r="B292" s="234"/>
      <c r="C292" s="228"/>
      <c r="D292" s="32"/>
      <c r="AA292" s="381"/>
    </row>
    <row r="293" spans="1:27" x14ac:dyDescent="0.25">
      <c r="A293" s="20"/>
      <c r="B293" s="234"/>
      <c r="C293" s="228"/>
      <c r="D293" s="32"/>
      <c r="AA293" s="381"/>
    </row>
    <row r="294" spans="1:27" x14ac:dyDescent="0.25">
      <c r="A294" s="20"/>
      <c r="B294" s="234"/>
      <c r="C294" s="228"/>
      <c r="D294" s="32"/>
      <c r="AA294" s="381"/>
    </row>
    <row r="295" spans="1:27" x14ac:dyDescent="0.25">
      <c r="A295" s="20"/>
      <c r="B295" s="234"/>
      <c r="C295" s="228"/>
      <c r="D295" s="32"/>
      <c r="AA295" s="381"/>
    </row>
    <row r="296" spans="1:27" x14ac:dyDescent="0.25">
      <c r="A296" s="20"/>
      <c r="B296" s="234"/>
      <c r="C296" s="228"/>
      <c r="D296" s="32"/>
      <c r="AA296" s="381"/>
    </row>
    <row r="297" spans="1:27" x14ac:dyDescent="0.25">
      <c r="A297" s="20"/>
      <c r="B297" s="234"/>
      <c r="C297" s="228"/>
      <c r="D297" s="32"/>
      <c r="AA297" s="381"/>
    </row>
    <row r="298" spans="1:27" x14ac:dyDescent="0.25">
      <c r="A298" s="20"/>
      <c r="B298" s="234"/>
      <c r="C298" s="228"/>
      <c r="D298" s="32"/>
      <c r="AA298" s="381"/>
    </row>
    <row r="299" spans="1:27" x14ac:dyDescent="0.25">
      <c r="A299" s="20"/>
      <c r="B299" s="234"/>
      <c r="C299" s="228"/>
      <c r="D299" s="32"/>
      <c r="AA299" s="381"/>
    </row>
    <row r="300" spans="1:27" x14ac:dyDescent="0.25">
      <c r="A300" s="20"/>
      <c r="B300" s="234"/>
      <c r="C300" s="228"/>
      <c r="D300" s="32"/>
      <c r="AA300" s="381"/>
    </row>
    <row r="301" spans="1:27" x14ac:dyDescent="0.25">
      <c r="A301" s="20"/>
      <c r="B301" s="234"/>
      <c r="C301" s="228"/>
      <c r="D301" s="32"/>
      <c r="AA301" s="381"/>
    </row>
    <row r="302" spans="1:27" x14ac:dyDescent="0.25">
      <c r="A302" s="20"/>
      <c r="B302" s="234"/>
      <c r="C302" s="228"/>
      <c r="D302" s="32"/>
      <c r="AA302" s="381"/>
    </row>
    <row r="303" spans="1:27" x14ac:dyDescent="0.25">
      <c r="A303" s="20"/>
      <c r="B303" s="234"/>
      <c r="C303" s="228"/>
      <c r="D303" s="32"/>
      <c r="AA303" s="381"/>
    </row>
    <row r="304" spans="1:27" x14ac:dyDescent="0.25">
      <c r="A304" s="20"/>
      <c r="B304" s="234"/>
      <c r="C304" s="228"/>
      <c r="D304" s="32"/>
      <c r="AA304" s="381"/>
    </row>
    <row r="305" spans="1:27" x14ac:dyDescent="0.25">
      <c r="A305" s="20"/>
      <c r="B305" s="234"/>
      <c r="C305" s="228"/>
      <c r="D305" s="32"/>
      <c r="AA305" s="381"/>
    </row>
    <row r="306" spans="1:27" x14ac:dyDescent="0.25">
      <c r="A306" s="20"/>
      <c r="B306" s="234"/>
      <c r="C306" s="228"/>
      <c r="D306" s="32"/>
      <c r="AA306" s="381"/>
    </row>
    <row r="307" spans="1:27" x14ac:dyDescent="0.25">
      <c r="A307" s="20"/>
      <c r="B307" s="234"/>
      <c r="C307" s="228"/>
      <c r="D307" s="32"/>
      <c r="AA307" s="381"/>
    </row>
    <row r="308" spans="1:27" x14ac:dyDescent="0.25">
      <c r="A308" s="20"/>
      <c r="B308" s="234"/>
      <c r="C308" s="228"/>
      <c r="D308" s="32"/>
      <c r="AA308" s="381"/>
    </row>
    <row r="309" spans="1:27" x14ac:dyDescent="0.25">
      <c r="A309" s="20"/>
      <c r="B309" s="234"/>
      <c r="C309" s="228"/>
      <c r="D309" s="32"/>
      <c r="AA309" s="381"/>
    </row>
    <row r="310" spans="1:27" x14ac:dyDescent="0.25">
      <c r="A310" s="20"/>
      <c r="B310" s="234"/>
      <c r="C310" s="228"/>
      <c r="D310" s="32"/>
      <c r="AA310" s="381"/>
    </row>
    <row r="311" spans="1:27" x14ac:dyDescent="0.25">
      <c r="A311" s="20"/>
      <c r="B311" s="234"/>
      <c r="C311" s="228"/>
      <c r="D311" s="32"/>
      <c r="AA311" s="381"/>
    </row>
    <row r="312" spans="1:27" x14ac:dyDescent="0.25">
      <c r="A312" s="20"/>
      <c r="B312" s="234"/>
      <c r="C312" s="228"/>
      <c r="D312" s="32"/>
      <c r="AA312" s="381"/>
    </row>
    <row r="313" spans="1:27" x14ac:dyDescent="0.25">
      <c r="A313" s="20"/>
      <c r="B313" s="234"/>
      <c r="C313" s="228"/>
      <c r="D313" s="32"/>
      <c r="AA313" s="381"/>
    </row>
    <row r="314" spans="1:27" x14ac:dyDescent="0.25">
      <c r="A314" s="20"/>
      <c r="B314" s="234"/>
      <c r="C314" s="228"/>
      <c r="D314" s="32"/>
      <c r="AA314" s="381"/>
    </row>
    <row r="315" spans="1:27" x14ac:dyDescent="0.25">
      <c r="A315" s="20"/>
      <c r="B315" s="234"/>
      <c r="C315" s="228"/>
      <c r="D315" s="32"/>
      <c r="AA315" s="381"/>
    </row>
    <row r="316" spans="1:27" x14ac:dyDescent="0.25">
      <c r="A316" s="20"/>
      <c r="B316" s="234"/>
      <c r="C316" s="228"/>
      <c r="D316" s="32"/>
      <c r="AA316" s="381"/>
    </row>
    <row r="317" spans="1:27" x14ac:dyDescent="0.25">
      <c r="A317" s="20"/>
      <c r="B317" s="234"/>
      <c r="C317" s="228"/>
      <c r="D317" s="32"/>
      <c r="AA317" s="381"/>
    </row>
    <row r="318" spans="1:27" x14ac:dyDescent="0.25">
      <c r="A318" s="20"/>
      <c r="B318" s="234"/>
      <c r="C318" s="228"/>
      <c r="D318" s="32"/>
      <c r="AA318" s="381"/>
    </row>
    <row r="319" spans="1:27" x14ac:dyDescent="0.25">
      <c r="A319" s="20"/>
      <c r="B319" s="234"/>
      <c r="C319" s="228"/>
      <c r="D319" s="32"/>
      <c r="AA319" s="381"/>
    </row>
    <row r="320" spans="1:27" x14ac:dyDescent="0.25">
      <c r="A320" s="20"/>
      <c r="B320" s="234"/>
      <c r="C320" s="228"/>
      <c r="D320" s="32"/>
      <c r="AA320" s="381"/>
    </row>
    <row r="321" spans="1:27" x14ac:dyDescent="0.25">
      <c r="A321" s="20"/>
      <c r="B321" s="234"/>
      <c r="C321" s="228"/>
      <c r="D321" s="32"/>
      <c r="AA321" s="381"/>
    </row>
    <row r="322" spans="1:27" x14ac:dyDescent="0.25">
      <c r="A322" s="20"/>
      <c r="B322" s="234"/>
      <c r="C322" s="228"/>
      <c r="D322" s="32"/>
      <c r="AA322" s="381"/>
    </row>
    <row r="323" spans="1:27" x14ac:dyDescent="0.25">
      <c r="A323" s="20"/>
      <c r="B323" s="234"/>
      <c r="C323" s="228"/>
      <c r="D323" s="32"/>
      <c r="AA323" s="381"/>
    </row>
    <row r="324" spans="1:27" x14ac:dyDescent="0.25">
      <c r="A324" s="20"/>
      <c r="B324" s="234"/>
      <c r="C324" s="228"/>
      <c r="D324" s="32"/>
      <c r="AA324" s="381"/>
    </row>
    <row r="325" spans="1:27" x14ac:dyDescent="0.25">
      <c r="A325" s="20"/>
      <c r="B325" s="234"/>
      <c r="C325" s="228"/>
      <c r="D325" s="32"/>
      <c r="AA325" s="381"/>
    </row>
    <row r="326" spans="1:27" x14ac:dyDescent="0.25">
      <c r="A326" s="20"/>
      <c r="B326" s="234"/>
      <c r="C326" s="228"/>
      <c r="D326" s="32"/>
      <c r="AA326" s="381"/>
    </row>
    <row r="327" spans="1:27" x14ac:dyDescent="0.25">
      <c r="A327" s="20"/>
      <c r="B327" s="234"/>
      <c r="C327" s="228"/>
      <c r="D327" s="32"/>
      <c r="AA327" s="381"/>
    </row>
    <row r="328" spans="1:27" x14ac:dyDescent="0.25">
      <c r="A328" s="20"/>
      <c r="B328" s="234"/>
      <c r="C328" s="228"/>
      <c r="D328" s="32"/>
      <c r="AA328" s="381"/>
    </row>
    <row r="329" spans="1:27" x14ac:dyDescent="0.25">
      <c r="A329" s="20"/>
      <c r="B329" s="234"/>
      <c r="C329" s="228"/>
      <c r="D329" s="32"/>
      <c r="AA329" s="381"/>
    </row>
    <row r="330" spans="1:27" x14ac:dyDescent="0.25">
      <c r="A330" s="20"/>
      <c r="B330" s="234"/>
      <c r="C330" s="228"/>
      <c r="D330" s="32"/>
      <c r="AA330" s="381"/>
    </row>
    <row r="331" spans="1:27" x14ac:dyDescent="0.25">
      <c r="D331" s="32"/>
      <c r="AA331" s="381"/>
    </row>
    <row r="332" spans="1:27" x14ac:dyDescent="0.25">
      <c r="D332" s="32"/>
      <c r="AA332" s="381"/>
    </row>
    <row r="333" spans="1:27" x14ac:dyDescent="0.25">
      <c r="D333" s="32"/>
      <c r="AA333" s="381"/>
    </row>
    <row r="334" spans="1:27" x14ac:dyDescent="0.25">
      <c r="D334" s="32"/>
      <c r="AA334" s="381"/>
    </row>
    <row r="335" spans="1:27" x14ac:dyDescent="0.25">
      <c r="D335" s="32"/>
      <c r="AA335" s="381"/>
    </row>
    <row r="336" spans="1:27" x14ac:dyDescent="0.25">
      <c r="D336" s="32"/>
      <c r="AA336" s="381"/>
    </row>
    <row r="337" spans="4:27" x14ac:dyDescent="0.25">
      <c r="D337" s="32"/>
      <c r="AA337" s="381"/>
    </row>
    <row r="338" spans="4:27" x14ac:dyDescent="0.25">
      <c r="D338" s="32"/>
      <c r="AA338" s="381"/>
    </row>
    <row r="339" spans="4:27" x14ac:dyDescent="0.25">
      <c r="D339" s="32"/>
      <c r="AA339" s="381"/>
    </row>
    <row r="340" spans="4:27" x14ac:dyDescent="0.25">
      <c r="D340" s="32"/>
      <c r="AA340" s="381"/>
    </row>
    <row r="341" spans="4:27" x14ac:dyDescent="0.25">
      <c r="D341" s="32"/>
      <c r="AA341" s="381"/>
    </row>
    <row r="342" spans="4:27" x14ac:dyDescent="0.25">
      <c r="D342" s="32"/>
      <c r="AA342" s="381"/>
    </row>
    <row r="343" spans="4:27" x14ac:dyDescent="0.25">
      <c r="D343" s="32"/>
      <c r="AA343" s="381"/>
    </row>
    <row r="344" spans="4:27" x14ac:dyDescent="0.25">
      <c r="D344" s="32"/>
      <c r="AA344" s="381"/>
    </row>
    <row r="345" spans="4:27" x14ac:dyDescent="0.25">
      <c r="D345" s="32"/>
      <c r="AA345" s="381"/>
    </row>
    <row r="346" spans="4:27" x14ac:dyDescent="0.25">
      <c r="D346" s="32"/>
      <c r="AA346" s="381"/>
    </row>
    <row r="347" spans="4:27" x14ac:dyDescent="0.25">
      <c r="D347" s="32"/>
      <c r="AA347" s="381"/>
    </row>
    <row r="348" spans="4:27" x14ac:dyDescent="0.25">
      <c r="D348" s="32"/>
      <c r="AA348" s="381"/>
    </row>
    <row r="349" spans="4:27" x14ac:dyDescent="0.25">
      <c r="D349" s="32"/>
      <c r="AA349" s="381"/>
    </row>
    <row r="350" spans="4:27" x14ac:dyDescent="0.25">
      <c r="D350" s="32"/>
      <c r="AA350" s="381"/>
    </row>
    <row r="351" spans="4:27" x14ac:dyDescent="0.25">
      <c r="D351" s="32"/>
      <c r="AA351" s="381"/>
    </row>
    <row r="352" spans="4:27" x14ac:dyDescent="0.25">
      <c r="D352" s="32"/>
      <c r="AA352" s="381"/>
    </row>
    <row r="353" spans="4:27" x14ac:dyDescent="0.25">
      <c r="D353" s="32"/>
      <c r="AA353" s="381"/>
    </row>
    <row r="354" spans="4:27" x14ac:dyDescent="0.25">
      <c r="D354" s="32"/>
      <c r="AA354" s="381"/>
    </row>
    <row r="355" spans="4:27" x14ac:dyDescent="0.25">
      <c r="D355" s="32"/>
      <c r="AA355" s="381"/>
    </row>
    <row r="356" spans="4:27" x14ac:dyDescent="0.25">
      <c r="D356" s="32"/>
      <c r="AA356" s="381"/>
    </row>
    <row r="357" spans="4:27" x14ac:dyDescent="0.25">
      <c r="D357" s="32"/>
      <c r="AA357" s="381"/>
    </row>
    <row r="358" spans="4:27" x14ac:dyDescent="0.25">
      <c r="D358" s="32"/>
      <c r="AA358" s="381"/>
    </row>
    <row r="359" spans="4:27" x14ac:dyDescent="0.25">
      <c r="D359" s="32"/>
      <c r="AA359" s="381"/>
    </row>
    <row r="360" spans="4:27" x14ac:dyDescent="0.25">
      <c r="D360" s="32"/>
      <c r="AA360" s="381"/>
    </row>
    <row r="361" spans="4:27" x14ac:dyDescent="0.25">
      <c r="D361" s="32"/>
      <c r="AA361" s="381"/>
    </row>
    <row r="362" spans="4:27" x14ac:dyDescent="0.25">
      <c r="D362" s="32"/>
      <c r="AA362" s="381"/>
    </row>
    <row r="363" spans="4:27" x14ac:dyDescent="0.25">
      <c r="D363" s="32"/>
      <c r="AA363" s="381"/>
    </row>
    <row r="364" spans="4:27" x14ac:dyDescent="0.25">
      <c r="D364" s="32"/>
      <c r="AA364" s="381"/>
    </row>
    <row r="365" spans="4:27" x14ac:dyDescent="0.25">
      <c r="D365" s="32"/>
      <c r="AA365" s="381"/>
    </row>
    <row r="366" spans="4:27" x14ac:dyDescent="0.25">
      <c r="D366" s="32"/>
      <c r="AA366" s="381"/>
    </row>
    <row r="367" spans="4:27" x14ac:dyDescent="0.25">
      <c r="D367" s="32"/>
      <c r="AA367" s="381"/>
    </row>
    <row r="368" spans="4:27" x14ac:dyDescent="0.25">
      <c r="D368" s="32"/>
      <c r="AA368" s="381"/>
    </row>
    <row r="369" spans="4:27" x14ac:dyDescent="0.25">
      <c r="D369" s="32"/>
      <c r="AA369" s="381"/>
    </row>
    <row r="370" spans="4:27" x14ac:dyDescent="0.25">
      <c r="D370" s="32"/>
      <c r="AA370" s="381"/>
    </row>
    <row r="371" spans="4:27" x14ac:dyDescent="0.25">
      <c r="D371" s="32"/>
      <c r="AA371" s="381"/>
    </row>
    <row r="372" spans="4:27" x14ac:dyDescent="0.25">
      <c r="D372" s="32"/>
      <c r="AA372" s="381"/>
    </row>
    <row r="373" spans="4:27" x14ac:dyDescent="0.25">
      <c r="D373" s="32"/>
      <c r="AA373" s="381"/>
    </row>
    <row r="374" spans="4:27" x14ac:dyDescent="0.25">
      <c r="D374" s="32"/>
      <c r="AA374" s="381"/>
    </row>
    <row r="375" spans="4:27" x14ac:dyDescent="0.25">
      <c r="D375" s="32"/>
      <c r="AA375" s="381"/>
    </row>
    <row r="376" spans="4:27" x14ac:dyDescent="0.25">
      <c r="D376" s="32"/>
      <c r="AA376" s="381"/>
    </row>
    <row r="377" spans="4:27" x14ac:dyDescent="0.25">
      <c r="D377" s="32"/>
      <c r="AA377" s="381"/>
    </row>
    <row r="378" spans="4:27" x14ac:dyDescent="0.25">
      <c r="D378" s="32"/>
      <c r="AA378" s="381"/>
    </row>
    <row r="379" spans="4:27" x14ac:dyDescent="0.25">
      <c r="D379" s="32"/>
      <c r="AA379" s="381"/>
    </row>
    <row r="380" spans="4:27" x14ac:dyDescent="0.25">
      <c r="D380" s="32"/>
      <c r="AA380" s="381"/>
    </row>
    <row r="381" spans="4:27" x14ac:dyDescent="0.25">
      <c r="D381" s="32"/>
      <c r="AA381" s="381"/>
    </row>
    <row r="382" spans="4:27" x14ac:dyDescent="0.25">
      <c r="D382" s="32"/>
      <c r="AA382" s="381"/>
    </row>
    <row r="383" spans="4:27" x14ac:dyDescent="0.25">
      <c r="D383" s="32"/>
      <c r="AA383" s="381"/>
    </row>
    <row r="384" spans="4:27" x14ac:dyDescent="0.25">
      <c r="D384" s="32"/>
      <c r="AA384" s="381"/>
    </row>
    <row r="385" spans="4:27" x14ac:dyDescent="0.25">
      <c r="D385" s="32"/>
      <c r="AA385" s="381"/>
    </row>
    <row r="386" spans="4:27" x14ac:dyDescent="0.25">
      <c r="D386" s="32"/>
      <c r="AA386" s="381"/>
    </row>
    <row r="387" spans="4:27" x14ac:dyDescent="0.25">
      <c r="D387" s="32"/>
      <c r="AA387" s="381"/>
    </row>
    <row r="388" spans="4:27" x14ac:dyDescent="0.25">
      <c r="D388" s="32"/>
      <c r="AA388" s="381"/>
    </row>
    <row r="389" spans="4:27" x14ac:dyDescent="0.25">
      <c r="D389" s="32"/>
      <c r="AA389" s="381"/>
    </row>
    <row r="390" spans="4:27" x14ac:dyDescent="0.25">
      <c r="D390" s="32"/>
      <c r="AA390" s="381"/>
    </row>
    <row r="391" spans="4:27" x14ac:dyDescent="0.25">
      <c r="D391" s="32"/>
      <c r="AA391" s="381"/>
    </row>
    <row r="392" spans="4:27" x14ac:dyDescent="0.25">
      <c r="D392" s="32"/>
      <c r="AA392" s="381"/>
    </row>
    <row r="393" spans="4:27" x14ac:dyDescent="0.25">
      <c r="D393" s="32"/>
      <c r="AA393" s="381"/>
    </row>
    <row r="394" spans="4:27" x14ac:dyDescent="0.25">
      <c r="D394" s="32"/>
      <c r="AA394" s="381"/>
    </row>
    <row r="395" spans="4:27" x14ac:dyDescent="0.25">
      <c r="D395" s="32"/>
      <c r="AA395" s="381"/>
    </row>
    <row r="396" spans="4:27" x14ac:dyDescent="0.25">
      <c r="D396" s="32"/>
      <c r="AA396" s="381"/>
    </row>
    <row r="397" spans="4:27" x14ac:dyDescent="0.25">
      <c r="D397" s="32"/>
      <c r="AA397" s="381"/>
    </row>
    <row r="398" spans="4:27" x14ac:dyDescent="0.25">
      <c r="D398" s="32"/>
      <c r="AA398" s="381"/>
    </row>
    <row r="399" spans="4:27" x14ac:dyDescent="0.25">
      <c r="D399" s="32"/>
      <c r="AA399" s="381"/>
    </row>
    <row r="400" spans="4:27" x14ac:dyDescent="0.25">
      <c r="D400" s="32"/>
      <c r="AA400" s="381"/>
    </row>
    <row r="401" spans="4:27" x14ac:dyDescent="0.25">
      <c r="D401" s="32"/>
      <c r="AA401" s="381"/>
    </row>
    <row r="402" spans="4:27" x14ac:dyDescent="0.25">
      <c r="D402" s="32"/>
      <c r="AA402" s="381"/>
    </row>
    <row r="403" spans="4:27" x14ac:dyDescent="0.25">
      <c r="D403" s="32"/>
      <c r="AA403" s="381"/>
    </row>
    <row r="404" spans="4:27" x14ac:dyDescent="0.25">
      <c r="D404" s="32"/>
      <c r="AA404" s="381"/>
    </row>
    <row r="405" spans="4:27" x14ac:dyDescent="0.25">
      <c r="D405" s="32"/>
      <c r="AA405" s="381"/>
    </row>
    <row r="406" spans="4:27" x14ac:dyDescent="0.25">
      <c r="D406" s="32"/>
      <c r="AA406" s="381"/>
    </row>
    <row r="407" spans="4:27" x14ac:dyDescent="0.25">
      <c r="D407" s="32"/>
      <c r="AA407" s="381"/>
    </row>
    <row r="408" spans="4:27" x14ac:dyDescent="0.25">
      <c r="D408" s="32"/>
      <c r="AA408" s="381"/>
    </row>
    <row r="409" spans="4:27" x14ac:dyDescent="0.25">
      <c r="D409" s="32"/>
      <c r="AA409" s="381"/>
    </row>
    <row r="410" spans="4:27" x14ac:dyDescent="0.25">
      <c r="D410" s="32"/>
      <c r="AA410" s="381"/>
    </row>
    <row r="411" spans="4:27" x14ac:dyDescent="0.25">
      <c r="D411" s="32"/>
      <c r="AA411" s="381"/>
    </row>
    <row r="412" spans="4:27" x14ac:dyDescent="0.25">
      <c r="D412" s="32"/>
      <c r="AA412" s="381"/>
    </row>
    <row r="413" spans="4:27" x14ac:dyDescent="0.25">
      <c r="D413" s="32"/>
      <c r="AA413" s="381"/>
    </row>
    <row r="414" spans="4:27" x14ac:dyDescent="0.25">
      <c r="D414" s="32"/>
      <c r="AA414" s="381"/>
    </row>
    <row r="415" spans="4:27" x14ac:dyDescent="0.25">
      <c r="D415" s="32"/>
      <c r="AA415" s="381"/>
    </row>
    <row r="416" spans="4:27" x14ac:dyDescent="0.25">
      <c r="D416" s="32"/>
      <c r="AA416" s="381"/>
    </row>
    <row r="417" spans="4:27" x14ac:dyDescent="0.25">
      <c r="D417" s="32"/>
      <c r="AA417" s="381"/>
    </row>
    <row r="418" spans="4:27" x14ac:dyDescent="0.25">
      <c r="D418" s="32"/>
    </row>
    <row r="419" spans="4:27" x14ac:dyDescent="0.25">
      <c r="D419" s="32"/>
    </row>
    <row r="420" spans="4:27" x14ac:dyDescent="0.25">
      <c r="D420" s="32"/>
    </row>
    <row r="421" spans="4:27" x14ac:dyDescent="0.25">
      <c r="D421" s="32"/>
    </row>
    <row r="422" spans="4:27" x14ac:dyDescent="0.25">
      <c r="D422" s="32"/>
    </row>
    <row r="423" spans="4:27" x14ac:dyDescent="0.25">
      <c r="D423" s="32"/>
    </row>
    <row r="424" spans="4:27" x14ac:dyDescent="0.25">
      <c r="D424" s="32"/>
    </row>
    <row r="425" spans="4:27" x14ac:dyDescent="0.25">
      <c r="D425" s="32"/>
    </row>
    <row r="426" spans="4:27" x14ac:dyDescent="0.25">
      <c r="D426" s="32"/>
    </row>
    <row r="427" spans="4:27" x14ac:dyDescent="0.25">
      <c r="D427" s="32"/>
    </row>
    <row r="428" spans="4:27" x14ac:dyDescent="0.25">
      <c r="D428" s="32"/>
    </row>
    <row r="429" spans="4:27" x14ac:dyDescent="0.25">
      <c r="D429" s="32"/>
    </row>
    <row r="430" spans="4:27" x14ac:dyDescent="0.25">
      <c r="D430" s="32"/>
    </row>
    <row r="431" spans="4:27" x14ac:dyDescent="0.25">
      <c r="D431" s="32"/>
    </row>
    <row r="432" spans="4:27" x14ac:dyDescent="0.25">
      <c r="D432" s="32"/>
    </row>
    <row r="433" spans="4:4" x14ac:dyDescent="0.25">
      <c r="D433" s="32"/>
    </row>
    <row r="434" spans="4:4" x14ac:dyDescent="0.25">
      <c r="D434" s="32"/>
    </row>
    <row r="435" spans="4:4" x14ac:dyDescent="0.25">
      <c r="D435" s="32"/>
    </row>
    <row r="436" spans="4:4" x14ac:dyDescent="0.25">
      <c r="D436" s="32"/>
    </row>
    <row r="437" spans="4:4" x14ac:dyDescent="0.25">
      <c r="D437" s="32"/>
    </row>
    <row r="438" spans="4:4" x14ac:dyDescent="0.25">
      <c r="D438" s="32"/>
    </row>
    <row r="439" spans="4:4" x14ac:dyDescent="0.25">
      <c r="D439" s="32"/>
    </row>
    <row r="440" spans="4:4" x14ac:dyDescent="0.25">
      <c r="D440" s="32"/>
    </row>
    <row r="441" spans="4:4" x14ac:dyDescent="0.25">
      <c r="D441" s="32"/>
    </row>
    <row r="442" spans="4:4" x14ac:dyDescent="0.25">
      <c r="D442" s="32"/>
    </row>
    <row r="443" spans="4:4" x14ac:dyDescent="0.25">
      <c r="D443" s="32"/>
    </row>
    <row r="444" spans="4:4" x14ac:dyDescent="0.25">
      <c r="D444" s="32"/>
    </row>
    <row r="445" spans="4:4" x14ac:dyDescent="0.25">
      <c r="D445" s="32"/>
    </row>
    <row r="446" spans="4:4" x14ac:dyDescent="0.25">
      <c r="D446" s="32"/>
    </row>
    <row r="447" spans="4:4" x14ac:dyDescent="0.25">
      <c r="D447" s="32"/>
    </row>
    <row r="448" spans="4:4" x14ac:dyDescent="0.25">
      <c r="D448" s="32"/>
    </row>
    <row r="449" spans="4:4" x14ac:dyDescent="0.25">
      <c r="D449" s="32"/>
    </row>
    <row r="450" spans="4:4" x14ac:dyDescent="0.25">
      <c r="D450" s="32"/>
    </row>
    <row r="451" spans="4:4" x14ac:dyDescent="0.25">
      <c r="D451" s="32"/>
    </row>
    <row r="452" spans="4:4" x14ac:dyDescent="0.25">
      <c r="D452" s="32"/>
    </row>
    <row r="453" spans="4:4" x14ac:dyDescent="0.25">
      <c r="D453" s="32"/>
    </row>
    <row r="454" spans="4:4" x14ac:dyDescent="0.25">
      <c r="D454" s="32"/>
    </row>
    <row r="455" spans="4:4" x14ac:dyDescent="0.25">
      <c r="D455" s="32"/>
    </row>
    <row r="456" spans="4:4" x14ac:dyDescent="0.25">
      <c r="D456" s="32"/>
    </row>
    <row r="457" spans="4:4" x14ac:dyDescent="0.25">
      <c r="D457" s="32"/>
    </row>
    <row r="458" spans="4:4" x14ac:dyDescent="0.25">
      <c r="D458" s="32"/>
    </row>
    <row r="459" spans="4:4" x14ac:dyDescent="0.25">
      <c r="D459" s="32"/>
    </row>
    <row r="460" spans="4:4" x14ac:dyDescent="0.25">
      <c r="D460" s="32"/>
    </row>
    <row r="461" spans="4:4" x14ac:dyDescent="0.25">
      <c r="D461" s="32"/>
    </row>
    <row r="462" spans="4:4" x14ac:dyDescent="0.25">
      <c r="D462" s="32"/>
    </row>
    <row r="463" spans="4:4" x14ac:dyDescent="0.25">
      <c r="D463" s="32"/>
    </row>
    <row r="464" spans="4:4" x14ac:dyDescent="0.25">
      <c r="D464" s="32"/>
    </row>
    <row r="465" spans="4:4" x14ac:dyDescent="0.25">
      <c r="D465" s="32"/>
    </row>
    <row r="466" spans="4:4" x14ac:dyDescent="0.25">
      <c r="D466" s="32"/>
    </row>
    <row r="467" spans="4:4" x14ac:dyDescent="0.25">
      <c r="D467" s="32"/>
    </row>
    <row r="468" spans="4:4" x14ac:dyDescent="0.25">
      <c r="D468" s="32"/>
    </row>
    <row r="469" spans="4:4" x14ac:dyDescent="0.25">
      <c r="D469" s="32"/>
    </row>
    <row r="470" spans="4:4" x14ac:dyDescent="0.25">
      <c r="D470" s="32"/>
    </row>
    <row r="471" spans="4:4" x14ac:dyDescent="0.25">
      <c r="D471" s="32"/>
    </row>
    <row r="472" spans="4:4" x14ac:dyDescent="0.25">
      <c r="D472" s="32"/>
    </row>
    <row r="473" spans="4:4" x14ac:dyDescent="0.25">
      <c r="D473" s="32"/>
    </row>
    <row r="474" spans="4:4" x14ac:dyDescent="0.25">
      <c r="D474" s="32"/>
    </row>
    <row r="475" spans="4:4" x14ac:dyDescent="0.25">
      <c r="D475" s="32"/>
    </row>
    <row r="476" spans="4:4" x14ac:dyDescent="0.25">
      <c r="D476" s="32"/>
    </row>
    <row r="477" spans="4:4" x14ac:dyDescent="0.25">
      <c r="D477" s="32"/>
    </row>
    <row r="478" spans="4:4" x14ac:dyDescent="0.25">
      <c r="D478" s="32"/>
    </row>
    <row r="479" spans="4:4" x14ac:dyDescent="0.25">
      <c r="D479" s="32"/>
    </row>
    <row r="480" spans="4:4" x14ac:dyDescent="0.25">
      <c r="D480" s="32"/>
    </row>
    <row r="481" spans="4:4" x14ac:dyDescent="0.25">
      <c r="D481" s="32"/>
    </row>
    <row r="482" spans="4:4" x14ac:dyDescent="0.25">
      <c r="D482" s="32"/>
    </row>
    <row r="483" spans="4:4" x14ac:dyDescent="0.25">
      <c r="D483" s="32"/>
    </row>
    <row r="484" spans="4:4" x14ac:dyDescent="0.25">
      <c r="D484" s="32"/>
    </row>
    <row r="485" spans="4:4" x14ac:dyDescent="0.25">
      <c r="D485" s="32"/>
    </row>
    <row r="486" spans="4:4" x14ac:dyDescent="0.25">
      <c r="D486" s="32"/>
    </row>
    <row r="487" spans="4:4" x14ac:dyDescent="0.25">
      <c r="D487" s="32"/>
    </row>
    <row r="488" spans="4:4" x14ac:dyDescent="0.25">
      <c r="D488" s="32"/>
    </row>
    <row r="489" spans="4:4" x14ac:dyDescent="0.25">
      <c r="D489" s="32"/>
    </row>
    <row r="490" spans="4:4" x14ac:dyDescent="0.25">
      <c r="D490" s="32"/>
    </row>
    <row r="491" spans="4:4" x14ac:dyDescent="0.25">
      <c r="D491" s="32"/>
    </row>
    <row r="492" spans="4:4" x14ac:dyDescent="0.25">
      <c r="D492" s="32"/>
    </row>
    <row r="493" spans="4:4" x14ac:dyDescent="0.25">
      <c r="D493" s="32"/>
    </row>
    <row r="494" spans="4:4" x14ac:dyDescent="0.25">
      <c r="D494" s="32"/>
    </row>
    <row r="495" spans="4:4" x14ac:dyDescent="0.25">
      <c r="D495" s="32"/>
    </row>
    <row r="496" spans="4:4" x14ac:dyDescent="0.25">
      <c r="D496" s="32"/>
    </row>
    <row r="497" spans="4:4" x14ac:dyDescent="0.25">
      <c r="D497" s="32"/>
    </row>
    <row r="498" spans="4:4" x14ac:dyDescent="0.25">
      <c r="D498" s="32"/>
    </row>
    <row r="499" spans="4:4" x14ac:dyDescent="0.25">
      <c r="D499" s="32"/>
    </row>
    <row r="500" spans="4:4" x14ac:dyDescent="0.25">
      <c r="D500" s="32"/>
    </row>
    <row r="501" spans="4:4" x14ac:dyDescent="0.25">
      <c r="D501" s="32"/>
    </row>
    <row r="502" spans="4:4" x14ac:dyDescent="0.25">
      <c r="D502" s="32"/>
    </row>
    <row r="503" spans="4:4" x14ac:dyDescent="0.25">
      <c r="D503" s="32"/>
    </row>
    <row r="504" spans="4:4" x14ac:dyDescent="0.25">
      <c r="D504" s="32"/>
    </row>
    <row r="505" spans="4:4" x14ac:dyDescent="0.25">
      <c r="D505" s="32"/>
    </row>
    <row r="506" spans="4:4" x14ac:dyDescent="0.25">
      <c r="D506" s="32"/>
    </row>
    <row r="507" spans="4:4" x14ac:dyDescent="0.25">
      <c r="D507" s="32"/>
    </row>
    <row r="508" spans="4:4" x14ac:dyDescent="0.25">
      <c r="D508" s="32"/>
    </row>
    <row r="509" spans="4:4" x14ac:dyDescent="0.25">
      <c r="D509" s="32"/>
    </row>
    <row r="510" spans="4:4" x14ac:dyDescent="0.25">
      <c r="D510" s="32"/>
    </row>
    <row r="511" spans="4:4" x14ac:dyDescent="0.25">
      <c r="D511" s="32"/>
    </row>
    <row r="512" spans="4:4" x14ac:dyDescent="0.25">
      <c r="D512" s="32"/>
    </row>
    <row r="513" spans="4:4" x14ac:dyDescent="0.25">
      <c r="D513" s="32"/>
    </row>
    <row r="514" spans="4:4" x14ac:dyDescent="0.25">
      <c r="D514" s="32"/>
    </row>
    <row r="515" spans="4:4" x14ac:dyDescent="0.25">
      <c r="D515" s="32"/>
    </row>
    <row r="516" spans="4:4" x14ac:dyDescent="0.25">
      <c r="D516" s="32"/>
    </row>
    <row r="517" spans="4:4" x14ac:dyDescent="0.25">
      <c r="D517" s="32"/>
    </row>
    <row r="518" spans="4:4" x14ac:dyDescent="0.25">
      <c r="D518" s="32"/>
    </row>
    <row r="519" spans="4:4" x14ac:dyDescent="0.25">
      <c r="D519" s="32"/>
    </row>
    <row r="520" spans="4:4" x14ac:dyDescent="0.25">
      <c r="D520" s="32"/>
    </row>
    <row r="521" spans="4:4" x14ac:dyDescent="0.25">
      <c r="D521" s="32"/>
    </row>
    <row r="522" spans="4:4" x14ac:dyDescent="0.25">
      <c r="D522" s="32"/>
    </row>
    <row r="523" spans="4:4" x14ac:dyDescent="0.25">
      <c r="D523" s="32"/>
    </row>
    <row r="524" spans="4:4" x14ac:dyDescent="0.25">
      <c r="D524" s="32"/>
    </row>
    <row r="525" spans="4:4" x14ac:dyDescent="0.25">
      <c r="D525" s="32"/>
    </row>
    <row r="526" spans="4:4" x14ac:dyDescent="0.25">
      <c r="D526" s="32"/>
    </row>
    <row r="527" spans="4:4" x14ac:dyDescent="0.25">
      <c r="D527" s="32"/>
    </row>
    <row r="528" spans="4:4" x14ac:dyDescent="0.25">
      <c r="D528" s="32"/>
    </row>
    <row r="529" spans="4:4" x14ac:dyDescent="0.25">
      <c r="D529" s="32"/>
    </row>
    <row r="530" spans="4:4" x14ac:dyDescent="0.25">
      <c r="D530" s="32"/>
    </row>
    <row r="531" spans="4:4" x14ac:dyDescent="0.25">
      <c r="D531" s="32"/>
    </row>
    <row r="532" spans="4:4" x14ac:dyDescent="0.25">
      <c r="D532" s="32"/>
    </row>
    <row r="533" spans="4:4" x14ac:dyDescent="0.25">
      <c r="D533" s="32"/>
    </row>
    <row r="534" spans="4:4" x14ac:dyDescent="0.25">
      <c r="D534" s="32"/>
    </row>
    <row r="535" spans="4:4" x14ac:dyDescent="0.25">
      <c r="D535" s="32"/>
    </row>
    <row r="536" spans="4:4" x14ac:dyDescent="0.25">
      <c r="D536" s="32"/>
    </row>
    <row r="537" spans="4:4" x14ac:dyDescent="0.25">
      <c r="D537" s="32"/>
    </row>
    <row r="538" spans="4:4" x14ac:dyDescent="0.25">
      <c r="D538" s="32"/>
    </row>
    <row r="539" spans="4:4" x14ac:dyDescent="0.25">
      <c r="D539" s="32"/>
    </row>
    <row r="540" spans="4:4" x14ac:dyDescent="0.25">
      <c r="D540" s="32"/>
    </row>
    <row r="541" spans="4:4" x14ac:dyDescent="0.25">
      <c r="D541" s="32"/>
    </row>
    <row r="542" spans="4:4" x14ac:dyDescent="0.25">
      <c r="D542" s="32"/>
    </row>
    <row r="543" spans="4:4" x14ac:dyDescent="0.25">
      <c r="D543" s="32"/>
    </row>
    <row r="544" spans="4:4" x14ac:dyDescent="0.25">
      <c r="D544" s="32"/>
    </row>
    <row r="545" spans="4:4" x14ac:dyDescent="0.25">
      <c r="D545" s="32"/>
    </row>
    <row r="546" spans="4:4" x14ac:dyDescent="0.25">
      <c r="D546" s="32"/>
    </row>
    <row r="547" spans="4:4" x14ac:dyDescent="0.25">
      <c r="D547" s="32"/>
    </row>
    <row r="548" spans="4:4" x14ac:dyDescent="0.25">
      <c r="D548" s="32"/>
    </row>
    <row r="549" spans="4:4" x14ac:dyDescent="0.25">
      <c r="D549" s="32"/>
    </row>
    <row r="550" spans="4:4" x14ac:dyDescent="0.25">
      <c r="D550" s="32"/>
    </row>
    <row r="551" spans="4:4" x14ac:dyDescent="0.25">
      <c r="D551" s="32"/>
    </row>
    <row r="552" spans="4:4" x14ac:dyDescent="0.25">
      <c r="D552" s="32"/>
    </row>
    <row r="553" spans="4:4" x14ac:dyDescent="0.25">
      <c r="D553" s="32"/>
    </row>
    <row r="554" spans="4:4" x14ac:dyDescent="0.25">
      <c r="D554" s="32"/>
    </row>
    <row r="555" spans="4:4" x14ac:dyDescent="0.25">
      <c r="D555" s="32"/>
    </row>
    <row r="556" spans="4:4" x14ac:dyDescent="0.25">
      <c r="D556" s="32"/>
    </row>
    <row r="557" spans="4:4" x14ac:dyDescent="0.25">
      <c r="D557" s="32"/>
    </row>
    <row r="558" spans="4:4" x14ac:dyDescent="0.25">
      <c r="D558" s="32"/>
    </row>
    <row r="559" spans="4:4" x14ac:dyDescent="0.25">
      <c r="D559" s="32"/>
    </row>
    <row r="560" spans="4:4" x14ac:dyDescent="0.25">
      <c r="D560" s="32"/>
    </row>
    <row r="561" spans="4:4" x14ac:dyDescent="0.25">
      <c r="D561" s="32"/>
    </row>
    <row r="562" spans="4:4" x14ac:dyDescent="0.25">
      <c r="D562" s="32"/>
    </row>
    <row r="563" spans="4:4" x14ac:dyDescent="0.25">
      <c r="D563" s="32"/>
    </row>
    <row r="564" spans="4:4" x14ac:dyDescent="0.25">
      <c r="D564" s="32"/>
    </row>
    <row r="565" spans="4:4" x14ac:dyDescent="0.25">
      <c r="D565" s="32"/>
    </row>
    <row r="566" spans="4:4" x14ac:dyDescent="0.25">
      <c r="D566" s="32"/>
    </row>
    <row r="567" spans="4:4" x14ac:dyDescent="0.25">
      <c r="D567" s="32"/>
    </row>
    <row r="568" spans="4:4" x14ac:dyDescent="0.25">
      <c r="D568" s="32"/>
    </row>
    <row r="569" spans="4:4" x14ac:dyDescent="0.25">
      <c r="D569" s="32"/>
    </row>
    <row r="570" spans="4:4" x14ac:dyDescent="0.25">
      <c r="D570" s="32"/>
    </row>
    <row r="571" spans="4:4" x14ac:dyDescent="0.25">
      <c r="D571" s="32"/>
    </row>
    <row r="572" spans="4:4" x14ac:dyDescent="0.25">
      <c r="D572" s="32"/>
    </row>
    <row r="573" spans="4:4" x14ac:dyDescent="0.25">
      <c r="D573" s="32"/>
    </row>
    <row r="574" spans="4:4" x14ac:dyDescent="0.25">
      <c r="D574" s="32"/>
    </row>
    <row r="575" spans="4:4" x14ac:dyDescent="0.25">
      <c r="D575" s="32"/>
    </row>
    <row r="576" spans="4:4" x14ac:dyDescent="0.25">
      <c r="D576" s="32"/>
    </row>
    <row r="577" spans="4:4" x14ac:dyDescent="0.25">
      <c r="D577" s="32"/>
    </row>
    <row r="578" spans="4:4" x14ac:dyDescent="0.25">
      <c r="D578" s="32"/>
    </row>
    <row r="579" spans="4:4" x14ac:dyDescent="0.25">
      <c r="D579" s="32"/>
    </row>
    <row r="580" spans="4:4" x14ac:dyDescent="0.25">
      <c r="D580" s="32"/>
    </row>
    <row r="581" spans="4:4" x14ac:dyDescent="0.25">
      <c r="D581" s="32"/>
    </row>
    <row r="582" spans="4:4" x14ac:dyDescent="0.25">
      <c r="D582" s="32"/>
    </row>
    <row r="583" spans="4:4" x14ac:dyDescent="0.25">
      <c r="D583" s="32"/>
    </row>
    <row r="584" spans="4:4" x14ac:dyDescent="0.25">
      <c r="D584" s="32"/>
    </row>
    <row r="585" spans="4:4" x14ac:dyDescent="0.25">
      <c r="D585" s="32"/>
    </row>
    <row r="586" spans="4:4" x14ac:dyDescent="0.25">
      <c r="D586" s="32"/>
    </row>
    <row r="587" spans="4:4" x14ac:dyDescent="0.25">
      <c r="D587" s="32"/>
    </row>
    <row r="588" spans="4:4" x14ac:dyDescent="0.25">
      <c r="D588" s="32"/>
    </row>
    <row r="589" spans="4:4" x14ac:dyDescent="0.25">
      <c r="D589" s="32"/>
    </row>
    <row r="590" spans="4:4" x14ac:dyDescent="0.25">
      <c r="D590" s="32"/>
    </row>
    <row r="591" spans="4:4" x14ac:dyDescent="0.25">
      <c r="D591" s="32"/>
    </row>
    <row r="592" spans="4:4" x14ac:dyDescent="0.25">
      <c r="D592" s="32"/>
    </row>
    <row r="593" spans="4:4" x14ac:dyDescent="0.25">
      <c r="D593" s="32"/>
    </row>
    <row r="594" spans="4:4" x14ac:dyDescent="0.25">
      <c r="D594" s="32"/>
    </row>
    <row r="595" spans="4:4" x14ac:dyDescent="0.25">
      <c r="D595" s="32"/>
    </row>
    <row r="596" spans="4:4" x14ac:dyDescent="0.25">
      <c r="D596" s="32"/>
    </row>
    <row r="597" spans="4:4" x14ac:dyDescent="0.25">
      <c r="D597" s="32"/>
    </row>
    <row r="598" spans="4:4" x14ac:dyDescent="0.25">
      <c r="D598" s="32"/>
    </row>
    <row r="599" spans="4:4" x14ac:dyDescent="0.25">
      <c r="D599" s="32"/>
    </row>
    <row r="600" spans="4:4" x14ac:dyDescent="0.25">
      <c r="D600" s="32"/>
    </row>
    <row r="601" spans="4:4" x14ac:dyDescent="0.25">
      <c r="D601" s="32"/>
    </row>
    <row r="602" spans="4:4" x14ac:dyDescent="0.25">
      <c r="D602" s="32"/>
    </row>
    <row r="603" spans="4:4" x14ac:dyDescent="0.25">
      <c r="D603" s="32"/>
    </row>
    <row r="604" spans="4:4" x14ac:dyDescent="0.25">
      <c r="D604" s="32"/>
    </row>
    <row r="605" spans="4:4" x14ac:dyDescent="0.25">
      <c r="D605" s="32"/>
    </row>
    <row r="606" spans="4:4" x14ac:dyDescent="0.25">
      <c r="D606" s="32"/>
    </row>
    <row r="607" spans="4:4" x14ac:dyDescent="0.25">
      <c r="D607" s="32"/>
    </row>
    <row r="608" spans="4:4" x14ac:dyDescent="0.25">
      <c r="D608" s="32"/>
    </row>
    <row r="609" spans="4:4" x14ac:dyDescent="0.25">
      <c r="D609" s="32"/>
    </row>
    <row r="610" spans="4:4" x14ac:dyDescent="0.25">
      <c r="D610" s="32"/>
    </row>
    <row r="611" spans="4:4" x14ac:dyDescent="0.25">
      <c r="D611" s="32"/>
    </row>
    <row r="612" spans="4:4" x14ac:dyDescent="0.25">
      <c r="D612" s="32"/>
    </row>
    <row r="613" spans="4:4" x14ac:dyDescent="0.25">
      <c r="D613" s="32"/>
    </row>
    <row r="614" spans="4:4" x14ac:dyDescent="0.25">
      <c r="D614" s="32"/>
    </row>
    <row r="615" spans="4:4" x14ac:dyDescent="0.25">
      <c r="D615" s="32"/>
    </row>
    <row r="616" spans="4:4" x14ac:dyDescent="0.25">
      <c r="D616" s="32"/>
    </row>
    <row r="617" spans="4:4" x14ac:dyDescent="0.25">
      <c r="D617" s="32"/>
    </row>
    <row r="618" spans="4:4" x14ac:dyDescent="0.25">
      <c r="D618" s="32"/>
    </row>
    <row r="619" spans="4:4" x14ac:dyDescent="0.25">
      <c r="D619" s="32"/>
    </row>
    <row r="620" spans="4:4" x14ac:dyDescent="0.25">
      <c r="D620" s="32"/>
    </row>
    <row r="621" spans="4:4" x14ac:dyDescent="0.25">
      <c r="D621" s="32"/>
    </row>
    <row r="622" spans="4:4" x14ac:dyDescent="0.25">
      <c r="D622" s="32"/>
    </row>
    <row r="623" spans="4:4" x14ac:dyDescent="0.25">
      <c r="D623" s="32"/>
    </row>
    <row r="624" spans="4:4" x14ac:dyDescent="0.25">
      <c r="D624" s="32"/>
    </row>
    <row r="625" spans="4:4" x14ac:dyDescent="0.25">
      <c r="D625" s="32"/>
    </row>
    <row r="626" spans="4:4" x14ac:dyDescent="0.25">
      <c r="D626" s="32"/>
    </row>
    <row r="627" spans="4:4" x14ac:dyDescent="0.25">
      <c r="D627" s="32"/>
    </row>
    <row r="628" spans="4:4" x14ac:dyDescent="0.25">
      <c r="D628" s="32"/>
    </row>
    <row r="629" spans="4:4" x14ac:dyDescent="0.25">
      <c r="D629" s="32"/>
    </row>
    <row r="630" spans="4:4" x14ac:dyDescent="0.25">
      <c r="D630" s="32"/>
    </row>
    <row r="631" spans="4:4" x14ac:dyDescent="0.25">
      <c r="D631" s="32"/>
    </row>
    <row r="632" spans="4:4" x14ac:dyDescent="0.25">
      <c r="D632" s="32"/>
    </row>
  </sheetData>
  <sheetProtection formatCells="0" formatColumns="0" formatRows="0"/>
  <conditionalFormatting sqref="G33 G63:G69">
    <cfRule type="cellIs" dxfId="30" priority="93" stopIfTrue="1" operator="notEqual">
      <formula>0</formula>
    </cfRule>
  </conditionalFormatting>
  <conditionalFormatting sqref="G34">
    <cfRule type="cellIs" dxfId="29" priority="92" stopIfTrue="1" operator="notEqual">
      <formula>0</formula>
    </cfRule>
  </conditionalFormatting>
  <conditionalFormatting sqref="G50">
    <cfRule type="cellIs" dxfId="28" priority="91" stopIfTrue="1" operator="notEqual">
      <formula>0</formula>
    </cfRule>
  </conditionalFormatting>
  <conditionalFormatting sqref="G62">
    <cfRule type="cellIs" dxfId="27" priority="90" stopIfTrue="1" operator="notEqual">
      <formula>0</formula>
    </cfRule>
  </conditionalFormatting>
  <conditionalFormatting sqref="G89">
    <cfRule type="cellIs" dxfId="26" priority="88" stopIfTrue="1" operator="notEqual">
      <formula>0</formula>
    </cfRule>
  </conditionalFormatting>
  <conditionalFormatting sqref="G100">
    <cfRule type="cellIs" dxfId="25" priority="86" stopIfTrue="1" operator="notEqual">
      <formula>0</formula>
    </cfRule>
  </conditionalFormatting>
  <conditionalFormatting sqref="G101">
    <cfRule type="cellIs" dxfId="24" priority="85" stopIfTrue="1" operator="notEqual">
      <formula>0</formula>
    </cfRule>
  </conditionalFormatting>
  <conditionalFormatting sqref="H148:H150">
    <cfRule type="cellIs" priority="79" stopIfTrue="1" operator="equal">
      <formula>";;;"</formula>
    </cfRule>
  </conditionalFormatting>
  <conditionalFormatting sqref="H148">
    <cfRule type="cellIs" dxfId="23" priority="78" stopIfTrue="1" operator="equal">
      <formula>0</formula>
    </cfRule>
  </conditionalFormatting>
  <conditionalFormatting sqref="H149">
    <cfRule type="cellIs" dxfId="22" priority="77" stopIfTrue="1" operator="equal">
      <formula>0</formula>
    </cfRule>
  </conditionalFormatting>
  <conditionalFormatting sqref="H150">
    <cfRule type="cellIs" dxfId="21" priority="76" stopIfTrue="1" operator="equal">
      <formula>0</formula>
    </cfRule>
  </conditionalFormatting>
  <conditionalFormatting sqref="H150">
    <cfRule type="cellIs" dxfId="20" priority="75" stopIfTrue="1" operator="equal">
      <formula>0</formula>
    </cfRule>
  </conditionalFormatting>
  <conditionalFormatting sqref="H148">
    <cfRule type="cellIs" dxfId="19" priority="74" stopIfTrue="1" operator="equal">
      <formula>0</formula>
    </cfRule>
  </conditionalFormatting>
  <conditionalFormatting sqref="G21">
    <cfRule type="cellIs" dxfId="18" priority="73" stopIfTrue="1" operator="notEqual">
      <formula>0</formula>
    </cfRule>
  </conditionalFormatting>
  <conditionalFormatting sqref="G7">
    <cfRule type="containsText" dxfId="17" priority="71" stopIfTrue="1" operator="containsText" text="Included in error count">
      <formula>NOT(ISERROR(SEARCH("Included in error count",G7)))</formula>
    </cfRule>
    <cfRule type="cellIs" dxfId="16" priority="72" stopIfTrue="1" operator="equal">
      <formula>1</formula>
    </cfRule>
  </conditionalFormatting>
  <conditionalFormatting sqref="G41">
    <cfRule type="containsText" dxfId="15" priority="69" stopIfTrue="1" operator="containsText" text="Included in error count">
      <formula>NOT(ISERROR(SEARCH("Included in error count",G41)))</formula>
    </cfRule>
    <cfRule type="cellIs" dxfId="14" priority="70" stopIfTrue="1" operator="equal">
      <formula>1</formula>
    </cfRule>
  </conditionalFormatting>
  <conditionalFormatting sqref="G76:G77">
    <cfRule type="containsText" dxfId="13" priority="67" stopIfTrue="1" operator="containsText" text="Included in error count">
      <formula>NOT(ISERROR(SEARCH("Included in error count",G76)))</formula>
    </cfRule>
    <cfRule type="cellIs" dxfId="12" priority="68" stopIfTrue="1" operator="equal">
      <formula>1</formula>
    </cfRule>
  </conditionalFormatting>
  <conditionalFormatting sqref="G78">
    <cfRule type="containsText" dxfId="11" priority="65" stopIfTrue="1" operator="containsText" text="Included in error count">
      <formula>NOT(ISERROR(SEARCH("Included in error count",G78)))</formula>
    </cfRule>
    <cfRule type="cellIs" dxfId="10" priority="66" stopIfTrue="1" operator="equal">
      <formula>1</formula>
    </cfRule>
  </conditionalFormatting>
  <conditionalFormatting sqref="G87">
    <cfRule type="containsText" dxfId="9" priority="61" stopIfTrue="1" operator="containsText" text="Included in error count">
      <formula>NOT(ISERROR(SEARCH("Included in error count",G87)))</formula>
    </cfRule>
    <cfRule type="cellIs" dxfId="8" priority="62" stopIfTrue="1" operator="equal">
      <formula>1</formula>
    </cfRule>
  </conditionalFormatting>
  <conditionalFormatting sqref="G91">
    <cfRule type="containsText" dxfId="7" priority="57" stopIfTrue="1" operator="containsText" text="Included in error count">
      <formula>NOT(ISERROR(SEARCH("Included in error count",G91)))</formula>
    </cfRule>
    <cfRule type="cellIs" dxfId="6" priority="58" stopIfTrue="1" operator="equal">
      <formula>1</formula>
    </cfRule>
  </conditionalFormatting>
  <conditionalFormatting sqref="G148">
    <cfRule type="containsText" dxfId="5" priority="46" stopIfTrue="1" operator="containsText" text="Included in error count">
      <formula>NOT(ISERROR(SEARCH("Included in error count",G148)))</formula>
    </cfRule>
    <cfRule type="cellIs" dxfId="4" priority="47" stopIfTrue="1" operator="equal">
      <formula>1</formula>
    </cfRule>
  </conditionalFormatting>
  <conditionalFormatting sqref="G149">
    <cfRule type="containsText" dxfId="3" priority="44" stopIfTrue="1" operator="containsText" text="Included in error count">
      <formula>NOT(ISERROR(SEARCH("Included in error count",G149)))</formula>
    </cfRule>
    <cfRule type="cellIs" dxfId="2" priority="45" stopIfTrue="1" operator="equal">
      <formula>1</formula>
    </cfRule>
  </conditionalFormatting>
  <conditionalFormatting sqref="G150">
    <cfRule type="containsText" dxfId="1" priority="42" stopIfTrue="1" operator="containsText" text="Included in error count">
      <formula>NOT(ISERROR(SEARCH("Included in error count",G150)))</formula>
    </cfRule>
    <cfRule type="cellIs" dxfId="0" priority="43"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8" customFormat="1" x14ac:dyDescent="0.25"/>
    <row r="2" spans="1:8" ht="54.75" customHeight="1" x14ac:dyDescent="0.25">
      <c r="A2" s="884" t="s">
        <v>108</v>
      </c>
      <c r="B2" s="884"/>
      <c r="C2" s="884"/>
      <c r="D2" s="884"/>
      <c r="E2" s="884"/>
      <c r="F2" s="120"/>
      <c r="G2" s="120"/>
      <c r="H2" s="119"/>
    </row>
    <row r="3" spans="1:8" x14ac:dyDescent="0.25">
      <c r="A3" s="68"/>
      <c r="B3" s="68"/>
      <c r="C3" s="68"/>
      <c r="D3" s="68"/>
      <c r="E3" s="68"/>
      <c r="F3" s="68"/>
      <c r="G3" s="68"/>
      <c r="H3" s="68"/>
    </row>
    <row r="4" spans="1:8" ht="15.75" x14ac:dyDescent="0.25">
      <c r="A4" s="71"/>
      <c r="B4" s="72">
        <f>'Unit Data from Audit Worksheet'!D2</f>
        <v>0</v>
      </c>
      <c r="C4" s="73"/>
      <c r="D4" s="74"/>
      <c r="E4" s="75"/>
      <c r="F4" s="78">
        <f>'Unit Data from Audit Worksheet'!F5</f>
        <v>2020</v>
      </c>
      <c r="G4" s="71"/>
      <c r="H4" s="78">
        <f>'Unit Data from Audit Worksheet'!F5</f>
        <v>2020</v>
      </c>
    </row>
    <row r="5" spans="1:8" ht="38.25" x14ac:dyDescent="0.3">
      <c r="A5" s="76"/>
      <c r="B5" s="77" t="s">
        <v>72</v>
      </c>
      <c r="C5" s="76"/>
      <c r="D5" s="76"/>
      <c r="E5" s="76"/>
      <c r="F5" s="78" t="s">
        <v>73</v>
      </c>
      <c r="G5" s="76"/>
      <c r="H5" s="79" t="s">
        <v>74</v>
      </c>
    </row>
    <row r="6" spans="1:8" x14ac:dyDescent="0.25">
      <c r="A6" s="71"/>
      <c r="B6" s="80" t="s">
        <v>75</v>
      </c>
      <c r="C6" s="71"/>
      <c r="D6" s="81"/>
      <c r="E6" s="81"/>
      <c r="F6" s="81"/>
      <c r="G6" s="81"/>
      <c r="H6" s="81"/>
    </row>
    <row r="7" spans="1:8" x14ac:dyDescent="0.25">
      <c r="A7" s="71"/>
      <c r="B7" s="81" t="s">
        <v>76</v>
      </c>
      <c r="C7" s="71"/>
      <c r="D7" s="81"/>
      <c r="E7" s="81" t="s">
        <v>32</v>
      </c>
      <c r="F7" s="82">
        <f>IMPORT!L38</f>
        <v>0</v>
      </c>
      <c r="G7" s="83"/>
      <c r="H7" s="82">
        <f>F7</f>
        <v>0</v>
      </c>
    </row>
    <row r="8" spans="1:8" ht="44.25" customHeight="1" x14ac:dyDescent="0.25">
      <c r="A8" s="71"/>
      <c r="B8" s="881" t="s">
        <v>77</v>
      </c>
      <c r="C8" s="881"/>
      <c r="D8" s="881"/>
      <c r="E8" s="81" t="s">
        <v>32</v>
      </c>
      <c r="F8" s="84">
        <f>IMPORT!L39</f>
        <v>0</v>
      </c>
      <c r="G8" s="85"/>
      <c r="H8" s="85"/>
    </row>
    <row r="9" spans="1:8" x14ac:dyDescent="0.25">
      <c r="A9" s="71"/>
      <c r="B9" s="71"/>
      <c r="C9" s="81" t="s">
        <v>208</v>
      </c>
      <c r="D9" s="71"/>
      <c r="E9" s="81" t="s">
        <v>32</v>
      </c>
      <c r="F9" s="86">
        <f>IMPORT!L43</f>
        <v>0</v>
      </c>
      <c r="G9" s="85"/>
      <c r="H9" s="86">
        <f>F9</f>
        <v>0</v>
      </c>
    </row>
    <row r="10" spans="1:8" x14ac:dyDescent="0.25">
      <c r="A10" s="71"/>
      <c r="B10" s="71"/>
      <c r="C10" s="81" t="s">
        <v>78</v>
      </c>
      <c r="D10" s="71"/>
      <c r="E10" s="81" t="s">
        <v>32</v>
      </c>
      <c r="F10" s="86">
        <f>IMPORT!L141</f>
        <v>0</v>
      </c>
      <c r="G10" s="85"/>
      <c r="H10" s="86">
        <f>F10</f>
        <v>0</v>
      </c>
    </row>
    <row r="11" spans="1:8" x14ac:dyDescent="0.25">
      <c r="A11" s="71"/>
      <c r="B11" s="71"/>
      <c r="C11" s="81" t="s">
        <v>79</v>
      </c>
      <c r="D11" s="71"/>
      <c r="E11" s="81" t="s">
        <v>32</v>
      </c>
      <c r="F11" s="87">
        <f>IMPORT!L44</f>
        <v>0</v>
      </c>
      <c r="G11" s="88"/>
      <c r="H11" s="87">
        <f>F11</f>
        <v>0</v>
      </c>
    </row>
    <row r="12" spans="1:8" x14ac:dyDescent="0.25">
      <c r="A12" s="71"/>
      <c r="B12" s="89" t="s">
        <v>80</v>
      </c>
      <c r="C12" s="90" t="s">
        <v>81</v>
      </c>
      <c r="D12" s="91"/>
      <c r="E12" s="92" t="s">
        <v>32</v>
      </c>
      <c r="F12" s="93">
        <f>F7+F8-SUM(F9:F11)</f>
        <v>0</v>
      </c>
      <c r="G12" s="94"/>
      <c r="H12" s="93">
        <f>H7+H8-SUM(H9:H11)</f>
        <v>0</v>
      </c>
    </row>
    <row r="13" spans="1:8" x14ac:dyDescent="0.25">
      <c r="A13" s="71"/>
      <c r="B13" s="71"/>
      <c r="C13" s="81"/>
      <c r="D13" s="81"/>
      <c r="E13" s="81" t="s">
        <v>32</v>
      </c>
      <c r="F13" s="81"/>
      <c r="G13" s="81"/>
      <c r="H13" s="81"/>
    </row>
    <row r="14" spans="1:8" x14ac:dyDescent="0.25">
      <c r="A14" s="71"/>
      <c r="B14" s="81" t="s">
        <v>82</v>
      </c>
      <c r="C14" s="71"/>
      <c r="D14" s="81"/>
      <c r="E14" s="81" t="s">
        <v>32</v>
      </c>
      <c r="F14" s="95">
        <f>IMPORT!L50</f>
        <v>0</v>
      </c>
      <c r="G14" s="81"/>
      <c r="H14" s="81"/>
    </row>
    <row r="15" spans="1:8" x14ac:dyDescent="0.25">
      <c r="A15" s="71"/>
      <c r="B15" s="81" t="s">
        <v>83</v>
      </c>
      <c r="C15" s="71"/>
      <c r="D15" s="81"/>
      <c r="E15" s="81" t="s">
        <v>32</v>
      </c>
      <c r="F15" s="96">
        <f>F14-F12</f>
        <v>0</v>
      </c>
      <c r="G15" s="81"/>
      <c r="H15" s="81"/>
    </row>
    <row r="16" spans="1:8" x14ac:dyDescent="0.25">
      <c r="A16" s="71"/>
      <c r="B16" s="97" t="s">
        <v>84</v>
      </c>
      <c r="C16" s="71"/>
      <c r="D16" s="81"/>
      <c r="E16" s="81"/>
      <c r="F16" s="81"/>
      <c r="G16" s="81"/>
      <c r="H16" s="81"/>
    </row>
    <row r="17" spans="1:8" x14ac:dyDescent="0.25">
      <c r="A17" s="68"/>
      <c r="B17" s="98" t="s">
        <v>85</v>
      </c>
      <c r="C17" s="81" t="s">
        <v>86</v>
      </c>
      <c r="D17" s="71"/>
      <c r="E17" s="81" t="s">
        <v>32</v>
      </c>
      <c r="F17" s="99">
        <f>IMPORT!L47</f>
        <v>0</v>
      </c>
      <c r="G17" s="81"/>
      <c r="H17" s="81"/>
    </row>
    <row r="18" spans="1:8" ht="15.75" thickBot="1" x14ac:dyDescent="0.3">
      <c r="A18" s="68"/>
      <c r="B18" s="89" t="s">
        <v>80</v>
      </c>
      <c r="C18" s="90" t="s">
        <v>87</v>
      </c>
      <c r="D18" s="91"/>
      <c r="E18" s="92" t="s">
        <v>32</v>
      </c>
      <c r="F18" s="100">
        <f>(F15-SUM(F17:F17))</f>
        <v>0</v>
      </c>
      <c r="G18" s="81"/>
      <c r="H18" s="81"/>
    </row>
    <row r="19" spans="1:8" ht="15.75" thickTop="1" x14ac:dyDescent="0.25">
      <c r="A19" s="68"/>
      <c r="B19" s="71"/>
      <c r="C19" s="81"/>
      <c r="D19" s="81"/>
      <c r="E19" s="81"/>
      <c r="F19" s="81"/>
      <c r="G19" s="81"/>
      <c r="H19" s="81"/>
    </row>
    <row r="20" spans="1:8" ht="15.75" thickBot="1" x14ac:dyDescent="0.3">
      <c r="A20" s="68"/>
      <c r="B20" s="81" t="s">
        <v>88</v>
      </c>
      <c r="C20" s="71"/>
      <c r="D20" s="81"/>
      <c r="E20" s="81" t="s">
        <v>32</v>
      </c>
      <c r="F20" s="101">
        <f>IMPORT!L46</f>
        <v>0</v>
      </c>
      <c r="G20" s="81"/>
      <c r="H20" s="81"/>
    </row>
    <row r="21" spans="1:8" ht="16.5" thickTop="1" thickBot="1" x14ac:dyDescent="0.3">
      <c r="A21" s="68"/>
      <c r="B21" s="71"/>
      <c r="C21" s="10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1"/>
      <c r="E21" s="81" t="s">
        <v>32</v>
      </c>
      <c r="F21" s="103">
        <f>ABS(F18-F20)</f>
        <v>0</v>
      </c>
      <c r="G21" s="81"/>
      <c r="H21" s="81"/>
    </row>
    <row r="22" spans="1:8" ht="50.25" customHeight="1" thickTop="1" x14ac:dyDescent="0.25">
      <c r="A22" s="68"/>
      <c r="B22" s="71"/>
      <c r="C22" s="882" t="str">
        <f>IF(F18&gt;F20,"Since Restricted-Stabilization by State Statute was understated, verfiy that the unit did not appropriate fund balance in excess of legal amount available in row 12 above.","")</f>
        <v/>
      </c>
      <c r="D22" s="882"/>
      <c r="E22" s="882"/>
      <c r="F22" s="882"/>
      <c r="G22" s="81"/>
      <c r="H22" s="81"/>
    </row>
    <row r="23" spans="1:8" x14ac:dyDescent="0.25">
      <c r="A23" s="68"/>
      <c r="B23" s="71"/>
      <c r="C23" s="883" t="s">
        <v>89</v>
      </c>
      <c r="D23" s="81"/>
      <c r="E23" s="81"/>
      <c r="F23" s="81"/>
      <c r="G23" s="81"/>
      <c r="H23" s="104" t="s">
        <v>90</v>
      </c>
    </row>
    <row r="24" spans="1:8" x14ac:dyDescent="0.25">
      <c r="A24" s="68"/>
      <c r="B24" s="71"/>
      <c r="C24" s="883"/>
      <c r="D24" s="81"/>
      <c r="E24" s="81"/>
      <c r="F24" s="78" t="s">
        <v>91</v>
      </c>
      <c r="G24" s="81"/>
      <c r="H24" s="78" t="s">
        <v>99</v>
      </c>
    </row>
    <row r="25" spans="1:8" x14ac:dyDescent="0.25">
      <c r="A25" s="68"/>
      <c r="B25" s="71"/>
      <c r="C25" s="80" t="s">
        <v>92</v>
      </c>
      <c r="D25" s="81"/>
      <c r="E25" s="81"/>
      <c r="F25" s="81"/>
      <c r="G25" s="81"/>
      <c r="H25" s="81"/>
    </row>
    <row r="26" spans="1:8" ht="25.15" customHeight="1" x14ac:dyDescent="0.25">
      <c r="A26" s="68"/>
      <c r="B26" s="71"/>
      <c r="C26" s="81" t="s">
        <v>93</v>
      </c>
      <c r="D26" s="81"/>
      <c r="E26" s="81" t="s">
        <v>32</v>
      </c>
      <c r="F26" s="82">
        <f>IMPORT!L55</f>
        <v>0</v>
      </c>
      <c r="G26" s="83"/>
      <c r="H26" s="105">
        <f>F26</f>
        <v>0</v>
      </c>
    </row>
    <row r="27" spans="1:8" x14ac:dyDescent="0.25">
      <c r="A27" s="68"/>
      <c r="B27" s="71"/>
      <c r="C27" s="98" t="s">
        <v>94</v>
      </c>
      <c r="D27" s="81"/>
      <c r="E27" s="81"/>
      <c r="F27" s="81"/>
      <c r="G27" s="81"/>
      <c r="H27" s="81"/>
    </row>
    <row r="28" spans="1:8" x14ac:dyDescent="0.25">
      <c r="A28" s="68"/>
      <c r="B28" s="71"/>
      <c r="C28" s="81" t="s">
        <v>95</v>
      </c>
      <c r="D28" s="71"/>
      <c r="E28" s="81" t="s">
        <v>32</v>
      </c>
      <c r="F28" s="115">
        <f>IMPORT!L57</f>
        <v>0</v>
      </c>
      <c r="G28" s="85"/>
      <c r="H28" s="106">
        <f>F28</f>
        <v>0</v>
      </c>
    </row>
    <row r="29" spans="1:8" x14ac:dyDescent="0.25">
      <c r="A29" s="68"/>
      <c r="B29" s="71"/>
      <c r="C29" s="81" t="s">
        <v>96</v>
      </c>
      <c r="D29" s="71"/>
      <c r="E29" s="81" t="s">
        <v>32</v>
      </c>
      <c r="F29" s="116">
        <f>IMPORT!L58+IMPORT!L59</f>
        <v>0</v>
      </c>
      <c r="G29" s="85"/>
      <c r="H29" s="107">
        <f>F29</f>
        <v>0</v>
      </c>
    </row>
    <row r="30" spans="1:8" ht="15.75" thickBot="1" x14ac:dyDescent="0.3">
      <c r="A30" s="68"/>
      <c r="B30" s="71"/>
      <c r="C30" s="81" t="s">
        <v>97</v>
      </c>
      <c r="D30" s="81"/>
      <c r="E30" s="81" t="s">
        <v>32</v>
      </c>
      <c r="F30" s="108">
        <f>SUM(F26:F28)-F29</f>
        <v>0</v>
      </c>
      <c r="G30" s="83"/>
      <c r="H30" s="108">
        <f>SUM(H26:H28)-H29</f>
        <v>0</v>
      </c>
    </row>
    <row r="31" spans="1:8" ht="15.75" thickTop="1" x14ac:dyDescent="0.25">
      <c r="A31" s="68"/>
      <c r="B31" s="71"/>
      <c r="C31" s="81"/>
      <c r="D31" s="81"/>
      <c r="E31" s="81"/>
      <c r="F31" s="81"/>
      <c r="G31" s="81"/>
      <c r="H31" s="81"/>
    </row>
    <row r="32" spans="1:8" ht="15.75" thickBot="1" x14ac:dyDescent="0.3">
      <c r="A32" s="68"/>
      <c r="B32" s="89" t="s">
        <v>80</v>
      </c>
      <c r="C32" s="102" t="s">
        <v>98</v>
      </c>
      <c r="D32" s="109"/>
      <c r="E32" s="102" t="s">
        <v>32</v>
      </c>
      <c r="F32" s="110" t="e">
        <f>F12/F30</f>
        <v>#DIV/0!</v>
      </c>
      <c r="G32" s="81"/>
      <c r="H32" s="110" t="e">
        <f>H12/H30</f>
        <v>#DIV/0!</v>
      </c>
    </row>
    <row r="33" spans="1:8" ht="15.75" thickTop="1" x14ac:dyDescent="0.25">
      <c r="A33" s="68"/>
      <c r="B33" s="68"/>
      <c r="C33" s="81"/>
      <c r="D33" s="81"/>
      <c r="E33" s="81"/>
      <c r="F33" s="81"/>
      <c r="G33" s="81"/>
      <c r="H33" s="81"/>
    </row>
    <row r="34" spans="1:8" ht="15.75" x14ac:dyDescent="0.25">
      <c r="A34" s="113"/>
      <c r="C34" s="112"/>
    </row>
    <row r="36" spans="1:8" x14ac:dyDescent="0.25">
      <c r="F36" s="114"/>
    </row>
    <row r="37" spans="1:8" x14ac:dyDescent="0.25">
      <c r="F37" s="111"/>
    </row>
    <row r="38" spans="1:8" x14ac:dyDescent="0.25">
      <c r="F38" s="111"/>
    </row>
    <row r="39" spans="1:8" x14ac:dyDescent="0.25">
      <c r="F39" s="111"/>
    </row>
    <row r="40" spans="1:8" x14ac:dyDescent="0.25">
      <c r="F40" s="111"/>
    </row>
    <row r="41" spans="1:8" x14ac:dyDescent="0.25">
      <c r="F41" s="111"/>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L42"/>
  <sheetViews>
    <sheetView workbookViewId="0">
      <selection activeCell="E6" sqref="E6"/>
    </sheetView>
  </sheetViews>
  <sheetFormatPr defaultRowHeight="15" x14ac:dyDescent="0.25"/>
  <cols>
    <col min="1" max="1" width="41.85546875" style="465" customWidth="1"/>
    <col min="2" max="2" width="2.140625" style="465" customWidth="1"/>
    <col min="3" max="5" width="20.7109375" style="465" customWidth="1"/>
    <col min="6" max="6" width="47.5703125" style="292" customWidth="1"/>
    <col min="7" max="7" width="56.5703125" style="465" customWidth="1"/>
    <col min="8" max="8" width="2.5703125" style="465" customWidth="1"/>
    <col min="9" max="16384" width="9.140625" style="465"/>
  </cols>
  <sheetData>
    <row r="1" spans="1:12" ht="20.25" customHeight="1" thickBot="1" x14ac:dyDescent="0.35">
      <c r="A1" s="885">
        <f>'Unit Data from Audit Worksheet'!D2</f>
        <v>0</v>
      </c>
      <c r="B1" s="886"/>
      <c r="C1" s="886"/>
      <c r="D1" s="887"/>
      <c r="F1" s="47" t="s">
        <v>850</v>
      </c>
      <c r="G1" s="364" t="s">
        <v>851</v>
      </c>
    </row>
    <row r="2" spans="1:12" ht="21.75" customHeight="1" thickBot="1" x14ac:dyDescent="0.35">
      <c r="A2" s="888" t="e">
        <f>'Unit Data from Audit Worksheet'!D3</f>
        <v>#N/A</v>
      </c>
      <c r="B2" s="889"/>
      <c r="C2" s="889"/>
      <c r="D2" s="890"/>
      <c r="E2" s="466"/>
      <c r="G2" s="5"/>
    </row>
    <row r="3" spans="1:12" ht="141.75" customHeight="1" x14ac:dyDescent="0.25">
      <c r="A3" s="891" t="s">
        <v>1256</v>
      </c>
      <c r="B3" s="891"/>
      <c r="C3" s="891"/>
      <c r="D3" s="891"/>
      <c r="E3" s="891"/>
      <c r="F3" s="474"/>
      <c r="G3" s="823" t="s">
        <v>1254</v>
      </c>
    </row>
    <row r="4" spans="1:12" ht="77.25" customHeight="1" x14ac:dyDescent="0.35">
      <c r="A4" s="615"/>
      <c r="C4" s="475">
        <v>2018</v>
      </c>
      <c r="D4" s="475">
        <v>2019</v>
      </c>
      <c r="E4" s="475">
        <v>2020</v>
      </c>
      <c r="F4" s="822" t="s">
        <v>1257</v>
      </c>
      <c r="G4" s="476"/>
      <c r="H4" s="476"/>
      <c r="I4" s="476"/>
      <c r="J4" s="476"/>
      <c r="K4" s="476"/>
      <c r="L4" s="476"/>
    </row>
    <row r="5" spans="1:12" ht="33" customHeight="1" x14ac:dyDescent="0.3">
      <c r="A5" s="477" t="s">
        <v>758</v>
      </c>
      <c r="C5" s="47"/>
      <c r="D5" s="47"/>
      <c r="E5" s="47"/>
      <c r="F5" s="478"/>
      <c r="G5" s="478"/>
      <c r="H5" s="478"/>
      <c r="I5" s="478"/>
      <c r="J5" s="478"/>
      <c r="K5" s="478"/>
      <c r="L5" s="478"/>
    </row>
    <row r="6" spans="1:12" ht="33" customHeight="1" thickBot="1" x14ac:dyDescent="0.35">
      <c r="A6" s="479" t="s">
        <v>759</v>
      </c>
      <c r="C6" s="480"/>
      <c r="D6" s="480"/>
      <c r="E6" s="480"/>
      <c r="F6" s="478"/>
      <c r="G6" s="478"/>
      <c r="H6" s="478"/>
      <c r="I6" s="478"/>
      <c r="J6" s="478"/>
      <c r="K6" s="478"/>
      <c r="L6" s="478"/>
    </row>
    <row r="7" spans="1:12" ht="78" customHeight="1" x14ac:dyDescent="0.25">
      <c r="A7" s="481" t="s">
        <v>760</v>
      </c>
      <c r="B7" s="482"/>
      <c r="C7" s="483" t="e">
        <f>HLOOKUP($A$2,'2018 Data(H)'!$E$2:$CZ$297,287,FALSE)</f>
        <v>#N/A</v>
      </c>
      <c r="D7" s="483" t="e">
        <f>HLOOKUP($A$2,'2019 Data(H)'!$E$2:$CZ$297,289,FALSE)</f>
        <v>#N/A</v>
      </c>
      <c r="E7" s="500">
        <f>(IMPORT!L38+IMPORT!L39-IMPORT!L43-IMPORT!L44-IMPORT!L141)+IMPORT!L68</f>
        <v>0</v>
      </c>
      <c r="F7" s="47" t="s">
        <v>826</v>
      </c>
      <c r="H7" s="478"/>
      <c r="J7" s="746"/>
      <c r="K7" s="478"/>
      <c r="L7" s="478"/>
    </row>
    <row r="8" spans="1:12" ht="46.5" customHeight="1" x14ac:dyDescent="0.25">
      <c r="A8" s="485" t="s">
        <v>844</v>
      </c>
      <c r="B8" s="58"/>
      <c r="C8" s="486" t="e">
        <f>HLOOKUP($A$2,'2018 Data(H)'!$E$2:$CZ$297,288,FALSE)</f>
        <v>#N/A</v>
      </c>
      <c r="D8" s="486" t="e">
        <f>HLOOKUP($A$2,'2019 Data(H)'!$E$2:$CZ$297,290,FALSE)</f>
        <v>#N/A</v>
      </c>
      <c r="E8" s="647">
        <f>+IMPORT!L55+IMPORT!L57+IMPORT!L60-IMPORT!L59-IMPORT!L58</f>
        <v>0</v>
      </c>
      <c r="F8" s="487" t="s">
        <v>867</v>
      </c>
      <c r="G8" s="745"/>
      <c r="H8" s="478"/>
      <c r="J8" s="746"/>
      <c r="K8" s="478"/>
      <c r="L8" s="478"/>
    </row>
    <row r="9" spans="1:12" ht="62.25" customHeight="1" thickBot="1" x14ac:dyDescent="0.3">
      <c r="A9" s="648" t="s">
        <v>795</v>
      </c>
      <c r="B9" s="502"/>
      <c r="C9" s="612" t="e">
        <f>HLOOKUP($A$2,'2018 Data(H)'!$E$2:$CZ$295,289,FALSE)</f>
        <v>#N/A</v>
      </c>
      <c r="D9" s="612" t="e">
        <f>HLOOKUP($A$2,'2019 Data(H)'!$E$2:$CZ$309,291,FALSE)</f>
        <v>#N/A</v>
      </c>
      <c r="E9" s="613" t="e">
        <f>+E7/E8</f>
        <v>#DIV/0!</v>
      </c>
      <c r="F9" s="744" t="s">
        <v>868</v>
      </c>
      <c r="G9" s="825" t="s">
        <v>1258</v>
      </c>
      <c r="H9" s="489"/>
      <c r="J9" s="746"/>
      <c r="K9" s="478"/>
      <c r="L9" s="478"/>
    </row>
    <row r="10" spans="1:12" ht="27" customHeight="1" x14ac:dyDescent="0.25">
      <c r="A10" s="490"/>
      <c r="B10" s="57"/>
      <c r="C10" s="491"/>
      <c r="D10" s="492"/>
      <c r="E10" s="492"/>
      <c r="F10" s="478"/>
      <c r="G10" s="493"/>
      <c r="H10" s="489"/>
      <c r="I10" s="746"/>
      <c r="J10" s="478"/>
      <c r="K10" s="478"/>
    </row>
    <row r="11" spans="1:12" ht="34.5" customHeight="1" x14ac:dyDescent="0.25">
      <c r="A11" s="494"/>
      <c r="B11" s="494"/>
      <c r="C11" s="495"/>
      <c r="D11" s="495"/>
      <c r="E11" s="495"/>
      <c r="F11" s="614"/>
      <c r="G11" s="497"/>
      <c r="H11" s="513"/>
      <c r="I11" s="746"/>
      <c r="J11" s="478"/>
      <c r="K11" s="478"/>
    </row>
    <row r="12" spans="1:12" ht="33" customHeight="1" thickBot="1" x14ac:dyDescent="0.35">
      <c r="A12" s="479" t="s">
        <v>767</v>
      </c>
      <c r="C12" s="480"/>
      <c r="D12" s="480"/>
      <c r="E12" s="480"/>
      <c r="F12" s="478"/>
      <c r="G12" s="498"/>
      <c r="H12" s="478"/>
      <c r="I12" s="747"/>
      <c r="J12" s="478"/>
      <c r="K12" s="478"/>
    </row>
    <row r="13" spans="1:12" ht="33" customHeight="1" x14ac:dyDescent="0.25">
      <c r="A13" s="499" t="s">
        <v>761</v>
      </c>
      <c r="B13" s="482"/>
      <c r="C13" s="483" t="e">
        <f>HLOOKUP($A$2,'2018 Data(H)'!$E$2:$CZ$297,292,FALSE)</f>
        <v>#N/A</v>
      </c>
      <c r="D13" s="483" t="e">
        <f>HLOOKUP($A$2,'2019 Data(H)'!$E$2:$CZ$297,294,FALSE)</f>
        <v>#N/A</v>
      </c>
      <c r="E13" s="500">
        <f>+IMPORT!L76-IMPORT!L75-IMPORT!L77-IMPORT!L79</f>
        <v>0</v>
      </c>
      <c r="F13" s="513" t="s">
        <v>937</v>
      </c>
      <c r="G13" s="498"/>
      <c r="H13" s="478"/>
      <c r="J13" s="478"/>
      <c r="K13" s="478"/>
    </row>
    <row r="14" spans="1:12" ht="33" customHeight="1" thickBot="1" x14ac:dyDescent="0.3">
      <c r="A14" s="501" t="s">
        <v>762</v>
      </c>
      <c r="B14" s="502"/>
      <c r="C14" s="486" t="e">
        <f>HLOOKUP($A$2,'2018 Data(H)'!$E$2:$CZ$297,31,FALSE)</f>
        <v>#N/A</v>
      </c>
      <c r="D14" s="486" t="e">
        <f>HLOOKUP($A$2,'2019 Data(H)'!$E$2:$CZ$297,31,FALSE)</f>
        <v>#N/A</v>
      </c>
      <c r="E14" s="514">
        <f>+IMPORT!L80-IMPORT!L81-IMPORT!L82-IMPORT!L83-IMPORT!L84-IMPORT!L85-IMPORT!L79</f>
        <v>0</v>
      </c>
      <c r="F14" s="649" t="s">
        <v>938</v>
      </c>
      <c r="G14" s="498"/>
      <c r="H14" s="478"/>
      <c r="K14" s="478"/>
      <c r="L14" s="478"/>
    </row>
    <row r="15" spans="1:12" ht="46.5" customHeight="1" thickBot="1" x14ac:dyDescent="0.3">
      <c r="A15" s="503" t="s">
        <v>751</v>
      </c>
      <c r="B15" s="488"/>
      <c r="C15" s="504" t="e">
        <f>C13/C14</f>
        <v>#N/A</v>
      </c>
      <c r="D15" s="504" t="e">
        <f>D13/D14</f>
        <v>#N/A</v>
      </c>
      <c r="E15" s="515" t="e">
        <f>E13/E14</f>
        <v>#DIV/0!</v>
      </c>
      <c r="F15" s="513" t="s">
        <v>951</v>
      </c>
      <c r="G15" s="505" t="s">
        <v>798</v>
      </c>
      <c r="H15" s="513"/>
      <c r="K15" s="478"/>
      <c r="L15" s="478"/>
    </row>
    <row r="16" spans="1:12" ht="17.25" customHeight="1" thickBot="1" x14ac:dyDescent="0.3">
      <c r="A16" s="466"/>
      <c r="B16" s="466"/>
      <c r="C16" s="506"/>
      <c r="D16" s="506"/>
      <c r="E16" s="506"/>
      <c r="F16" s="478"/>
      <c r="G16" s="498"/>
      <c r="H16" s="478"/>
      <c r="K16" s="478"/>
      <c r="L16" s="478"/>
    </row>
    <row r="17" spans="1:12" ht="46.5" customHeight="1" x14ac:dyDescent="0.25">
      <c r="A17" s="499" t="s">
        <v>763</v>
      </c>
      <c r="B17" s="482"/>
      <c r="C17" s="483" t="e">
        <f>HLOOKUP($A$2,'2018 Data(H)'!$E$2:$CZ$297,37,FALSE)</f>
        <v>#N/A</v>
      </c>
      <c r="D17" s="483" t="e">
        <f>HLOOKUP($A$2,'2019 Data(H)'!$E$2:$CZ$297,37,FALSE)</f>
        <v>#N/A</v>
      </c>
      <c r="E17" s="484">
        <f>+IMPORT!L104</f>
        <v>0</v>
      </c>
      <c r="F17" s="487">
        <v>51</v>
      </c>
      <c r="G17" s="505" t="s">
        <v>799</v>
      </c>
      <c r="H17" s="478"/>
      <c r="I17" s="478"/>
      <c r="J17" s="478"/>
      <c r="K17" s="478"/>
      <c r="L17" s="478"/>
    </row>
    <row r="18" spans="1:12" ht="33" customHeight="1" thickBot="1" x14ac:dyDescent="0.3">
      <c r="A18" s="501" t="s">
        <v>764</v>
      </c>
      <c r="B18" s="502"/>
      <c r="C18" s="486" t="e">
        <f>HLOOKUP($A$2,'2018 Data(H)'!$E$2:$CZ$297,290,FALSE)</f>
        <v>#N/A</v>
      </c>
      <c r="D18" s="486" t="e">
        <f>HLOOKUP($A$2,'2019 Data(H)'!$E$2:$CZ$297,292,FALSE)</f>
        <v>#N/A</v>
      </c>
      <c r="E18" s="565">
        <f>+IMPORT!L106+IMPORT!L94</f>
        <v>0</v>
      </c>
      <c r="F18" s="487" t="s">
        <v>845</v>
      </c>
      <c r="G18" s="498"/>
      <c r="H18" s="478"/>
      <c r="I18" s="478"/>
      <c r="J18" s="478"/>
      <c r="K18" s="478"/>
      <c r="L18" s="478"/>
    </row>
    <row r="19" spans="1:12" ht="41.25" customHeight="1" thickBot="1" x14ac:dyDescent="0.3">
      <c r="A19" s="503" t="s">
        <v>765</v>
      </c>
      <c r="B19" s="488"/>
      <c r="C19" s="507" t="e">
        <f>C17-C18</f>
        <v>#N/A</v>
      </c>
      <c r="D19" s="507" t="e">
        <f>+D17-D18</f>
        <v>#N/A</v>
      </c>
      <c r="E19" s="566">
        <f>E17-E18</f>
        <v>0</v>
      </c>
      <c r="F19" s="487" t="s">
        <v>936</v>
      </c>
      <c r="G19" s="508" t="s">
        <v>862</v>
      </c>
      <c r="H19" s="478"/>
      <c r="I19" s="478"/>
      <c r="J19" s="478"/>
      <c r="K19" s="478"/>
      <c r="L19" s="478"/>
    </row>
    <row r="20" spans="1:12" ht="16.5" customHeight="1" x14ac:dyDescent="0.25">
      <c r="A20" s="509"/>
      <c r="B20" s="509"/>
      <c r="C20" s="510"/>
      <c r="D20" s="510"/>
      <c r="E20" s="510"/>
      <c r="F20" s="511"/>
      <c r="G20" s="512"/>
      <c r="H20" s="496"/>
      <c r="I20" s="478"/>
      <c r="J20" s="478"/>
      <c r="K20" s="478"/>
      <c r="L20" s="478"/>
    </row>
    <row r="21" spans="1:12" ht="10.5" customHeight="1" x14ac:dyDescent="0.25">
      <c r="A21" s="197"/>
      <c r="B21" s="197"/>
      <c r="C21" s="516"/>
      <c r="D21" s="516"/>
      <c r="E21" s="516"/>
      <c r="F21" s="478"/>
      <c r="G21" s="517"/>
      <c r="H21" s="478"/>
      <c r="I21" s="478"/>
      <c r="J21" s="478"/>
      <c r="K21" s="478"/>
      <c r="L21" s="478"/>
    </row>
    <row r="22" spans="1:12" ht="14.25" customHeight="1" x14ac:dyDescent="0.25">
      <c r="A22" s="57"/>
      <c r="B22" s="58"/>
      <c r="C22" s="518"/>
      <c r="D22" s="518"/>
      <c r="E22" s="518"/>
      <c r="F22" s="478"/>
      <c r="G22" s="478"/>
      <c r="H22" s="478"/>
      <c r="I22" s="478"/>
      <c r="J22" s="478"/>
      <c r="K22" s="478"/>
      <c r="L22" s="478"/>
    </row>
    <row r="23" spans="1:12" ht="82.5" customHeight="1" x14ac:dyDescent="0.35">
      <c r="A23" s="477" t="s">
        <v>766</v>
      </c>
      <c r="B23" s="58"/>
      <c r="C23" s="475">
        <v>2018</v>
      </c>
      <c r="D23" s="475">
        <v>2019</v>
      </c>
      <c r="E23" s="475">
        <v>2020</v>
      </c>
      <c r="F23" s="45"/>
      <c r="G23" s="478"/>
      <c r="H23" s="478"/>
      <c r="I23" s="478"/>
      <c r="J23" s="478"/>
      <c r="K23" s="478"/>
      <c r="L23" s="478"/>
    </row>
    <row r="24" spans="1:12" ht="18.75" x14ac:dyDescent="0.3">
      <c r="A24" s="519" t="s">
        <v>744</v>
      </c>
    </row>
    <row r="25" spans="1:12" x14ac:dyDescent="0.25">
      <c r="A25" s="23" t="s">
        <v>749</v>
      </c>
      <c r="C25" s="520" t="e">
        <f>HLOOKUP($A$2,'2018 Data(H)'!$E$2:$CZ$297,155,FALSE)+HLOOKUP($A$2,'2018 Data(H)'!$E$2:$CZ$297,185,FALSE)</f>
        <v>#N/A</v>
      </c>
      <c r="D25" s="520" t="e">
        <f>HLOOKUP($A$2,'2019 Data(H)'!$E$2:$CZ$297,155,FALSE)+HLOOKUP($A$2,'2019 Data(H)'!$E$2:$CZ$297,185,FALSE)</f>
        <v>#N/A</v>
      </c>
      <c r="E25" s="521">
        <f>+IMPORT!L38+IMPORT!L39</f>
        <v>0</v>
      </c>
      <c r="F25" s="522" t="s">
        <v>752</v>
      </c>
      <c r="G25" s="292"/>
      <c r="H25" s="523"/>
      <c r="I25" s="292"/>
    </row>
    <row r="26" spans="1:12" x14ac:dyDescent="0.25">
      <c r="A26" s="23" t="s">
        <v>750</v>
      </c>
      <c r="C26" s="520" t="e">
        <f>HLOOKUP($A$2,'2018 Data(H)'!$E$2:$CZ$297,6,FALSE)</f>
        <v>#N/A</v>
      </c>
      <c r="D26" s="520" t="e">
        <f>HLOOKUP($A$2,'2019 Data(H)'!$E$2:$CZ$297,6,FALSE)</f>
        <v>#N/A</v>
      </c>
      <c r="E26" s="521">
        <f>+IMPORT!L50</f>
        <v>0</v>
      </c>
      <c r="F26" s="292">
        <v>9</v>
      </c>
      <c r="G26" s="292"/>
      <c r="H26" s="292"/>
      <c r="I26" s="292"/>
    </row>
    <row r="27" spans="1:12" x14ac:dyDescent="0.25">
      <c r="A27" s="465" t="s">
        <v>743</v>
      </c>
      <c r="C27" s="520" t="e">
        <f>HLOOKUP($A$2,'2018 Data(H)'!$E$2:$CZ$297,11,FALSE)</f>
        <v>#N/A</v>
      </c>
      <c r="D27" s="520" t="e">
        <f>HLOOKUP($A$2,'2019 Data(H)'!$E$2:$CZ$297,11,FALSE)</f>
        <v>#N/A</v>
      </c>
      <c r="E27" s="521">
        <f>+IMPORT!L53</f>
        <v>0</v>
      </c>
      <c r="F27" s="292">
        <v>16</v>
      </c>
      <c r="G27" s="292"/>
      <c r="H27" s="292"/>
      <c r="I27" s="292"/>
    </row>
    <row r="28" spans="1:12" x14ac:dyDescent="0.25">
      <c r="A28" s="465" t="s">
        <v>745</v>
      </c>
      <c r="C28" s="520" t="e">
        <f>HLOOKUP($A$2,'2018 Data(H)'!$E$2:$CZ$297,181,FALSE)</f>
        <v>#N/A</v>
      </c>
      <c r="D28" s="520" t="e">
        <f>HLOOKUP($A$2,'2019 Data(H)'!$E$2:$CZ$297,181,FALSE)</f>
        <v>#N/A</v>
      </c>
      <c r="E28" s="521">
        <f>+IMPORT!L55</f>
        <v>0</v>
      </c>
      <c r="F28" s="292">
        <v>532</v>
      </c>
      <c r="G28" s="292"/>
      <c r="H28" s="292"/>
      <c r="I28" s="292"/>
    </row>
    <row r="29" spans="1:12" x14ac:dyDescent="0.25">
      <c r="A29" s="465" t="s">
        <v>747</v>
      </c>
      <c r="C29" s="520" t="e">
        <f>HLOOKUP($A$2,'2018 Data(H)'!$E$2:$CZ$297,12,FALSE)</f>
        <v>#N/A</v>
      </c>
      <c r="D29" s="520" t="e">
        <f>HLOOKUP($A$2,'2019 Data(H)'!$E$2:$CZ$297,12,FALSE)</f>
        <v>#N/A</v>
      </c>
      <c r="E29" s="521">
        <f>+IMPORT!L56</f>
        <v>0</v>
      </c>
      <c r="F29" s="292">
        <v>17</v>
      </c>
      <c r="G29" s="292"/>
      <c r="H29" s="292"/>
      <c r="I29" s="292"/>
    </row>
    <row r="30" spans="1:12" x14ac:dyDescent="0.25">
      <c r="A30" s="465" t="s">
        <v>748</v>
      </c>
      <c r="C30" s="520" t="e">
        <f>HLOOKUP($A$2,'2018 Data(H)'!$E$2:$CZ$297,14,FALSE)</f>
        <v>#N/A</v>
      </c>
      <c r="D30" s="520" t="e">
        <f>HLOOKUP($A$2,'2019 Data(H)'!$E$2:$CZ$297,14,FALSE)</f>
        <v>#N/A</v>
      </c>
      <c r="E30" s="521">
        <f>+IMPORT!L57</f>
        <v>0</v>
      </c>
      <c r="F30" s="292">
        <v>20</v>
      </c>
      <c r="G30" s="292"/>
      <c r="H30" s="292"/>
      <c r="I30" s="292"/>
    </row>
    <row r="31" spans="1:12" x14ac:dyDescent="0.25">
      <c r="A31" s="465" t="s">
        <v>746</v>
      </c>
      <c r="C31" s="520" t="e">
        <f>HLOOKUP($A$2,'2018 Data(H)'!$E$2:$CZ$297,17,FALSE)</f>
        <v>#N/A</v>
      </c>
      <c r="D31" s="520" t="e">
        <f>HLOOKUP($A$2,'2019 Data(H)'!$E$2:$CZ$297,17,FALSE)</f>
        <v>#N/A</v>
      </c>
      <c r="E31" s="521">
        <f>+IMPORT!L62</f>
        <v>0</v>
      </c>
      <c r="F31" s="292">
        <v>23</v>
      </c>
      <c r="G31" s="292"/>
      <c r="H31" s="292"/>
      <c r="I31" s="292"/>
    </row>
    <row r="32" spans="1:12" x14ac:dyDescent="0.25">
      <c r="C32" s="524"/>
      <c r="D32" s="524"/>
      <c r="E32" s="521"/>
    </row>
    <row r="33" spans="1:7" x14ac:dyDescent="0.25">
      <c r="C33" s="524"/>
      <c r="D33" s="524"/>
      <c r="E33" s="521"/>
    </row>
    <row r="34" spans="1:7" ht="18.75" x14ac:dyDescent="0.3">
      <c r="A34" s="519" t="s">
        <v>753</v>
      </c>
      <c r="C34" s="524"/>
      <c r="D34" s="524"/>
      <c r="E34" s="521"/>
    </row>
    <row r="35" spans="1:7" x14ac:dyDescent="0.25">
      <c r="A35" s="23" t="s">
        <v>754</v>
      </c>
      <c r="C35" s="520" t="e">
        <f>HLOOKUP($A$2,'2018 Data(H)'!$E$2:$CZ$297,47,FALSE)</f>
        <v>#N/A</v>
      </c>
      <c r="D35" s="520" t="e">
        <f>HLOOKUP($A$2,'2019 Data(H)'!$E$2:$CZ$297,47,FALSE)</f>
        <v>#N/A</v>
      </c>
      <c r="E35" s="567">
        <f>+IMPORT!L91</f>
        <v>0</v>
      </c>
      <c r="F35" s="292">
        <v>84</v>
      </c>
    </row>
    <row r="36" spans="1:7" x14ac:dyDescent="0.25">
      <c r="A36" s="23" t="s">
        <v>755</v>
      </c>
      <c r="C36" s="520" t="e">
        <f>HLOOKUP($A$2,'2018 Data(H)'!$E$2:$CZ$297,48,FALSE)</f>
        <v>#N/A</v>
      </c>
      <c r="D36" s="520" t="e">
        <f>HLOOKUP($A$2,'2019 Data(H)'!$E$2:$CZ$297,48,FALSE)</f>
        <v>#N/A</v>
      </c>
      <c r="E36" s="567">
        <f>+IMPORT!L93</f>
        <v>0</v>
      </c>
      <c r="F36" s="292">
        <v>85</v>
      </c>
    </row>
    <row r="37" spans="1:7" x14ac:dyDescent="0.25">
      <c r="A37" s="23" t="s">
        <v>756</v>
      </c>
      <c r="C37" s="520" t="e">
        <f>C35-C36</f>
        <v>#N/A</v>
      </c>
      <c r="D37" s="520" t="e">
        <f>+D35-D36</f>
        <v>#N/A</v>
      </c>
      <c r="E37" s="567">
        <f>+E35-E36</f>
        <v>0</v>
      </c>
      <c r="F37" s="292" t="s">
        <v>757</v>
      </c>
    </row>
    <row r="38" spans="1:7" x14ac:dyDescent="0.25">
      <c r="A38" s="23" t="s">
        <v>863</v>
      </c>
      <c r="C38" s="758" t="e">
        <f>HLOOKUP($A$2,'2018 Data(H)'!$E$2:$CZ$297,293,FALSE)</f>
        <v>#N/A</v>
      </c>
      <c r="D38" s="758" t="e">
        <f>HLOOKUP($A$2,'2019 Data(H)'!$E$2:$CZ$297,295,FALSE)</f>
        <v>#N/A</v>
      </c>
      <c r="E38" s="758" t="e">
        <f>+IMPORT!L73*365/IMPORT!L90</f>
        <v>#DIV/0!</v>
      </c>
      <c r="F38" s="292" t="s">
        <v>848</v>
      </c>
      <c r="G38" s="525"/>
    </row>
    <row r="39" spans="1:7" x14ac:dyDescent="0.25">
      <c r="C39" s="524"/>
      <c r="D39" s="524"/>
      <c r="E39" s="521"/>
    </row>
    <row r="42" spans="1:7" ht="9.75" customHeight="1" x14ac:dyDescent="0.25">
      <c r="A42" s="3"/>
      <c r="B42" s="3"/>
      <c r="C42" s="3"/>
      <c r="D42" s="3"/>
      <c r="E42" s="3"/>
      <c r="F42"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A15" sqref="A15"/>
    </sheetView>
  </sheetViews>
  <sheetFormatPr defaultRowHeight="15" x14ac:dyDescent="0.25"/>
  <cols>
    <col min="1" max="1" width="36.7109375" style="597" customWidth="1"/>
    <col min="2" max="2" width="12.7109375" style="597" customWidth="1"/>
    <col min="3" max="3" width="57.5703125" style="597" customWidth="1"/>
    <col min="4" max="4" width="35" style="597" customWidth="1"/>
    <col min="5" max="5" width="66.7109375" style="617" customWidth="1"/>
    <col min="6" max="6" width="2.140625" style="617" customWidth="1"/>
    <col min="7" max="7" width="9.140625" style="597"/>
    <col min="8" max="8" width="34.28515625" style="597" customWidth="1"/>
    <col min="9" max="16384" width="9.140625" style="597"/>
  </cols>
  <sheetData>
    <row r="1" spans="1:7" s="595" customFormat="1" ht="63.75" customHeight="1" x14ac:dyDescent="0.3">
      <c r="B1" s="892" t="s">
        <v>965</v>
      </c>
      <c r="C1" s="892"/>
      <c r="D1" s="892"/>
      <c r="E1" s="892"/>
      <c r="F1" s="658"/>
    </row>
    <row r="2" spans="1:7" ht="30" x14ac:dyDescent="0.25">
      <c r="B2" s="617" t="s">
        <v>952</v>
      </c>
      <c r="C2" s="357" t="s">
        <v>953</v>
      </c>
      <c r="D2" s="357" t="s">
        <v>869</v>
      </c>
      <c r="E2" s="617" t="s">
        <v>870</v>
      </c>
      <c r="G2" s="617"/>
    </row>
    <row r="3" spans="1:7" x14ac:dyDescent="0.25">
      <c r="B3" s="617"/>
      <c r="C3" s="357"/>
      <c r="D3" s="357"/>
      <c r="G3" s="617"/>
    </row>
    <row r="4" spans="1:7" ht="136.5" x14ac:dyDescent="0.35">
      <c r="A4" s="594" t="s">
        <v>954</v>
      </c>
      <c r="B4" s="592">
        <v>336</v>
      </c>
      <c r="C4" s="659" t="s">
        <v>955</v>
      </c>
      <c r="D4" s="659" t="s">
        <v>956</v>
      </c>
      <c r="G4" s="617"/>
    </row>
    <row r="5" spans="1:7" x14ac:dyDescent="0.25">
      <c r="D5" s="651">
        <v>626</v>
      </c>
      <c r="E5" s="652" t="s">
        <v>873</v>
      </c>
      <c r="G5" s="617"/>
    </row>
    <row r="6" spans="1:7" x14ac:dyDescent="0.25">
      <c r="D6" s="651">
        <v>627</v>
      </c>
      <c r="E6" s="652" t="s">
        <v>874</v>
      </c>
      <c r="G6" s="617"/>
    </row>
    <row r="7" spans="1:7" x14ac:dyDescent="0.25">
      <c r="D7" s="651">
        <v>628</v>
      </c>
      <c r="E7" s="652" t="s">
        <v>875</v>
      </c>
      <c r="G7" s="617"/>
    </row>
    <row r="8" spans="1:7" x14ac:dyDescent="0.25">
      <c r="D8" s="651">
        <v>629</v>
      </c>
      <c r="E8" s="652" t="s">
        <v>876</v>
      </c>
      <c r="G8" s="617"/>
    </row>
    <row r="9" spans="1:7" x14ac:dyDescent="0.25">
      <c r="D9" s="651">
        <v>630</v>
      </c>
      <c r="E9" s="652" t="s">
        <v>877</v>
      </c>
      <c r="G9" s="617"/>
    </row>
    <row r="10" spans="1:7" x14ac:dyDescent="0.25">
      <c r="D10" s="651">
        <v>631</v>
      </c>
      <c r="E10" s="652" t="s">
        <v>878</v>
      </c>
      <c r="G10" s="617"/>
    </row>
    <row r="11" spans="1:7" x14ac:dyDescent="0.25">
      <c r="G11" s="617"/>
    </row>
    <row r="12" spans="1:7" ht="90" x14ac:dyDescent="0.35">
      <c r="A12" s="592" t="s">
        <v>879</v>
      </c>
      <c r="C12" s="597" t="s">
        <v>880</v>
      </c>
      <c r="D12" s="651">
        <v>647</v>
      </c>
      <c r="E12" s="653" t="s">
        <v>881</v>
      </c>
      <c r="G12" s="617"/>
    </row>
    <row r="13" spans="1:7" ht="21" x14ac:dyDescent="0.35">
      <c r="A13" s="592"/>
      <c r="D13" s="651"/>
      <c r="E13" s="653"/>
      <c r="G13" s="617"/>
    </row>
    <row r="14" spans="1:7" ht="61.5" x14ac:dyDescent="0.35">
      <c r="A14" s="594" t="s">
        <v>957</v>
      </c>
      <c r="B14" s="592">
        <v>44</v>
      </c>
      <c r="C14" s="617" t="s">
        <v>871</v>
      </c>
      <c r="D14" s="660" t="s">
        <v>958</v>
      </c>
    </row>
    <row r="15" spans="1:7" x14ac:dyDescent="0.25">
      <c r="D15" s="597">
        <v>654</v>
      </c>
      <c r="E15" s="617" t="s">
        <v>872</v>
      </c>
    </row>
    <row r="16" spans="1:7" ht="30" x14ac:dyDescent="0.25">
      <c r="D16" s="597">
        <v>655</v>
      </c>
      <c r="E16" s="617" t="s">
        <v>959</v>
      </c>
    </row>
    <row r="17" spans="1:6" ht="45" x14ac:dyDescent="0.25">
      <c r="D17" s="597">
        <v>579</v>
      </c>
      <c r="E17" s="654" t="s">
        <v>593</v>
      </c>
    </row>
    <row r="18" spans="1:6" x14ac:dyDescent="0.25">
      <c r="D18" s="597">
        <v>510</v>
      </c>
      <c r="E18" s="652" t="s">
        <v>555</v>
      </c>
    </row>
    <row r="21" spans="1:6" ht="196.5" x14ac:dyDescent="0.35">
      <c r="A21" s="594" t="s">
        <v>960</v>
      </c>
      <c r="B21" s="592">
        <v>45</v>
      </c>
      <c r="C21" s="617" t="s">
        <v>882</v>
      </c>
      <c r="D21" s="597" t="s">
        <v>883</v>
      </c>
    </row>
    <row r="22" spans="1:6" x14ac:dyDescent="0.25">
      <c r="D22" s="651">
        <v>633</v>
      </c>
      <c r="E22" s="652" t="s">
        <v>778</v>
      </c>
      <c r="F22" s="652"/>
    </row>
    <row r="23" spans="1:6" x14ac:dyDescent="0.25">
      <c r="D23" s="651">
        <v>634</v>
      </c>
      <c r="E23" s="652" t="s">
        <v>779</v>
      </c>
      <c r="F23" s="652"/>
    </row>
    <row r="24" spans="1:6" x14ac:dyDescent="0.25">
      <c r="D24" s="651">
        <v>635</v>
      </c>
      <c r="E24" s="652" t="s">
        <v>780</v>
      </c>
      <c r="F24" s="652"/>
    </row>
    <row r="25" spans="1:6" x14ac:dyDescent="0.25">
      <c r="D25" s="651">
        <v>636</v>
      </c>
      <c r="E25" s="652" t="s">
        <v>775</v>
      </c>
      <c r="F25" s="652"/>
    </row>
    <row r="26" spans="1:6" x14ac:dyDescent="0.25">
      <c r="D26" s="655">
        <v>637</v>
      </c>
      <c r="E26" s="652" t="s">
        <v>776</v>
      </c>
      <c r="F26" s="652"/>
    </row>
    <row r="27" spans="1:6" x14ac:dyDescent="0.25">
      <c r="D27" s="655">
        <v>638</v>
      </c>
      <c r="E27" s="652" t="s">
        <v>781</v>
      </c>
      <c r="F27" s="652"/>
    </row>
    <row r="28" spans="1:6" x14ac:dyDescent="0.25">
      <c r="D28" s="651">
        <v>578</v>
      </c>
      <c r="E28" s="652" t="s">
        <v>666</v>
      </c>
      <c r="F28" s="652"/>
    </row>
    <row r="32" spans="1:6" ht="29.25" customHeight="1" x14ac:dyDescent="0.35">
      <c r="A32" s="595" t="s">
        <v>961</v>
      </c>
      <c r="B32" s="592">
        <v>47</v>
      </c>
      <c r="C32" s="617" t="s">
        <v>894</v>
      </c>
      <c r="D32" s="597" t="s">
        <v>962</v>
      </c>
    </row>
    <row r="33" spans="1:8" x14ac:dyDescent="0.25">
      <c r="D33" s="597">
        <v>657</v>
      </c>
      <c r="E33" s="597" t="s">
        <v>894</v>
      </c>
      <c r="H33" s="650"/>
    </row>
    <row r="34" spans="1:8" ht="30" x14ac:dyDescent="0.25">
      <c r="D34" s="597">
        <v>658</v>
      </c>
      <c r="E34" s="652" t="s">
        <v>890</v>
      </c>
    </row>
    <row r="35" spans="1:8" ht="45" x14ac:dyDescent="0.25">
      <c r="D35" s="597">
        <v>581</v>
      </c>
      <c r="E35" s="654" t="s">
        <v>963</v>
      </c>
    </row>
    <row r="36" spans="1:8" x14ac:dyDescent="0.25">
      <c r="E36" s="652"/>
    </row>
    <row r="41" spans="1:8" ht="181.5" x14ac:dyDescent="0.35">
      <c r="A41" s="595" t="s">
        <v>964</v>
      </c>
      <c r="B41" s="592">
        <v>48</v>
      </c>
      <c r="C41" s="617" t="s">
        <v>884</v>
      </c>
      <c r="D41" s="591" t="s">
        <v>885</v>
      </c>
    </row>
    <row r="42" spans="1:8" ht="30" x14ac:dyDescent="0.25">
      <c r="D42" s="656">
        <v>639</v>
      </c>
      <c r="E42" s="657" t="s">
        <v>782</v>
      </c>
      <c r="F42" s="652"/>
    </row>
    <row r="43" spans="1:8" x14ac:dyDescent="0.25">
      <c r="D43" s="656">
        <v>640</v>
      </c>
      <c r="E43" s="657" t="s">
        <v>783</v>
      </c>
      <c r="F43" s="652"/>
    </row>
    <row r="44" spans="1:8" x14ac:dyDescent="0.25">
      <c r="D44" s="656">
        <v>641</v>
      </c>
      <c r="E44" s="657" t="s">
        <v>784</v>
      </c>
      <c r="F44" s="652"/>
    </row>
    <row r="45" spans="1:8" x14ac:dyDescent="0.25">
      <c r="D45" s="656">
        <v>642</v>
      </c>
      <c r="E45" s="657" t="s">
        <v>785</v>
      </c>
      <c r="F45" s="652"/>
    </row>
    <row r="46" spans="1:8" ht="30" x14ac:dyDescent="0.25">
      <c r="D46" s="656">
        <v>643</v>
      </c>
      <c r="E46" s="657" t="s">
        <v>786</v>
      </c>
      <c r="F46" s="652"/>
    </row>
    <row r="47" spans="1:8" x14ac:dyDescent="0.25">
      <c r="D47" s="656">
        <v>644</v>
      </c>
      <c r="E47" s="657" t="s">
        <v>787</v>
      </c>
      <c r="F47" s="652"/>
    </row>
    <row r="48" spans="1:8" x14ac:dyDescent="0.25">
      <c r="D48" s="656" t="s">
        <v>886</v>
      </c>
      <c r="E48" s="652" t="s">
        <v>670</v>
      </c>
      <c r="F48" s="652"/>
    </row>
    <row r="53" spans="1:1" ht="18.75" x14ac:dyDescent="0.3">
      <c r="A53" s="661" t="s">
        <v>887</v>
      </c>
    </row>
  </sheetData>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17" sqref="E17"/>
    </sheetView>
  </sheetViews>
  <sheetFormatPr defaultRowHeight="15" x14ac:dyDescent="0.25"/>
  <cols>
    <col min="1" max="3" width="22.7109375" style="464" customWidth="1"/>
    <col min="4" max="4" width="18.7109375" style="456" customWidth="1"/>
    <col min="5" max="10" width="18.7109375" style="464" customWidth="1"/>
    <col min="11" max="16384" width="9.140625" style="464"/>
  </cols>
  <sheetData>
    <row r="3" spans="1:13" x14ac:dyDescent="0.25">
      <c r="D3" s="455">
        <v>2019</v>
      </c>
      <c r="E3" s="455">
        <v>2018</v>
      </c>
      <c r="F3" s="455">
        <v>2017</v>
      </c>
      <c r="G3" s="455">
        <v>2016</v>
      </c>
      <c r="H3" s="455">
        <v>2015</v>
      </c>
      <c r="I3" s="455">
        <v>2014</v>
      </c>
      <c r="J3" s="455">
        <v>2013</v>
      </c>
      <c r="K3" s="456"/>
      <c r="L3" s="456"/>
      <c r="M3" s="456"/>
    </row>
    <row r="4" spans="1:13" ht="18.75" x14ac:dyDescent="0.25">
      <c r="A4" s="457" t="s">
        <v>824</v>
      </c>
      <c r="B4" s="457"/>
      <c r="C4" s="457" t="s">
        <v>825</v>
      </c>
      <c r="D4" s="458" t="s">
        <v>750</v>
      </c>
      <c r="E4" s="458" t="s">
        <v>750</v>
      </c>
      <c r="F4" s="458" t="s">
        <v>750</v>
      </c>
      <c r="G4" s="458" t="s">
        <v>750</v>
      </c>
      <c r="H4" s="458" t="s">
        <v>750</v>
      </c>
      <c r="I4" s="458" t="s">
        <v>750</v>
      </c>
      <c r="J4" s="458" t="s">
        <v>750</v>
      </c>
      <c r="K4" s="459"/>
    </row>
    <row r="5" spans="1:13" x14ac:dyDescent="0.25">
      <c r="A5" s="460">
        <v>5119</v>
      </c>
      <c r="B5" s="460" t="s">
        <v>801</v>
      </c>
      <c r="C5" s="460">
        <v>647</v>
      </c>
      <c r="D5" s="456">
        <v>20578691</v>
      </c>
      <c r="E5" s="456">
        <v>3249248</v>
      </c>
      <c r="F5" s="456">
        <v>2957570</v>
      </c>
      <c r="G5" s="456">
        <v>5709008</v>
      </c>
      <c r="H5" s="456">
        <v>5114434</v>
      </c>
      <c r="I5" s="456">
        <v>4562229</v>
      </c>
      <c r="J5" s="456">
        <v>4029652</v>
      </c>
    </row>
    <row r="6" spans="1:13" x14ac:dyDescent="0.25">
      <c r="A6" s="460">
        <v>5120</v>
      </c>
      <c r="B6" s="460" t="s">
        <v>802</v>
      </c>
      <c r="C6" s="460">
        <v>647</v>
      </c>
      <c r="D6" s="456">
        <v>0</v>
      </c>
      <c r="E6" s="456">
        <v>0</v>
      </c>
      <c r="F6" s="456">
        <v>0</v>
      </c>
      <c r="G6" s="456">
        <v>0</v>
      </c>
      <c r="H6" s="456">
        <v>0</v>
      </c>
      <c r="I6" s="456">
        <v>0</v>
      </c>
      <c r="J6" s="456">
        <v>0</v>
      </c>
    </row>
    <row r="7" spans="1:13" x14ac:dyDescent="0.25">
      <c r="A7" s="460">
        <v>5131</v>
      </c>
      <c r="B7" s="460" t="s">
        <v>803</v>
      </c>
      <c r="C7" s="460">
        <v>647</v>
      </c>
      <c r="D7" s="456">
        <v>37089245</v>
      </c>
      <c r="E7" s="456">
        <v>20299814</v>
      </c>
      <c r="F7" s="456">
        <v>8051571</v>
      </c>
      <c r="G7" s="456">
        <v>7371500</v>
      </c>
      <c r="H7" s="456">
        <v>5966665</v>
      </c>
      <c r="I7" s="456">
        <v>8207298</v>
      </c>
      <c r="J7" s="456">
        <v>7347048</v>
      </c>
    </row>
    <row r="8" spans="1:13" x14ac:dyDescent="0.25">
      <c r="A8" s="460">
        <v>5135</v>
      </c>
      <c r="B8" s="460" t="s">
        <v>804</v>
      </c>
      <c r="C8" s="460">
        <v>647</v>
      </c>
      <c r="D8" s="456">
        <v>0</v>
      </c>
      <c r="E8" s="456">
        <v>0</v>
      </c>
      <c r="F8" s="456">
        <v>4056482</v>
      </c>
      <c r="G8" s="456">
        <v>3922669</v>
      </c>
      <c r="H8" s="456">
        <v>3148233</v>
      </c>
      <c r="I8" s="456">
        <v>2755127</v>
      </c>
      <c r="J8" s="456">
        <v>2755127</v>
      </c>
    </row>
    <row r="9" spans="1:13" x14ac:dyDescent="0.25">
      <c r="A9" s="460">
        <v>5144</v>
      </c>
      <c r="B9" s="460" t="s">
        <v>805</v>
      </c>
      <c r="C9" s="460">
        <v>647</v>
      </c>
      <c r="D9" s="456">
        <v>7441890</v>
      </c>
      <c r="E9" s="456">
        <v>7441890</v>
      </c>
      <c r="F9" s="456">
        <v>4932241</v>
      </c>
      <c r="G9" s="456">
        <v>590997</v>
      </c>
      <c r="H9" s="456">
        <v>0</v>
      </c>
      <c r="I9" s="456">
        <v>3000000</v>
      </c>
      <c r="J9" s="456">
        <v>2390166</v>
      </c>
    </row>
    <row r="10" spans="1:13" x14ac:dyDescent="0.25">
      <c r="A10" s="460">
        <v>5155</v>
      </c>
      <c r="B10" s="460" t="s">
        <v>806</v>
      </c>
      <c r="C10" s="460">
        <v>647</v>
      </c>
      <c r="D10" s="456">
        <v>1008755</v>
      </c>
      <c r="E10" s="456">
        <v>781534</v>
      </c>
      <c r="F10" s="456">
        <v>663572</v>
      </c>
      <c r="G10" s="456">
        <v>6557774</v>
      </c>
      <c r="H10" s="456">
        <v>611355</v>
      </c>
      <c r="I10" s="456">
        <v>784361</v>
      </c>
      <c r="J10" s="456">
        <v>1022379</v>
      </c>
    </row>
    <row r="11" spans="1:13" x14ac:dyDescent="0.25">
      <c r="A11" s="460">
        <v>5158</v>
      </c>
      <c r="B11" s="460" t="s">
        <v>807</v>
      </c>
      <c r="C11" s="460">
        <v>647</v>
      </c>
      <c r="D11" s="456">
        <v>9</v>
      </c>
      <c r="E11" s="456">
        <v>9</v>
      </c>
      <c r="F11" s="456">
        <v>9</v>
      </c>
      <c r="G11" s="456">
        <v>9</v>
      </c>
      <c r="H11" s="456">
        <v>9</v>
      </c>
      <c r="I11" s="456">
        <v>9</v>
      </c>
      <c r="J11" s="456">
        <v>9</v>
      </c>
    </row>
    <row r="12" spans="1:13" x14ac:dyDescent="0.25">
      <c r="A12" s="460">
        <v>5159</v>
      </c>
      <c r="B12" s="460" t="s">
        <v>808</v>
      </c>
      <c r="C12" s="460">
        <v>647</v>
      </c>
      <c r="D12" s="456">
        <v>225639888</v>
      </c>
      <c r="E12" s="456">
        <v>219009306</v>
      </c>
      <c r="F12" s="456">
        <v>181812071</v>
      </c>
      <c r="G12" s="456">
        <v>193933610</v>
      </c>
      <c r="H12" s="456">
        <v>181583886</v>
      </c>
      <c r="I12" s="456">
        <v>0</v>
      </c>
      <c r="J12" s="456">
        <v>0</v>
      </c>
    </row>
    <row r="13" spans="1:13" x14ac:dyDescent="0.25">
      <c r="A13" s="460">
        <v>5164</v>
      </c>
      <c r="B13" s="460" t="s">
        <v>809</v>
      </c>
      <c r="C13" s="460">
        <v>647</v>
      </c>
      <c r="D13" s="456">
        <v>7132135</v>
      </c>
      <c r="E13" s="456">
        <v>5438631</v>
      </c>
      <c r="F13" s="456">
        <v>2427428</v>
      </c>
      <c r="G13" s="456">
        <v>157674</v>
      </c>
      <c r="H13" s="456">
        <v>0</v>
      </c>
      <c r="I13" s="456">
        <v>0</v>
      </c>
      <c r="J13" s="456">
        <v>0</v>
      </c>
    </row>
    <row r="14" spans="1:13" x14ac:dyDescent="0.25">
      <c r="A14" s="460">
        <v>5173</v>
      </c>
      <c r="B14" s="460" t="s">
        <v>810</v>
      </c>
      <c r="C14" s="460">
        <v>647</v>
      </c>
      <c r="D14" s="456">
        <v>422216</v>
      </c>
      <c r="E14" s="456">
        <v>2615544</v>
      </c>
      <c r="F14" s="456">
        <v>880554</v>
      </c>
      <c r="G14" s="456">
        <v>154942</v>
      </c>
      <c r="H14" s="456">
        <v>107456</v>
      </c>
      <c r="I14" s="456">
        <v>46240</v>
      </c>
      <c r="J14" s="456">
        <v>23390</v>
      </c>
    </row>
    <row r="15" spans="1:13" x14ac:dyDescent="0.25">
      <c r="A15" s="460">
        <v>5178</v>
      </c>
      <c r="B15" s="460" t="s">
        <v>811</v>
      </c>
      <c r="C15" s="460">
        <v>647</v>
      </c>
      <c r="D15" s="456">
        <v>75835</v>
      </c>
      <c r="E15" s="456">
        <v>66039</v>
      </c>
      <c r="F15" s="456">
        <v>57100</v>
      </c>
      <c r="G15" s="456">
        <v>52316</v>
      </c>
      <c r="H15" s="456">
        <v>23715</v>
      </c>
      <c r="I15" s="456">
        <v>899285</v>
      </c>
      <c r="J15" s="456">
        <v>1169608</v>
      </c>
    </row>
    <row r="16" spans="1:13" x14ac:dyDescent="0.25">
      <c r="A16" s="460">
        <v>5180</v>
      </c>
      <c r="B16" s="460" t="s">
        <v>812</v>
      </c>
      <c r="C16" s="460">
        <v>647</v>
      </c>
      <c r="D16" s="456">
        <v>4586780</v>
      </c>
      <c r="E16" s="456">
        <v>5165281</v>
      </c>
      <c r="F16" s="456">
        <v>4432068</v>
      </c>
      <c r="G16" s="456">
        <v>3558985</v>
      </c>
      <c r="H16" s="456">
        <v>2657915</v>
      </c>
      <c r="I16" s="456">
        <v>2071596</v>
      </c>
      <c r="J16" s="456">
        <v>1986034</v>
      </c>
    </row>
    <row r="17" spans="1:10" x14ac:dyDescent="0.25">
      <c r="A17" s="460">
        <v>5191</v>
      </c>
      <c r="B17" s="460" t="s">
        <v>813</v>
      </c>
      <c r="C17" s="460">
        <v>647</v>
      </c>
      <c r="D17" s="456">
        <v>111303046</v>
      </c>
      <c r="E17" s="456">
        <v>108974619</v>
      </c>
      <c r="F17" s="456">
        <v>120290900</v>
      </c>
      <c r="G17" s="456">
        <v>127448981</v>
      </c>
      <c r="H17" s="456">
        <v>153873846</v>
      </c>
      <c r="I17" s="456">
        <v>135252125</v>
      </c>
      <c r="J17" s="456">
        <v>169055200</v>
      </c>
    </row>
    <row r="18" spans="1:10" x14ac:dyDescent="0.25">
      <c r="A18" s="460">
        <v>50074</v>
      </c>
      <c r="B18" s="460" t="s">
        <v>814</v>
      </c>
      <c r="C18" s="460">
        <v>647</v>
      </c>
      <c r="D18" s="456">
        <v>7494829</v>
      </c>
      <c r="E18" s="456">
        <v>7189658</v>
      </c>
      <c r="F18" s="456">
        <v>7048523</v>
      </c>
      <c r="G18" s="456">
        <v>6615510</v>
      </c>
      <c r="H18" s="456">
        <v>5452410</v>
      </c>
      <c r="I18" s="456">
        <v>4803926</v>
      </c>
      <c r="J18" s="456">
        <v>5340180</v>
      </c>
    </row>
    <row r="19" spans="1:10" x14ac:dyDescent="0.25">
      <c r="A19" s="460">
        <v>50075</v>
      </c>
      <c r="B19" s="460" t="s">
        <v>815</v>
      </c>
      <c r="C19" s="460">
        <v>647</v>
      </c>
      <c r="D19" s="456">
        <v>266214000</v>
      </c>
      <c r="E19" s="456">
        <v>265541000</v>
      </c>
      <c r="F19" s="456">
        <v>274532000</v>
      </c>
      <c r="G19" s="456">
        <v>286138000</v>
      </c>
      <c r="H19" s="456">
        <v>295124000</v>
      </c>
      <c r="I19" s="456">
        <v>264645000</v>
      </c>
      <c r="J19" s="456">
        <v>231434000</v>
      </c>
    </row>
    <row r="20" spans="1:10" x14ac:dyDescent="0.25">
      <c r="A20" s="460">
        <v>50110</v>
      </c>
      <c r="B20" s="460" t="s">
        <v>816</v>
      </c>
      <c r="C20" s="460">
        <v>647</v>
      </c>
      <c r="D20" s="456">
        <v>46833536</v>
      </c>
      <c r="E20" s="456">
        <v>45660075</v>
      </c>
      <c r="F20" s="456">
        <v>8463820</v>
      </c>
      <c r="G20" s="456">
        <v>2663591</v>
      </c>
      <c r="H20" s="456">
        <v>2371109</v>
      </c>
      <c r="I20" s="456">
        <v>2878268</v>
      </c>
      <c r="J20" s="456">
        <v>4203755</v>
      </c>
    </row>
    <row r="21" spans="1:10" x14ac:dyDescent="0.25">
      <c r="A21" s="460">
        <v>50144</v>
      </c>
      <c r="B21" s="460" t="s">
        <v>817</v>
      </c>
      <c r="C21" s="460">
        <v>647</v>
      </c>
      <c r="D21" s="456">
        <v>4258932</v>
      </c>
      <c r="E21" s="456">
        <v>853434</v>
      </c>
      <c r="F21" s="456">
        <v>1622119</v>
      </c>
      <c r="G21" s="456">
        <v>1743258</v>
      </c>
      <c r="H21" s="456">
        <v>1740179</v>
      </c>
      <c r="I21" s="456">
        <v>1739958</v>
      </c>
      <c r="J21" s="456">
        <v>1739695</v>
      </c>
    </row>
    <row r="22" spans="1:10" x14ac:dyDescent="0.25">
      <c r="A22" s="460">
        <v>50159</v>
      </c>
      <c r="B22" s="460" t="s">
        <v>818</v>
      </c>
      <c r="C22" s="460">
        <v>647</v>
      </c>
      <c r="D22" s="456">
        <v>28636370</v>
      </c>
      <c r="E22" s="456">
        <v>23180822</v>
      </c>
      <c r="F22" s="456">
        <v>16487675</v>
      </c>
      <c r="G22" s="456">
        <v>10909425</v>
      </c>
      <c r="H22" s="456">
        <v>7878571</v>
      </c>
      <c r="I22" s="456">
        <v>5300679</v>
      </c>
      <c r="J22" s="456">
        <v>4801051</v>
      </c>
    </row>
    <row r="23" spans="1:10" x14ac:dyDescent="0.25">
      <c r="A23" s="460">
        <v>50160</v>
      </c>
      <c r="B23" s="460" t="s">
        <v>819</v>
      </c>
      <c r="C23" s="460">
        <v>647</v>
      </c>
      <c r="D23" s="456">
        <v>1134799</v>
      </c>
      <c r="E23" s="456">
        <v>894858</v>
      </c>
      <c r="F23" s="456">
        <v>1002425</v>
      </c>
      <c r="G23" s="456">
        <v>354061</v>
      </c>
      <c r="H23" s="456">
        <v>392698</v>
      </c>
      <c r="I23" s="456">
        <v>442800</v>
      </c>
      <c r="J23" s="456">
        <v>942821</v>
      </c>
    </row>
    <row r="24" spans="1:10" x14ac:dyDescent="0.25">
      <c r="A24" s="460">
        <v>50180</v>
      </c>
      <c r="B24" s="460" t="s">
        <v>820</v>
      </c>
      <c r="C24" s="460">
        <v>647</v>
      </c>
      <c r="D24" s="456">
        <v>13193040</v>
      </c>
      <c r="E24" s="456">
        <v>17058564</v>
      </c>
      <c r="F24" s="456">
        <v>16187505</v>
      </c>
      <c r="G24" s="456">
        <v>16428100</v>
      </c>
      <c r="H24" s="456">
        <v>16688416</v>
      </c>
      <c r="I24" s="456">
        <v>17840940</v>
      </c>
      <c r="J24" s="456">
        <v>18042019</v>
      </c>
    </row>
    <row r="25" spans="1:10" x14ac:dyDescent="0.25">
      <c r="A25" s="460">
        <v>50405</v>
      </c>
      <c r="B25" s="460" t="s">
        <v>821</v>
      </c>
      <c r="C25" s="460">
        <v>647</v>
      </c>
      <c r="D25" s="456">
        <v>302046</v>
      </c>
      <c r="E25" s="456">
        <v>1055143</v>
      </c>
      <c r="F25" s="456">
        <v>0</v>
      </c>
      <c r="G25" s="456">
        <v>0</v>
      </c>
      <c r="H25" s="456">
        <v>0</v>
      </c>
      <c r="I25" s="456">
        <v>0</v>
      </c>
      <c r="J25" s="456">
        <v>0</v>
      </c>
    </row>
    <row r="26" spans="1:10" x14ac:dyDescent="0.25">
      <c r="A26" s="460">
        <v>50425</v>
      </c>
      <c r="B26" s="460" t="s">
        <v>822</v>
      </c>
      <c r="C26" s="460">
        <v>647</v>
      </c>
      <c r="D26" s="456">
        <v>20836222</v>
      </c>
      <c r="E26" s="456">
        <v>16328642</v>
      </c>
      <c r="F26" s="456">
        <v>15202516</v>
      </c>
      <c r="G26" s="456">
        <v>12384500</v>
      </c>
      <c r="H26" s="456">
        <v>9788553</v>
      </c>
      <c r="I26" s="456">
        <v>7967199</v>
      </c>
      <c r="J26" s="456">
        <v>6398918</v>
      </c>
    </row>
    <row r="27" spans="1:10" x14ac:dyDescent="0.25">
      <c r="A27" s="460">
        <v>50431</v>
      </c>
      <c r="B27" s="460" t="s">
        <v>823</v>
      </c>
      <c r="C27" s="460">
        <v>647</v>
      </c>
      <c r="D27" s="456">
        <v>25542629</v>
      </c>
      <c r="E27" s="456">
        <v>24964077</v>
      </c>
      <c r="F27" s="456">
        <v>23618105</v>
      </c>
      <c r="G27" s="456">
        <v>22744716</v>
      </c>
      <c r="H27" s="456">
        <v>16714796</v>
      </c>
      <c r="I27" s="456">
        <v>13788676</v>
      </c>
      <c r="J27" s="456">
        <v>10895689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3845-0BF9-4BA4-8FF6-69966B2BC3EF}">
  <dimension ref="A1:G6"/>
  <sheetViews>
    <sheetView workbookViewId="0">
      <selection activeCell="G24" sqref="G24"/>
    </sheetView>
  </sheetViews>
  <sheetFormatPr defaultRowHeight="15" x14ac:dyDescent="0.25"/>
  <cols>
    <col min="1" max="1" width="51.42578125" style="464" customWidth="1"/>
    <col min="2" max="6" width="9.140625" style="464"/>
    <col min="7" max="7" width="66.42578125" style="464" customWidth="1"/>
    <col min="8" max="16384" width="9.140625" style="464"/>
  </cols>
  <sheetData>
    <row r="1" spans="1:7" s="425" customFormat="1" ht="27.75" customHeight="1" x14ac:dyDescent="0.5">
      <c r="A1" s="425" t="s">
        <v>1229</v>
      </c>
    </row>
    <row r="2" spans="1:7" ht="136.5" customHeight="1" x14ac:dyDescent="0.25">
      <c r="A2" s="893" t="s">
        <v>1259</v>
      </c>
      <c r="B2" s="893"/>
      <c r="C2" s="893"/>
      <c r="D2" s="893"/>
      <c r="E2" s="893"/>
      <c r="F2" s="893"/>
      <c r="G2" s="893"/>
    </row>
    <row r="3" spans="1:7" ht="25.5" customHeight="1" x14ac:dyDescent="0.25"/>
    <row r="4" spans="1:7" s="357" customFormat="1" x14ac:dyDescent="0.25">
      <c r="A4" s="824" t="s">
        <v>1255</v>
      </c>
      <c r="B4" s="426"/>
    </row>
    <row r="5" spans="1:7" s="357" customFormat="1" x14ac:dyDescent="0.25">
      <c r="B5" s="426"/>
    </row>
    <row r="6" spans="1:7" s="357" customFormat="1" x14ac:dyDescent="0.25">
      <c r="B6" s="426"/>
    </row>
  </sheetData>
  <sheetProtection password="CEAA" sheet="1" objects="1" scenarios="1"/>
  <mergeCells count="1">
    <mergeCell ref="A2:G2"/>
  </mergeCells>
  <hyperlinks>
    <hyperlink ref="A4" r:id="rId1" xr:uid="{0670BDD4-6972-4C40-9898-18A6BC0FEC50}"/>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5" sqref="F65"/>
    </sheetView>
  </sheetViews>
  <sheetFormatPr defaultRowHeight="15" x14ac:dyDescent="0.25"/>
  <sheetData>
    <row r="1" spans="1:1" ht="15.75" x14ac:dyDescent="0.25">
      <c r="A1" s="601" t="s">
        <v>896</v>
      </c>
    </row>
    <row r="2" spans="1:1" ht="15.75" x14ac:dyDescent="0.25">
      <c r="A2" s="601" t="s">
        <v>897</v>
      </c>
    </row>
    <row r="3" spans="1:1" ht="15.75" x14ac:dyDescent="0.25">
      <c r="A3" s="601" t="s">
        <v>898</v>
      </c>
    </row>
    <row r="4" spans="1:1" ht="15.75" x14ac:dyDescent="0.25">
      <c r="A4" s="601" t="s">
        <v>899</v>
      </c>
    </row>
    <row r="5" spans="1:1" ht="15.75" x14ac:dyDescent="0.25">
      <c r="A5" s="601"/>
    </row>
    <row r="6" spans="1:1" ht="15.75" x14ac:dyDescent="0.25">
      <c r="A6" s="601" t="s">
        <v>900</v>
      </c>
    </row>
    <row r="7" spans="1:1" ht="15.75" x14ac:dyDescent="0.25">
      <c r="A7" s="601" t="s">
        <v>901</v>
      </c>
    </row>
    <row r="8" spans="1:1" ht="15.75" x14ac:dyDescent="0.25">
      <c r="A8" s="601" t="s">
        <v>902</v>
      </c>
    </row>
    <row r="9" spans="1:1" ht="15.75" x14ac:dyDescent="0.25">
      <c r="A9" s="601" t="s">
        <v>903</v>
      </c>
    </row>
    <row r="10" spans="1:1" ht="15.75" x14ac:dyDescent="0.25">
      <c r="A10" s="601"/>
    </row>
    <row r="11" spans="1:1" ht="15.75" x14ac:dyDescent="0.25">
      <c r="A11" s="601" t="s">
        <v>904</v>
      </c>
    </row>
    <row r="12" spans="1:1" ht="15.75" x14ac:dyDescent="0.25">
      <c r="A12" s="601" t="s">
        <v>905</v>
      </c>
    </row>
    <row r="13" spans="1:1" ht="15.75" x14ac:dyDescent="0.25">
      <c r="A13" s="601" t="s">
        <v>906</v>
      </c>
    </row>
    <row r="14" spans="1:1" ht="15.75" x14ac:dyDescent="0.25">
      <c r="A14" s="601"/>
    </row>
    <row r="15" spans="1:1" ht="15.75" x14ac:dyDescent="0.25">
      <c r="A15" s="601" t="s">
        <v>907</v>
      </c>
    </row>
    <row r="16" spans="1:1" ht="15.75" x14ac:dyDescent="0.25">
      <c r="A16" s="601" t="s">
        <v>908</v>
      </c>
    </row>
    <row r="17" spans="1:1" ht="15.75" x14ac:dyDescent="0.25">
      <c r="A17" s="601" t="s">
        <v>909</v>
      </c>
    </row>
    <row r="18" spans="1:1" ht="15.75" x14ac:dyDescent="0.25">
      <c r="A18" s="601" t="s">
        <v>910</v>
      </c>
    </row>
    <row r="19" spans="1:1" ht="15.75" x14ac:dyDescent="0.25">
      <c r="A19" s="601"/>
    </row>
    <row r="20" spans="1:1" ht="15.75" x14ac:dyDescent="0.25">
      <c r="A20" s="601" t="s">
        <v>911</v>
      </c>
    </row>
    <row r="21" spans="1:1" ht="15.75" x14ac:dyDescent="0.25">
      <c r="A21" s="601" t="s">
        <v>912</v>
      </c>
    </row>
    <row r="22" spans="1:1" ht="15.75" x14ac:dyDescent="0.25">
      <c r="A22" s="601" t="s">
        <v>913</v>
      </c>
    </row>
    <row r="23" spans="1:1" ht="15.75" x14ac:dyDescent="0.25">
      <c r="A23" s="601" t="s">
        <v>914</v>
      </c>
    </row>
    <row r="24" spans="1:1" ht="15.75" x14ac:dyDescent="0.25">
      <c r="A24" s="601" t="s">
        <v>915</v>
      </c>
    </row>
    <row r="25" spans="1:1" ht="15.75" x14ac:dyDescent="0.25">
      <c r="A25" s="601" t="s">
        <v>916</v>
      </c>
    </row>
    <row r="26" spans="1:1" x14ac:dyDescent="0.25">
      <c r="A26" s="37" t="s">
        <v>917</v>
      </c>
    </row>
    <row r="27" spans="1:1" x14ac:dyDescent="0.25">
      <c r="A27" s="37" t="s">
        <v>918</v>
      </c>
    </row>
    <row r="28" spans="1:1" ht="15.75" x14ac:dyDescent="0.25">
      <c r="A28" s="601"/>
    </row>
    <row r="29" spans="1:1" ht="15.75" x14ac:dyDescent="0.25">
      <c r="A29" s="601" t="s">
        <v>919</v>
      </c>
    </row>
    <row r="30" spans="1:1" ht="15.75" x14ac:dyDescent="0.25">
      <c r="A30" s="601" t="s">
        <v>920</v>
      </c>
    </row>
    <row r="31" spans="1:1" ht="15.75" x14ac:dyDescent="0.25">
      <c r="A31" s="601" t="s">
        <v>921</v>
      </c>
    </row>
    <row r="32" spans="1:1" ht="18.75" x14ac:dyDescent="0.25">
      <c r="A32" s="593" t="s">
        <v>922</v>
      </c>
    </row>
    <row r="33" spans="1:9" x14ac:dyDescent="0.25">
      <c r="A33" s="600" t="s">
        <v>923</v>
      </c>
    </row>
    <row r="34" spans="1:9" x14ac:dyDescent="0.25">
      <c r="A34" s="600" t="s">
        <v>924</v>
      </c>
    </row>
    <row r="35" spans="1:9" x14ac:dyDescent="0.25">
      <c r="A35" s="600" t="s">
        <v>925</v>
      </c>
    </row>
    <row r="36" spans="1:9" x14ac:dyDescent="0.25">
      <c r="A36" s="600" t="s">
        <v>926</v>
      </c>
    </row>
    <row r="37" spans="1:9" x14ac:dyDescent="0.25">
      <c r="A37" s="600" t="s">
        <v>927</v>
      </c>
    </row>
    <row r="38" spans="1:9" x14ac:dyDescent="0.25">
      <c r="A38" s="600" t="s">
        <v>928</v>
      </c>
    </row>
    <row r="39" spans="1:9" x14ac:dyDescent="0.25">
      <c r="A39" s="600" t="s">
        <v>929</v>
      </c>
    </row>
    <row r="40" spans="1:9" x14ac:dyDescent="0.25">
      <c r="A40" s="600" t="s">
        <v>930</v>
      </c>
    </row>
    <row r="41" spans="1:9" x14ac:dyDescent="0.25">
      <c r="A41" s="600" t="s">
        <v>931</v>
      </c>
    </row>
    <row r="42" spans="1:9" x14ac:dyDescent="0.25">
      <c r="A42" s="600" t="s">
        <v>932</v>
      </c>
    </row>
    <row r="43" spans="1:9" x14ac:dyDescent="0.25">
      <c r="A43" s="600" t="s">
        <v>933</v>
      </c>
    </row>
    <row r="46" spans="1:9" ht="21" x14ac:dyDescent="0.35">
      <c r="A46" s="594" t="s">
        <v>940</v>
      </c>
      <c r="B46" s="592"/>
      <c r="C46" s="592"/>
      <c r="D46" s="592"/>
      <c r="E46" s="592"/>
      <c r="F46" s="592"/>
      <c r="G46" s="592"/>
      <c r="H46" s="592"/>
      <c r="I46" s="592"/>
    </row>
    <row r="49" spans="1:1" x14ac:dyDescent="0.25">
      <c r="A49" s="600" t="s">
        <v>941</v>
      </c>
    </row>
    <row r="50" spans="1:1" x14ac:dyDescent="0.25">
      <c r="A50" s="600"/>
    </row>
    <row r="51" spans="1:1" x14ac:dyDescent="0.25">
      <c r="A51" s="600" t="s">
        <v>942</v>
      </c>
    </row>
    <row r="52" spans="1:1" x14ac:dyDescent="0.25">
      <c r="A52" s="600"/>
    </row>
    <row r="53" spans="1:1" ht="18.75" x14ac:dyDescent="0.25">
      <c r="A53" s="593" t="s">
        <v>943</v>
      </c>
    </row>
    <row r="54" spans="1:1" x14ac:dyDescent="0.25">
      <c r="A54" s="600" t="s">
        <v>944</v>
      </c>
    </row>
    <row r="55" spans="1:1" x14ac:dyDescent="0.25">
      <c r="A55" s="600" t="s">
        <v>945</v>
      </c>
    </row>
    <row r="56" spans="1:1" x14ac:dyDescent="0.25">
      <c r="A56" s="600" t="s">
        <v>946</v>
      </c>
    </row>
    <row r="57" spans="1:1" x14ac:dyDescent="0.25">
      <c r="A57" s="600"/>
    </row>
    <row r="58" spans="1:1" x14ac:dyDescent="0.25">
      <c r="A58" s="600" t="s">
        <v>947</v>
      </c>
    </row>
    <row r="59" spans="1:1" x14ac:dyDescent="0.25">
      <c r="A59" s="600"/>
    </row>
    <row r="60" spans="1:1" x14ac:dyDescent="0.25">
      <c r="A60" s="600" t="s">
        <v>948</v>
      </c>
    </row>
    <row r="61" spans="1:1" x14ac:dyDescent="0.25">
      <c r="A61" s="600" t="s">
        <v>949</v>
      </c>
    </row>
    <row r="62" spans="1:1" x14ac:dyDescent="0.25">
      <c r="A62" s="600" t="s">
        <v>950</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2020-08-25T21:23:42Z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