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32549501-52AA-4D27-89D0-6EF93E17B608}"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2021 Unit Data" sheetId="96" state="hidden" r:id="rId3"/>
    <sheet name="TD Info Completed by Auditor" sheetId="91" r:id="rId4"/>
    <sheet name="Import" sheetId="28" state="hidden" r:id="rId5"/>
    <sheet name="Performance  Indicators Print" sheetId="88" r:id="rId6"/>
    <sheet name="Performance Indicators FBA%" sheetId="93" r:id="rId7"/>
    <sheet name="RSS" sheetId="94" state="hidden" r:id="rId8"/>
    <sheet name="PY1 Data(H)" sheetId="82" state="hidden" r:id="rId9"/>
    <sheet name="Formula for unit data" sheetId="95" state="hidden" r:id="rId10"/>
    <sheet name="PY2 Data(H)" sheetId="84" state="hidden" r:id="rId11"/>
    <sheet name="Unit Names(H)" sheetId="29" state="hidden" r:id="rId12"/>
    <sheet name="Sheet1" sheetId="92" state="hidden" r:id="rId13"/>
  </sheets>
  <externalReferences>
    <externalReference r:id="rId14"/>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5">'Performance  Indicators Print'!$A$1:$H$14</definedName>
    <definedName name="_xlnm.Print_Area" localSheetId="1">'Unit Data from Audit Worksheet'!$A$7:$F$76</definedName>
    <definedName name="Print_Selection_Auditor">#REF!</definedName>
    <definedName name="Print_Selection_Internal" localSheetId="5">#REF!</definedName>
    <definedName name="Print_Selection_Internal">#REF!</definedName>
    <definedName name="_xlnm.Print_Titles" localSheetId="5">'Performance  Indicators Print'!$3:$5</definedName>
    <definedName name="_xlnm.Print_Titles" localSheetId="1">'Unit Data from Audit Worksheet'!$5:$5</definedName>
    <definedName name="showError">#REF!</definedName>
    <definedName name="TD_IMPORT_RANGE" localSheetId="0">#REF!</definedName>
    <definedName name="TD_IMPORT_RANGE" localSheetId="5">#REF!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 l="1"/>
  <c r="E18" i="1"/>
  <c r="E9" i="1"/>
  <c r="E76" i="1"/>
  <c r="E73" i="1"/>
  <c r="E72" i="1"/>
  <c r="E71" i="1"/>
  <c r="E70" i="1"/>
  <c r="E69" i="1"/>
  <c r="E66" i="1"/>
  <c r="E64" i="1"/>
  <c r="E62" i="1"/>
  <c r="E61" i="1"/>
  <c r="E60" i="1"/>
  <c r="E59" i="1"/>
  <c r="E58" i="1"/>
  <c r="E57" i="1"/>
  <c r="E56" i="1"/>
  <c r="E55" i="1"/>
  <c r="E52" i="1"/>
  <c r="E51" i="1"/>
  <c r="E50" i="1"/>
  <c r="E49" i="1"/>
  <c r="E48" i="1"/>
  <c r="E47" i="1"/>
  <c r="E46" i="1"/>
  <c r="E45" i="1"/>
  <c r="E44" i="1"/>
  <c r="E43" i="1"/>
  <c r="E42" i="1"/>
  <c r="E41" i="1"/>
  <c r="E39" i="1"/>
  <c r="E38" i="1"/>
  <c r="E36" i="1"/>
  <c r="E35" i="1"/>
  <c r="E34" i="1"/>
  <c r="E33" i="1"/>
  <c r="E32" i="1"/>
  <c r="E31" i="1"/>
  <c r="E30" i="1"/>
  <c r="E29" i="1"/>
  <c r="E28" i="1"/>
  <c r="E27" i="1"/>
  <c r="E25" i="1"/>
  <c r="E24" i="1"/>
  <c r="E22" i="1"/>
  <c r="E21" i="1"/>
  <c r="E20" i="1"/>
  <c r="E19" i="1"/>
  <c r="E17" i="1"/>
  <c r="E16" i="1"/>
  <c r="E15" i="1"/>
  <c r="E14" i="1"/>
  <c r="E13" i="1"/>
  <c r="E11" i="1"/>
  <c r="E10" i="1"/>
  <c r="E8" i="1"/>
  <c r="E7" i="1"/>
  <c r="J3" i="95" a="1"/>
  <c r="J3" i="95" s="1"/>
  <c r="J4" i="95" a="1"/>
  <c r="J4" i="95" s="1"/>
  <c r="J5" i="95" a="1"/>
  <c r="J5" i="95" s="1"/>
  <c r="J6" i="95" a="1"/>
  <c r="J6" i="95"/>
  <c r="J7" i="95" a="1"/>
  <c r="J7" i="95" s="1"/>
  <c r="J8" i="95" a="1"/>
  <c r="J8" i="95" s="1"/>
  <c r="J9" i="95" a="1"/>
  <c r="J9" i="95" s="1"/>
  <c r="J10" i="95" a="1"/>
  <c r="J10" i="95"/>
  <c r="J11" i="95" a="1"/>
  <c r="J11" i="95" s="1"/>
  <c r="J12" i="95" a="1"/>
  <c r="J12" i="95" s="1"/>
  <c r="J13" i="95" a="1"/>
  <c r="J13" i="95" s="1"/>
  <c r="J14" i="95" a="1"/>
  <c r="J14" i="95"/>
  <c r="J15" i="95" a="1"/>
  <c r="J15" i="95" s="1"/>
  <c r="J16" i="95" a="1"/>
  <c r="J16" i="95" s="1"/>
  <c r="J17" i="95" a="1"/>
  <c r="J17" i="95" s="1"/>
  <c r="J18" i="95" a="1"/>
  <c r="J18" i="95"/>
  <c r="J19" i="95" a="1"/>
  <c r="J19" i="95" s="1"/>
  <c r="J20" i="95" a="1"/>
  <c r="J20" i="95" s="1"/>
  <c r="J21" i="95" a="1"/>
  <c r="J21" i="95" s="1"/>
  <c r="J22" i="95" a="1"/>
  <c r="J22" i="95"/>
  <c r="J23" i="95" a="1"/>
  <c r="J23" i="95" s="1"/>
  <c r="J24" i="95" a="1"/>
  <c r="J24" i="95" s="1"/>
  <c r="J25" i="95" a="1"/>
  <c r="J25" i="95" s="1"/>
  <c r="J26" i="95" a="1"/>
  <c r="J26" i="95"/>
  <c r="J27" i="95" a="1"/>
  <c r="J27" i="95" s="1"/>
  <c r="J28" i="95" a="1"/>
  <c r="J28" i="95" s="1"/>
  <c r="J29" i="95" a="1"/>
  <c r="J29" i="95" s="1"/>
  <c r="J30" i="95" a="1"/>
  <c r="J30" i="95"/>
  <c r="J31" i="95" a="1"/>
  <c r="J31" i="95" s="1"/>
  <c r="J32" i="95" a="1"/>
  <c r="J32" i="95" s="1"/>
  <c r="J33" i="95" a="1"/>
  <c r="J33" i="95" s="1"/>
  <c r="J34" i="95" a="1"/>
  <c r="J34" i="95"/>
  <c r="J35" i="95" a="1"/>
  <c r="J35" i="95" s="1"/>
  <c r="J36" i="95" a="1"/>
  <c r="J36" i="95" s="1"/>
  <c r="J37" i="95" a="1"/>
  <c r="J37" i="95" s="1"/>
  <c r="J38" i="95" a="1"/>
  <c r="J38" i="95"/>
  <c r="J39" i="95" a="1"/>
  <c r="J39" i="95" s="1"/>
  <c r="J40" i="95" a="1"/>
  <c r="J40" i="95" s="1"/>
  <c r="J41" i="95" a="1"/>
  <c r="J41" i="95" s="1"/>
  <c r="J42" i="95" a="1"/>
  <c r="J42" i="95"/>
  <c r="J43" i="95" a="1"/>
  <c r="J43" i="95" s="1"/>
  <c r="J44" i="95" a="1"/>
  <c r="J44" i="95" s="1"/>
  <c r="J45" i="95" a="1"/>
  <c r="J45" i="95" s="1"/>
  <c r="J46" i="95" a="1"/>
  <c r="J46" i="95"/>
  <c r="J47" i="95" a="1"/>
  <c r="J47" i="95" s="1"/>
  <c r="J48" i="95" a="1"/>
  <c r="J48" i="95" s="1"/>
  <c r="J49" i="95" a="1"/>
  <c r="J49" i="95" s="1"/>
  <c r="J50" i="95" a="1"/>
  <c r="J50" i="95"/>
  <c r="J51" i="95" a="1"/>
  <c r="J51" i="95" s="1"/>
  <c r="J52" i="95" a="1"/>
  <c r="J52" i="95" s="1"/>
  <c r="J53" i="95" a="1"/>
  <c r="J53" i="95" s="1"/>
  <c r="J54" i="95" a="1"/>
  <c r="J54" i="95"/>
  <c r="J55" i="95" a="1"/>
  <c r="J55" i="95" s="1"/>
  <c r="J56" i="95" a="1"/>
  <c r="J56" i="95" s="1"/>
  <c r="J57" i="95" a="1"/>
  <c r="J57" i="95" s="1"/>
  <c r="J58" i="95" a="1"/>
  <c r="J58" i="95"/>
  <c r="J59" i="95" a="1"/>
  <c r="J59" i="95" s="1"/>
  <c r="J60" i="95" a="1"/>
  <c r="J60" i="95" s="1"/>
  <c r="J61" i="95" a="1"/>
  <c r="J61" i="95" s="1"/>
  <c r="J62" i="95" a="1"/>
  <c r="J62" i="95"/>
  <c r="J63" i="95" a="1"/>
  <c r="J63" i="95" s="1"/>
  <c r="J64" i="95" a="1"/>
  <c r="J64" i="95" s="1"/>
  <c r="J65" i="95" a="1"/>
  <c r="J65" i="95" s="1"/>
  <c r="J66" i="95" a="1"/>
  <c r="J66" i="95"/>
  <c r="J67" i="95" a="1"/>
  <c r="J67" i="95" s="1"/>
  <c r="J68" i="95" a="1"/>
  <c r="J68" i="95" s="1"/>
  <c r="J69" i="95" a="1"/>
  <c r="J69" i="95" s="1"/>
  <c r="J70" i="95" a="1"/>
  <c r="J70" i="95" s="1"/>
  <c r="J71" i="95" a="1"/>
  <c r="J71" i="95" s="1"/>
  <c r="J72" i="95" a="1"/>
  <c r="J72" i="95" s="1"/>
  <c r="E3" i="95" a="1"/>
  <c r="E3" i="95" s="1"/>
  <c r="F3" i="95" a="1"/>
  <c r="F3" i="95" s="1"/>
  <c r="G3" i="95" a="1"/>
  <c r="G3" i="95" s="1"/>
  <c r="H3" i="95" a="1"/>
  <c r="H3" i="95" s="1"/>
  <c r="I3" i="95" a="1"/>
  <c r="I3" i="95" s="1"/>
  <c r="E4" i="95" a="1"/>
  <c r="E4" i="95" s="1"/>
  <c r="F4" i="95" a="1"/>
  <c r="F4" i="95" s="1"/>
  <c r="G4" i="95" a="1"/>
  <c r="G4" i="95" s="1"/>
  <c r="H4" i="95" a="1"/>
  <c r="H4" i="95" s="1"/>
  <c r="I4" i="95" a="1"/>
  <c r="I4" i="95" s="1"/>
  <c r="E5" i="95" a="1"/>
  <c r="E5" i="95" s="1"/>
  <c r="F5" i="95" a="1"/>
  <c r="F5" i="95" s="1"/>
  <c r="G5" i="95" a="1"/>
  <c r="G5" i="95" s="1"/>
  <c r="H5" i="95" a="1"/>
  <c r="H5" i="95" s="1"/>
  <c r="I5" i="95" a="1"/>
  <c r="I5" i="95" s="1"/>
  <c r="E6" i="95" a="1"/>
  <c r="E6" i="95" s="1"/>
  <c r="F6" i="95" a="1"/>
  <c r="F6" i="95" s="1"/>
  <c r="G6" i="95" a="1"/>
  <c r="G6" i="95" s="1"/>
  <c r="H6" i="95" a="1"/>
  <c r="H6" i="95" s="1"/>
  <c r="I6" i="95" a="1"/>
  <c r="I6" i="95" s="1"/>
  <c r="E7" i="95" a="1"/>
  <c r="E7" i="95" s="1"/>
  <c r="F7" i="95" a="1"/>
  <c r="F7" i="95" s="1"/>
  <c r="G7" i="95" a="1"/>
  <c r="G7" i="95" s="1"/>
  <c r="H7" i="95" a="1"/>
  <c r="H7" i="95" s="1"/>
  <c r="I7" i="95" a="1"/>
  <c r="I7" i="95" s="1"/>
  <c r="E8" i="95" a="1"/>
  <c r="E8" i="95" s="1"/>
  <c r="F8" i="95" a="1"/>
  <c r="F8" i="95" s="1"/>
  <c r="G8" i="95" a="1"/>
  <c r="G8" i="95" s="1"/>
  <c r="H8" i="95" a="1"/>
  <c r="H8" i="95" s="1"/>
  <c r="I8" i="95" a="1"/>
  <c r="I8" i="95" s="1"/>
  <c r="E9" i="95" a="1"/>
  <c r="E9" i="95" s="1"/>
  <c r="F9" i="95" a="1"/>
  <c r="F9" i="95" s="1"/>
  <c r="G9" i="95" a="1"/>
  <c r="G9" i="95" s="1"/>
  <c r="H9" i="95" a="1"/>
  <c r="H9" i="95" s="1"/>
  <c r="I9" i="95" a="1"/>
  <c r="I9" i="95" s="1"/>
  <c r="E10" i="95" a="1"/>
  <c r="E10" i="95" s="1"/>
  <c r="F10" i="95" a="1"/>
  <c r="F10" i="95" s="1"/>
  <c r="G10" i="95" a="1"/>
  <c r="G10" i="95" s="1"/>
  <c r="H10" i="95" a="1"/>
  <c r="H10" i="95" s="1"/>
  <c r="I10" i="95" a="1"/>
  <c r="I10" i="95" s="1"/>
  <c r="E11" i="95" a="1"/>
  <c r="E11" i="95" s="1"/>
  <c r="F11" i="95" a="1"/>
  <c r="F11" i="95" s="1"/>
  <c r="G11" i="95" a="1"/>
  <c r="G11" i="95" s="1"/>
  <c r="H11" i="95" a="1"/>
  <c r="H11" i="95" s="1"/>
  <c r="I11" i="95" a="1"/>
  <c r="I11" i="95" s="1"/>
  <c r="E12" i="95" a="1"/>
  <c r="E12" i="95" s="1"/>
  <c r="F12" i="95" a="1"/>
  <c r="F12" i="95" s="1"/>
  <c r="G12" i="95" a="1"/>
  <c r="G12" i="95" s="1"/>
  <c r="H12" i="95" a="1"/>
  <c r="H12" i="95" s="1"/>
  <c r="I12" i="95" a="1"/>
  <c r="I12" i="95" s="1"/>
  <c r="E13" i="95" a="1"/>
  <c r="E13" i="95" s="1"/>
  <c r="F13" i="95" a="1"/>
  <c r="F13" i="95" s="1"/>
  <c r="G13" i="95" a="1"/>
  <c r="G13" i="95" s="1"/>
  <c r="H13" i="95" a="1"/>
  <c r="H13" i="95" s="1"/>
  <c r="I13" i="95" a="1"/>
  <c r="I13" i="95" s="1"/>
  <c r="E14" i="95" a="1"/>
  <c r="E14" i="95" s="1"/>
  <c r="F14" i="95" a="1"/>
  <c r="F14" i="95" s="1"/>
  <c r="G14" i="95" a="1"/>
  <c r="G14" i="95" s="1"/>
  <c r="H14" i="95" a="1"/>
  <c r="H14" i="95" s="1"/>
  <c r="I14" i="95" a="1"/>
  <c r="I14" i="95" s="1"/>
  <c r="E15" i="95" a="1"/>
  <c r="E15" i="95" s="1"/>
  <c r="F15" i="95" a="1"/>
  <c r="F15" i="95" s="1"/>
  <c r="G15" i="95" a="1"/>
  <c r="G15" i="95" s="1"/>
  <c r="H15" i="95" a="1"/>
  <c r="H15" i="95" s="1"/>
  <c r="I15" i="95" a="1"/>
  <c r="I15" i="95" s="1"/>
  <c r="E16" i="95" a="1"/>
  <c r="E16" i="95" s="1"/>
  <c r="F16" i="95" a="1"/>
  <c r="F16" i="95" s="1"/>
  <c r="G16" i="95" a="1"/>
  <c r="G16" i="95" s="1"/>
  <c r="H16" i="95" a="1"/>
  <c r="H16" i="95" s="1"/>
  <c r="I16" i="95" a="1"/>
  <c r="I16" i="95" s="1"/>
  <c r="E17" i="95" a="1"/>
  <c r="E17" i="95" s="1"/>
  <c r="F17" i="95" a="1"/>
  <c r="F17" i="95" s="1"/>
  <c r="G17" i="95" a="1"/>
  <c r="G17" i="95" s="1"/>
  <c r="H17" i="95" a="1"/>
  <c r="H17" i="95" s="1"/>
  <c r="I17" i="95" a="1"/>
  <c r="I17" i="95" s="1"/>
  <c r="E18" i="95" a="1"/>
  <c r="E18" i="95" s="1"/>
  <c r="F18" i="95" a="1"/>
  <c r="F18" i="95" s="1"/>
  <c r="G18" i="95" a="1"/>
  <c r="G18" i="95" s="1"/>
  <c r="H18" i="95" a="1"/>
  <c r="H18" i="95" s="1"/>
  <c r="I18" i="95" a="1"/>
  <c r="I18" i="95" s="1"/>
  <c r="E19" i="95" a="1"/>
  <c r="E19" i="95" s="1"/>
  <c r="F19" i="95" a="1"/>
  <c r="F19" i="95" s="1"/>
  <c r="G19" i="95" a="1"/>
  <c r="G19" i="95" s="1"/>
  <c r="H19" i="95" a="1"/>
  <c r="H19" i="95" s="1"/>
  <c r="I19" i="95" a="1"/>
  <c r="I19" i="95" s="1"/>
  <c r="E20" i="95" a="1"/>
  <c r="E20" i="95" s="1"/>
  <c r="F20" i="95" a="1"/>
  <c r="F20" i="95" s="1"/>
  <c r="G20" i="95" a="1"/>
  <c r="G20" i="95" s="1"/>
  <c r="H20" i="95" a="1"/>
  <c r="H20" i="95" s="1"/>
  <c r="I20" i="95" a="1"/>
  <c r="I20" i="95" s="1"/>
  <c r="E21" i="95" a="1"/>
  <c r="E21" i="95" s="1"/>
  <c r="F21" i="95" a="1"/>
  <c r="F21" i="95" s="1"/>
  <c r="G21" i="95" a="1"/>
  <c r="G21" i="95" s="1"/>
  <c r="H21" i="95" a="1"/>
  <c r="H21" i="95" s="1"/>
  <c r="I21" i="95" a="1"/>
  <c r="I21" i="95" s="1"/>
  <c r="E22" i="95" a="1"/>
  <c r="E22" i="95" s="1"/>
  <c r="F22" i="95" a="1"/>
  <c r="F22" i="95" s="1"/>
  <c r="G22" i="95" a="1"/>
  <c r="G22" i="95" s="1"/>
  <c r="H22" i="95" a="1"/>
  <c r="H22" i="95" s="1"/>
  <c r="I22" i="95" a="1"/>
  <c r="I22" i="95" s="1"/>
  <c r="E23" i="95" a="1"/>
  <c r="E23" i="95" s="1"/>
  <c r="F23" i="95" a="1"/>
  <c r="F23" i="95" s="1"/>
  <c r="G23" i="95" a="1"/>
  <c r="G23" i="95" s="1"/>
  <c r="H23" i="95" a="1"/>
  <c r="H23" i="95" s="1"/>
  <c r="I23" i="95" a="1"/>
  <c r="I23" i="95" s="1"/>
  <c r="E24" i="95" a="1"/>
  <c r="E24" i="95" s="1"/>
  <c r="F24" i="95" a="1"/>
  <c r="F24" i="95" s="1"/>
  <c r="G24" i="95" a="1"/>
  <c r="G24" i="95" s="1"/>
  <c r="H24" i="95" a="1"/>
  <c r="H24" i="95" s="1"/>
  <c r="I24" i="95" a="1"/>
  <c r="I24" i="95" s="1"/>
  <c r="E25" i="95" a="1"/>
  <c r="E25" i="95" s="1"/>
  <c r="F25" i="95" a="1"/>
  <c r="F25" i="95" s="1"/>
  <c r="G25" i="95" a="1"/>
  <c r="G25" i="95" s="1"/>
  <c r="H25" i="95" a="1"/>
  <c r="H25" i="95" s="1"/>
  <c r="I25" i="95" a="1"/>
  <c r="I25" i="95" s="1"/>
  <c r="E26" i="95" a="1"/>
  <c r="E26" i="95" s="1"/>
  <c r="F26" i="95" a="1"/>
  <c r="F26" i="95" s="1"/>
  <c r="G26" i="95" a="1"/>
  <c r="G26" i="95" s="1"/>
  <c r="H26" i="95" a="1"/>
  <c r="H26" i="95" s="1"/>
  <c r="I26" i="95" a="1"/>
  <c r="I26" i="95" s="1"/>
  <c r="E27" i="95" a="1"/>
  <c r="E27" i="95" s="1"/>
  <c r="F27" i="95" a="1"/>
  <c r="F27" i="95" s="1"/>
  <c r="G27" i="95" a="1"/>
  <c r="G27" i="95" s="1"/>
  <c r="H27" i="95" a="1"/>
  <c r="H27" i="95" s="1"/>
  <c r="I27" i="95" a="1"/>
  <c r="I27" i="95" s="1"/>
  <c r="E28" i="95" a="1"/>
  <c r="E28" i="95" s="1"/>
  <c r="F28" i="95" a="1"/>
  <c r="F28" i="95" s="1"/>
  <c r="G28" i="95" a="1"/>
  <c r="G28" i="95" s="1"/>
  <c r="H28" i="95" a="1"/>
  <c r="H28" i="95" s="1"/>
  <c r="I28" i="95" a="1"/>
  <c r="I28" i="95" s="1"/>
  <c r="E29" i="95" a="1"/>
  <c r="E29" i="95" s="1"/>
  <c r="F29" i="95" a="1"/>
  <c r="F29" i="95" s="1"/>
  <c r="G29" i="95" a="1"/>
  <c r="G29" i="95" s="1"/>
  <c r="H29" i="95" a="1"/>
  <c r="H29" i="95" s="1"/>
  <c r="I29" i="95" a="1"/>
  <c r="I29" i="95" s="1"/>
  <c r="E30" i="95" a="1"/>
  <c r="E30" i="95" s="1"/>
  <c r="F30" i="95" a="1"/>
  <c r="F30" i="95" s="1"/>
  <c r="G30" i="95" a="1"/>
  <c r="G30" i="95" s="1"/>
  <c r="H30" i="95" a="1"/>
  <c r="H30" i="95" s="1"/>
  <c r="I30" i="95" a="1"/>
  <c r="I30" i="95" s="1"/>
  <c r="E31" i="95" a="1"/>
  <c r="E31" i="95" s="1"/>
  <c r="F31" i="95" a="1"/>
  <c r="F31" i="95" s="1"/>
  <c r="G31" i="95" a="1"/>
  <c r="G31" i="95" s="1"/>
  <c r="H31" i="95" a="1"/>
  <c r="H31" i="95" s="1"/>
  <c r="I31" i="95" a="1"/>
  <c r="I31" i="95" s="1"/>
  <c r="E32" i="95" a="1"/>
  <c r="E32" i="95" s="1"/>
  <c r="F32" i="95" a="1"/>
  <c r="F32" i="95" s="1"/>
  <c r="G32" i="95" a="1"/>
  <c r="G32" i="95" s="1"/>
  <c r="H32" i="95" a="1"/>
  <c r="H32" i="95" s="1"/>
  <c r="I32" i="95" a="1"/>
  <c r="I32" i="95" s="1"/>
  <c r="E33" i="95" a="1"/>
  <c r="E33" i="95" s="1"/>
  <c r="F33" i="95" a="1"/>
  <c r="F33" i="95" s="1"/>
  <c r="G33" i="95" a="1"/>
  <c r="G33" i="95" s="1"/>
  <c r="H33" i="95" a="1"/>
  <c r="H33" i="95" s="1"/>
  <c r="I33" i="95" a="1"/>
  <c r="I33" i="95" s="1"/>
  <c r="E34" i="95" a="1"/>
  <c r="E34" i="95" s="1"/>
  <c r="F34" i="95" a="1"/>
  <c r="F34" i="95" s="1"/>
  <c r="G34" i="95" a="1"/>
  <c r="G34" i="95" s="1"/>
  <c r="H34" i="95" a="1"/>
  <c r="H34" i="95" s="1"/>
  <c r="I34" i="95" a="1"/>
  <c r="I34" i="95" s="1"/>
  <c r="E35" i="95" a="1"/>
  <c r="E35" i="95" s="1"/>
  <c r="F35" i="95" a="1"/>
  <c r="F35" i="95" s="1"/>
  <c r="G35" i="95" a="1"/>
  <c r="G35" i="95" s="1"/>
  <c r="H35" i="95" a="1"/>
  <c r="H35" i="95" s="1"/>
  <c r="I35" i="95" a="1"/>
  <c r="I35" i="95" s="1"/>
  <c r="E36" i="95" a="1"/>
  <c r="E36" i="95" s="1"/>
  <c r="F36" i="95" a="1"/>
  <c r="F36" i="95" s="1"/>
  <c r="G36" i="95" a="1"/>
  <c r="G36" i="95" s="1"/>
  <c r="H36" i="95" a="1"/>
  <c r="H36" i="95" s="1"/>
  <c r="I36" i="95" a="1"/>
  <c r="I36" i="95" s="1"/>
  <c r="E37" i="95" a="1"/>
  <c r="E37" i="95" s="1"/>
  <c r="F37" i="95" a="1"/>
  <c r="F37" i="95" s="1"/>
  <c r="G37" i="95" a="1"/>
  <c r="G37" i="95" s="1"/>
  <c r="H37" i="95" a="1"/>
  <c r="H37" i="95" s="1"/>
  <c r="I37" i="95" a="1"/>
  <c r="I37" i="95" s="1"/>
  <c r="E38" i="95" a="1"/>
  <c r="E38" i="95" s="1"/>
  <c r="F38" i="95" a="1"/>
  <c r="F38" i="95" s="1"/>
  <c r="G38" i="95" a="1"/>
  <c r="G38" i="95" s="1"/>
  <c r="H38" i="95" a="1"/>
  <c r="H38" i="95" s="1"/>
  <c r="I38" i="95" a="1"/>
  <c r="I38" i="95" s="1"/>
  <c r="E39" i="95" a="1"/>
  <c r="E39" i="95" s="1"/>
  <c r="F39" i="95" a="1"/>
  <c r="F39" i="95" s="1"/>
  <c r="G39" i="95" a="1"/>
  <c r="G39" i="95" s="1"/>
  <c r="H39" i="95" a="1"/>
  <c r="H39" i="95" s="1"/>
  <c r="I39" i="95" a="1"/>
  <c r="I39" i="95" s="1"/>
  <c r="E40" i="95" a="1"/>
  <c r="E40" i="95" s="1"/>
  <c r="F40" i="95" a="1"/>
  <c r="F40" i="95" s="1"/>
  <c r="G40" i="95" a="1"/>
  <c r="G40" i="95" s="1"/>
  <c r="H40" i="95" a="1"/>
  <c r="H40" i="95" s="1"/>
  <c r="I40" i="95" a="1"/>
  <c r="I40" i="95" s="1"/>
  <c r="E41" i="95" a="1"/>
  <c r="E41" i="95" s="1"/>
  <c r="F41" i="95" a="1"/>
  <c r="F41" i="95" s="1"/>
  <c r="G41" i="95" a="1"/>
  <c r="G41" i="95" s="1"/>
  <c r="H41" i="95" a="1"/>
  <c r="H41" i="95" s="1"/>
  <c r="I41" i="95" a="1"/>
  <c r="I41" i="95" s="1"/>
  <c r="E42" i="95" a="1"/>
  <c r="E42" i="95" s="1"/>
  <c r="F42" i="95" a="1"/>
  <c r="F42" i="95" s="1"/>
  <c r="G42" i="95" a="1"/>
  <c r="G42" i="95" s="1"/>
  <c r="H42" i="95" a="1"/>
  <c r="H42" i="95" s="1"/>
  <c r="I42" i="95" a="1"/>
  <c r="I42" i="95" s="1"/>
  <c r="E43" i="95" a="1"/>
  <c r="E43" i="95" s="1"/>
  <c r="F43" i="95" a="1"/>
  <c r="F43" i="95" s="1"/>
  <c r="G43" i="95" a="1"/>
  <c r="G43" i="95" s="1"/>
  <c r="H43" i="95" a="1"/>
  <c r="H43" i="95" s="1"/>
  <c r="I43" i="95" a="1"/>
  <c r="I43" i="95" s="1"/>
  <c r="E44" i="95" a="1"/>
  <c r="E44" i="95" s="1"/>
  <c r="F44" i="95" a="1"/>
  <c r="F44" i="95" s="1"/>
  <c r="G44" i="95" a="1"/>
  <c r="G44" i="95" s="1"/>
  <c r="H44" i="95" a="1"/>
  <c r="H44" i="95" s="1"/>
  <c r="I44" i="95" a="1"/>
  <c r="I44" i="95" s="1"/>
  <c r="E45" i="95" a="1"/>
  <c r="E45" i="95" s="1"/>
  <c r="F45" i="95" a="1"/>
  <c r="F45" i="95" s="1"/>
  <c r="G45" i="95" a="1"/>
  <c r="G45" i="95" s="1"/>
  <c r="H45" i="95" a="1"/>
  <c r="H45" i="95" s="1"/>
  <c r="I45" i="95" a="1"/>
  <c r="I45" i="95" s="1"/>
  <c r="E46" i="95" a="1"/>
  <c r="E46" i="95" s="1"/>
  <c r="F46" i="95" a="1"/>
  <c r="F46" i="95" s="1"/>
  <c r="G46" i="95" a="1"/>
  <c r="G46" i="95" s="1"/>
  <c r="H46" i="95" a="1"/>
  <c r="H46" i="95" s="1"/>
  <c r="I46" i="95" a="1"/>
  <c r="I46" i="95" s="1"/>
  <c r="E47" i="95" a="1"/>
  <c r="E47" i="95" s="1"/>
  <c r="F47" i="95" a="1"/>
  <c r="F47" i="95" s="1"/>
  <c r="G47" i="95" a="1"/>
  <c r="G47" i="95" s="1"/>
  <c r="H47" i="95" a="1"/>
  <c r="H47" i="95" s="1"/>
  <c r="I47" i="95" a="1"/>
  <c r="I47" i="95" s="1"/>
  <c r="E48" i="95" a="1"/>
  <c r="E48" i="95" s="1"/>
  <c r="F48" i="95" a="1"/>
  <c r="F48" i="95" s="1"/>
  <c r="G48" i="95" a="1"/>
  <c r="G48" i="95" s="1"/>
  <c r="H48" i="95" a="1"/>
  <c r="H48" i="95" s="1"/>
  <c r="I48" i="95" a="1"/>
  <c r="I48" i="95" s="1"/>
  <c r="E49" i="95" a="1"/>
  <c r="E49" i="95" s="1"/>
  <c r="F49" i="95" a="1"/>
  <c r="F49" i="95" s="1"/>
  <c r="G49" i="95" a="1"/>
  <c r="G49" i="95" s="1"/>
  <c r="H49" i="95" a="1"/>
  <c r="H49" i="95" s="1"/>
  <c r="I49" i="95" a="1"/>
  <c r="I49" i="95" s="1"/>
  <c r="E50" i="95" a="1"/>
  <c r="E50" i="95" s="1"/>
  <c r="F50" i="95" a="1"/>
  <c r="F50" i="95" s="1"/>
  <c r="G50" i="95" a="1"/>
  <c r="G50" i="95" s="1"/>
  <c r="H50" i="95" a="1"/>
  <c r="H50" i="95" s="1"/>
  <c r="I50" i="95" a="1"/>
  <c r="I50" i="95" s="1"/>
  <c r="E51" i="95" a="1"/>
  <c r="E51" i="95" s="1"/>
  <c r="F51" i="95" a="1"/>
  <c r="F51" i="95" s="1"/>
  <c r="G51" i="95" a="1"/>
  <c r="G51" i="95" s="1"/>
  <c r="H51" i="95" a="1"/>
  <c r="H51" i="95" s="1"/>
  <c r="I51" i="95" a="1"/>
  <c r="I51" i="95" s="1"/>
  <c r="E52" i="95" a="1"/>
  <c r="E52" i="95" s="1"/>
  <c r="F52" i="95" a="1"/>
  <c r="F52" i="95" s="1"/>
  <c r="G52" i="95" a="1"/>
  <c r="G52" i="95" s="1"/>
  <c r="H52" i="95" a="1"/>
  <c r="H52" i="95" s="1"/>
  <c r="I52" i="95" a="1"/>
  <c r="I52" i="95" s="1"/>
  <c r="E53" i="95" a="1"/>
  <c r="E53" i="95" s="1"/>
  <c r="F53" i="95" a="1"/>
  <c r="F53" i="95" s="1"/>
  <c r="G53" i="95" a="1"/>
  <c r="G53" i="95" s="1"/>
  <c r="H53" i="95" a="1"/>
  <c r="H53" i="95" s="1"/>
  <c r="I53" i="95" a="1"/>
  <c r="I53" i="95" s="1"/>
  <c r="E54" i="95" a="1"/>
  <c r="E54" i="95" s="1"/>
  <c r="F54" i="95" a="1"/>
  <c r="F54" i="95" s="1"/>
  <c r="G54" i="95" a="1"/>
  <c r="G54" i="95" s="1"/>
  <c r="H54" i="95" a="1"/>
  <c r="H54" i="95" s="1"/>
  <c r="I54" i="95" a="1"/>
  <c r="I54" i="95" s="1"/>
  <c r="E55" i="95" a="1"/>
  <c r="E55" i="95" s="1"/>
  <c r="F55" i="95" a="1"/>
  <c r="F55" i="95" s="1"/>
  <c r="G55" i="95" a="1"/>
  <c r="G55" i="95" s="1"/>
  <c r="H55" i="95" a="1"/>
  <c r="H55" i="95" s="1"/>
  <c r="I55" i="95" a="1"/>
  <c r="I55" i="95" s="1"/>
  <c r="E56" i="95" a="1"/>
  <c r="E56" i="95" s="1"/>
  <c r="F56" i="95" a="1"/>
  <c r="F56" i="95" s="1"/>
  <c r="G56" i="95" a="1"/>
  <c r="G56" i="95" s="1"/>
  <c r="H56" i="95" a="1"/>
  <c r="H56" i="95" s="1"/>
  <c r="I56" i="95" a="1"/>
  <c r="I56" i="95" s="1"/>
  <c r="E57" i="95" a="1"/>
  <c r="E57" i="95" s="1"/>
  <c r="F57" i="95" a="1"/>
  <c r="F57" i="95" s="1"/>
  <c r="G57" i="95" a="1"/>
  <c r="G57" i="95" s="1"/>
  <c r="H57" i="95" a="1"/>
  <c r="H57" i="95" s="1"/>
  <c r="I57" i="95" a="1"/>
  <c r="I57" i="95" s="1"/>
  <c r="E58" i="95" a="1"/>
  <c r="E58" i="95" s="1"/>
  <c r="F58" i="95" a="1"/>
  <c r="F58" i="95" s="1"/>
  <c r="G58" i="95" a="1"/>
  <c r="G58" i="95" s="1"/>
  <c r="H58" i="95" a="1"/>
  <c r="H58" i="95" s="1"/>
  <c r="I58" i="95" a="1"/>
  <c r="I58" i="95" s="1"/>
  <c r="E59" i="95" a="1"/>
  <c r="E59" i="95" s="1"/>
  <c r="F59" i="95" a="1"/>
  <c r="F59" i="95" s="1"/>
  <c r="G59" i="95" a="1"/>
  <c r="G59" i="95" s="1"/>
  <c r="H59" i="95" a="1"/>
  <c r="H59" i="95" s="1"/>
  <c r="I59" i="95" a="1"/>
  <c r="I59" i="95" s="1"/>
  <c r="E60" i="95" a="1"/>
  <c r="E60" i="95" s="1"/>
  <c r="F60" i="95" a="1"/>
  <c r="F60" i="95" s="1"/>
  <c r="G60" i="95" a="1"/>
  <c r="G60" i="95" s="1"/>
  <c r="H60" i="95" a="1"/>
  <c r="H60" i="95" s="1"/>
  <c r="I60" i="95" a="1"/>
  <c r="I60" i="95" s="1"/>
  <c r="E61" i="95" a="1"/>
  <c r="E61" i="95" s="1"/>
  <c r="F61" i="95" a="1"/>
  <c r="F61" i="95" s="1"/>
  <c r="G61" i="95" a="1"/>
  <c r="G61" i="95" s="1"/>
  <c r="H61" i="95" a="1"/>
  <c r="H61" i="95" s="1"/>
  <c r="I61" i="95" a="1"/>
  <c r="I61" i="95" s="1"/>
  <c r="E62" i="95" a="1"/>
  <c r="E62" i="95" s="1"/>
  <c r="F62" i="95" a="1"/>
  <c r="F62" i="95" s="1"/>
  <c r="G62" i="95" a="1"/>
  <c r="G62" i="95" s="1"/>
  <c r="H62" i="95" a="1"/>
  <c r="H62" i="95" s="1"/>
  <c r="I62" i="95" a="1"/>
  <c r="I62" i="95" s="1"/>
  <c r="E63" i="95" a="1"/>
  <c r="E63" i="95" s="1"/>
  <c r="F63" i="95" a="1"/>
  <c r="F63" i="95" s="1"/>
  <c r="G63" i="95" a="1"/>
  <c r="G63" i="95" s="1"/>
  <c r="H63" i="95" a="1"/>
  <c r="H63" i="95" s="1"/>
  <c r="I63" i="95" a="1"/>
  <c r="I63" i="95" s="1"/>
  <c r="E64" i="95" a="1"/>
  <c r="E64" i="95" s="1"/>
  <c r="F64" i="95" a="1"/>
  <c r="F64" i="95" s="1"/>
  <c r="G64" i="95" a="1"/>
  <c r="G64" i="95" s="1"/>
  <c r="H64" i="95" a="1"/>
  <c r="H64" i="95" s="1"/>
  <c r="I64" i="95" a="1"/>
  <c r="I64" i="95" s="1"/>
  <c r="E65" i="95" a="1"/>
  <c r="E65" i="95" s="1"/>
  <c r="F65" i="95" a="1"/>
  <c r="F65" i="95" s="1"/>
  <c r="G65" i="95" a="1"/>
  <c r="G65" i="95" s="1"/>
  <c r="H65" i="95" a="1"/>
  <c r="H65" i="95" s="1"/>
  <c r="I65" i="95" a="1"/>
  <c r="I65" i="95" s="1"/>
  <c r="E66" i="95" a="1"/>
  <c r="E66" i="95" s="1"/>
  <c r="F66" i="95" a="1"/>
  <c r="F66" i="95" s="1"/>
  <c r="G66" i="95" a="1"/>
  <c r="G66" i="95" s="1"/>
  <c r="H66" i="95" a="1"/>
  <c r="H66" i="95" s="1"/>
  <c r="I66" i="95" a="1"/>
  <c r="I66" i="95" s="1"/>
  <c r="E67" i="95" a="1"/>
  <c r="E67" i="95" s="1"/>
  <c r="F67" i="95" a="1"/>
  <c r="F67" i="95" s="1"/>
  <c r="G67" i="95" a="1"/>
  <c r="G67" i="95" s="1"/>
  <c r="H67" i="95" a="1"/>
  <c r="H67" i="95" s="1"/>
  <c r="I67" i="95" a="1"/>
  <c r="I67" i="95" s="1"/>
  <c r="E68" i="95" a="1"/>
  <c r="E68" i="95"/>
  <c r="F68" i="95" a="1"/>
  <c r="F68" i="95" s="1"/>
  <c r="G68" i="95" a="1"/>
  <c r="G68" i="95" s="1"/>
  <c r="H68" i="95" a="1"/>
  <c r="H68" i="95" s="1"/>
  <c r="I68" i="95" a="1"/>
  <c r="I68" i="95" s="1"/>
  <c r="E69" i="95" a="1"/>
  <c r="E69" i="95" s="1"/>
  <c r="F69" i="95" a="1"/>
  <c r="F69" i="95" s="1"/>
  <c r="G69" i="95" a="1"/>
  <c r="G69" i="95" s="1"/>
  <c r="H69" i="95" a="1"/>
  <c r="H69" i="95" s="1"/>
  <c r="I69" i="95" a="1"/>
  <c r="I69" i="95" s="1"/>
  <c r="E70" i="95" a="1"/>
  <c r="E70" i="95" s="1"/>
  <c r="F70" i="95" a="1"/>
  <c r="F70" i="95" s="1"/>
  <c r="G70" i="95" a="1"/>
  <c r="G70" i="95"/>
  <c r="H70" i="95" a="1"/>
  <c r="H70" i="95" s="1"/>
  <c r="I70" i="95" a="1"/>
  <c r="I70" i="95" s="1"/>
  <c r="E71" i="95" a="1"/>
  <c r="E71" i="95" s="1"/>
  <c r="F71" i="95" a="1"/>
  <c r="F71" i="95" s="1"/>
  <c r="G71" i="95" a="1"/>
  <c r="G71" i="95" s="1"/>
  <c r="H71" i="95" a="1"/>
  <c r="H71" i="95"/>
  <c r="I71" i="95" a="1"/>
  <c r="I71" i="95" s="1"/>
  <c r="E72" i="95" a="1"/>
  <c r="E72" i="95" s="1"/>
  <c r="F72" i="95" a="1"/>
  <c r="F72" i="95" s="1"/>
  <c r="G72" i="95" a="1"/>
  <c r="G72" i="95"/>
  <c r="H72" i="95" a="1"/>
  <c r="H72" i="95" s="1"/>
  <c r="I72" i="95" a="1"/>
  <c r="I72" i="95" s="1"/>
  <c r="D4" i="95" a="1"/>
  <c r="D4" i="95" s="1"/>
  <c r="D5" i="95" a="1"/>
  <c r="D5" i="95" s="1"/>
  <c r="D6" i="95" a="1"/>
  <c r="D6" i="95" s="1"/>
  <c r="D7" i="95" a="1"/>
  <c r="D7" i="95"/>
  <c r="D8" i="95" a="1"/>
  <c r="D8" i="95" s="1"/>
  <c r="D9" i="95" a="1"/>
  <c r="D9" i="95" s="1"/>
  <c r="D10" i="95" a="1"/>
  <c r="D10" i="95" s="1"/>
  <c r="D11" i="95" a="1"/>
  <c r="D11" i="95"/>
  <c r="D12" i="95" a="1"/>
  <c r="D12" i="95" s="1"/>
  <c r="D13" i="95" a="1"/>
  <c r="D13" i="95" s="1"/>
  <c r="D14" i="95" a="1"/>
  <c r="D14" i="95" s="1"/>
  <c r="D15" i="95" a="1"/>
  <c r="D15" i="95"/>
  <c r="D16" i="95" a="1"/>
  <c r="D16" i="95" s="1"/>
  <c r="D17" i="95" a="1"/>
  <c r="D17" i="95" s="1"/>
  <c r="D18" i="95" a="1"/>
  <c r="D18" i="95" s="1"/>
  <c r="D19" i="95" a="1"/>
  <c r="D19" i="95"/>
  <c r="D20" i="95" a="1"/>
  <c r="D20" i="95" s="1"/>
  <c r="D21" i="95" a="1"/>
  <c r="D21" i="95" s="1"/>
  <c r="D22" i="95" a="1"/>
  <c r="D22" i="95" s="1"/>
  <c r="D23" i="95" a="1"/>
  <c r="D23" i="95"/>
  <c r="D24" i="95" a="1"/>
  <c r="D24" i="95" s="1"/>
  <c r="D25" i="95" a="1"/>
  <c r="D25" i="95" s="1"/>
  <c r="D26" i="95" a="1"/>
  <c r="D26" i="95" s="1"/>
  <c r="D27" i="95" a="1"/>
  <c r="D27" i="95"/>
  <c r="D28" i="95" a="1"/>
  <c r="D28" i="95" s="1"/>
  <c r="D29" i="95" a="1"/>
  <c r="D29" i="95" s="1"/>
  <c r="D30" i="95" a="1"/>
  <c r="D30" i="95" s="1"/>
  <c r="D31" i="95" a="1"/>
  <c r="D31" i="95"/>
  <c r="D32" i="95" a="1"/>
  <c r="D32" i="95" s="1"/>
  <c r="D33" i="95" a="1"/>
  <c r="D33" i="95" s="1"/>
  <c r="D34" i="95" a="1"/>
  <c r="D34" i="95" s="1"/>
  <c r="D35" i="95" a="1"/>
  <c r="D35" i="95"/>
  <c r="D36" i="95" a="1"/>
  <c r="D36" i="95" s="1"/>
  <c r="D37" i="95" a="1"/>
  <c r="D37" i="95" s="1"/>
  <c r="D38" i="95" a="1"/>
  <c r="D38" i="95" s="1"/>
  <c r="D39" i="95" a="1"/>
  <c r="D39" i="95"/>
  <c r="D40" i="95" a="1"/>
  <c r="D40" i="95" s="1"/>
  <c r="D41" i="95" a="1"/>
  <c r="D41" i="95" s="1"/>
  <c r="D42" i="95" a="1"/>
  <c r="D42" i="95" s="1"/>
  <c r="D43" i="95" a="1"/>
  <c r="D43" i="95"/>
  <c r="D44" i="95" a="1"/>
  <c r="D44" i="95" s="1"/>
  <c r="D45" i="95" a="1"/>
  <c r="D45" i="95" s="1"/>
  <c r="D46" i="95" a="1"/>
  <c r="D46" i="95" s="1"/>
  <c r="D47" i="95" a="1"/>
  <c r="D47" i="95"/>
  <c r="D48" i="95" a="1"/>
  <c r="D48" i="95" s="1"/>
  <c r="D49" i="95" a="1"/>
  <c r="D49" i="95" s="1"/>
  <c r="D50" i="95" a="1"/>
  <c r="D50" i="95" s="1"/>
  <c r="D51" i="95" a="1"/>
  <c r="D51" i="95"/>
  <c r="D52" i="95" a="1"/>
  <c r="D52" i="95" s="1"/>
  <c r="D53" i="95" a="1"/>
  <c r="D53" i="95" s="1"/>
  <c r="D54" i="95" a="1"/>
  <c r="D54" i="95" s="1"/>
  <c r="D55" i="95" a="1"/>
  <c r="D55" i="95"/>
  <c r="D56" i="95" a="1"/>
  <c r="D56" i="95" s="1"/>
  <c r="D57" i="95" a="1"/>
  <c r="D57" i="95" s="1"/>
  <c r="D58" i="95" a="1"/>
  <c r="D58" i="95" s="1"/>
  <c r="D59" i="95" a="1"/>
  <c r="D59" i="95"/>
  <c r="D60" i="95" a="1"/>
  <c r="D60" i="95" s="1"/>
  <c r="D61" i="95" a="1"/>
  <c r="D61" i="95" s="1"/>
  <c r="D62" i="95" a="1"/>
  <c r="D62" i="95" s="1"/>
  <c r="D63" i="95" a="1"/>
  <c r="D63" i="95"/>
  <c r="D64" i="95" a="1"/>
  <c r="D64" i="95" s="1"/>
  <c r="D65" i="95" a="1"/>
  <c r="D65" i="95" s="1"/>
  <c r="D66" i="95" a="1"/>
  <c r="D66" i="95" s="1"/>
  <c r="D67" i="95" a="1"/>
  <c r="D67" i="95" s="1"/>
  <c r="D68" i="95" a="1"/>
  <c r="D68" i="95" s="1"/>
  <c r="D69" i="95" a="1"/>
  <c r="D69" i="95" s="1"/>
  <c r="D70" i="95" a="1"/>
  <c r="D70" i="95" s="1"/>
  <c r="D71" i="95" a="1"/>
  <c r="D71" i="95" s="1"/>
  <c r="D72" i="95" a="1"/>
  <c r="D72" i="95" s="1"/>
  <c r="D3" i="95" a="1"/>
  <c r="D3" i="95" s="1"/>
  <c r="D13" i="93"/>
  <c r="B3" i="93"/>
  <c r="E29" i="94"/>
  <c r="E4" i="94"/>
  <c r="C4" i="94"/>
  <c r="B4" i="94"/>
  <c r="C55" i="28" l="1"/>
  <c r="C54" i="28"/>
  <c r="C53" i="28"/>
  <c r="C52" i="28"/>
  <c r="C51" i="28"/>
  <c r="C50" i="28"/>
  <c r="C49" i="28"/>
  <c r="C48" i="28"/>
  <c r="B55" i="28"/>
  <c r="B54" i="28"/>
  <c r="B53" i="28"/>
  <c r="B52" i="28"/>
  <c r="B51" i="28"/>
  <c r="B50" i="28"/>
  <c r="B49" i="28"/>
  <c r="B48" i="28"/>
  <c r="H71" i="1" l="1"/>
  <c r="H61" i="1" l="1"/>
  <c r="G61" i="1" s="1"/>
  <c r="A34" i="91" l="1"/>
  <c r="B30" i="91" l="1"/>
  <c r="B26" i="91"/>
  <c r="B28" i="91"/>
  <c r="L78" i="28"/>
  <c r="L73" i="28"/>
  <c r="E14" i="88" s="1"/>
  <c r="G14" i="88" s="1"/>
  <c r="E73" i="28"/>
  <c r="C73" i="28"/>
  <c r="A73" i="28"/>
  <c r="D18" i="91"/>
  <c r="D17" i="91"/>
  <c r="E59" i="28"/>
  <c r="L59" i="28" s="1"/>
  <c r="B59" i="28"/>
  <c r="C59" i="28"/>
  <c r="A59" i="28"/>
  <c r="E97" i="28" l="1"/>
  <c r="E91" i="28"/>
  <c r="E68" i="28" l="1"/>
  <c r="L68" i="28" s="1"/>
  <c r="E67" i="28"/>
  <c r="L67" i="28" s="1"/>
  <c r="E69" i="28"/>
  <c r="L69" i="28" s="1"/>
  <c r="E58" i="28"/>
  <c r="L58" i="28" s="1"/>
  <c r="E57" i="28"/>
  <c r="L57" i="28" s="1"/>
  <c r="C69" i="28"/>
  <c r="A69" i="28"/>
  <c r="E76" i="28"/>
  <c r="L76" i="28" s="1"/>
  <c r="E75" i="28"/>
  <c r="L75" i="28" s="1"/>
  <c r="E10" i="88" s="1"/>
  <c r="G10" i="88" s="1"/>
  <c r="E74" i="28"/>
  <c r="L74" i="28" s="1"/>
  <c r="E72" i="28"/>
  <c r="L72" i="28" s="1"/>
  <c r="E71" i="28"/>
  <c r="L71" i="28" s="1"/>
  <c r="E66" i="28"/>
  <c r="E70" i="28"/>
  <c r="L70" i="28" s="1"/>
  <c r="E65" i="28"/>
  <c r="L65" i="28" s="1"/>
  <c r="E64" i="28"/>
  <c r="L64" i="28" s="1"/>
  <c r="E63" i="28"/>
  <c r="L63" i="28" s="1"/>
  <c r="E62" i="28"/>
  <c r="L62" i="28" s="1"/>
  <c r="A60" i="28"/>
  <c r="B60" i="28"/>
  <c r="C60" i="28"/>
  <c r="E61" i="28"/>
  <c r="L61" i="28" s="1"/>
  <c r="E60" i="28"/>
  <c r="E56" i="28"/>
  <c r="L56" i="28" s="1"/>
  <c r="E49" i="28"/>
  <c r="L49" i="28" s="1"/>
  <c r="E50" i="28"/>
  <c r="L50" i="28" s="1"/>
  <c r="E51" i="28"/>
  <c r="L51" i="28" s="1"/>
  <c r="E52" i="28"/>
  <c r="L52" i="28" s="1"/>
  <c r="E53" i="28"/>
  <c r="L53" i="28" s="1"/>
  <c r="E54" i="28"/>
  <c r="L54" i="28" s="1"/>
  <c r="E55" i="28"/>
  <c r="L55" i="28" s="1"/>
  <c r="A49" i="28"/>
  <c r="A50" i="28"/>
  <c r="A51" i="28"/>
  <c r="A52" i="28"/>
  <c r="A53" i="28"/>
  <c r="A54" i="28"/>
  <c r="A55" i="28"/>
  <c r="E48" i="28"/>
  <c r="L48" i="28" s="1"/>
  <c r="A48" i="28"/>
  <c r="J365" i="82"/>
  <c r="J364" i="82" s="1"/>
  <c r="I365" i="82"/>
  <c r="I364" i="82" s="1"/>
  <c r="H365" i="82"/>
  <c r="H364" i="82" s="1"/>
  <c r="G365" i="82"/>
  <c r="G364" i="82" s="1"/>
  <c r="F365" i="82"/>
  <c r="F364" i="82" s="1"/>
  <c r="E365" i="82"/>
  <c r="E364" i="82" s="1"/>
  <c r="D365" i="82"/>
  <c r="D364" i="82" s="1"/>
  <c r="J357" i="82"/>
  <c r="I357" i="82"/>
  <c r="H357" i="82"/>
  <c r="G357" i="82"/>
  <c r="F357" i="82"/>
  <c r="E357" i="82"/>
  <c r="D357" i="82"/>
  <c r="J356" i="82"/>
  <c r="I356" i="82"/>
  <c r="H356" i="82"/>
  <c r="G356" i="82"/>
  <c r="F356" i="82"/>
  <c r="E356" i="82"/>
  <c r="D356" i="82"/>
  <c r="J355" i="82"/>
  <c r="I355" i="82"/>
  <c r="H355" i="82"/>
  <c r="G355" i="82"/>
  <c r="F355" i="82"/>
  <c r="E355" i="82"/>
  <c r="D355" i="82"/>
  <c r="J350" i="82"/>
  <c r="I350" i="82"/>
  <c r="H350" i="82"/>
  <c r="G350" i="82"/>
  <c r="F350" i="82"/>
  <c r="E350" i="82"/>
  <c r="D350" i="82"/>
  <c r="J349" i="82"/>
  <c r="I349" i="82"/>
  <c r="H349" i="82"/>
  <c r="G349" i="82"/>
  <c r="F349" i="82"/>
  <c r="E349" i="82"/>
  <c r="D349" i="82"/>
  <c r="J348" i="82"/>
  <c r="I348" i="82"/>
  <c r="H348" i="82"/>
  <c r="G348" i="82"/>
  <c r="F348" i="82"/>
  <c r="E348" i="82"/>
  <c r="D348" i="82"/>
  <c r="J347" i="82"/>
  <c r="I347" i="82"/>
  <c r="H347" i="82"/>
  <c r="G347" i="82"/>
  <c r="F347" i="82"/>
  <c r="E347" i="82"/>
  <c r="D347" i="82"/>
  <c r="J346" i="82"/>
  <c r="I346" i="82"/>
  <c r="H346" i="82"/>
  <c r="G346" i="82"/>
  <c r="F346" i="82"/>
  <c r="E346" i="82"/>
  <c r="D346" i="82"/>
  <c r="J345" i="82"/>
  <c r="I345" i="82"/>
  <c r="H345" i="82"/>
  <c r="G345" i="82"/>
  <c r="F345" i="82"/>
  <c r="E345" i="82"/>
  <c r="D345" i="82"/>
  <c r="J344" i="82"/>
  <c r="I344" i="82"/>
  <c r="H344" i="82"/>
  <c r="G344" i="82"/>
  <c r="F344" i="82"/>
  <c r="E344" i="82"/>
  <c r="D344" i="82"/>
  <c r="J343" i="82"/>
  <c r="I343" i="82"/>
  <c r="H343" i="82"/>
  <c r="G343" i="82"/>
  <c r="F343" i="82"/>
  <c r="E343" i="82"/>
  <c r="D343" i="82"/>
  <c r="J342" i="82"/>
  <c r="I342" i="82"/>
  <c r="H342" i="82"/>
  <c r="G342" i="82"/>
  <c r="F342" i="82"/>
  <c r="E342" i="82"/>
  <c r="D342" i="82"/>
  <c r="J341" i="82"/>
  <c r="I341" i="82"/>
  <c r="H341" i="82"/>
  <c r="G341" i="82"/>
  <c r="F341" i="82"/>
  <c r="E341" i="82"/>
  <c r="D341" i="82"/>
  <c r="J340" i="82"/>
  <c r="I340" i="82"/>
  <c r="H340" i="82"/>
  <c r="G340" i="82"/>
  <c r="F340" i="82"/>
  <c r="E340" i="82"/>
  <c r="D340" i="82"/>
  <c r="J339" i="82"/>
  <c r="I339" i="82"/>
  <c r="H339" i="82"/>
  <c r="G339" i="82"/>
  <c r="F339" i="82"/>
  <c r="E339" i="82"/>
  <c r="D339" i="82"/>
  <c r="J338" i="82"/>
  <c r="I338" i="82"/>
  <c r="H338" i="82"/>
  <c r="G338" i="82"/>
  <c r="F338" i="82"/>
  <c r="E338" i="82"/>
  <c r="D338" i="82"/>
  <c r="J337" i="82"/>
  <c r="I337" i="82"/>
  <c r="H337" i="82"/>
  <c r="G337" i="82"/>
  <c r="F337" i="82"/>
  <c r="E337" i="82"/>
  <c r="D337" i="82"/>
  <c r="J336" i="82"/>
  <c r="I336" i="82"/>
  <c r="H336" i="82"/>
  <c r="G336" i="82"/>
  <c r="F336" i="82"/>
  <c r="E336" i="82"/>
  <c r="D336" i="82"/>
  <c r="J335" i="82"/>
  <c r="I335" i="82"/>
  <c r="H335" i="82"/>
  <c r="G335" i="82"/>
  <c r="F335" i="82"/>
  <c r="E335" i="82"/>
  <c r="D335" i="82"/>
  <c r="J334" i="82"/>
  <c r="I334" i="82"/>
  <c r="H334" i="82"/>
  <c r="G334" i="82"/>
  <c r="F334" i="82"/>
  <c r="E334" i="82"/>
  <c r="D334" i="82"/>
  <c r="J333" i="82"/>
  <c r="I333" i="82"/>
  <c r="H333" i="82"/>
  <c r="G333" i="82"/>
  <c r="F333" i="82"/>
  <c r="E333" i="82"/>
  <c r="D333" i="82"/>
  <c r="J332" i="82"/>
  <c r="I332" i="82"/>
  <c r="H332" i="82"/>
  <c r="G332" i="82"/>
  <c r="F332" i="82"/>
  <c r="E332" i="82"/>
  <c r="D332" i="82"/>
  <c r="J331" i="82"/>
  <c r="I331" i="82"/>
  <c r="H331" i="82"/>
  <c r="G331" i="82"/>
  <c r="F331" i="82"/>
  <c r="E331" i="82"/>
  <c r="D331" i="82"/>
  <c r="J330" i="82"/>
  <c r="I330" i="82"/>
  <c r="H330" i="82"/>
  <c r="G330" i="82"/>
  <c r="F330" i="82"/>
  <c r="E330" i="82"/>
  <c r="D330" i="82"/>
  <c r="J329" i="82"/>
  <c r="I329" i="82"/>
  <c r="H329" i="82"/>
  <c r="G329" i="82"/>
  <c r="F329" i="82"/>
  <c r="E329" i="82"/>
  <c r="D329" i="82"/>
  <c r="J328" i="82"/>
  <c r="I328" i="82"/>
  <c r="H328" i="82"/>
  <c r="G328" i="82"/>
  <c r="F328" i="82"/>
  <c r="E328" i="82"/>
  <c r="D328" i="82"/>
  <c r="J327" i="82"/>
  <c r="I327" i="82"/>
  <c r="H327" i="82"/>
  <c r="G327" i="82"/>
  <c r="F327" i="82"/>
  <c r="E327" i="82"/>
  <c r="D327" i="82"/>
  <c r="J326" i="82"/>
  <c r="I326" i="82"/>
  <c r="H326" i="82"/>
  <c r="G326" i="82"/>
  <c r="F326" i="82"/>
  <c r="E326" i="82"/>
  <c r="D326" i="82"/>
  <c r="J325" i="82"/>
  <c r="I325" i="82"/>
  <c r="H325" i="82"/>
  <c r="G325" i="82"/>
  <c r="F325" i="82"/>
  <c r="E325" i="82"/>
  <c r="D325" i="82"/>
  <c r="J324" i="82"/>
  <c r="I324" i="82"/>
  <c r="H324" i="82"/>
  <c r="G324" i="82"/>
  <c r="F324" i="82"/>
  <c r="E324" i="82"/>
  <c r="D324" i="82"/>
  <c r="J323" i="82"/>
  <c r="I323" i="82"/>
  <c r="H323" i="82"/>
  <c r="G323" i="82"/>
  <c r="F323" i="82"/>
  <c r="E323" i="82"/>
  <c r="D323" i="82"/>
  <c r="J322" i="82"/>
  <c r="I322" i="82"/>
  <c r="H322" i="82"/>
  <c r="G322" i="82"/>
  <c r="F322" i="82"/>
  <c r="E322" i="82"/>
  <c r="D322" i="82"/>
  <c r="J321" i="82"/>
  <c r="I321" i="82"/>
  <c r="H321" i="82"/>
  <c r="G321" i="82"/>
  <c r="F321" i="82"/>
  <c r="E321" i="82"/>
  <c r="D321" i="82"/>
  <c r="J320" i="82"/>
  <c r="I320" i="82"/>
  <c r="H320" i="82"/>
  <c r="G320" i="82"/>
  <c r="F320" i="82"/>
  <c r="E320" i="82"/>
  <c r="D320" i="82"/>
  <c r="J319" i="82"/>
  <c r="I319" i="82"/>
  <c r="H319" i="82"/>
  <c r="G319" i="82"/>
  <c r="F319" i="82"/>
  <c r="E319" i="82"/>
  <c r="D319" i="82"/>
  <c r="J318" i="82"/>
  <c r="I318" i="82"/>
  <c r="H318" i="82"/>
  <c r="G318" i="82"/>
  <c r="F318" i="82"/>
  <c r="E318" i="82"/>
  <c r="D318" i="82"/>
  <c r="J317" i="82"/>
  <c r="I317" i="82"/>
  <c r="H317" i="82"/>
  <c r="G317" i="82"/>
  <c r="F317" i="82"/>
  <c r="E317" i="82"/>
  <c r="D317" i="82"/>
  <c r="J316" i="82"/>
  <c r="I316" i="82"/>
  <c r="H316" i="82"/>
  <c r="G316" i="82"/>
  <c r="F316" i="82"/>
  <c r="E316" i="82"/>
  <c r="D316" i="82"/>
  <c r="J315" i="82"/>
  <c r="I315" i="82"/>
  <c r="H315" i="82"/>
  <c r="G315" i="82"/>
  <c r="F315" i="82"/>
  <c r="E315" i="82"/>
  <c r="D315" i="82"/>
  <c r="J314" i="82"/>
  <c r="I314" i="82"/>
  <c r="H314" i="82"/>
  <c r="G314" i="82"/>
  <c r="F314" i="82"/>
  <c r="E314" i="82"/>
  <c r="D314" i="82"/>
  <c r="J313" i="82"/>
  <c r="I313" i="82"/>
  <c r="H313" i="82"/>
  <c r="G313" i="82"/>
  <c r="F313" i="82"/>
  <c r="E313" i="82"/>
  <c r="D313" i="82"/>
  <c r="J311" i="82"/>
  <c r="I311" i="82"/>
  <c r="H311" i="82"/>
  <c r="G311" i="82"/>
  <c r="F311" i="82"/>
  <c r="E311" i="82"/>
  <c r="D311" i="82"/>
  <c r="C10" i="94" l="1"/>
  <c r="E10" i="94" s="1"/>
  <c r="E31" i="94"/>
  <c r="D11" i="93"/>
  <c r="C28" i="94"/>
  <c r="E28" i="94" s="1"/>
  <c r="D20" i="93"/>
  <c r="C30" i="94"/>
  <c r="D22" i="93"/>
  <c r="C26" i="94"/>
  <c r="E26" i="94" s="1"/>
  <c r="D17" i="93"/>
  <c r="E12" i="88"/>
  <c r="J351" i="82"/>
  <c r="J353" i="82" s="1"/>
  <c r="J359" i="82" s="1"/>
  <c r="E351" i="82"/>
  <c r="D351" i="82"/>
  <c r="D353" i="82" s="1"/>
  <c r="D359" i="82" s="1"/>
  <c r="F351" i="82"/>
  <c r="F353" i="82" s="1"/>
  <c r="F359" i="82" s="1"/>
  <c r="G351" i="82"/>
  <c r="G353" i="82" s="1"/>
  <c r="G359" i="82" s="1"/>
  <c r="E353" i="82"/>
  <c r="E359" i="82" s="1"/>
  <c r="H351" i="82"/>
  <c r="H353" i="82" s="1"/>
  <c r="H359" i="82" s="1"/>
  <c r="I351" i="82"/>
  <c r="I353" i="82" s="1"/>
  <c r="I359" i="82" s="1"/>
  <c r="L66" i="28"/>
  <c r="L60" i="28"/>
  <c r="C32" i="94" l="1"/>
  <c r="E30" i="94"/>
  <c r="E32" i="94" s="1"/>
  <c r="D24" i="93"/>
  <c r="D24" i="91"/>
  <c r="D21" i="91"/>
  <c r="D20" i="91"/>
  <c r="D22" i="91"/>
  <c r="D23" i="91"/>
  <c r="D19" i="91"/>
  <c r="D16" i="91"/>
  <c r="D15" i="91"/>
  <c r="D14" i="91"/>
  <c r="D13" i="91"/>
  <c r="D12" i="91"/>
  <c r="D11" i="91"/>
  <c r="D10" i="91"/>
  <c r="D9" i="91"/>
  <c r="C75" i="28" l="1"/>
  <c r="E100" i="28"/>
  <c r="C100" i="28"/>
  <c r="C67" i="28"/>
  <c r="C68" i="28"/>
  <c r="A67" i="28"/>
  <c r="A68" i="28"/>
  <c r="C76" i="28"/>
  <c r="A76" i="28"/>
  <c r="A75" i="28"/>
  <c r="C70" i="28"/>
  <c r="C71" i="28"/>
  <c r="C72" i="28"/>
  <c r="C74" i="28"/>
  <c r="A71" i="28"/>
  <c r="A72" i="28"/>
  <c r="A74" i="28"/>
  <c r="A70" i="28"/>
  <c r="C66" i="28"/>
  <c r="A66" i="28"/>
  <c r="C65" i="28"/>
  <c r="A65" i="28"/>
  <c r="E47" i="28"/>
  <c r="B47" i="28"/>
  <c r="C47" i="28"/>
  <c r="A47" i="28"/>
  <c r="L47" i="28" l="1"/>
  <c r="C4" i="88" l="1"/>
  <c r="L8" i="88" l="1"/>
  <c r="M8" i="88"/>
  <c r="E98" i="28"/>
  <c r="I361" i="82" l="1"/>
  <c r="I363" i="82" s="1"/>
  <c r="J361" i="82"/>
  <c r="J363" i="82" s="1"/>
  <c r="G361" i="82"/>
  <c r="G363" i="82" s="1"/>
  <c r="H361" i="82"/>
  <c r="H363" i="82" s="1"/>
  <c r="E361" i="82"/>
  <c r="E363" i="82" s="1"/>
  <c r="F361" i="82"/>
  <c r="F363" i="82" s="1"/>
  <c r="D361" i="82"/>
  <c r="D363" i="82" s="1"/>
  <c r="A102" i="1"/>
  <c r="F98" i="1" l="1"/>
  <c r="E98" i="1"/>
  <c r="F96" i="1"/>
  <c r="E96" i="1"/>
  <c r="F95" i="1"/>
  <c r="E95" i="1"/>
  <c r="F94" i="1"/>
  <c r="E94" i="1"/>
  <c r="F93" i="1"/>
  <c r="E93" i="1"/>
  <c r="G9" i="1"/>
  <c r="G62" i="1" l="1"/>
  <c r="H36" i="1" l="1"/>
  <c r="G36" i="1" s="1"/>
  <c r="C91" i="28" l="1"/>
  <c r="G72" i="1" l="1"/>
  <c r="E88" i="28" l="1"/>
  <c r="L100" i="28" l="1"/>
  <c r="G12" i="88" l="1"/>
  <c r="E96" i="28" l="1"/>
  <c r="L97" i="28"/>
  <c r="L98" i="28"/>
  <c r="E99" i="28"/>
  <c r="E95" i="28"/>
  <c r="A96" i="28"/>
  <c r="A97" i="28"/>
  <c r="A98" i="28"/>
  <c r="A99" i="28"/>
  <c r="A95" i="28"/>
  <c r="G84" i="1"/>
  <c r="F93" i="28" s="1"/>
  <c r="G85" i="1"/>
  <c r="F94" i="28" s="1"/>
  <c r="F91" i="28"/>
  <c r="G83" i="1"/>
  <c r="F92" i="28" s="1"/>
  <c r="G79" i="1"/>
  <c r="F88" i="28" s="1"/>
  <c r="G80" i="1"/>
  <c r="F89" i="28" s="1"/>
  <c r="G81" i="1"/>
  <c r="F90" i="28" s="1"/>
  <c r="G78" i="1"/>
  <c r="F87" i="28" s="1"/>
  <c r="L99" i="28" l="1"/>
  <c r="L96" i="28"/>
  <c r="L95" i="28"/>
  <c r="C96" i="28"/>
  <c r="C97" i="28"/>
  <c r="C99" i="28"/>
  <c r="C95" i="28"/>
  <c r="G67" i="1" l="1"/>
  <c r="G18" i="1"/>
  <c r="F99" i="28"/>
  <c r="F98" i="28"/>
  <c r="F97" i="28"/>
  <c r="F96" i="28"/>
  <c r="F95" i="28"/>
  <c r="D3" i="1" l="1"/>
  <c r="C5" i="88" l="1"/>
  <c r="L4" i="28"/>
  <c r="E94" i="28" l="1"/>
  <c r="C94" i="28"/>
  <c r="A94" i="28"/>
  <c r="E93" i="28"/>
  <c r="C93" i="28"/>
  <c r="A93" i="28"/>
  <c r="E92" i="28"/>
  <c r="C92" i="28"/>
  <c r="A92" i="28"/>
  <c r="A91" i="28"/>
  <c r="E90" i="28"/>
  <c r="C90" i="28"/>
  <c r="A90" i="28"/>
  <c r="E89" i="28"/>
  <c r="C89" i="28"/>
  <c r="A89" i="28"/>
  <c r="C88" i="28"/>
  <c r="A88" i="28"/>
  <c r="E87" i="28"/>
  <c r="C87" i="28"/>
  <c r="A87" i="28"/>
  <c r="C64" i="28"/>
  <c r="B64" i="28"/>
  <c r="A64" i="28"/>
  <c r="C63" i="28"/>
  <c r="B63" i="28"/>
  <c r="A63" i="28"/>
  <c r="C62" i="28"/>
  <c r="B62" i="28"/>
  <c r="A62" i="28"/>
  <c r="C61" i="28"/>
  <c r="B61" i="28"/>
  <c r="A61" i="28"/>
  <c r="C58" i="28"/>
  <c r="B58" i="28"/>
  <c r="A58" i="28"/>
  <c r="C57" i="28"/>
  <c r="B57" i="28"/>
  <c r="A57" i="28"/>
  <c r="C56" i="28"/>
  <c r="B56" i="28"/>
  <c r="A56"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6" i="28"/>
  <c r="C36" i="28"/>
  <c r="B36" i="28"/>
  <c r="A36" i="28"/>
  <c r="E35" i="28"/>
  <c r="C35" i="28"/>
  <c r="B35" i="28"/>
  <c r="A35"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76" i="1"/>
  <c r="H73" i="1"/>
  <c r="G73" i="1" s="1"/>
  <c r="G70" i="1"/>
  <c r="G64" i="1"/>
  <c r="G58" i="1"/>
  <c r="G56" i="1"/>
  <c r="H52" i="1"/>
  <c r="G52" i="1"/>
  <c r="H62" i="1"/>
  <c r="G51" i="1"/>
  <c r="G50" i="1"/>
  <c r="G49" i="1"/>
  <c r="G48" i="1"/>
  <c r="G47" i="1"/>
  <c r="G46" i="1"/>
  <c r="G45" i="1"/>
  <c r="G44" i="1"/>
  <c r="G43" i="1"/>
  <c r="G42" i="1"/>
  <c r="G41" i="1"/>
  <c r="G39" i="1"/>
  <c r="O32" i="28"/>
  <c r="H35" i="1"/>
  <c r="G35" i="1" s="1"/>
  <c r="O31" i="28"/>
  <c r="G33" i="1"/>
  <c r="G32" i="1"/>
  <c r="G31" i="1"/>
  <c r="G30" i="1"/>
  <c r="G29" i="1"/>
  <c r="G28" i="1"/>
  <c r="G27" i="1"/>
  <c r="G25" i="1"/>
  <c r="G24" i="1"/>
  <c r="H22" i="1"/>
  <c r="G22" i="1" s="1"/>
  <c r="O20" i="28"/>
  <c r="O19" i="28"/>
  <c r="G19" i="1"/>
  <c r="G11" i="1"/>
  <c r="G10" i="1"/>
  <c r="G8" i="1"/>
  <c r="L101" i="28"/>
  <c r="L87" i="28" l="1"/>
  <c r="L45" i="28"/>
  <c r="L46" i="28"/>
  <c r="L43" i="28"/>
  <c r="C17" i="94" s="1"/>
  <c r="L44" i="28"/>
  <c r="L42" i="28"/>
  <c r="C20" i="94" s="1"/>
  <c r="L40" i="28"/>
  <c r="L39" i="28"/>
  <c r="L41" i="28"/>
  <c r="L36" i="28"/>
  <c r="L38" i="28"/>
  <c r="L35" i="28"/>
  <c r="L37"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89" i="28"/>
  <c r="L92" i="28"/>
  <c r="L90" i="28"/>
  <c r="L93" i="28"/>
  <c r="L88" i="28"/>
  <c r="L91" i="28"/>
  <c r="L94" i="28"/>
  <c r="E10" i="28"/>
  <c r="G12" i="1"/>
  <c r="G13" i="1"/>
  <c r="G14" i="1"/>
  <c r="G15" i="1"/>
  <c r="G16" i="1"/>
  <c r="G17" i="1"/>
  <c r="O46" i="28"/>
  <c r="O18" i="28"/>
  <c r="F9" i="28"/>
  <c r="C9" i="94" l="1"/>
  <c r="E9" i="94" s="1"/>
  <c r="D10" i="93"/>
  <c r="C8" i="94"/>
  <c r="D7" i="93"/>
  <c r="C11" i="94"/>
  <c r="E11" i="94" s="1"/>
  <c r="D12" i="93"/>
  <c r="C7" i="94"/>
  <c r="D6" i="93"/>
  <c r="C14" i="94"/>
  <c r="D1" i="28"/>
  <c r="L104" i="28"/>
  <c r="L106" i="28" s="1"/>
  <c r="N8" i="88"/>
  <c r="G8" i="88" s="1"/>
  <c r="L10" i="28"/>
  <c r="L77" i="28" s="1"/>
  <c r="F32" i="28"/>
  <c r="F17" i="28"/>
  <c r="F23" i="28"/>
  <c r="F44" i="28"/>
  <c r="F8" i="28"/>
  <c r="F45" i="28"/>
  <c r="F6" i="28"/>
  <c r="F41" i="28"/>
  <c r="F22" i="28"/>
  <c r="F21" i="28"/>
  <c r="F34" i="28"/>
  <c r="F43" i="28"/>
  <c r="F42" i="28"/>
  <c r="F35" i="28"/>
  <c r="F36" i="28"/>
  <c r="F39" i="28"/>
  <c r="F40" i="28"/>
  <c r="F5" i="28"/>
  <c r="F38" i="28"/>
  <c r="G32" i="28"/>
  <c r="G46" i="28"/>
  <c r="F46" i="28"/>
  <c r="F20" i="28"/>
  <c r="G20" i="28"/>
  <c r="F31" i="28"/>
  <c r="F7" i="28"/>
  <c r="G31" i="28"/>
  <c r="D26" i="93" l="1"/>
  <c r="E7" i="94"/>
  <c r="E12" i="94" s="1"/>
  <c r="E34" i="94" s="1"/>
  <c r="C12" i="94"/>
  <c r="C34" i="94" s="1"/>
  <c r="F16" i="28"/>
  <c r="F10" i="28"/>
  <c r="C15" i="94" l="1"/>
  <c r="C18" i="94" s="1"/>
  <c r="B21" i="94" l="1"/>
  <c r="B22" i="94"/>
  <c r="C21" i="9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<sst xmlns="http://schemas.openxmlformats.org/spreadsheetml/2006/main" count="1498" uniqueCount="889">
  <si>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</si>
  <si>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</si>
  <si>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</si>
  <si>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</si>
  <si>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</si>
  <si>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</si>
  <si>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</si>
  <si>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</si>
  <si>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</si>
  <si>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</si>
  <si>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</si>
  <si>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</si>
  <si>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</si>
  <si>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</si>
  <si>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</si>
  <si>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</si>
  <si>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</si>
  <si>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</si>
  <si>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</si>
  <si>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</si>
  <si>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</si>
  <si>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</si>
  <si>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</si>
  <si>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</si>
  <si>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</si>
  <si>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</si>
  <si>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</si>
  <si>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</si>
  <si>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</si>
  <si>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</si>
  <si>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Calculation</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</si>
  <si>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</si>
  <si>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</si>
  <si>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</si>
  <si>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</si>
  <si>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</si>
  <si>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</si>
  <si>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</si>
  <si>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</si>
  <si>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</si>
  <si>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</si>
  <si>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</si>
  <si>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</si>
  <si>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</si>
  <si>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</si>
  <si>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</si>
  <si>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</si>
  <si>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</si>
  <si>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</si>
  <si>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</si>
  <si>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</si>
  <si>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</si>
  <si>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</si>
  <si>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</si>
  <si>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</si>
  <si>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</si>
  <si>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</si>
  <si>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</si>
  <si>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</si>
  <si>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</si>
  <si>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</si>
  <si>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</si>
  <si>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</si>
  <si>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</si>
  <si>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</si>
  <si>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</si>
  <si>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</si>
  <si>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</si>
  <si>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</si>
  <si>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</si>
  <si>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</si>
  <si>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</si>
  <si>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</si>
  <si>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</si>
  <si>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</si>
  <si>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</si>
  <si>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</si>
  <si>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</si>
  <si>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</si>
  <si>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</si>
  <si>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</si>
  <si>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</si>
  <si>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</si>
  <si>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</si>
  <si>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</si>
  <si>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</si>
  <si>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</si>
  <si>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</si>
  <si>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</si>
  <si>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</si>
  <si>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</si>
  <si>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</si>
  <si>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</si>
  <si>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</si>
  <si>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</si>
  <si>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</si>
  <si>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</si>
  <si>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</si>
  <si>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</si>
  <si>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</si>
  <si>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</si>
  <si>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</si>
  <si>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</si>
  <si>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</si>
  <si>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</si>
  <si>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</si>
  <si>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</si>
  <si>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</si>
  <si>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</si>
  <si>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</si>
  <si>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</si>
  <si>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</si>
  <si>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</si>
  <si>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</si>
  <si>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</si>
  <si>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</si>
  <si>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</si>
  <si>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</si>
  <si>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</si>
  <si>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</si>
  <si>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</si>
  <si>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</si>
  <si>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</si>
  <si>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</si>
  <si>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</si>
  <si>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</si>
  <si>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</si>
  <si>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</si>
  <si>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</si>
  <si>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</si>
  <si>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</si>
  <si>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</si>
  <si>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</si>
  <si>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</si>
  <si>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</si>
  <si>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</si>
  <si>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</si>
  <si>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</si>
  <si>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</si>
  <si>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</si>
  <si>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</si>
  <si>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</si>
  <si>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</si>
  <si>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</si>
  <si>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</si>
  <si>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</si>
  <si>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</si>
  <si>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</si>
  <si>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</si>
  <si>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</si>
  <si>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</si>
  <si>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</si>
  <si>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</si>
  <si>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</si>
  <si>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</si>
  <si>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</si>
  <si>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</si>
  <si>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</si>
  <si>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</si>
  <si>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</si>
  <si>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</si>
  <si>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</si>
  <si>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</si>
  <si>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</si>
  <si>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</si>
  <si>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</si>
  <si>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</si>
  <si>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</si>
  <si>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</si>
  <si>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</si>
  <si>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</si>
  <si>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</si>
  <si>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</si>
  <si>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</si>
  <si>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</si>
  <si>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</si>
  <si>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</si>
  <si>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</si>
  <si>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</si>
  <si>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</si>
  <si>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</si>
  <si>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</si>
  <si>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</si>
  <si>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</si>
  <si>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</si>
  <si>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</si>
  <si>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</si>
  <si>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</si>
  <si>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</si>
  <si>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</si>
  <si>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</si>
  <si>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</si>
  <si>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</si>
  <si>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</si>
  <si>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</si>
  <si>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</si>
  <si>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</si>
  <si>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</si>
  <si>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</si>
  <si>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</si>
  <si>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</si>
  <si>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</si>
  <si>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</si>
  <si>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</si>
  <si>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</si>
  <si>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</si>
  <si>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</si>
  <si>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</si>
  <si>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</si>
  <si>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</si>
  <si>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</si>
  <si>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</si>
  <si>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</si>
  <si>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</si>
  <si>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</si>
  <si>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</si>
  <si>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</si>
  <si>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</si>
  <si>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</si>
  <si>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</si>
  <si>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</si>
  <si>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</si>
  <si>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</si>
  <si>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</si>
  <si>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</si>
  <si>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</si>
  <si>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</si>
  <si>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</si>
  <si>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</si>
  <si>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</si>
  <si>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</si>
  <si>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</si>
  <si>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</si>
  <si>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</si>
  <si>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Not loaded to CCH</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</si>
  <si>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</si>
  <si>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</si>
  <si>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</si>
  <si>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</si>
  <si>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</si>
  <si>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</si>
  <si>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</si>
  <si>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</si>
  <si>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</si>
  <si>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</si>
  <si>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</si>
  <si>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</si>
  <si>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</si>
  <si>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</si>
  <si>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</si>
  <si>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</si>
  <si>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</si>
  <si>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</si>
  <si>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</si>
  <si>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</si>
  <si>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</si>
  <si>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</si>
  <si>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</si>
  <si>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</si>
  <si>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</si>
  <si>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</si>
  <si>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</si>
  <si>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</si>
  <si>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</si>
  <si>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</si>
  <si>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</si>
  <si>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</si>
  <si>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</si>
  <si>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</si>
  <si>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</si>
  <si>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</si>
  <si>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</si>
  <si>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</si>
  <si>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</si>
  <si>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</si>
  <si>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</si>
  <si>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</si>
  <si>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</si>
  <si>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</si>
  <si>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</si>
  <si>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</si>
  <si>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</si>
  <si>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</si>
  <si>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</si>
  <si>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</si>
  <si>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</si>
  <si>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</si>
  <si>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</si>
  <si>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</si>
  <si>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</si>
  <si>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</si>
  <si>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</si>
  <si>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</si>
  <si>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</si>
  <si>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</si>
  <si>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</si>
  <si>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</si>
  <si>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</si>
  <si>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</si>
  <si>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</si>
  <si>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</si>
  <si>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</si>
  <si>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</si>
  <si>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</si>
  <si>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</si>
  <si>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</si>
  <si>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</si>
  <si>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</si>
  <si>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</si>
  <si>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</si>
  <si>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</si>
  <si>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</si>
  <si>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Performance Indicator</t>
  </si>
  <si>
    <t>Unit Number:</t>
  </si>
  <si>
    <t>Explanation of Performance Indicator</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</si>
  <si>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</si>
  <si>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</si>
  <si>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</si>
  <si>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hidden data</t>
  </si>
  <si>
    <t>TD Auditor</t>
  </si>
  <si>
    <t>Auditor indicated that there was at least one Performance indicator of Concern on the PI tab</t>
  </si>
  <si>
    <t>Tax rate for year audited</t>
  </si>
  <si>
    <t>Unit Name:</t>
  </si>
  <si>
    <t>D</t>
  </si>
  <si>
    <t>E</t>
  </si>
  <si>
    <t>F</t>
  </si>
  <si>
    <t>G</t>
  </si>
  <si>
    <t>H</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</si>
  <si>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</si>
  <si>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</si>
  <si>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</si>
  <si>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</si>
  <si>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</si>
  <si>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</si>
  <si>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</si>
  <si>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</si>
  <si>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</si>
  <si>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</si>
  <si>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</si>
  <si>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</si>
  <si>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</si>
  <si>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</si>
  <si>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</si>
  <si>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</si>
  <si>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</si>
  <si>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</si>
  <si>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</si>
  <si>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</si>
  <si>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</si>
  <si>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</si>
  <si>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</si>
  <si>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</si>
  <si>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</si>
  <si>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</si>
  <si>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</si>
  <si>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</si>
  <si>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</si>
  <si>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</si>
  <si>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</si>
  <si>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</si>
  <si>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</si>
  <si>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</si>
  <si>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</si>
  <si>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</si>
  <si>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</si>
  <si>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</si>
  <si>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</si>
  <si>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</si>
  <si>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</si>
  <si>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</si>
  <si>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</si>
  <si>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</si>
  <si>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</si>
  <si>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</si>
  <si>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</si>
  <si>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</si>
  <si>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</si>
  <si>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</si>
  <si>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</si>
  <si>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</si>
  <si>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</si>
  <si>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</si>
  <si>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</si>
  <si>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Select Unit Name from Drop Down List</t>
  </si>
  <si>
    <t>Section 1: Data Collection NOTE:  the data submitted below may be used in various published reports</t>
  </si>
  <si>
    <t>GENERAL FUND:</t>
  </si>
  <si>
    <t>Unit Results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</si>
  <si>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</si>
  <si>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</si>
  <si>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</si>
  <si>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</si>
  <si>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</si>
  <si>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</si>
  <si>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</si>
  <si>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</si>
  <si>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</si>
  <si>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</si>
  <si>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</si>
  <si>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</si>
  <si>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</si>
  <si>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</si>
  <si>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</si>
  <si>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</si>
  <si>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</si>
  <si>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</si>
  <si>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</si>
  <si>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</si>
  <si>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</si>
  <si>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</si>
  <si>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</si>
  <si>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</si>
  <si>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</si>
  <si>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</si>
  <si>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</si>
  <si>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</si>
  <si>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</si>
  <si>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</si>
  <si>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</si>
  <si>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</si>
  <si>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</si>
  <si>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</si>
  <si>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</si>
  <si>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</si>
  <si>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</si>
  <si>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</si>
  <si>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</si>
  <si>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</si>
  <si>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</si>
  <si>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</si>
  <si>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</si>
  <si>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</si>
  <si>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</si>
  <si>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</si>
  <si>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</si>
  <si>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</si>
  <si>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</si>
  <si>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</si>
  <si>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</si>
  <si>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</si>
  <si>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</si>
  <si>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</si>
  <si>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</si>
  <si>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</si>
  <si>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</si>
  <si>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</si>
  <si>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</si>
  <si>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</si>
  <si>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</si>
  <si>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</si>
  <si>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</si>
  <si>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</si>
  <si>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</si>
  <si>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</si>
  <si>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</si>
  <si>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</si>
  <si>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</si>
  <si>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</si>
  <si>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</si>
  <si>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</si>
  <si>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</si>
  <si>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</si>
  <si>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</si>
  <si>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</si>
  <si>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</si>
  <si>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</si>
  <si>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</si>
  <si>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</si>
  <si>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</si>
  <si>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</si>
  <si>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</si>
  <si>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</si>
  <si>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</si>
  <si>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</si>
  <si>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</si>
  <si>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</si>
  <si>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</si>
  <si>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</si>
  <si>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</si>
  <si>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</si>
  <si>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</si>
  <si>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</si>
  <si>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</si>
  <si>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</si>
  <si>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</si>
  <si>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</si>
  <si>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</si>
  <si>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</si>
  <si>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</si>
  <si>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</si>
  <si>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</si>
  <si>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</si>
  <si>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</si>
  <si>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</si>
  <si>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</si>
  <si>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</si>
  <si>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</si>
  <si>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</si>
  <si>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</si>
  <si>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</si>
  <si>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</si>
  <si>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</si>
  <si>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</si>
  <si>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</si>
  <si>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</si>
  <si>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</si>
  <si>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</si>
  <si>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</si>
  <si>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</si>
  <si>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</si>
  <si>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</si>
  <si>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</si>
  <si>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</si>
  <si>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</si>
  <si>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</si>
  <si>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</si>
  <si>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</si>
  <si>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</si>
  <si>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</si>
  <si>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Date the FO signed the Data Input worksheet</t>
  </si>
  <si>
    <t>11/16/2021</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</si>
  <si>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</si>
  <si>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</si>
  <si>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</si>
  <si>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</si>
  <si>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</si>
  <si>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</si>
  <si>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</si>
  <si>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</si>
  <si>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</si>
  <si>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</si>
  <si>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</si>
  <si>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</si>
  <si>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</si>
  <si>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</si>
  <si>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</si>
  <si>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</si>
  <si>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</si>
  <si>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</si>
  <si>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</si>
  <si>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</si>
  <si>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</si>
  <si>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</si>
  <si>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</si>
  <si>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</si>
  <si>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</si>
  <si>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</si>
  <si>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</si>
  <si>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</si>
  <si>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</si>
  <si>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</si>
  <si>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</si>
  <si>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</si>
  <si>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</si>
  <si>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</si>
  <si>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</si>
  <si>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</si>
  <si>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</si>
  <si>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</si>
  <si>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</si>
  <si>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yes</t>
  </si>
  <si>
    <t>10/4/2021</t>
  </si>
  <si>
    <t>Chief Financial Officer</t>
  </si>
  <si>
    <t>10/28/2021</t>
  </si>
  <si>
    <t>Governmental Activities - Benchmarking Tool uses account 336 in the code to calculate liquidity quick ratio.  Must be included on imported to CCH and SQL database.  Memos used these accounts as well.</t>
  </si>
  <si>
    <t>Telephone Number and Ext., etc.</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</si>
  <si>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</si>
  <si>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</si>
  <si>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</si>
  <si>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</si>
  <si>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</si>
  <si>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</si>
  <si>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</si>
  <si>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TD-Date Auditor signed the TD</t>
  </si>
  <si>
    <t>1/28/2021</t>
  </si>
  <si>
    <t>12/18/2020</t>
  </si>
  <si>
    <t>11/16/2020</t>
  </si>
  <si>
    <t>TD-Audit  Review Process Route?</t>
  </si>
  <si>
    <t>System</t>
  </si>
  <si>
    <t>Staff</t>
  </si>
  <si>
    <t>TD-Date Data Received in Portal: (MM/DD/YYY)</t>
  </si>
  <si>
    <t>12/4/2020</t>
  </si>
  <si>
    <t>TD-Date TD Placed Review Process</t>
  </si>
  <si>
    <t>11/9/2020</t>
  </si>
  <si>
    <t>TD-Financial Reviewer Name or Initials</t>
  </si>
  <si>
    <t>Joe Hyde</t>
  </si>
  <si>
    <t>MJ Vieweg</t>
  </si>
  <si>
    <t>JLB</t>
  </si>
  <si>
    <t>KLH</t>
  </si>
  <si>
    <t>TD-Date Financial Review started: (MM/DD/YYYY)</t>
  </si>
  <si>
    <t>2/22/2021</t>
  </si>
  <si>
    <t>TD-Type of Review:</t>
  </si>
  <si>
    <t>TD-Compliance Review was needed (Y/N)</t>
  </si>
  <si>
    <t>N</t>
  </si>
  <si>
    <t>Y</t>
  </si>
  <si>
    <t>y</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</si>
  <si>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</si>
  <si>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</si>
  <si>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</si>
  <si>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</si>
  <si>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</si>
  <si>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</si>
  <si>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</si>
  <si>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</si>
  <si>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</si>
  <si>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10/20/2020</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</si>
  <si>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</si>
  <si>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</si>
  <si>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</si>
  <si>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</si>
  <si>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</si>
  <si>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</si>
  <si>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</si>
  <si>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</si>
  <si>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Single Audit</t>
  </si>
  <si>
    <t>TD-Manager Reviewer Name or Initials</t>
  </si>
  <si>
    <t>hjn</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</si>
  <si>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</si>
  <si>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</si>
  <si>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</si>
  <si>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</si>
  <si>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permanent</t>
  </si>
  <si>
    <t>7/1/2019</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</si>
  <si>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</si>
  <si>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</si>
  <si>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</si>
  <si>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</si>
  <si>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10/19/2020</t>
  </si>
  <si>
    <t>TD-Type of Audit (Financial Only, Yellow Book, Single Audit)</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</si>
  <si>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</si>
  <si>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</si>
  <si>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</si>
  <si>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</si>
  <si>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</si>
  <si>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</si>
  <si>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</si>
  <si>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</si>
  <si>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</si>
  <si>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</si>
  <si>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</si>
  <si>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</si>
  <si>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Marshall</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</si>
  <si>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</si>
  <si>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</si>
  <si>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</si>
  <si>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</si>
  <si>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</si>
  <si>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</si>
  <si>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</si>
  <si>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</si>
  <si>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</si>
  <si>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</si>
  <si>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GF FBA% of Exp w/o Powell Bill Formula: (506+536-4-5-6-11+647)/(532+20+509-533-508)</t>
  </si>
  <si>
    <t>Audit Year: 2020</t>
  </si>
  <si>
    <t>mls@mlspruillcpa.com</t>
  </si>
  <si>
    <t>10/21/2020</t>
  </si>
  <si>
    <t>CCH Upload Batch Total</t>
  </si>
  <si>
    <t>Albemarle Regional Health Services</t>
  </si>
  <si>
    <t>Appalachian District Health</t>
  </si>
  <si>
    <t>Cabarrus Health Alliance</t>
  </si>
  <si>
    <t>Foothills Health District</t>
  </si>
  <si>
    <t>Granville/Vance District Health</t>
  </si>
  <si>
    <t>Martin/Tyrrell/Washington District Health</t>
  </si>
  <si>
    <t>Toe River Health District</t>
  </si>
  <si>
    <t>561205</t>
  </si>
  <si>
    <t>561200</t>
  </si>
  <si>
    <t>561208</t>
  </si>
  <si>
    <t>561206</t>
  </si>
  <si>
    <t>561202</t>
  </si>
  <si>
    <t>561204</t>
  </si>
  <si>
    <t>561207</t>
  </si>
  <si>
    <t>Ginger</t>
  </si>
  <si>
    <t>Angela</t>
  </si>
  <si>
    <t>Sue</t>
  </si>
  <si>
    <t>Nancy</t>
  </si>
  <si>
    <t>June</t>
  </si>
  <si>
    <t>Andrea</t>
  </si>
  <si>
    <t>BETTY</t>
  </si>
  <si>
    <t>Midgett</t>
  </si>
  <si>
    <t>Poole</t>
  </si>
  <si>
    <t>Yates</t>
  </si>
  <si>
    <t>Manning</t>
  </si>
  <si>
    <t>Freeman</t>
  </si>
  <si>
    <t>MCKINNEY</t>
  </si>
  <si>
    <t>4/15/2017</t>
  </si>
  <si>
    <t>12/1/2002</t>
  </si>
  <si>
    <t>11/18/2013</t>
  </si>
  <si>
    <t>4/1/2018</t>
  </si>
  <si>
    <t>1/8/2018</t>
  </si>
  <si>
    <t>11/17/2020</t>
  </si>
  <si>
    <t>Ginger Midgett</t>
  </si>
  <si>
    <t>Angela Poole</t>
  </si>
  <si>
    <t>Sue Yates</t>
  </si>
  <si>
    <t>Nancy Marshall</t>
  </si>
  <si>
    <t>June Manning</t>
  </si>
  <si>
    <t>Andrea R. Freeman</t>
  </si>
  <si>
    <t>BETTY S MCKINNEY</t>
  </si>
  <si>
    <t>Business Officer / CFO</t>
  </si>
  <si>
    <t>1/6/2022</t>
  </si>
  <si>
    <t>12/8/2021</t>
  </si>
  <si>
    <t>1/4/2022</t>
  </si>
  <si>
    <t>11/22/2021</t>
  </si>
  <si>
    <t>252-338-4453</t>
  </si>
  <si>
    <t>336-372-5641 ext.1113</t>
  </si>
  <si>
    <t>704-920-1212</t>
  </si>
  <si>
    <t>828-287-6044</t>
  </si>
  <si>
    <t>919-690-2100</t>
  </si>
  <si>
    <t>252-791-3104</t>
  </si>
  <si>
    <t>828-688-5060</t>
  </si>
  <si>
    <t>gmidgett@arhs-nc.org</t>
  </si>
  <si>
    <t>angie.scott@apphealth.com</t>
  </si>
  <si>
    <t>Sue. Yates@CabarrusHealth.org</t>
  </si>
  <si>
    <t>nmarshall@foothillshd.org</t>
  </si>
  <si>
    <t>jmanning@gvdhd.org</t>
  </si>
  <si>
    <t>andrea.freeman@mtwdh.org</t>
  </si>
  <si>
    <t>betty.mckinney@toeriverhealth.org</t>
  </si>
  <si>
    <t>Sue.Yates@CabarrusHealth.org</t>
  </si>
  <si>
    <t>BETTY.MCKINNEY@TOERIVERHEALTH.ORG</t>
  </si>
  <si>
    <t>Mason L. Spruill, CPA</t>
  </si>
  <si>
    <t>Thompson, Price, Scott, Adams &amp; Co., P.A.</t>
  </si>
  <si>
    <t>Potter and Company, PA</t>
  </si>
  <si>
    <t>Debora B. Wentz, CPA</t>
  </si>
  <si>
    <t>William L. Stark and Company</t>
  </si>
  <si>
    <t>Boggs, Crump &amp; Brown, P.A.</t>
  </si>
  <si>
    <t>S. GILLESPIE, PA</t>
  </si>
  <si>
    <t>Alan Thompson</t>
  </si>
  <si>
    <t>John W. Kapelar, CPA</t>
  </si>
  <si>
    <t>Debora B. Wentz</t>
  </si>
  <si>
    <t>M. Curtis Averette, Jr.</t>
  </si>
  <si>
    <t>Daniel A. Boggs</t>
  </si>
  <si>
    <t>SHARON GILLESPIE</t>
  </si>
  <si>
    <t>alanthompson@tpsacpas.com AND bturbeville@tpsacpas.com</t>
  </si>
  <si>
    <t>JKapelar@gotopotter.com</t>
  </si>
  <si>
    <t>debora@wentz-pitts.com</t>
  </si>
  <si>
    <t>curtis@wlstarkco.com</t>
  </si>
  <si>
    <t>mail@boggscrumpbrown.com</t>
  </si>
  <si>
    <t>SHARON_GILLESPIE@BELLSOUTH.NET</t>
  </si>
  <si>
    <t>alanthompson@tpsacpas.com</t>
  </si>
  <si>
    <t>GRACEGRIF@HOTMAIL.COM</t>
  </si>
  <si>
    <t>1/26/2021</t>
  </si>
  <si>
    <t>5/31/2021</t>
  </si>
  <si>
    <t>12/15/2020</t>
  </si>
  <si>
    <t>12/1/2020</t>
  </si>
  <si>
    <t>11/5/2020</t>
  </si>
  <si>
    <t>2/4/2021</t>
  </si>
  <si>
    <t>1/29/2021</t>
  </si>
  <si>
    <t>6/1/2021</t>
  </si>
  <si>
    <t>12/17/2020</t>
  </si>
  <si>
    <t>2/9/2021</t>
  </si>
  <si>
    <t>2/3/2021</t>
  </si>
  <si>
    <t>11/12/2020</t>
  </si>
  <si>
    <t>6/3/2021</t>
  </si>
  <si>
    <t>12/31/2020</t>
  </si>
  <si>
    <t>12/22/2020</t>
  </si>
  <si>
    <t>6/18/2021</t>
  </si>
  <si>
    <t>6/8/2021</t>
  </si>
  <si>
    <t>1/5/2021</t>
  </si>
  <si>
    <t>1/6/2021</t>
  </si>
  <si>
    <t>2/16/2021</t>
  </si>
  <si>
    <t>12/15/2016</t>
  </si>
  <si>
    <t>10/1/2018</t>
  </si>
  <si>
    <t>4/3/2018</t>
  </si>
  <si>
    <t>GINGER MIDGETT</t>
  </si>
  <si>
    <t>Angela R. Poole</t>
  </si>
  <si>
    <t>BETTY S. MCKINNEY</t>
  </si>
  <si>
    <t>FINANCE DIRECTOR</t>
  </si>
  <si>
    <t>Finance Officer/CFO</t>
  </si>
  <si>
    <t>Finance officer</t>
  </si>
  <si>
    <t>Andrea Freeman and John Wesley Grey</t>
  </si>
  <si>
    <t>BETTY MCKINNEY</t>
  </si>
  <si>
    <t>Business Officer/CFO</t>
  </si>
  <si>
    <t>Finance Officer and Health Director</t>
  </si>
  <si>
    <t>Appalachian District Health Department</t>
  </si>
  <si>
    <t>Martin-Tyrrell-Washington District Health Department</t>
  </si>
  <si>
    <t>TOE RIVER HEALTH DISTRICT</t>
  </si>
  <si>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</si>
  <si>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</si>
  <si>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t xml:space="preserve">Unit's share of Retirement Health Benefit Fund (FHBF) Net OPEB Liability ($s)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</si>
  <si>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(ifapplicable).</t>
    </r>
  </si>
  <si>
    <t>Unit Data from Audit Worksheet tab: (506+536-4-5-6)/(532+20-533)</t>
  </si>
  <si>
    <r>
      <t xml:space="preserve">Fund balance available for appropriation is an important reserve for local governments to provide cash flow during periods of declining revenues and to be used for emergencies and unforeseen expenditures.  </t>
    </r>
    <r>
      <rPr>
        <b/>
        <sz val="12"/>
        <color theme="1"/>
        <rFont val="Calibri"/>
        <family val="2"/>
        <scheme val="minor"/>
      </rPr>
      <t>Note one month of expenditures is equal to 8.33%.</t>
    </r>
    <r>
      <rPr>
        <sz val="12"/>
        <color theme="1"/>
        <rFont val="Calibri"/>
        <family val="2"/>
        <scheme val="minor"/>
      </rPr>
      <t xml:space="preserve">  In your Response Letter please provide detail plans on how your unit will improve your available fund balance.  Normally, a unit has to either increasing revenues or decreasing expenditures.  </t>
    </r>
  </si>
  <si>
    <t>TD Info Completed by Auditor : CCH acct # 1058, 955 and 957</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</si>
  <si>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J14 to the right and in your FPIC Response.</t>
    </r>
  </si>
  <si>
    <t>1.</t>
  </si>
  <si>
    <t>2.</t>
  </si>
  <si>
    <t>3.</t>
  </si>
  <si>
    <t>4.</t>
  </si>
  <si>
    <t>=626-627-628-629-630-631-632 - (632 will not be on district health DIW)</t>
  </si>
  <si>
    <t># of other matters that auditor asked the unit to respond to.</t>
  </si>
  <si>
    <r>
      <t xml:space="preserve">Mark to Market unrealized losses in the General Fund. </t>
    </r>
    <r>
      <rPr>
        <sz val="11"/>
        <color theme="5" tint="-0.499984740745262"/>
        <rFont val="Calibri"/>
        <family val="2"/>
        <scheme val="minor"/>
      </rPr>
      <t>(enter as a negative number)</t>
    </r>
  </si>
  <si>
    <t>TD Info Completed by Auditor tab: CCH acct # 973</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</si>
  <si>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</si>
  <si>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</si>
  <si>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</si>
  <si>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</si>
  <si>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</si>
  <si>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</si>
  <si>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</si>
  <si>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</si>
  <si>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</si>
  <si>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</si>
  <si>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t>Please do not enter prior years ending balance as an adjustment in column F to balance.  Column F is only for year 2021-2022 adjustments.</t>
  </si>
  <si>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</si>
  <si>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t>If unit is an employer participant in one of the State Cost Sharing Plans rows 61-63 should be blank.  Unless they have an additional single employer plan.</t>
  </si>
  <si>
    <t>Is there a finding for lack of technical skills, knowledge and experience (SKE) at this unit</t>
  </si>
  <si>
    <t>Mark to Market unrealized losses in the General Fund</t>
  </si>
  <si>
    <t>Number of significant deficiency findings</t>
  </si>
  <si>
    <t>Number of material weaknesses findings</t>
  </si>
  <si>
    <t xml:space="preserve">Gen Fund - Total Expenditures </t>
  </si>
  <si>
    <t xml:space="preserve">Gen Fund - Proceeds from LTD </t>
  </si>
  <si>
    <t>Gen Fund - Any Adj. to Beginning Net Assets</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</si>
  <si>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</si>
  <si>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Did your audit disclose as a finding any statutory violations (not including budget violations) (Yes or No)</t>
  </si>
  <si>
    <t xml:space="preserve"> Did the unit have a board-appointed finance officer the entire fiscal year (Yes or No)</t>
  </si>
  <si>
    <t xml:space="preserve">Calculation of Fund Balance Available at June 30 
Including Debt Service Fund for Performance Indicator
</t>
  </si>
  <si>
    <t>Account Number</t>
  </si>
  <si>
    <t>Fund Balance Available for Performance Indicator</t>
  </si>
  <si>
    <t>General Fund Cash and investments - unrestricted…........................................................................................................</t>
  </si>
  <si>
    <t>General Fund Cash and investments - restricted…........................................................................................................</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</si>
  <si>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</si>
  <si>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</si>
  <si>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</si>
  <si>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</si>
  <si>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</si>
  <si>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</si>
  <si>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</si>
  <si>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</si>
  <si>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</si>
  <si>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</si>
  <si>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</si>
  <si>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</si>
  <si>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</si>
  <si>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</si>
  <si>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Debt Refunding - Net refunding proceeds against debt payoff and if negative place results on this line.</t>
  </si>
  <si>
    <t>Issuance of capital leases &amp; installment purchases - General Fund….............................</t>
  </si>
  <si>
    <t>Positive Debt Refunding…...................................................................................................................................................</t>
  </si>
  <si>
    <t>Debt Refunding - Net refunding proceeds against debt payoff and if positive place results on this line.</t>
  </si>
  <si>
    <t>Total expenditures (As Adjusted)….................................................</t>
  </si>
  <si>
    <t>Fund Balance Available  as % of Expenditures….........</t>
  </si>
  <si>
    <t>Fund Balance Available for Appropriation/Total Expenditure (As Adjusted)</t>
  </si>
  <si>
    <t>=532+20+509-533-508-1050</t>
  </si>
  <si>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</si>
  <si>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</si>
  <si>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</si>
  <si>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</si>
  <si>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</si>
  <si>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</si>
  <si>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</si>
  <si>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</si>
  <si>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</si>
  <si>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</si>
  <si>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</si>
  <si>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</si>
  <si>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</si>
  <si>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</si>
  <si>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</si>
  <si>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</si>
  <si>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</si>
  <si>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</si>
  <si>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</si>
  <si>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</si>
  <si>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</si>
  <si>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</si>
  <si>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</si>
  <si>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</si>
  <si>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</si>
  <si>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</si>
  <si>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</si>
  <si>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</si>
  <si>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</si>
  <si>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</si>
  <si>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</si>
  <si>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=532+20+509-533-508</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</si>
  <si>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</si>
  <si>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</si>
  <si>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</si>
  <si>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</si>
  <si>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 FPIC response is not required.</t>
    </r>
  </si>
  <si>
    <t>=506+536-4-6-5</t>
  </si>
  <si>
    <t>=9-(506+536-4-6-5)</t>
  </si>
  <si>
    <t>=(9-(506+536-4-6-5)-7</t>
  </si>
  <si>
    <t>Column E Formula</t>
  </si>
  <si>
    <t>=506-4-6-5</t>
  </si>
  <si>
    <t>Enter telephone extension, etc.</t>
  </si>
  <si>
    <t xml:space="preserve"> Did the unit have a board-appointed finance officer the entire fiscal year? (Yes or No)</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</si>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</sst>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 numFmtId="181" formatCode="@*."/>
  </numFmts>
  <fonts count="17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b/>
      <u/>
      <sz val="12"/>
      <color theme="1"/>
      <name val="Calibri"/>
      <family val="2"/>
      <scheme val="minor"/>
    </font>
    <font>
      <b/>
      <u/>
      <sz val="16"/>
      <color theme="1"/>
      <name val="Calibri"/>
      <family val="2"/>
      <scheme val="minor"/>
    </font>
    <font>
      <sz val="10"/>
      <color indexed="8"/>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4"/>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theme="5" tint="-0.499984740745262"/>
      <name val="Calibri"/>
      <family val="2"/>
      <scheme val="minor"/>
    </font>
    <font>
      <b/>
      <i/>
      <sz val="12"/>
      <color rgb="FFFF0000"/>
      <name val="Cambria"/>
      <family val="1"/>
    </font>
    <font>
      <b/>
      <u/>
      <sz val="14"/>
      <color theme="1"/>
      <name val="Calibri"/>
      <family val="2"/>
      <scheme val="minor"/>
    </font>
    <font>
      <b/>
      <u/>
      <sz val="10"/>
      <color theme="1"/>
      <name val="Calibri"/>
      <family val="2"/>
      <scheme val="minor"/>
    </font>
    <font>
      <u/>
      <sz val="10"/>
      <color theme="1"/>
      <name val="Calibri"/>
      <family val="2"/>
      <scheme val="minor"/>
    </font>
    <font>
      <sz val="11"/>
      <color theme="9" tint="-0.499984740745262"/>
      <name val="Calibri"/>
      <family val="2"/>
      <scheme val="minor"/>
    </font>
  </fonts>
  <fills count="8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0" tint="-0.499984740745262"/>
        <bgColor indexed="64"/>
      </patternFill>
    </fill>
  </fills>
  <borders count="10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5" applyNumberFormat="0" applyFill="0" applyAlignment="0" applyProtection="0"/>
    <xf numFmtId="0" fontId="71" fillId="0" borderId="46" applyNumberFormat="0" applyFill="0" applyAlignment="0" applyProtection="0"/>
    <xf numFmtId="0" fontId="72" fillId="0" borderId="47" applyNumberFormat="0" applyFill="0" applyAlignment="0" applyProtection="0"/>
    <xf numFmtId="0" fontId="72" fillId="0" borderId="0" applyNumberFormat="0" applyFill="0" applyBorder="0" applyAlignment="0" applyProtection="0"/>
    <xf numFmtId="0" fontId="73" fillId="35" borderId="0" applyNumberFormat="0" applyBorder="0" applyAlignment="0" applyProtection="0"/>
    <xf numFmtId="0" fontId="74" fillId="36" borderId="0" applyNumberFormat="0" applyBorder="0" applyAlignment="0" applyProtection="0"/>
    <xf numFmtId="0" fontId="75" fillId="38" borderId="48" applyNumberFormat="0" applyAlignment="0" applyProtection="0"/>
    <xf numFmtId="0" fontId="76" fillId="39" borderId="49" applyNumberFormat="0" applyAlignment="0" applyProtection="0"/>
    <xf numFmtId="0" fontId="77" fillId="39" borderId="48" applyNumberFormat="0" applyAlignment="0" applyProtection="0"/>
    <xf numFmtId="0" fontId="78" fillId="0" borderId="50" applyNumberFormat="0" applyFill="0" applyAlignment="0" applyProtection="0"/>
    <xf numFmtId="0" fontId="79"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80" fillId="42" borderId="0" applyNumberFormat="0" applyBorder="0" applyAlignment="0" applyProtection="0"/>
    <xf numFmtId="0" fontId="80" fillId="43"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7" borderId="0" applyNumberFormat="0" applyBorder="0" applyAlignment="0" applyProtection="0"/>
    <xf numFmtId="0" fontId="33" fillId="41" borderId="52"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4"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1" fillId="48" borderId="0">
      <alignment horizontal="right" vertical="center"/>
    </xf>
    <xf numFmtId="49" fontId="81" fillId="48" borderId="0">
      <alignment horizontal="left" vertical="center"/>
    </xf>
    <xf numFmtId="49" fontId="81" fillId="48" borderId="0">
      <alignment horizontal="center" vertical="center"/>
    </xf>
    <xf numFmtId="49" fontId="81" fillId="48" borderId="0">
      <alignment horizontal="center" vertical="center"/>
    </xf>
    <xf numFmtId="49" fontId="81" fillId="48" borderId="0">
      <alignment horizontal="right" vertical="center"/>
    </xf>
    <xf numFmtId="40" fontId="81" fillId="48" borderId="0">
      <alignment horizontal="right"/>
    </xf>
    <xf numFmtId="49" fontId="81"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1" fillId="48" borderId="0">
      <alignment horizontal="center" vertical="center"/>
    </xf>
    <xf numFmtId="49" fontId="81" fillId="48" borderId="0">
      <alignment horizontal="center" vertical="center"/>
    </xf>
    <xf numFmtId="174" fontId="81" fillId="48" borderId="0">
      <alignment horizontal="center" vertical="center"/>
    </xf>
    <xf numFmtId="49" fontId="81" fillId="48"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4"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4" fontId="82" fillId="0" borderId="14">
      <alignment horizontal="right"/>
    </xf>
    <xf numFmtId="49" fontId="82" fillId="0" borderId="0">
      <alignment horizontal="right"/>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81"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49" borderId="0">
      <alignment horizontal="center" vertical="center"/>
    </xf>
    <xf numFmtId="49" fontId="11" fillId="49" borderId="0">
      <alignment horizontal="left" vertical="center"/>
    </xf>
    <xf numFmtId="49" fontId="82" fillId="49" borderId="0">
      <alignment horizontal="center" vertical="center"/>
    </xf>
    <xf numFmtId="0" fontId="82" fillId="50" borderId="0">
      <alignment horizontal="left"/>
    </xf>
    <xf numFmtId="49" fontId="11" fillId="0" borderId="0"/>
    <xf numFmtId="0" fontId="82" fillId="50" borderId="0">
      <alignment horizontal="left"/>
    </xf>
    <xf numFmtId="40" fontId="82" fillId="0" borderId="0">
      <alignment horizontal="right"/>
    </xf>
    <xf numFmtId="49" fontId="81" fillId="48" borderId="0"/>
    <xf numFmtId="49" fontId="81" fillId="48" borderId="0"/>
    <xf numFmtId="49" fontId="11" fillId="0" borderId="0"/>
    <xf numFmtId="0" fontId="84" fillId="51"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48" borderId="0">
      <alignment horizontal="left"/>
    </xf>
    <xf numFmtId="0" fontId="86" fillId="48"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2" borderId="0">
      <alignment horizontal="left"/>
    </xf>
    <xf numFmtId="0" fontId="88" fillId="52"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4" fontId="82" fillId="0" borderId="0">
      <alignment horizontal="right"/>
    </xf>
    <xf numFmtId="49" fontId="82" fillId="0" borderId="0" applyBorder="0">
      <alignment horizontal="right"/>
    </xf>
    <xf numFmtId="0" fontId="11" fillId="0" borderId="0"/>
    <xf numFmtId="49" fontId="90" fillId="51" borderId="0">
      <alignment horizontal="left"/>
    </xf>
    <xf numFmtId="49" fontId="90" fillId="51" borderId="0">
      <alignment horizontal="left"/>
    </xf>
    <xf numFmtId="0" fontId="91" fillId="51" borderId="0">
      <alignment horizontal="left"/>
    </xf>
    <xf numFmtId="175" fontId="91" fillId="51" borderId="0">
      <alignment horizontal="left"/>
    </xf>
    <xf numFmtId="40" fontId="82" fillId="0" borderId="0">
      <alignment horizontal="right"/>
    </xf>
    <xf numFmtId="49" fontId="92" fillId="51" borderId="0">
      <alignment horizontal="left"/>
    </xf>
    <xf numFmtId="49" fontId="92" fillId="51"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4" fontId="82" fillId="0" borderId="14">
      <alignment horizontal="right"/>
    </xf>
    <xf numFmtId="49" fontId="82" fillId="0" borderId="0">
      <alignment horizontal="right"/>
    </xf>
    <xf numFmtId="40" fontId="82" fillId="0" borderId="14">
      <alignment horizontal="right"/>
    </xf>
    <xf numFmtId="0" fontId="82" fillId="50" borderId="0">
      <alignment horizontal="left"/>
    </xf>
    <xf numFmtId="49" fontId="11" fillId="0" borderId="0"/>
    <xf numFmtId="0" fontId="82" fillId="50" borderId="0">
      <alignment horizontal="left"/>
    </xf>
    <xf numFmtId="174"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6"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4"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3"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80" fillId="55" borderId="0" applyNumberFormat="0" applyBorder="0" applyAlignment="0" applyProtection="0"/>
    <xf numFmtId="0" fontId="94" fillId="55" borderId="0" applyNumberFormat="0" applyBorder="0" applyAlignment="0" applyProtection="0"/>
    <xf numFmtId="0" fontId="80" fillId="58" borderId="0" applyNumberFormat="0" applyBorder="0" applyAlignment="0" applyProtection="0"/>
    <xf numFmtId="0" fontId="94" fillId="58" borderId="0" applyNumberFormat="0" applyBorder="0" applyAlignment="0" applyProtection="0"/>
    <xf numFmtId="0" fontId="80" fillId="61" borderId="0" applyNumberFormat="0" applyBorder="0" applyAlignment="0" applyProtection="0"/>
    <xf numFmtId="0" fontId="94" fillId="61" borderId="0" applyNumberFormat="0" applyBorder="0" applyAlignment="0" applyProtection="0"/>
    <xf numFmtId="0" fontId="80" fillId="64" borderId="0" applyNumberFormat="0" applyBorder="0" applyAlignment="0" applyProtection="0"/>
    <xf numFmtId="0" fontId="94" fillId="64" borderId="0" applyNumberFormat="0" applyBorder="0" applyAlignment="0" applyProtection="0"/>
    <xf numFmtId="0" fontId="80" fillId="67" borderId="0" applyNumberFormat="0" applyBorder="0" applyAlignment="0" applyProtection="0"/>
    <xf numFmtId="0" fontId="94" fillId="67" borderId="0" applyNumberFormat="0" applyBorder="0" applyAlignment="0" applyProtection="0"/>
    <xf numFmtId="0" fontId="80" fillId="70" borderId="0" applyNumberFormat="0" applyBorder="0" applyAlignment="0" applyProtection="0"/>
    <xf numFmtId="0" fontId="94" fillId="70"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5" fillId="36" borderId="0" applyNumberFormat="0" applyBorder="0" applyAlignment="0" applyProtection="0"/>
    <xf numFmtId="0" fontId="96" fillId="39" borderId="48" applyNumberFormat="0" applyAlignment="0" applyProtection="0"/>
    <xf numFmtId="0" fontId="97"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5" borderId="0" applyNumberFormat="0" applyBorder="0" applyAlignment="0" applyProtection="0"/>
    <xf numFmtId="0" fontId="100" fillId="0" borderId="45" applyNumberFormat="0" applyFill="0" applyAlignment="0" applyProtection="0"/>
    <xf numFmtId="0" fontId="101"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2" fillId="0" borderId="47" applyNumberFormat="0" applyFill="0" applyAlignment="0" applyProtection="0"/>
    <xf numFmtId="0" fontId="102" fillId="0" borderId="0" applyNumberFormat="0" applyFill="0" applyBorder="0" applyAlignment="0" applyProtection="0"/>
    <xf numFmtId="0" fontId="103" fillId="38" borderId="48" applyNumberFormat="0" applyAlignment="0" applyProtection="0"/>
    <xf numFmtId="0" fontId="104" fillId="0" borderId="50" applyNumberFormat="0" applyFill="0" applyAlignment="0" applyProtection="0"/>
    <xf numFmtId="0" fontId="105"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6" fillId="39" borderId="49"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3"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5" fillId="0" borderId="0"/>
    <xf numFmtId="0" fontId="33" fillId="0" borderId="0"/>
    <xf numFmtId="0" fontId="125" fillId="0" borderId="0"/>
    <xf numFmtId="43" fontId="112" fillId="0" borderId="0" applyFont="0" applyFill="0" applyBorder="0" applyAlignment="0" applyProtection="0"/>
    <xf numFmtId="0" fontId="112" fillId="0" borderId="0"/>
    <xf numFmtId="0" fontId="112" fillId="0" borderId="0"/>
    <xf numFmtId="0" fontId="112" fillId="0" borderId="0"/>
    <xf numFmtId="0" fontId="126" fillId="0" borderId="0"/>
    <xf numFmtId="0" fontId="126" fillId="0" borderId="0"/>
    <xf numFmtId="0" fontId="127" fillId="0" borderId="0"/>
    <xf numFmtId="0" fontId="126" fillId="0" borderId="0"/>
    <xf numFmtId="0" fontId="125" fillId="0" borderId="0"/>
    <xf numFmtId="0" fontId="126" fillId="0" borderId="0"/>
    <xf numFmtId="0" fontId="125" fillId="0" borderId="0"/>
    <xf numFmtId="0" fontId="127"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6" fillId="0" borderId="0"/>
    <xf numFmtId="0" fontId="125" fillId="0" borderId="0"/>
    <xf numFmtId="0" fontId="125" fillId="0" borderId="0"/>
    <xf numFmtId="0" fontId="126" fillId="0" borderId="0"/>
    <xf numFmtId="0" fontId="125" fillId="0" borderId="0"/>
    <xf numFmtId="0" fontId="125" fillId="0" borderId="0"/>
    <xf numFmtId="0" fontId="127" fillId="0" borderId="0"/>
    <xf numFmtId="0" fontId="125" fillId="5" borderId="7" applyNumberFormat="0" applyFont="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0" borderId="0"/>
    <xf numFmtId="0" fontId="127"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5" borderId="7" applyNumberFormat="0" applyFont="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5" fillId="0" borderId="0"/>
    <xf numFmtId="0" fontId="127" fillId="0" borderId="0"/>
    <xf numFmtId="0" fontId="125" fillId="0" borderId="0"/>
    <xf numFmtId="0" fontId="127" fillId="0" borderId="0"/>
    <xf numFmtId="0" fontId="125" fillId="0" borderId="0"/>
    <xf numFmtId="0" fontId="128"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28" fillId="0" borderId="0"/>
    <xf numFmtId="0" fontId="126" fillId="0" borderId="0"/>
    <xf numFmtId="0" fontId="126"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7" fillId="0" borderId="0"/>
    <xf numFmtId="0" fontId="127"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8"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65" fillId="0" borderId="0"/>
    <xf numFmtId="0" fontId="168" fillId="0" borderId="0"/>
    <xf numFmtId="43" fontId="168" fillId="0" borderId="0" applyFont="0" applyFill="0" applyBorder="0" applyAlignment="0" applyProtection="0"/>
    <xf numFmtId="44" fontId="168"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732">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0" fillId="33" borderId="22" xfId="0" applyFont="1" applyFill="1" applyBorder="1" applyAlignment="1" applyProtection="1">
      <alignment vertical="center" wrapText="1"/>
    </xf>
    <xf numFmtId="0" fontId="39" fillId="33"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55"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69" fillId="22" borderId="0" xfId="0" applyFont="1" applyFill="1" applyProtection="1"/>
    <xf numFmtId="0" fontId="116" fillId="22" borderId="0" xfId="0" applyFont="1" applyFill="1" applyProtection="1"/>
    <xf numFmtId="0" fontId="80" fillId="22" borderId="0" xfId="0" applyFont="1" applyFill="1" applyAlignment="1" applyProtection="1">
      <alignment vertical="center" wrapText="1"/>
    </xf>
    <xf numFmtId="0" fontId="80" fillId="22" borderId="0" xfId="0" applyFont="1" applyFill="1" applyAlignment="1" applyProtection="1">
      <alignment vertical="center"/>
      <protection locked="0"/>
    </xf>
    <xf numFmtId="0" fontId="80" fillId="22" borderId="0" xfId="0" applyFont="1" applyFill="1" applyAlignment="1" applyProtection="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80"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2" xfId="0" applyNumberFormat="1" applyFont="1" applyFill="1" applyBorder="1" applyAlignment="1" applyProtection="1">
      <alignment horizontal="center" vertical="center"/>
    </xf>
    <xf numFmtId="0" fontId="0" fillId="71" borderId="0" xfId="0" applyFill="1"/>
    <xf numFmtId="0" fontId="117" fillId="71" borderId="0" xfId="0" applyFont="1" applyFill="1" applyAlignment="1">
      <alignment vertical="center" wrapText="1"/>
    </xf>
    <xf numFmtId="0" fontId="46" fillId="71" borderId="0" xfId="0" applyFont="1" applyFill="1" applyAlignment="1">
      <alignment horizontal="justify" vertical="center"/>
    </xf>
    <xf numFmtId="0" fontId="122" fillId="75"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8" fillId="71" borderId="0" xfId="0" applyFont="1" applyFill="1" applyAlignment="1">
      <alignment horizontal="left" vertical="center" wrapText="1"/>
    </xf>
    <xf numFmtId="0" fontId="33" fillId="71" borderId="0" xfId="30097" applyFill="1"/>
    <xf numFmtId="0" fontId="121" fillId="75" borderId="0" xfId="30097" applyFont="1" applyFill="1" applyAlignment="1">
      <alignment horizontal="center" vertical="center" wrapText="1"/>
    </xf>
    <xf numFmtId="0" fontId="117" fillId="71" borderId="0" xfId="30097" applyFont="1" applyFill="1" applyAlignment="1">
      <alignment vertical="center" wrapText="1"/>
    </xf>
    <xf numFmtId="0" fontId="46" fillId="71" borderId="0" xfId="30097" applyFont="1" applyFill="1" applyAlignment="1">
      <alignment vertical="center" wrapText="1"/>
    </xf>
    <xf numFmtId="0" fontId="122" fillId="75"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xf>
    <xf numFmtId="0" fontId="39" fillId="76" borderId="70" xfId="0" applyFont="1" applyFill="1" applyBorder="1" applyAlignment="1">
      <alignment horizontal="center" wrapText="1"/>
    </xf>
    <xf numFmtId="38" fontId="39" fillId="29" borderId="0" xfId="439" applyNumberFormat="1" applyFont="1" applyFill="1" applyAlignment="1" applyProtection="1">
      <alignment horizontal="center" vertical="center"/>
      <protection locked="0"/>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3"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3"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39" fillId="76" borderId="62"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0" fontId="131" fillId="0" borderId="0" xfId="682" applyFont="1" applyAlignment="1">
      <alignment vertical="center"/>
    </xf>
    <xf numFmtId="0" fontId="52" fillId="0" borderId="0" xfId="682" applyFont="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0" borderId="22" xfId="0" applyFont="1" applyFill="1" applyBorder="1" applyAlignment="1">
      <alignment vertical="center" wrapText="1"/>
    </xf>
    <xf numFmtId="39" fontId="134" fillId="74"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6" borderId="24" xfId="0" applyNumberFormat="1" applyFont="1" applyFill="1" applyBorder="1" applyAlignment="1" applyProtection="1">
      <alignment horizontal="left" vertical="center" wrapText="1"/>
    </xf>
    <xf numFmtId="0" fontId="134" fillId="76" borderId="0" xfId="0" applyFont="1" applyFill="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3"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49" fontId="0" fillId="72" borderId="62"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2"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7" fillId="0" borderId="0" xfId="0"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0" xfId="0" applyFont="1" applyBorder="1"/>
    <xf numFmtId="0" fontId="0" fillId="0" borderId="54"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8"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39" fillId="0" borderId="0" xfId="0" applyFont="1" applyAlignment="1" applyProtection="1">
      <alignment horizontal="center"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7" fillId="72" borderId="0" xfId="439" applyNumberFormat="1" applyFont="1" applyFill="1" applyAlignment="1" applyProtection="1">
      <alignment wrapText="1"/>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41" fontId="68" fillId="72" borderId="0" xfId="439" applyNumberFormat="1" applyFont="1" applyFill="1" applyAlignment="1" applyProtection="1">
      <alignment wrapText="1"/>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NumberFormat="1" applyFont="1" applyFill="1" applyAlignment="1" applyProtection="1">
      <alignment wrapText="1"/>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164" fontId="39" fillId="72" borderId="0" xfId="439" applyNumberFormat="1" applyFont="1" applyFill="1" applyAlignment="1" applyProtection="1">
      <alignment horizontal="center" vertical="center"/>
      <protection locked="0"/>
    </xf>
    <xf numFmtId="41" fontId="68" fillId="72" borderId="0" xfId="0" applyNumberFormat="1" applyFont="1" applyFill="1" applyAlignment="1" applyProtection="1">
      <alignment wrapText="1"/>
    </xf>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164" fontId="0" fillId="72" borderId="0" xfId="439" applyNumberFormat="1" applyFont="1" applyFill="1" applyProtection="1"/>
    <xf numFmtId="164" fontId="0" fillId="72" borderId="0" xfId="439" applyNumberFormat="1" applyFont="1" applyFill="1" applyAlignment="1" applyProtection="1">
      <alignment horizontal="center"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46" fillId="72" borderId="0" xfId="0" applyFont="1" applyFill="1" applyAlignment="1" applyProtection="1">
      <alignment horizontal="left" vertical="center"/>
    </xf>
    <xf numFmtId="0" fontId="80" fillId="72" borderId="0" xfId="0" applyFont="1" applyFill="1" applyAlignment="1" applyProtection="1">
      <alignment vertical="center"/>
    </xf>
    <xf numFmtId="0" fontId="147" fillId="72" borderId="0" xfId="0" applyFont="1" applyFill="1" applyAlignment="1" applyProtection="1">
      <alignment vertical="center"/>
      <protection locked="0"/>
    </xf>
    <xf numFmtId="0" fontId="57" fillId="72" borderId="0" xfId="0" applyFont="1" applyFill="1" applyAlignment="1">
      <alignment vertical="center" wrapText="1"/>
    </xf>
    <xf numFmtId="41" fontId="148" fillId="0" borderId="0" xfId="0" applyNumberFormat="1" applyFont="1" applyFill="1" applyAlignment="1" applyProtection="1">
      <alignment wrapText="1"/>
    </xf>
    <xf numFmtId="0" fontId="57"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8" xfId="0" applyBorder="1"/>
    <xf numFmtId="10" fontId="0" fillId="0" borderId="55" xfId="0" applyNumberFormat="1" applyBorder="1" applyAlignment="1">
      <alignment horizontal="center" vertical="center" wrapText="1"/>
    </xf>
    <xf numFmtId="0" fontId="39" fillId="0" borderId="55" xfId="0" applyFont="1" applyBorder="1" applyAlignment="1">
      <alignment horizontal="center"/>
    </xf>
    <xf numFmtId="0" fontId="39" fillId="76" borderId="65" xfId="0" applyFont="1" applyFill="1" applyBorder="1" applyAlignment="1">
      <alignment horizontal="center"/>
    </xf>
    <xf numFmtId="0" fontId="39" fillId="76" borderId="55" xfId="0" applyFont="1" applyFill="1" applyBorder="1" applyAlignment="1">
      <alignment horizontal="center"/>
    </xf>
    <xf numFmtId="0" fontId="0" fillId="76" borderId="55" xfId="0" applyFill="1" applyBorder="1"/>
    <xf numFmtId="0" fontId="0" fillId="76" borderId="55" xfId="0" applyFill="1" applyBorder="1" applyAlignment="1">
      <alignment horizontal="center"/>
    </xf>
    <xf numFmtId="0" fontId="0" fillId="0" borderId="71" xfId="0" applyBorder="1"/>
    <xf numFmtId="0" fontId="0" fillId="0" borderId="76" xfId="0" applyBorder="1"/>
    <xf numFmtId="0" fontId="37" fillId="76" borderId="55" xfId="0" applyFont="1" applyFill="1" applyBorder="1" applyAlignment="1">
      <alignment vertical="center" wrapText="1"/>
    </xf>
    <xf numFmtId="0" fontId="0" fillId="76" borderId="55" xfId="0" applyFill="1" applyBorder="1" applyAlignment="1">
      <alignment vertical="center"/>
    </xf>
    <xf numFmtId="0" fontId="37" fillId="76" borderId="55" xfId="0" applyFont="1" applyFill="1" applyBorder="1" applyAlignment="1">
      <alignment horizontal="justify" vertical="center"/>
    </xf>
    <xf numFmtId="0" fontId="45" fillId="76" borderId="55" xfId="0" quotePrefix="1" applyFont="1" applyFill="1" applyBorder="1" applyAlignment="1">
      <alignment horizontal="center" vertical="center" wrapText="1"/>
    </xf>
    <xf numFmtId="0" fontId="45" fillId="76" borderId="13" xfId="0" applyFont="1" applyFill="1" applyBorder="1" applyAlignment="1">
      <alignment vertical="center" wrapText="1"/>
    </xf>
    <xf numFmtId="0" fontId="40" fillId="76" borderId="13" xfId="0" applyFont="1" applyFill="1" applyBorder="1" applyAlignment="1">
      <alignment horizontal="center" vertical="center"/>
    </xf>
    <xf numFmtId="0" fontId="45" fillId="76" borderId="13" xfId="0" applyFont="1" applyFill="1" applyBorder="1" applyAlignment="1">
      <alignment vertical="center"/>
    </xf>
    <xf numFmtId="0" fontId="0" fillId="76" borderId="79" xfId="0" applyFill="1" applyBorder="1"/>
    <xf numFmtId="9" fontId="0" fillId="0" borderId="55" xfId="0" applyNumberFormat="1" applyBorder="1" applyAlignment="1">
      <alignment horizontal="center" vertical="center" wrapText="1"/>
    </xf>
    <xf numFmtId="0" fontId="0" fillId="0" borderId="55" xfId="0" applyBorder="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53" fillId="75" borderId="55" xfId="0" applyFont="1" applyFill="1" applyBorder="1" applyAlignment="1">
      <alignment horizontal="center" vertical="center" wrapText="1"/>
    </xf>
    <xf numFmtId="0" fontId="150" fillId="0" borderId="0" xfId="0" applyFont="1"/>
    <xf numFmtId="0" fontId="154" fillId="71" borderId="0" xfId="0" applyFont="1" applyFill="1" applyAlignment="1">
      <alignment horizontal="justify" vertical="center"/>
    </xf>
    <xf numFmtId="0" fontId="154" fillId="71" borderId="0" xfId="0" applyFont="1" applyFill="1" applyAlignment="1">
      <alignment vertical="center"/>
    </xf>
    <xf numFmtId="0" fontId="0" fillId="0" borderId="0" xfId="0" applyAlignment="1">
      <alignment vertical="center"/>
    </xf>
    <xf numFmtId="0" fontId="154" fillId="71" borderId="0" xfId="0" applyFont="1" applyFill="1" applyAlignment="1">
      <alignment vertical="center" wrapText="1"/>
    </xf>
    <xf numFmtId="0" fontId="158" fillId="71" borderId="0" xfId="611" applyFont="1" applyFill="1" applyAlignment="1">
      <alignment vertical="center"/>
    </xf>
    <xf numFmtId="0" fontId="159" fillId="71" borderId="0" xfId="0" applyFont="1" applyFill="1" applyAlignment="1">
      <alignment vertical="center"/>
    </xf>
    <xf numFmtId="0" fontId="160" fillId="71" borderId="0" xfId="611" applyFont="1" applyFill="1" applyAlignment="1" applyProtection="1">
      <alignment vertical="center"/>
      <protection locked="0"/>
    </xf>
    <xf numFmtId="0" fontId="159" fillId="71" borderId="0" xfId="0" applyFont="1" applyFill="1"/>
    <xf numFmtId="0" fontId="160" fillId="71" borderId="0" xfId="611" applyFont="1" applyFill="1" applyProtection="1">
      <protection locked="0"/>
    </xf>
    <xf numFmtId="0" fontId="117" fillId="71" borderId="0" xfId="30097" applyFont="1" applyFill="1" applyAlignment="1">
      <alignment horizontal="left" vertical="center" wrapText="1" indent="1"/>
    </xf>
    <xf numFmtId="0" fontId="117" fillId="71" borderId="0" xfId="30097" quotePrefix="1" applyFont="1" applyFill="1" applyAlignment="1">
      <alignment horizontal="left" vertical="center" wrapText="1" indent="1"/>
    </xf>
    <xf numFmtId="0" fontId="163" fillId="71" borderId="0" xfId="30097" applyFont="1" applyFill="1" applyAlignment="1">
      <alignment vertical="center" wrapText="1"/>
    </xf>
    <xf numFmtId="0" fontId="35" fillId="0" borderId="0" xfId="611"/>
    <xf numFmtId="0" fontId="154" fillId="71" borderId="0" xfId="30097" applyFont="1" applyFill="1" applyAlignment="1">
      <alignment vertical="center" wrapText="1"/>
    </xf>
    <xf numFmtId="0" fontId="160"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7" borderId="24" xfId="0" applyNumberFormat="1" applyFont="1" applyFill="1" applyBorder="1" applyAlignment="1" applyProtection="1">
      <alignment horizontal="left" vertical="center"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8" borderId="0" xfId="0" applyFill="1" applyAlignment="1">
      <alignment horizontal="center"/>
    </xf>
    <xf numFmtId="0" fontId="0" fillId="78" borderId="0" xfId="0" applyFill="1"/>
    <xf numFmtId="0" fontId="0" fillId="78"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8" borderId="0" xfId="0" applyFill="1" applyBorder="1"/>
    <xf numFmtId="0" fontId="0" fillId="34" borderId="0" xfId="0" applyFill="1" applyAlignment="1">
      <alignment horizontal="center"/>
    </xf>
    <xf numFmtId="0" fontId="0" fillId="34" borderId="0" xfId="0" applyFill="1"/>
    <xf numFmtId="0" fontId="0" fillId="79"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0" fontId="0" fillId="29" borderId="0" xfId="0" applyFill="1" applyAlignment="1">
      <alignment wrapText="1"/>
    </xf>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180" fontId="0" fillId="30" borderId="13" xfId="0" applyNumberFormat="1" applyFont="1" applyFill="1" applyBorder="1" applyAlignment="1" applyProtection="1">
      <alignment horizontal="center"/>
      <protection locked="0"/>
    </xf>
    <xf numFmtId="0" fontId="0" fillId="0" borderId="13" xfId="0" applyBorder="1"/>
    <xf numFmtId="0" fontId="0" fillId="0" borderId="38" xfId="0" applyBorder="1"/>
    <xf numFmtId="0" fontId="0" fillId="0" borderId="65" xfId="0" applyBorder="1"/>
    <xf numFmtId="0" fontId="39" fillId="76" borderId="80" xfId="0" applyFont="1" applyFill="1" applyBorder="1" applyAlignment="1">
      <alignment horizontal="left"/>
    </xf>
    <xf numFmtId="0" fontId="0" fillId="76" borderId="81" xfId="0" applyFill="1" applyBorder="1"/>
    <xf numFmtId="0" fontId="0" fillId="76" borderId="87" xfId="0" applyFill="1" applyBorder="1"/>
    <xf numFmtId="0" fontId="0" fillId="0" borderId="79" xfId="0" applyBorder="1"/>
    <xf numFmtId="0" fontId="152" fillId="0" borderId="66" xfId="0" applyFont="1" applyBorder="1" applyAlignment="1">
      <alignment horizontal="center" vertical="center" wrapText="1"/>
    </xf>
    <xf numFmtId="0" fontId="0" fillId="0" borderId="66" xfId="0" applyBorder="1"/>
    <xf numFmtId="0" fontId="152"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6" borderId="66" xfId="0" applyFont="1" applyFill="1" applyBorder="1" applyAlignment="1">
      <alignment vertical="center" wrapText="1"/>
    </xf>
    <xf numFmtId="0" fontId="0" fillId="76" borderId="66" xfId="0" applyFill="1" applyBorder="1" applyAlignment="1">
      <alignment vertical="center" wrapText="1"/>
    </xf>
    <xf numFmtId="0" fontId="0" fillId="0" borderId="55" xfId="0" applyBorder="1" applyAlignment="1">
      <alignment vertical="center" wrapText="1"/>
    </xf>
    <xf numFmtId="37" fontId="0" fillId="0" borderId="55"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5" xfId="0" applyFont="1" applyFill="1" applyBorder="1" applyAlignment="1">
      <alignment horizontal="center" wrapText="1"/>
    </xf>
    <xf numFmtId="0" fontId="0" fillId="76" borderId="80" xfId="0" applyFill="1" applyBorder="1"/>
    <xf numFmtId="49" fontId="39" fillId="0" borderId="55" xfId="0" quotePrefix="1" applyNumberFormat="1" applyFont="1" applyBorder="1" applyAlignment="1">
      <alignment horizontal="center" vertical="center"/>
    </xf>
    <xf numFmtId="0" fontId="0" fillId="0" borderId="55" xfId="0" applyBorder="1" applyAlignment="1">
      <alignment horizontal="justify" vertical="center"/>
    </xf>
    <xf numFmtId="0" fontId="39" fillId="0" borderId="55" xfId="0" applyFont="1" applyBorder="1" applyAlignment="1">
      <alignment horizontal="center" vertical="center"/>
    </xf>
    <xf numFmtId="0" fontId="0" fillId="1" borderId="55" xfId="0" applyFill="1" applyBorder="1" applyAlignment="1">
      <alignment horizontal="center" vertical="center" wrapText="1"/>
    </xf>
    <xf numFmtId="0" fontId="45" fillId="76" borderId="84" xfId="0" applyFont="1" applyFill="1" applyBorder="1" applyAlignment="1">
      <alignment horizontal="center" vertical="center" wrapText="1"/>
    </xf>
    <xf numFmtId="37" fontId="0" fillId="0" borderId="55" xfId="0" applyNumberFormat="1" applyBorder="1" applyAlignment="1">
      <alignment horizontal="center" vertical="center"/>
    </xf>
    <xf numFmtId="0" fontId="39" fillId="0" borderId="76" xfId="0" applyFont="1" applyBorder="1" applyAlignment="1">
      <alignment horizontal="center" vertical="center"/>
    </xf>
    <xf numFmtId="178" fontId="0" fillId="0" borderId="0" xfId="0" applyNumberFormat="1"/>
    <xf numFmtId="0" fontId="0" fillId="76" borderId="11" xfId="0" applyFill="1" applyBorder="1" applyAlignment="1">
      <alignment horizontal="center"/>
    </xf>
    <xf numFmtId="0" fontId="44" fillId="0" borderId="83" xfId="0" applyFont="1" applyBorder="1"/>
    <xf numFmtId="0" fontId="44" fillId="0" borderId="0" xfId="0" applyFont="1"/>
    <xf numFmtId="0" fontId="44" fillId="0" borderId="67" xfId="0" applyFont="1" applyBorder="1"/>
    <xf numFmtId="0" fontId="44" fillId="0" borderId="68" xfId="0" applyFont="1" applyBorder="1"/>
    <xf numFmtId="0" fontId="166" fillId="0" borderId="0" xfId="0" applyFont="1" applyAlignment="1">
      <alignment vertical="center" wrapText="1"/>
    </xf>
    <xf numFmtId="0" fontId="44" fillId="0" borderId="77" xfId="0" applyFont="1" applyBorder="1" applyAlignment="1">
      <alignment wrapText="1"/>
    </xf>
    <xf numFmtId="1" fontId="44" fillId="0" borderId="0" xfId="0" applyNumberFormat="1" applyFont="1"/>
    <xf numFmtId="0" fontId="44" fillId="0" borderId="75"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7" applyFont="1" applyFill="1" applyBorder="1"/>
    <xf numFmtId="10" fontId="44" fillId="0" borderId="67" xfId="0" applyNumberFormat="1" applyFont="1" applyBorder="1"/>
    <xf numFmtId="10" fontId="44" fillId="0" borderId="0" xfId="0" applyNumberFormat="1" applyFont="1"/>
    <xf numFmtId="10" fontId="44" fillId="0" borderId="0" xfId="0" applyNumberFormat="1" applyFont="1" applyAlignment="1">
      <alignment horizontal="center" wrapText="1"/>
    </xf>
    <xf numFmtId="37" fontId="44" fillId="0" borderId="0" xfId="0" applyNumberFormat="1" applyFont="1" applyAlignment="1">
      <alignment horizontal="center"/>
    </xf>
    <xf numFmtId="0" fontId="44" fillId="0" borderId="78" xfId="0" applyFont="1" applyBorder="1"/>
    <xf numFmtId="0" fontId="0" fillId="0" borderId="0" xfId="0" applyFill="1" applyAlignment="1">
      <alignment horizontal="left" vertical="center"/>
    </xf>
    <xf numFmtId="0" fontId="0" fillId="0" borderId="0" xfId="0" applyFill="1" applyAlignment="1">
      <alignment wrapText="1"/>
    </xf>
    <xf numFmtId="0" fontId="167" fillId="0" borderId="0" xfId="0" applyFont="1" applyFill="1" applyAlignment="1">
      <alignment horizontal="left" vertical="center"/>
    </xf>
    <xf numFmtId="0" fontId="80" fillId="0" borderId="39" xfId="0" applyFont="1" applyFill="1" applyBorder="1"/>
    <xf numFmtId="0" fontId="0" fillId="81" borderId="0" xfId="0" applyFill="1" applyAlignment="1">
      <alignment horizontal="center"/>
    </xf>
    <xf numFmtId="0" fontId="0" fillId="81" borderId="0" xfId="0" applyFill="1" applyAlignment="1">
      <alignment wrapText="1"/>
    </xf>
    <xf numFmtId="0" fontId="0" fillId="81" borderId="0" xfId="0" applyFill="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80"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4"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3"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6" xfId="439" applyNumberFormat="1" applyFont="1" applyFill="1" applyBorder="1" applyAlignment="1">
      <alignment vertical="center" wrapText="1"/>
    </xf>
    <xf numFmtId="41" fontId="68" fillId="30" borderId="74" xfId="439" applyNumberFormat="1" applyFont="1" applyFill="1" applyBorder="1" applyAlignment="1">
      <alignment vertical="center" wrapText="1"/>
    </xf>
    <xf numFmtId="0" fontId="0" fillId="33" borderId="0" xfId="0" applyFill="1" applyAlignment="1">
      <alignment horizontal="center" vertical="center" wrapText="1"/>
    </xf>
    <xf numFmtId="14" fontId="56" fillId="34" borderId="22" xfId="439" applyNumberFormat="1" applyFont="1" applyFill="1" applyBorder="1" applyAlignment="1" applyProtection="1">
      <alignment horizontal="center" vertical="center" wrapText="1"/>
    </xf>
    <xf numFmtId="0" fontId="0" fillId="33"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0" fontId="0" fillId="33" borderId="0" xfId="0" applyFill="1"/>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81" borderId="10" xfId="0" applyFill="1" applyBorder="1" applyAlignment="1">
      <alignment wrapText="1"/>
    </xf>
    <xf numFmtId="0" fontId="0" fillId="76"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6" borderId="93"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0" fontId="0" fillId="0" borderId="34" xfId="0" applyBorder="1" applyAlignment="1">
      <alignment horizontal="center" vertical="center" wrapText="1"/>
    </xf>
    <xf numFmtId="0" fontId="0" fillId="0" borderId="34" xfId="0" applyBorder="1" applyAlignment="1">
      <alignment horizontal="left" vertical="center" wrapText="1"/>
    </xf>
    <xf numFmtId="4" fontId="0" fillId="0" borderId="0" xfId="0" applyNumberFormat="1" applyFill="1"/>
    <xf numFmtId="0" fontId="0" fillId="31" borderId="0" xfId="0" applyFill="1" applyAlignment="1">
      <alignment wrapText="1"/>
    </xf>
    <xf numFmtId="0" fontId="0" fillId="78" borderId="0" xfId="0" applyFill="1" applyAlignment="1">
      <alignment wrapText="1"/>
    </xf>
    <xf numFmtId="0" fontId="0" fillId="26" borderId="0" xfId="0" applyFill="1" applyAlignment="1">
      <alignment wrapText="1"/>
    </xf>
    <xf numFmtId="0" fontId="0" fillId="20" borderId="0" xfId="0" applyFill="1" applyAlignment="1">
      <alignment wrapText="1"/>
    </xf>
    <xf numFmtId="0" fontId="0" fillId="34" borderId="0" xfId="0" applyFill="1" applyAlignment="1">
      <alignment wrapText="1"/>
    </xf>
    <xf numFmtId="0" fontId="0" fillId="79" borderId="0" xfId="0" applyFill="1" applyAlignment="1">
      <alignment wrapText="1"/>
    </xf>
    <xf numFmtId="177" fontId="56" fillId="0" borderId="22" xfId="439" applyNumberFormat="1" applyFont="1" applyFill="1" applyBorder="1" applyAlignment="1" applyProtection="1">
      <alignment horizontal="center" vertical="center" wrapText="1"/>
    </xf>
    <xf numFmtId="0" fontId="0" fillId="71" borderId="66" xfId="0" applyFill="1" applyBorder="1" applyAlignment="1">
      <alignment horizontal="left" vertical="center" wrapText="1"/>
    </xf>
    <xf numFmtId="0" fontId="44" fillId="0" borderId="55" xfId="0" applyFont="1" applyBorder="1" applyAlignment="1">
      <alignment horizontal="center" vertical="center" wrapText="1"/>
    </xf>
    <xf numFmtId="0" fontId="67" fillId="0" borderId="10" xfId="0" applyFont="1" applyFill="1" applyBorder="1" applyAlignment="1">
      <alignment vertical="center" wrapText="1"/>
    </xf>
    <xf numFmtId="0" fontId="67" fillId="0" borderId="10" xfId="0" applyFont="1" applyFill="1" applyBorder="1" applyAlignment="1">
      <alignment horizontal="left" vertical="center" wrapText="1"/>
    </xf>
    <xf numFmtId="0" fontId="49" fillId="76" borderId="66" xfId="0" applyFont="1" applyFill="1" applyBorder="1" applyAlignment="1">
      <alignment horizontal="center" wrapText="1"/>
    </xf>
    <xf numFmtId="0" fontId="0" fillId="0" borderId="34" xfId="0" applyNumberFormat="1" applyFont="1" applyFill="1" applyBorder="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21"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38" fontId="67" fillId="34" borderId="0" xfId="0" applyNumberFormat="1" applyFont="1" applyFill="1" applyAlignment="1" applyProtection="1">
      <alignment vertical="center" wrapText="1"/>
      <protection locked="0"/>
    </xf>
    <xf numFmtId="14" fontId="124" fillId="29" borderId="10" xfId="31721" applyNumberFormat="1" applyFont="1" applyFill="1" applyBorder="1" applyAlignment="1" applyProtection="1">
      <alignment horizontal="left" vertical="center"/>
      <protection locked="0"/>
    </xf>
    <xf numFmtId="37" fontId="56" fillId="0" borderId="22" xfId="439" applyNumberFormat="1" applyFont="1" applyFill="1" applyBorder="1" applyAlignment="1" applyProtection="1">
      <alignment horizontal="center" vertical="center" wrapText="1"/>
    </xf>
    <xf numFmtId="172" fontId="0" fillId="73" borderId="28" xfId="439" applyNumberFormat="1" applyFont="1" applyFill="1" applyBorder="1" applyAlignment="1" applyProtection="1">
      <alignment vertical="center"/>
    </xf>
    <xf numFmtId="0" fontId="41" fillId="76" borderId="0" xfId="0" applyFont="1" applyFill="1" applyBorder="1" applyAlignment="1">
      <alignment vertical="center" wrapText="1"/>
    </xf>
    <xf numFmtId="14" fontId="0" fillId="34" borderId="0" xfId="0" applyNumberFormat="1" applyFont="1" applyFill="1" applyAlignment="1" applyProtection="1">
      <alignment horizontal="center" vertical="center"/>
    </xf>
    <xf numFmtId="169" fontId="0" fillId="72" borderId="63" xfId="439" applyNumberFormat="1" applyFont="1" applyFill="1" applyBorder="1" applyAlignment="1" applyProtection="1">
      <alignment horizontal="center" vertical="center"/>
    </xf>
    <xf numFmtId="0" fontId="171" fillId="71" borderId="0" xfId="30097" applyFont="1" applyFill="1" applyAlignment="1">
      <alignment vertical="center" wrapText="1"/>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40" fillId="33"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72" fillId="0" borderId="0" xfId="682" applyFont="1" applyAlignment="1">
      <alignment vertical="center"/>
    </xf>
    <xf numFmtId="0" fontId="130" fillId="0" borderId="0" xfId="682" applyFont="1"/>
    <xf numFmtId="181" fontId="52" fillId="0" borderId="0" xfId="682" applyNumberFormat="1" applyFont="1" applyAlignment="1">
      <alignment horizontal="left"/>
    </xf>
    <xf numFmtId="42" fontId="132" fillId="26" borderId="0" xfId="546" applyNumberFormat="1" applyFont="1" applyFill="1"/>
    <xf numFmtId="0" fontId="0" fillId="0" borderId="0" xfId="0" quotePrefix="1" applyAlignment="1">
      <alignment horizontal="center"/>
    </xf>
    <xf numFmtId="41" fontId="132" fillId="26" borderId="0" xfId="546" applyNumberFormat="1" applyFont="1" applyFill="1"/>
    <xf numFmtId="0" fontId="39" fillId="0" borderId="0" xfId="682" applyFont="1" applyAlignment="1">
      <alignment horizontal="left"/>
    </xf>
    <xf numFmtId="41" fontId="132" fillId="26" borderId="0" xfId="682" applyNumberFormat="1" applyFont="1" applyFill="1"/>
    <xf numFmtId="41" fontId="52" fillId="26" borderId="0" xfId="682" applyNumberFormat="1" applyFont="1" applyFill="1"/>
    <xf numFmtId="41" fontId="52" fillId="26" borderId="17" xfId="449" applyNumberFormat="1" applyFont="1" applyFill="1" applyBorder="1"/>
    <xf numFmtId="181" fontId="39" fillId="0" borderId="0" xfId="682" applyNumberFormat="1" applyFont="1" applyAlignment="1">
      <alignment horizontal="left"/>
    </xf>
    <xf numFmtId="42" fontId="39" fillId="33"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42" fontId="39" fillId="0" borderId="0" xfId="546" applyNumberFormat="1" applyFont="1" applyFill="1" applyBorder="1"/>
    <xf numFmtId="0" fontId="133" fillId="0" borderId="0" xfId="682" applyFont="1" applyAlignment="1">
      <alignment horizontal="left" vertical="center" wrapText="1"/>
    </xf>
    <xf numFmtId="42" fontId="52" fillId="26" borderId="0" xfId="31722" applyNumberFormat="1" applyFont="1" applyFill="1"/>
    <xf numFmtId="41" fontId="132" fillId="26" borderId="0" xfId="0" applyNumberFormat="1" applyFont="1" applyFill="1"/>
    <xf numFmtId="181" fontId="49" fillId="0" borderId="0" xfId="682" applyNumberFormat="1" applyFont="1" applyAlignment="1">
      <alignment horizontal="left"/>
    </xf>
    <xf numFmtId="42" fontId="49" fillId="33" borderId="19" xfId="546" applyNumberFormat="1" applyFont="1" applyFill="1" applyBorder="1"/>
    <xf numFmtId="10" fontId="39" fillId="0" borderId="19" xfId="682" applyNumberFormat="1" applyFont="1" applyBorder="1" applyAlignment="1">
      <alignment horizontal="right" vertical="center"/>
    </xf>
    <xf numFmtId="0" fontId="0" fillId="0" borderId="0" xfId="0" applyAlignment="1">
      <alignment horizontal="left"/>
    </xf>
    <xf numFmtId="0" fontId="0" fillId="0" borderId="0" xfId="0" applyAlignment="1">
      <alignment horizontal="left" wrapText="1"/>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0" applyFont="1"/>
    <xf numFmtId="0" fontId="33" fillId="0" borderId="0" xfId="682" applyFont="1"/>
    <xf numFmtId="0" fontId="39" fillId="0" borderId="0" xfId="682" applyFont="1" applyAlignment="1">
      <alignment wrapText="1"/>
    </xf>
    <xf numFmtId="0" fontId="0" fillId="0" borderId="0" xfId="682" applyFont="1"/>
    <xf numFmtId="0" fontId="130"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31"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73" fillId="0" borderId="0" xfId="682" applyFont="1"/>
    <xf numFmtId="181" fontId="52" fillId="0" borderId="0" xfId="682" applyNumberFormat="1" applyFont="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173" fillId="0" borderId="0" xfId="682" applyFont="1" applyAlignment="1">
      <alignment vertical="center"/>
    </xf>
    <xf numFmtId="0" fontId="174" fillId="0" borderId="0" xfId="682" applyFont="1"/>
    <xf numFmtId="0" fontId="49" fillId="0" borderId="0" xfId="682" applyFont="1"/>
    <xf numFmtId="0" fontId="133"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4" fillId="0" borderId="0" xfId="0" applyFont="1" applyAlignment="1">
      <alignment horizontal="left" vertical="center" wrapText="1"/>
    </xf>
    <xf numFmtId="181" fontId="49" fillId="0" borderId="0" xfId="682" applyNumberFormat="1" applyFont="1"/>
    <xf numFmtId="0" fontId="0" fillId="0" borderId="0" xfId="0" quotePrefix="1"/>
    <xf numFmtId="10" fontId="49" fillId="0" borderId="19" xfId="682" applyNumberFormat="1" applyFont="1" applyBorder="1"/>
    <xf numFmtId="164" fontId="0" fillId="0" borderId="0" xfId="0" applyNumberFormat="1"/>
    <xf numFmtId="0" fontId="51" fillId="0" borderId="0" xfId="0" applyFont="1"/>
    <xf numFmtId="2" fontId="0" fillId="0" borderId="0" xfId="0" applyNumberFormat="1"/>
    <xf numFmtId="164" fontId="0" fillId="0" borderId="0" xfId="439" applyNumberFormat="1" applyFont="1"/>
    <xf numFmtId="0" fontId="44" fillId="0" borderId="43" xfId="0" applyFont="1" applyFill="1" applyBorder="1" applyAlignment="1" applyProtection="1">
      <alignment horizontal="center" vertic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28" borderId="0" xfId="0" applyFont="1" applyFill="1" applyAlignment="1" applyProtection="1">
      <alignment horizontal="center" vertical="center"/>
    </xf>
    <xf numFmtId="0" fontId="0" fillId="29" borderId="69" xfId="0" applyFill="1" applyBorder="1" applyAlignment="1" applyProtection="1">
      <alignment horizontal="center" vertical="center"/>
      <protection locked="0"/>
    </xf>
    <xf numFmtId="1" fontId="0" fillId="29" borderId="69" xfId="0" applyNumberFormat="1"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0" fillId="0" borderId="69" xfId="0" applyFill="1" applyBorder="1" applyAlignment="1"/>
    <xf numFmtId="0" fontId="0" fillId="0" borderId="0" xfId="0" applyFill="1" applyAlignment="1"/>
    <xf numFmtId="0" fontId="0" fillId="0" borderId="95" xfId="0" applyBorder="1" applyAlignment="1">
      <alignment horizontal="center"/>
    </xf>
    <xf numFmtId="0" fontId="0" fillId="0" borderId="96" xfId="0" applyFill="1" applyBorder="1"/>
    <xf numFmtId="2" fontId="0" fillId="0" borderId="96" xfId="0" applyNumberFormat="1" applyFill="1" applyBorder="1" applyAlignment="1">
      <alignment wrapText="1"/>
    </xf>
    <xf numFmtId="0" fontId="0" fillId="0" borderId="97" xfId="0" applyBorder="1" applyAlignment="1">
      <alignment wrapText="1"/>
    </xf>
    <xf numFmtId="0" fontId="0" fillId="0" borderId="98"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9" xfId="0" applyBorder="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4" xfId="546" applyNumberFormat="1" applyFont="1" applyBorder="1"/>
    <xf numFmtId="42" fontId="52" fillId="0" borderId="19" xfId="546" applyNumberFormat="1" applyFont="1" applyBorder="1"/>
    <xf numFmtId="0" fontId="39" fillId="28" borderId="0" xfId="0" applyFont="1" applyFill="1" applyAlignment="1" applyProtection="1">
      <alignment horizontal="left" vertical="center"/>
    </xf>
    <xf numFmtId="0" fontId="0" fillId="0" borderId="0" xfId="0" applyAlignment="1">
      <alignment vertical="center" wrapText="1"/>
    </xf>
    <xf numFmtId="0" fontId="0" fillId="0" borderId="0" xfId="0" applyNumberFormat="1"/>
    <xf numFmtId="0" fontId="0" fillId="33" borderId="13" xfId="0" applyFont="1" applyFill="1" applyBorder="1" applyAlignment="1">
      <alignment horizontal="left" wrapText="1"/>
    </xf>
    <xf numFmtId="0" fontId="0" fillId="33" borderId="16" xfId="0" applyFont="1"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2" xfId="0" applyFont="1" applyFill="1" applyBorder="1" applyAlignment="1">
      <alignment horizontal="center" vertical="center" wrapText="1"/>
    </xf>
    <xf numFmtId="0" fontId="0" fillId="0" borderId="36" xfId="0" applyFont="1" applyBorder="1" applyAlignment="1">
      <alignment horizontal="left"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69" fillId="80" borderId="13" xfId="0" applyFont="1" applyFill="1" applyBorder="1" applyAlignment="1">
      <alignment horizontal="center" vertical="center"/>
    </xf>
    <xf numFmtId="0" fontId="169" fillId="80"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51" fillId="0" borderId="38" xfId="0" applyFont="1" applyBorder="1" applyAlignment="1">
      <alignment horizontal="center" vertical="center"/>
    </xf>
    <xf numFmtId="0" fontId="151" fillId="0" borderId="39" xfId="0" applyFont="1" applyBorder="1" applyAlignment="1">
      <alignment horizontal="center" vertical="center"/>
    </xf>
    <xf numFmtId="0" fontId="151" fillId="0" borderId="16" xfId="0" applyFont="1" applyBorder="1" applyAlignment="1">
      <alignment horizontal="center" vertical="center"/>
    </xf>
    <xf numFmtId="0" fontId="151"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48" fillId="0" borderId="88" xfId="0" applyFont="1" applyBorder="1" applyAlignment="1">
      <alignment horizontal="center" vertical="center" wrapText="1"/>
    </xf>
    <xf numFmtId="0" fontId="48" fillId="0" borderId="89" xfId="0" applyFont="1" applyBorder="1" applyAlignment="1">
      <alignment horizontal="center" vertical="center" wrapText="1"/>
    </xf>
    <xf numFmtId="0" fontId="48" fillId="0" borderId="85"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9" xfId="0" applyFont="1" applyBorder="1" applyAlignment="1">
      <alignment horizontal="center" vertical="center" wrapText="1"/>
    </xf>
    <xf numFmtId="0" fontId="39" fillId="0" borderId="66" xfId="0" applyFont="1" applyBorder="1" applyAlignment="1">
      <alignment horizontal="center" vertical="center"/>
    </xf>
    <xf numFmtId="0" fontId="48" fillId="0" borderId="90" xfId="0" applyFont="1" applyBorder="1" applyAlignment="1">
      <alignment horizontal="center" vertic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129" fillId="71" borderId="65" xfId="0" applyFont="1" applyFill="1" applyBorder="1" applyAlignment="1">
      <alignment horizontal="center" vertical="center" wrapText="1"/>
    </xf>
    <xf numFmtId="0" fontId="129" fillId="71" borderId="79" xfId="0" applyFont="1" applyFill="1" applyBorder="1" applyAlignment="1">
      <alignment horizontal="center" vertical="center" wrapText="1"/>
    </xf>
    <xf numFmtId="0" fontId="57" fillId="76" borderId="65" xfId="0" applyFont="1" applyFill="1" applyBorder="1" applyAlignment="1">
      <alignment horizontal="center" vertical="center" wrapText="1"/>
    </xf>
    <xf numFmtId="0" fontId="57" fillId="76" borderId="79" xfId="0" applyFont="1" applyFill="1" applyBorder="1" applyAlignment="1">
      <alignment horizontal="center" vertical="center" wrapText="1"/>
    </xf>
    <xf numFmtId="0" fontId="57" fillId="76" borderId="16" xfId="0" applyFont="1" applyFill="1" applyBorder="1" applyAlignment="1">
      <alignment horizontal="left" wrapText="1"/>
    </xf>
    <xf numFmtId="0" fontId="57" fillId="76" borderId="82" xfId="0" applyFont="1" applyFill="1" applyBorder="1" applyAlignment="1">
      <alignment horizontal="left" wrapText="1"/>
    </xf>
    <xf numFmtId="0" fontId="39" fillId="76" borderId="16" xfId="0" applyFont="1" applyFill="1" applyBorder="1" applyAlignment="1">
      <alignment horizontal="center" wrapText="1"/>
    </xf>
    <xf numFmtId="0" fontId="39" fillId="76" borderId="11" xfId="0" applyFont="1" applyFill="1" applyBorder="1" applyAlignment="1">
      <alignment horizontal="center" wrapText="1"/>
    </xf>
    <xf numFmtId="0" fontId="57" fillId="0" borderId="11" xfId="0" applyFont="1" applyFill="1" applyBorder="1" applyAlignment="1">
      <alignment horizontal="left" vertical="center" wrapText="1"/>
    </xf>
    <xf numFmtId="0" fontId="57" fillId="0" borderId="55" xfId="0" applyFont="1" applyFill="1" applyBorder="1" applyAlignment="1">
      <alignment horizontal="left" vertical="center" wrapText="1"/>
    </xf>
    <xf numFmtId="0" fontId="40" fillId="0" borderId="13" xfId="682" applyFont="1" applyBorder="1" applyAlignment="1">
      <alignment horizontal="justify" vertical="justify" wrapText="1"/>
    </xf>
    <xf numFmtId="0" fontId="40" fillId="0" borderId="16" xfId="682" applyFont="1" applyBorder="1" applyAlignment="1">
      <alignment horizontal="justify" vertical="justify" wrapText="1"/>
    </xf>
    <xf numFmtId="0" fontId="40" fillId="0" borderId="11" xfId="682" applyFont="1" applyBorder="1" applyAlignment="1">
      <alignment horizontal="justify" vertical="justify" wrapText="1"/>
    </xf>
    <xf numFmtId="0" fontId="57" fillId="76" borderId="11" xfId="0" applyFont="1" applyFill="1" applyBorder="1" applyAlignment="1">
      <alignment horizontal="justify" vertical="center" wrapText="1"/>
    </xf>
    <xf numFmtId="0" fontId="57" fillId="76" borderId="55" xfId="0" applyFont="1" applyFill="1" applyBorder="1" applyAlignment="1">
      <alignment horizontal="justify" vertical="center" wrapText="1"/>
    </xf>
    <xf numFmtId="0" fontId="57" fillId="76" borderId="40" xfId="0" applyFont="1" applyFill="1" applyBorder="1" applyAlignment="1">
      <alignment horizontal="left" wrapText="1"/>
    </xf>
    <xf numFmtId="0" fontId="57" fillId="76" borderId="66" xfId="0" applyFont="1" applyFill="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57" fillId="76" borderId="16" xfId="0" applyFont="1" applyFill="1" applyBorder="1" applyAlignment="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32">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31"/>
      <tableStyleElement type="headerRow" dxfId="30"/>
      <tableStyleElement type="firstRowStripe" dxfId="29"/>
    </tableStyle>
  </tableStyles>
  <colors>
    <mruColors>
      <color rgb="FFFFC7CE"/>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Print'!$L$7</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Print'!$L$8</c:f>
              <c:numCache>
                <c:formatCode>0.00%</c:formatCode>
                <c:ptCount val="1"/>
                <c:pt idx="0">
                  <c:v>#N/A</c:v>
                </c:pt>
              </c:numCache>
            </c:numRef>
          </c:val>
          <c:extLst>
            <c:ext xmlns:c16="http://schemas.microsoft.com/office/drawing/2014/chart" uri="{C3380CC4-5D6E-409C-BE32-E72D297353CC}">
              <c16:uniqueId val="{00000000-3BDA-4B2F-886A-101880DC2707}"/>
            </c:ext>
          </c:extLst>
        </c:ser>
        <c:ser>
          <c:idx val="1"/>
          <c:order val="1"/>
          <c:tx>
            <c:strRef>
              <c:f>'Performance  Indicators Print'!$M$7</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Print'!$M$8</c:f>
              <c:numCache>
                <c:formatCode>0.00%</c:formatCode>
                <c:ptCount val="1"/>
                <c:pt idx="0">
                  <c:v>#N/A</c:v>
                </c:pt>
              </c:numCache>
            </c:numRef>
          </c:val>
          <c:extLst>
            <c:ext xmlns:c16="http://schemas.microsoft.com/office/drawing/2014/chart" uri="{C3380CC4-5D6E-409C-BE32-E72D297353CC}">
              <c16:uniqueId val="{00000001-3BDA-4B2F-886A-101880DC2707}"/>
            </c:ext>
          </c:extLst>
        </c:ser>
        <c:ser>
          <c:idx val="2"/>
          <c:order val="2"/>
          <c:tx>
            <c:strRef>
              <c:f>'Performance  Indicators Print'!$N$7</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Print'!$N$8</c:f>
              <c:numCache>
                <c:formatCode>0.00%</c:formatCode>
                <c:ptCount val="1"/>
                <c:pt idx="0">
                  <c:v>0</c:v>
                </c:pt>
              </c:numCache>
            </c:numRef>
          </c:val>
          <c:extLst>
            <c:ext xmlns:c16="http://schemas.microsoft.com/office/drawing/2014/chart" uri="{C3380CC4-5D6E-409C-BE32-E72D297353CC}">
              <c16:uniqueId val="{00000002-3BDA-4B2F-886A-101880DC2707}"/>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4848225</xdr:colOff>
      <xdr:row>15</xdr:row>
      <xdr:rowOff>24765</xdr:rowOff>
    </xdr:from>
    <xdr:to>
      <xdr:col>1</xdr:col>
      <xdr:colOff>6909434</xdr:colOff>
      <xdr:row>15</xdr:row>
      <xdr:rowOff>468630</xdr:rowOff>
    </xdr:to>
    <xdr:sp macro="" textlink="">
      <xdr:nvSpPr>
        <xdr:cNvPr id="3" name="Hexagon 2">
          <a:extLst>
            <a:ext uri="{FF2B5EF4-FFF2-40B4-BE49-F238E27FC236}">
              <a16:creationId xmlns:a16="http://schemas.microsoft.com/office/drawing/2014/main" id="{53EC09CB-C6A1-43DF-808E-DF7FFAB52B0B}"/>
            </a:ext>
          </a:extLst>
        </xdr:cNvPr>
        <xdr:cNvSpPr/>
      </xdr:nvSpPr>
      <xdr:spPr>
        <a:xfrm>
          <a:off x="5372100" y="6673215"/>
          <a:ext cx="2061209" cy="44386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957 - Exclude Federal and State compliance</a:t>
          </a:r>
          <a:r>
            <a:rPr lang="en-US" sz="800" baseline="0">
              <a:solidFill>
                <a:sysClr val="windowText" lastClr="000000"/>
              </a:solidFill>
            </a:rPr>
            <a:t> from this number</a:t>
          </a:r>
          <a:endParaRPr lang="en-US" sz="800">
            <a:solidFill>
              <a:sysClr val="windowText" lastClr="000000"/>
            </a:solidFill>
          </a:endParaRPr>
        </a:p>
      </xdr:txBody>
    </xdr:sp>
    <xdr:clientData/>
  </xdr:twoCellAnchor>
  <xdr:twoCellAnchor>
    <xdr:from>
      <xdr:col>1</xdr:col>
      <xdr:colOff>4850130</xdr:colOff>
      <xdr:row>14</xdr:row>
      <xdr:rowOff>30480</xdr:rowOff>
    </xdr:from>
    <xdr:to>
      <xdr:col>1</xdr:col>
      <xdr:colOff>6913244</xdr:colOff>
      <xdr:row>14</xdr:row>
      <xdr:rowOff>481965</xdr:rowOff>
    </xdr:to>
    <xdr:sp macro="" textlink="">
      <xdr:nvSpPr>
        <xdr:cNvPr id="4" name="Hexagon 3">
          <a:extLst>
            <a:ext uri="{FF2B5EF4-FFF2-40B4-BE49-F238E27FC236}">
              <a16:creationId xmlns:a16="http://schemas.microsoft.com/office/drawing/2014/main" id="{C359BF47-2A97-4F4A-A2E7-812633310ED2}"/>
            </a:ext>
          </a:extLst>
        </xdr:cNvPr>
        <xdr:cNvSpPr/>
      </xdr:nvSpPr>
      <xdr:spPr>
        <a:xfrm>
          <a:off x="5374005" y="6164580"/>
          <a:ext cx="2063114" cy="45148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 955 - Exclude Federal and State compliance</a:t>
          </a:r>
          <a:r>
            <a:rPr lang="en-US" sz="800" baseline="0">
              <a:solidFill>
                <a:sysClr val="windowText" lastClr="000000"/>
              </a:solidFill>
            </a:rPr>
            <a:t> from this number</a:t>
          </a:r>
          <a:endParaRPr lang="en-US" sz="8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353784</xdr:colOff>
      <xdr:row>7</xdr:row>
      <xdr:rowOff>176893</xdr:rowOff>
    </xdr:from>
    <xdr:to>
      <xdr:col>4</xdr:col>
      <xdr:colOff>1170214</xdr:colOff>
      <xdr:row>7</xdr:row>
      <xdr:rowOff>2286000</xdr:rowOff>
    </xdr:to>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32" customWidth="1"/>
    <col min="2" max="2" width="187.109375" style="132" customWidth="1"/>
    <col min="3" max="4" width="9.109375" style="132" hidden="1" customWidth="1"/>
    <col min="5" max="5" width="2.33203125" style="132" customWidth="1"/>
    <col min="6" max="6" width="8.109375" style="132" customWidth="1"/>
    <col min="7" max="16384" width="9.109375" style="132"/>
  </cols>
  <sheetData>
    <row r="1" spans="2:14" ht="9.6" customHeight="1" thickBot="1" x14ac:dyDescent="0.35">
      <c r="B1" s="115"/>
    </row>
    <row r="2" spans="2:14" ht="91.95" customHeight="1" thickBot="1" x14ac:dyDescent="0.35">
      <c r="B2" s="409" t="s">
        <v>790</v>
      </c>
    </row>
    <row r="3" spans="2:14" ht="61.2" customHeight="1" x14ac:dyDescent="0.3">
      <c r="B3" s="126" t="s">
        <v>395</v>
      </c>
    </row>
    <row r="4" spans="2:14" ht="83.4" customHeight="1" x14ac:dyDescent="0.4">
      <c r="B4" s="126" t="s">
        <v>396</v>
      </c>
      <c r="F4" s="410"/>
      <c r="G4" s="410"/>
      <c r="H4" s="410"/>
      <c r="I4" s="410"/>
      <c r="J4" s="410"/>
      <c r="K4" s="410"/>
      <c r="L4" s="410"/>
      <c r="M4" s="410"/>
      <c r="N4" s="410"/>
    </row>
    <row r="5" spans="2:14" ht="58.2" customHeight="1" x14ac:dyDescent="0.3">
      <c r="B5" s="126" t="s">
        <v>397</v>
      </c>
    </row>
    <row r="6" spans="2:14" ht="117.6" customHeight="1" x14ac:dyDescent="0.3">
      <c r="B6" s="116" t="s">
        <v>398</v>
      </c>
    </row>
    <row r="7" spans="2:14" ht="25.95" customHeight="1" x14ac:dyDescent="0.3">
      <c r="B7" s="128" t="s">
        <v>291</v>
      </c>
    </row>
    <row r="8" spans="2:14" ht="49.2" customHeight="1" x14ac:dyDescent="0.3">
      <c r="B8" s="411" t="s">
        <v>399</v>
      </c>
    </row>
    <row r="9" spans="2:14" ht="42.6" customHeight="1" x14ac:dyDescent="0.3">
      <c r="B9" s="411" t="s">
        <v>292</v>
      </c>
    </row>
    <row r="10" spans="2:14" s="413" customFormat="1" ht="34.200000000000003" customHeight="1" x14ac:dyDescent="0.3">
      <c r="B10" s="412" t="s">
        <v>293</v>
      </c>
    </row>
    <row r="11" spans="2:14" s="413" customFormat="1" ht="55.95" customHeight="1" x14ac:dyDescent="0.3">
      <c r="B11" s="414" t="s">
        <v>400</v>
      </c>
    </row>
    <row r="12" spans="2:14" ht="36" customHeight="1" x14ac:dyDescent="0.3">
      <c r="B12" s="414" t="s">
        <v>401</v>
      </c>
    </row>
    <row r="13" spans="2:14" ht="39" customHeight="1" x14ac:dyDescent="0.3">
      <c r="B13" s="415" t="s">
        <v>402</v>
      </c>
    </row>
    <row r="14" spans="2:14" ht="25.95" customHeight="1" x14ac:dyDescent="0.3">
      <c r="B14" s="128" t="s">
        <v>294</v>
      </c>
    </row>
    <row r="15" spans="2:14" x14ac:dyDescent="0.3">
      <c r="B15" s="115"/>
    </row>
    <row r="16" spans="2:14" x14ac:dyDescent="0.3">
      <c r="B16" s="416" t="s">
        <v>8</v>
      </c>
    </row>
    <row r="17" spans="2:2" ht="15.6" customHeight="1" x14ac:dyDescent="0.3">
      <c r="B17" s="417" t="s">
        <v>403</v>
      </c>
    </row>
    <row r="18" spans="2:2" x14ac:dyDescent="0.3">
      <c r="B18" s="418"/>
    </row>
    <row r="19" spans="2:2" x14ac:dyDescent="0.3">
      <c r="B19" s="416" t="s">
        <v>9</v>
      </c>
    </row>
    <row r="20" spans="2:2" ht="15.6" customHeight="1" x14ac:dyDescent="0.3">
      <c r="B20" s="419" t="s">
        <v>222</v>
      </c>
    </row>
    <row r="21" spans="2:2" ht="13.2" customHeight="1" x14ac:dyDescent="0.3">
      <c r="B21" s="115"/>
    </row>
    <row r="22" spans="2:2" ht="25.95" customHeight="1" x14ac:dyDescent="0.3">
      <c r="B22" s="128" t="s">
        <v>295</v>
      </c>
    </row>
    <row r="23" spans="2:2" s="413" customFormat="1" ht="72.599999999999994" customHeight="1" x14ac:dyDescent="0.3">
      <c r="B23" s="411" t="s">
        <v>404</v>
      </c>
    </row>
    <row r="24" spans="2:2" s="413" customFormat="1" ht="84.6" customHeight="1" x14ac:dyDescent="0.3">
      <c r="B24" s="411" t="s">
        <v>405</v>
      </c>
    </row>
    <row r="25" spans="2:2" s="413" customFormat="1" ht="78.599999999999994" customHeight="1" x14ac:dyDescent="0.3">
      <c r="B25" s="411" t="s">
        <v>296</v>
      </c>
    </row>
    <row r="26" spans="2:2" ht="15" x14ac:dyDescent="0.3">
      <c r="B26" s="118" t="s">
        <v>406</v>
      </c>
    </row>
    <row r="27" spans="2:2" ht="8.4" customHeight="1" x14ac:dyDescent="0.3">
      <c r="B27" s="117"/>
    </row>
    <row r="28" spans="2:2" ht="25.95" customHeight="1" x14ac:dyDescent="0.3">
      <c r="B28" s="128" t="s">
        <v>407</v>
      </c>
    </row>
    <row r="29" spans="2:2" ht="28.95" customHeight="1" x14ac:dyDescent="0.3">
      <c r="B29" s="129" t="s">
        <v>791</v>
      </c>
    </row>
    <row r="30" spans="2:2" ht="31.95" customHeight="1" x14ac:dyDescent="0.3">
      <c r="B30" s="129" t="s">
        <v>792</v>
      </c>
    </row>
    <row r="31" spans="2:2" ht="30.6" customHeight="1" x14ac:dyDescent="0.3">
      <c r="B31" s="420" t="s">
        <v>793</v>
      </c>
    </row>
    <row r="32" spans="2:2" ht="25.2" customHeight="1" x14ac:dyDescent="0.3">
      <c r="B32" s="420" t="s">
        <v>794</v>
      </c>
    </row>
    <row r="33" spans="2:7" ht="27.6" customHeight="1" x14ac:dyDescent="0.3">
      <c r="B33" s="421" t="s">
        <v>795</v>
      </c>
    </row>
    <row r="34" spans="2:7" ht="31.95" customHeight="1" x14ac:dyDescent="0.3">
      <c r="B34" s="422" t="s">
        <v>408</v>
      </c>
    </row>
    <row r="35" spans="2:7" ht="60" customHeight="1" x14ac:dyDescent="0.3">
      <c r="B35" s="129" t="s">
        <v>796</v>
      </c>
    </row>
    <row r="36" spans="2:7" ht="60" customHeight="1" x14ac:dyDescent="0.3">
      <c r="B36" s="572" t="s">
        <v>810</v>
      </c>
    </row>
    <row r="37" spans="2:7" ht="15.6" customHeight="1" x14ac:dyDescent="0.3">
      <c r="B37" s="129"/>
    </row>
    <row r="38" spans="2:7" ht="25.95" customHeight="1" x14ac:dyDescent="0.3">
      <c r="B38" s="129" t="s">
        <v>409</v>
      </c>
    </row>
    <row r="39" spans="2:7" ht="12" customHeight="1" x14ac:dyDescent="0.3">
      <c r="B39" s="129"/>
    </row>
    <row r="40" spans="2:7" ht="25.95" customHeight="1" x14ac:dyDescent="0.3">
      <c r="B40" s="128" t="s">
        <v>797</v>
      </c>
    </row>
    <row r="41" spans="2:7" x14ac:dyDescent="0.3">
      <c r="B41" s="127"/>
      <c r="G41" s="423"/>
    </row>
    <row r="42" spans="2:7" ht="43.2" customHeight="1" x14ac:dyDescent="0.3">
      <c r="B42" s="424" t="s">
        <v>410</v>
      </c>
    </row>
    <row r="43" spans="2:7" ht="19.95" customHeight="1" x14ac:dyDescent="0.3">
      <c r="B43" s="425" t="s">
        <v>402</v>
      </c>
    </row>
    <row r="44" spans="2:7" ht="11.4" customHeight="1" x14ac:dyDescent="0.3">
      <c r="B44" s="130"/>
    </row>
    <row r="45" spans="2:7" ht="15" x14ac:dyDescent="0.3">
      <c r="B45" s="131"/>
    </row>
    <row r="46" spans="2:7" ht="7.2" customHeight="1" x14ac:dyDescent="0.3">
      <c r="B46" s="129"/>
    </row>
    <row r="47" spans="2:7" ht="25.95" customHeight="1" x14ac:dyDescent="0.3">
      <c r="B47" s="128" t="s">
        <v>798</v>
      </c>
    </row>
    <row r="48" spans="2:7" ht="35.4" customHeight="1" x14ac:dyDescent="0.3">
      <c r="B48" s="424" t="s">
        <v>799</v>
      </c>
    </row>
    <row r="49" spans="2:2" ht="15" x14ac:dyDescent="0.3">
      <c r="B49" s="131"/>
    </row>
    <row r="60" spans="2:2" ht="44.25" customHeight="1" x14ac:dyDescent="0.3"/>
  </sheetData>
  <sheetProtection algorithmName="SHA-512" hashValue="QSCLCEfBwdeE9aTH8Q6DS3xgo4s4m3KHwOj/rh7AnoVOpxvnPAQDr4VpN5LTHmkRWkEwnpLqGM8z47wl/XWC7g==" saltValue="Zvsr70cqCJbQEJVdnyu60A=="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38920-AF4A-4FAF-B317-7DC48BB84108}">
  <dimension ref="A1:J72"/>
  <sheetViews>
    <sheetView workbookViewId="0">
      <selection activeCell="C1" sqref="C1"/>
    </sheetView>
  </sheetViews>
  <sheetFormatPr defaultRowHeight="14.4" x14ac:dyDescent="0.3"/>
  <cols>
    <col min="2" max="2" width="13.44140625" customWidth="1"/>
    <col min="4" max="10" width="20.77734375" customWidth="1"/>
  </cols>
  <sheetData>
    <row r="1" spans="1:10" x14ac:dyDescent="0.3">
      <c r="D1" t="s">
        <v>656</v>
      </c>
      <c r="E1" t="s">
        <v>657</v>
      </c>
      <c r="F1" t="s">
        <v>658</v>
      </c>
      <c r="G1" t="s">
        <v>659</v>
      </c>
      <c r="H1" t="s">
        <v>660</v>
      </c>
      <c r="I1" t="s">
        <v>661</v>
      </c>
      <c r="J1" t="s">
        <v>662</v>
      </c>
    </row>
    <row r="2" spans="1:10" x14ac:dyDescent="0.3">
      <c r="D2" s="667">
        <v>561205</v>
      </c>
      <c r="E2" s="667">
        <v>561200</v>
      </c>
      <c r="F2" s="667">
        <v>561208</v>
      </c>
      <c r="G2" s="667">
        <v>561206</v>
      </c>
      <c r="H2" s="667">
        <v>561202</v>
      </c>
      <c r="I2" s="667">
        <v>561204</v>
      </c>
      <c r="J2" s="667">
        <v>561207</v>
      </c>
    </row>
    <row r="3" spans="1:10" x14ac:dyDescent="0.3">
      <c r="A3">
        <v>333</v>
      </c>
      <c r="D3" cm="1">
        <f t="array" ref="D3">_xlfn.XLOOKUP(D$1,'PY1 Data(H)'!$A$1:$CZ$1,_xlfn.XLOOKUP($A3,'PY1 Data(H)'!$A$1:$A$288,'PY1 Data(H)'!$A$1:$CZ$288))</f>
        <v>8681998</v>
      </c>
      <c r="E3" s="132" cm="1">
        <f t="array" ref="E3">_xlfn.XLOOKUP(E$1,'PY1 Data(H)'!$A$1:$CZ$1,_xlfn.XLOOKUP($A3,'PY1 Data(H)'!$A$1:$A$288,'PY1 Data(H)'!$A$1:$CZ$288))</f>
        <v>5987879</v>
      </c>
      <c r="F3" s="132" cm="1">
        <f t="array" ref="F3">_xlfn.XLOOKUP(F$1,'PY1 Data(H)'!$A$1:$CZ$1,_xlfn.XLOOKUP($A3,'PY1 Data(H)'!$A$1:$A$288,'PY1 Data(H)'!$A$1:$CZ$288))</f>
        <v>8203508</v>
      </c>
      <c r="G3" s="132" cm="1">
        <f t="array" ref="G3">_xlfn.XLOOKUP(G$1,'PY1 Data(H)'!$A$1:$CZ$1,_xlfn.XLOOKUP($A3,'PY1 Data(H)'!$A$1:$A$288,'PY1 Data(H)'!$A$1:$CZ$288))</f>
        <v>901267</v>
      </c>
      <c r="H3" s="132" cm="1">
        <f t="array" ref="H3">_xlfn.XLOOKUP(H$1,'PY1 Data(H)'!$A$1:$CZ$1,_xlfn.XLOOKUP($A3,'PY1 Data(H)'!$A$1:$A$288,'PY1 Data(H)'!$A$1:$CZ$288))</f>
        <v>2042389</v>
      </c>
      <c r="I3" s="132" cm="1">
        <f t="array" ref="I3">_xlfn.XLOOKUP(I$1,'PY1 Data(H)'!$A$1:$CZ$1,_xlfn.XLOOKUP($A3,'PY1 Data(H)'!$A$1:$A$288,'PY1 Data(H)'!$A$1:$CZ$288))</f>
        <v>1693963</v>
      </c>
      <c r="J3" s="132" cm="1">
        <f t="array" ref="J3">_xlfn.XLOOKUP(J$1,'PY1 Data(H)'!$A$1:$CZ$1,_xlfn.XLOOKUP($A3,'PY1 Data(H)'!$A$1:$A$288,'PY1 Data(H)'!$A$1:$CZ$288))</f>
        <v>5828319</v>
      </c>
    </row>
    <row r="4" spans="1:10" x14ac:dyDescent="0.3">
      <c r="A4">
        <v>500</v>
      </c>
      <c r="D4" s="132" cm="1">
        <f t="array" ref="D4">_xlfn.XLOOKUP(D$1,'PY1 Data(H)'!$A$1:$CZ$1,_xlfn.XLOOKUP($A4,'PY1 Data(H)'!$A$1:$A$288,'PY1 Data(H)'!$A$1:$CZ$288))</f>
        <v>0</v>
      </c>
      <c r="E4" s="132" cm="1">
        <f t="array" ref="E4">_xlfn.XLOOKUP(E$1,'PY1 Data(H)'!$A$1:$CZ$1,_xlfn.XLOOKUP($A4,'PY1 Data(H)'!$A$1:$A$288,'PY1 Data(H)'!$A$1:$CZ$288))</f>
        <v>0</v>
      </c>
      <c r="F4" s="132" cm="1">
        <f t="array" ref="F4">_xlfn.XLOOKUP(F$1,'PY1 Data(H)'!$A$1:$CZ$1,_xlfn.XLOOKUP($A4,'PY1 Data(H)'!$A$1:$A$288,'PY1 Data(H)'!$A$1:$CZ$288))</f>
        <v>600870</v>
      </c>
      <c r="G4" s="132" cm="1">
        <f t="array" ref="G4">_xlfn.XLOOKUP(G$1,'PY1 Data(H)'!$A$1:$CZ$1,_xlfn.XLOOKUP($A4,'PY1 Data(H)'!$A$1:$A$288,'PY1 Data(H)'!$A$1:$CZ$288))</f>
        <v>0</v>
      </c>
      <c r="H4" s="132" cm="1">
        <f t="array" ref="H4">_xlfn.XLOOKUP(H$1,'PY1 Data(H)'!$A$1:$CZ$1,_xlfn.XLOOKUP($A4,'PY1 Data(H)'!$A$1:$A$288,'PY1 Data(H)'!$A$1:$CZ$288))</f>
        <v>1294932</v>
      </c>
      <c r="I4" s="132" cm="1">
        <f t="array" ref="I4">_xlfn.XLOOKUP(I$1,'PY1 Data(H)'!$A$1:$CZ$1,_xlfn.XLOOKUP($A4,'PY1 Data(H)'!$A$1:$A$288,'PY1 Data(H)'!$A$1:$CZ$288))</f>
        <v>0</v>
      </c>
      <c r="J4" s="132" cm="1">
        <f t="array" ref="J4">_xlfn.XLOOKUP(J$1,'PY1 Data(H)'!$A$1:$CZ$1,_xlfn.XLOOKUP($A4,'PY1 Data(H)'!$A$1:$A$288,'PY1 Data(H)'!$A$1:$CZ$288))</f>
        <v>0</v>
      </c>
    </row>
    <row r="5" spans="1:10" x14ac:dyDescent="0.3">
      <c r="A5">
        <v>385</v>
      </c>
      <c r="D5" s="132" cm="1">
        <f t="array" ref="D5">_xlfn.XLOOKUP(D$1,'PY1 Data(H)'!$A$1:$CZ$1,_xlfn.XLOOKUP($A5,'PY1 Data(H)'!$A$1:$A$288,'PY1 Data(H)'!$A$1:$CZ$288))</f>
        <v>21386166</v>
      </c>
      <c r="E5" s="132" cm="1">
        <f t="array" ref="E5">_xlfn.XLOOKUP(E$1,'PY1 Data(H)'!$A$1:$CZ$1,_xlfn.XLOOKUP($A5,'PY1 Data(H)'!$A$1:$A$288,'PY1 Data(H)'!$A$1:$CZ$288))</f>
        <v>12794016</v>
      </c>
      <c r="F5" s="132" cm="1">
        <f t="array" ref="F5">_xlfn.XLOOKUP(F$1,'PY1 Data(H)'!$A$1:$CZ$1,_xlfn.XLOOKUP($A5,'PY1 Data(H)'!$A$1:$A$288,'PY1 Data(H)'!$A$1:$CZ$288))</f>
        <v>18237015</v>
      </c>
      <c r="G5" s="132" cm="1">
        <f t="array" ref="G5">_xlfn.XLOOKUP(G$1,'PY1 Data(H)'!$A$1:$CZ$1,_xlfn.XLOOKUP($A5,'PY1 Data(H)'!$A$1:$A$288,'PY1 Data(H)'!$A$1:$CZ$288))</f>
        <v>5830217</v>
      </c>
      <c r="H5" s="132" cm="1">
        <f t="array" ref="H5">_xlfn.XLOOKUP(H$1,'PY1 Data(H)'!$A$1:$CZ$1,_xlfn.XLOOKUP($A5,'PY1 Data(H)'!$A$1:$A$288,'PY1 Data(H)'!$A$1:$CZ$288))</f>
        <v>6552241</v>
      </c>
      <c r="I5" s="132" cm="1">
        <f t="array" ref="I5">_xlfn.XLOOKUP(I$1,'PY1 Data(H)'!$A$1:$CZ$1,_xlfn.XLOOKUP($A5,'PY1 Data(H)'!$A$1:$A$288,'PY1 Data(H)'!$A$1:$CZ$288))</f>
        <v>5104084</v>
      </c>
      <c r="J5" s="132" cm="1">
        <f t="array" ref="J5">_xlfn.XLOOKUP(J$1,'PY1 Data(H)'!$A$1:$CZ$1,_xlfn.XLOOKUP($A5,'PY1 Data(H)'!$A$1:$A$288,'PY1 Data(H)'!$A$1:$CZ$288))</f>
        <v>6528842</v>
      </c>
    </row>
    <row r="6" spans="1:10" x14ac:dyDescent="0.3">
      <c r="A6">
        <v>575</v>
      </c>
      <c r="D6" s="132" cm="1">
        <f t="array" ref="D6">_xlfn.XLOOKUP(D$1,'PY1 Data(H)'!$A$1:$CZ$1,_xlfn.XLOOKUP($A6,'PY1 Data(H)'!$A$1:$A$288,'PY1 Data(H)'!$A$1:$CZ$288))</f>
        <v>0</v>
      </c>
      <c r="E6" s="132" cm="1">
        <f t="array" ref="E6">_xlfn.XLOOKUP(E$1,'PY1 Data(H)'!$A$1:$CZ$1,_xlfn.XLOOKUP($A6,'PY1 Data(H)'!$A$1:$A$288,'PY1 Data(H)'!$A$1:$CZ$288))</f>
        <v>0</v>
      </c>
      <c r="F6" s="132" cm="1">
        <f t="array" ref="F6">_xlfn.XLOOKUP(F$1,'PY1 Data(H)'!$A$1:$CZ$1,_xlfn.XLOOKUP($A6,'PY1 Data(H)'!$A$1:$A$288,'PY1 Data(H)'!$A$1:$CZ$288))</f>
        <v>0</v>
      </c>
      <c r="G6" s="132" cm="1">
        <f t="array" ref="G6">_xlfn.XLOOKUP(G$1,'PY1 Data(H)'!$A$1:$CZ$1,_xlfn.XLOOKUP($A6,'PY1 Data(H)'!$A$1:$A$288,'PY1 Data(H)'!$A$1:$CZ$288))</f>
        <v>0</v>
      </c>
      <c r="H6" s="132" cm="1">
        <f t="array" ref="H6">_xlfn.XLOOKUP(H$1,'PY1 Data(H)'!$A$1:$CZ$1,_xlfn.XLOOKUP($A6,'PY1 Data(H)'!$A$1:$A$288,'PY1 Data(H)'!$A$1:$CZ$288))</f>
        <v>0</v>
      </c>
      <c r="I6" s="132" cm="1">
        <f t="array" ref="I6">_xlfn.XLOOKUP(I$1,'PY1 Data(H)'!$A$1:$CZ$1,_xlfn.XLOOKUP($A6,'PY1 Data(H)'!$A$1:$A$288,'PY1 Data(H)'!$A$1:$CZ$288))</f>
        <v>0</v>
      </c>
      <c r="J6" s="132" cm="1">
        <f t="array" ref="J6">_xlfn.XLOOKUP(J$1,'PY1 Data(H)'!$A$1:$CZ$1,_xlfn.XLOOKUP($A6,'PY1 Data(H)'!$A$1:$A$288,'PY1 Data(H)'!$A$1:$CZ$288))</f>
        <v>0</v>
      </c>
    </row>
    <row r="7" spans="1:10" x14ac:dyDescent="0.3">
      <c r="A7">
        <v>576</v>
      </c>
      <c r="D7" s="132" cm="1">
        <f t="array" ref="D7">_xlfn.XLOOKUP(D$1,'PY1 Data(H)'!$A$1:$CZ$1,_xlfn.XLOOKUP($A7,'PY1 Data(H)'!$A$1:$A$288,'PY1 Data(H)'!$A$1:$CZ$288))</f>
        <v>0</v>
      </c>
      <c r="E7" s="132" cm="1">
        <f t="array" ref="E7">_xlfn.XLOOKUP(E$1,'PY1 Data(H)'!$A$1:$CZ$1,_xlfn.XLOOKUP($A7,'PY1 Data(H)'!$A$1:$A$288,'PY1 Data(H)'!$A$1:$CZ$288))</f>
        <v>0</v>
      </c>
      <c r="F7" s="132" cm="1">
        <f t="array" ref="F7">_xlfn.XLOOKUP(F$1,'PY1 Data(H)'!$A$1:$CZ$1,_xlfn.XLOOKUP($A7,'PY1 Data(H)'!$A$1:$A$288,'PY1 Data(H)'!$A$1:$CZ$288))</f>
        <v>0</v>
      </c>
      <c r="G7" s="132" cm="1">
        <f t="array" ref="G7">_xlfn.XLOOKUP(G$1,'PY1 Data(H)'!$A$1:$CZ$1,_xlfn.XLOOKUP($A7,'PY1 Data(H)'!$A$1:$A$288,'PY1 Data(H)'!$A$1:$CZ$288))</f>
        <v>0</v>
      </c>
      <c r="H7" s="132" cm="1">
        <f t="array" ref="H7">_xlfn.XLOOKUP(H$1,'PY1 Data(H)'!$A$1:$CZ$1,_xlfn.XLOOKUP($A7,'PY1 Data(H)'!$A$1:$A$288,'PY1 Data(H)'!$A$1:$CZ$288))</f>
        <v>0</v>
      </c>
      <c r="I7" s="132" cm="1">
        <f t="array" ref="I7">_xlfn.XLOOKUP(I$1,'PY1 Data(H)'!$A$1:$CZ$1,_xlfn.XLOOKUP($A7,'PY1 Data(H)'!$A$1:$A$288,'PY1 Data(H)'!$A$1:$CZ$288))</f>
        <v>0</v>
      </c>
      <c r="J7" s="132" cm="1">
        <f t="array" ref="J7">_xlfn.XLOOKUP(J$1,'PY1 Data(H)'!$A$1:$CZ$1,_xlfn.XLOOKUP($A7,'PY1 Data(H)'!$A$1:$A$288,'PY1 Data(H)'!$A$1:$CZ$288))</f>
        <v>0</v>
      </c>
    </row>
    <row r="8" spans="1:10" x14ac:dyDescent="0.3">
      <c r="A8">
        <v>626</v>
      </c>
      <c r="D8" s="132" cm="1">
        <f t="array" ref="D8">_xlfn.XLOOKUP(D$1,'PY1 Data(H)'!$A$1:$CZ$1,_xlfn.XLOOKUP($A8,'PY1 Data(H)'!$A$1:$A$288,'PY1 Data(H)'!$A$1:$CZ$288))</f>
        <v>0</v>
      </c>
      <c r="E8" s="132" cm="1">
        <f t="array" ref="E8">_xlfn.XLOOKUP(E$1,'PY1 Data(H)'!$A$1:$CZ$1,_xlfn.XLOOKUP($A8,'PY1 Data(H)'!$A$1:$A$288,'PY1 Data(H)'!$A$1:$CZ$288))</f>
        <v>153653</v>
      </c>
      <c r="F8" s="132" cm="1">
        <f t="array" ref="F8">_xlfn.XLOOKUP(F$1,'PY1 Data(H)'!$A$1:$CZ$1,_xlfn.XLOOKUP($A8,'PY1 Data(H)'!$A$1:$A$288,'PY1 Data(H)'!$A$1:$CZ$288))</f>
        <v>10973333</v>
      </c>
      <c r="G8" s="132" cm="1">
        <f t="array" ref="G8">_xlfn.XLOOKUP(G$1,'PY1 Data(H)'!$A$1:$CZ$1,_xlfn.XLOOKUP($A8,'PY1 Data(H)'!$A$1:$A$288,'PY1 Data(H)'!$A$1:$CZ$288))</f>
        <v>188316</v>
      </c>
      <c r="H8" s="132" cm="1">
        <f t="array" ref="H8">_xlfn.XLOOKUP(H$1,'PY1 Data(H)'!$A$1:$CZ$1,_xlfn.XLOOKUP($A8,'PY1 Data(H)'!$A$1:$A$288,'PY1 Data(H)'!$A$1:$CZ$288))</f>
        <v>794927</v>
      </c>
      <c r="I8" s="132" cm="1">
        <f t="array" ref="I8">_xlfn.XLOOKUP(I$1,'PY1 Data(H)'!$A$1:$CZ$1,_xlfn.XLOOKUP($A8,'PY1 Data(H)'!$A$1:$A$288,'PY1 Data(H)'!$A$1:$CZ$288))</f>
        <v>801589</v>
      </c>
      <c r="J8" s="132" cm="1">
        <f t="array" ref="J8">_xlfn.XLOOKUP(J$1,'PY1 Data(H)'!$A$1:$CZ$1,_xlfn.XLOOKUP($A8,'PY1 Data(H)'!$A$1:$A$288,'PY1 Data(H)'!$A$1:$CZ$288))</f>
        <v>1136166</v>
      </c>
    </row>
    <row r="9" spans="1:10" x14ac:dyDescent="0.3">
      <c r="A9">
        <v>627</v>
      </c>
      <c r="D9" s="132" cm="1">
        <f t="array" ref="D9">_xlfn.XLOOKUP(D$1,'PY1 Data(H)'!$A$1:$CZ$1,_xlfn.XLOOKUP($A9,'PY1 Data(H)'!$A$1:$A$288,'PY1 Data(H)'!$A$1:$CZ$288))</f>
        <v>0</v>
      </c>
      <c r="E9" s="132" cm="1">
        <f t="array" ref="E9">_xlfn.XLOOKUP(E$1,'PY1 Data(H)'!$A$1:$CZ$1,_xlfn.XLOOKUP($A9,'PY1 Data(H)'!$A$1:$A$288,'PY1 Data(H)'!$A$1:$CZ$288))</f>
        <v>0</v>
      </c>
      <c r="F9" s="132" cm="1">
        <f t="array" ref="F9">_xlfn.XLOOKUP(F$1,'PY1 Data(H)'!$A$1:$CZ$1,_xlfn.XLOOKUP($A9,'PY1 Data(H)'!$A$1:$A$288,'PY1 Data(H)'!$A$1:$CZ$288))</f>
        <v>0</v>
      </c>
      <c r="G9" s="132" cm="1">
        <f t="array" ref="G9">_xlfn.XLOOKUP(G$1,'PY1 Data(H)'!$A$1:$CZ$1,_xlfn.XLOOKUP($A9,'PY1 Data(H)'!$A$1:$A$288,'PY1 Data(H)'!$A$1:$CZ$288))</f>
        <v>0</v>
      </c>
      <c r="H9" s="132" cm="1">
        <f t="array" ref="H9">_xlfn.XLOOKUP(H$1,'PY1 Data(H)'!$A$1:$CZ$1,_xlfn.XLOOKUP($A9,'PY1 Data(H)'!$A$1:$A$288,'PY1 Data(H)'!$A$1:$CZ$288))</f>
        <v>0</v>
      </c>
      <c r="I9" s="132" cm="1">
        <f t="array" ref="I9">_xlfn.XLOOKUP(I$1,'PY1 Data(H)'!$A$1:$CZ$1,_xlfn.XLOOKUP($A9,'PY1 Data(H)'!$A$1:$A$288,'PY1 Data(H)'!$A$1:$CZ$288))</f>
        <v>0</v>
      </c>
      <c r="J9" s="132" cm="1">
        <f t="array" ref="J9">_xlfn.XLOOKUP(J$1,'PY1 Data(H)'!$A$1:$CZ$1,_xlfn.XLOOKUP($A9,'PY1 Data(H)'!$A$1:$A$288,'PY1 Data(H)'!$A$1:$CZ$288))</f>
        <v>0</v>
      </c>
    </row>
    <row r="10" spans="1:10" x14ac:dyDescent="0.3">
      <c r="A10">
        <v>628</v>
      </c>
      <c r="D10" s="132" cm="1">
        <f t="array" ref="D10">_xlfn.XLOOKUP(D$1,'PY1 Data(H)'!$A$1:$CZ$1,_xlfn.XLOOKUP($A10,'PY1 Data(H)'!$A$1:$A$288,'PY1 Data(H)'!$A$1:$CZ$288))</f>
        <v>0</v>
      </c>
      <c r="E10" s="132" cm="1">
        <f t="array" ref="E10">_xlfn.XLOOKUP(E$1,'PY1 Data(H)'!$A$1:$CZ$1,_xlfn.XLOOKUP($A10,'PY1 Data(H)'!$A$1:$A$288,'PY1 Data(H)'!$A$1:$CZ$288))</f>
        <v>41856</v>
      </c>
      <c r="F10" s="132" cm="1">
        <f t="array" ref="F10">_xlfn.XLOOKUP(F$1,'PY1 Data(H)'!$A$1:$CZ$1,_xlfn.XLOOKUP($A10,'PY1 Data(H)'!$A$1:$A$288,'PY1 Data(H)'!$A$1:$CZ$288))</f>
        <v>1005936</v>
      </c>
      <c r="G10" s="132" cm="1">
        <f t="array" ref="G10">_xlfn.XLOOKUP(G$1,'PY1 Data(H)'!$A$1:$CZ$1,_xlfn.XLOOKUP($A10,'PY1 Data(H)'!$A$1:$A$288,'PY1 Data(H)'!$A$1:$CZ$288))</f>
        <v>0</v>
      </c>
      <c r="H10" s="132" cm="1">
        <f t="array" ref="H10">_xlfn.XLOOKUP(H$1,'PY1 Data(H)'!$A$1:$CZ$1,_xlfn.XLOOKUP($A10,'PY1 Data(H)'!$A$1:$A$288,'PY1 Data(H)'!$A$1:$CZ$288))</f>
        <v>399222</v>
      </c>
      <c r="I10" s="132" cm="1">
        <f t="array" ref="I10">_xlfn.XLOOKUP(I$1,'PY1 Data(H)'!$A$1:$CZ$1,_xlfn.XLOOKUP($A10,'PY1 Data(H)'!$A$1:$A$288,'PY1 Data(H)'!$A$1:$CZ$288))</f>
        <v>190129</v>
      </c>
      <c r="J10" s="132" cm="1">
        <f t="array" ref="J10">_xlfn.XLOOKUP(J$1,'PY1 Data(H)'!$A$1:$CZ$1,_xlfn.XLOOKUP($A10,'PY1 Data(H)'!$A$1:$A$288,'PY1 Data(H)'!$A$1:$CZ$288))</f>
        <v>0</v>
      </c>
    </row>
    <row r="11" spans="1:10" x14ac:dyDescent="0.3">
      <c r="A11">
        <v>629</v>
      </c>
      <c r="D11" s="132" cm="1">
        <f t="array" ref="D11">_xlfn.XLOOKUP(D$1,'PY1 Data(H)'!$A$1:$CZ$1,_xlfn.XLOOKUP($A11,'PY1 Data(H)'!$A$1:$A$288,'PY1 Data(H)'!$A$1:$CZ$288))</f>
        <v>0</v>
      </c>
      <c r="E11" s="132" cm="1">
        <f t="array" ref="E11">_xlfn.XLOOKUP(E$1,'PY1 Data(H)'!$A$1:$CZ$1,_xlfn.XLOOKUP($A11,'PY1 Data(H)'!$A$1:$A$288,'PY1 Data(H)'!$A$1:$CZ$288))</f>
        <v>0</v>
      </c>
      <c r="F11" s="132" cm="1">
        <f t="array" ref="F11">_xlfn.XLOOKUP(F$1,'PY1 Data(H)'!$A$1:$CZ$1,_xlfn.XLOOKUP($A11,'PY1 Data(H)'!$A$1:$A$288,'PY1 Data(H)'!$A$1:$CZ$288))</f>
        <v>6503635</v>
      </c>
      <c r="G11" s="132" cm="1">
        <f t="array" ref="G11">_xlfn.XLOOKUP(G$1,'PY1 Data(H)'!$A$1:$CZ$1,_xlfn.XLOOKUP($A11,'PY1 Data(H)'!$A$1:$A$288,'PY1 Data(H)'!$A$1:$CZ$288))</f>
        <v>0</v>
      </c>
      <c r="H11" s="132" cm="1">
        <f t="array" ref="H11">_xlfn.XLOOKUP(H$1,'PY1 Data(H)'!$A$1:$CZ$1,_xlfn.XLOOKUP($A11,'PY1 Data(H)'!$A$1:$A$288,'PY1 Data(H)'!$A$1:$CZ$288))</f>
        <v>0</v>
      </c>
      <c r="I11" s="132" cm="1">
        <f t="array" ref="I11">_xlfn.XLOOKUP(I$1,'PY1 Data(H)'!$A$1:$CZ$1,_xlfn.XLOOKUP($A11,'PY1 Data(H)'!$A$1:$A$288,'PY1 Data(H)'!$A$1:$CZ$288))</f>
        <v>0</v>
      </c>
      <c r="J11" s="132" cm="1">
        <f t="array" ref="J11">_xlfn.XLOOKUP(J$1,'PY1 Data(H)'!$A$1:$CZ$1,_xlfn.XLOOKUP($A11,'PY1 Data(H)'!$A$1:$A$288,'PY1 Data(H)'!$A$1:$CZ$288))</f>
        <v>0</v>
      </c>
    </row>
    <row r="12" spans="1:10" x14ac:dyDescent="0.3">
      <c r="A12">
        <v>630</v>
      </c>
      <c r="D12" s="132" cm="1">
        <f t="array" ref="D12">_xlfn.XLOOKUP(D$1,'PY1 Data(H)'!$A$1:$CZ$1,_xlfn.XLOOKUP($A12,'PY1 Data(H)'!$A$1:$A$288,'PY1 Data(H)'!$A$1:$CZ$288))</f>
        <v>0</v>
      </c>
      <c r="E12" s="132" cm="1">
        <f t="array" ref="E12">_xlfn.XLOOKUP(E$1,'PY1 Data(H)'!$A$1:$CZ$1,_xlfn.XLOOKUP($A12,'PY1 Data(H)'!$A$1:$A$288,'PY1 Data(H)'!$A$1:$CZ$288))</f>
        <v>0</v>
      </c>
      <c r="F12" s="132" cm="1">
        <f t="array" ref="F12">_xlfn.XLOOKUP(F$1,'PY1 Data(H)'!$A$1:$CZ$1,_xlfn.XLOOKUP($A12,'PY1 Data(H)'!$A$1:$A$288,'PY1 Data(H)'!$A$1:$CZ$288))</f>
        <v>600870</v>
      </c>
      <c r="G12" s="132" cm="1">
        <f t="array" ref="G12">_xlfn.XLOOKUP(G$1,'PY1 Data(H)'!$A$1:$CZ$1,_xlfn.XLOOKUP($A12,'PY1 Data(H)'!$A$1:$A$288,'PY1 Data(H)'!$A$1:$CZ$288))</f>
        <v>0</v>
      </c>
      <c r="H12" s="132" cm="1">
        <f t="array" ref="H12">_xlfn.XLOOKUP(H$1,'PY1 Data(H)'!$A$1:$CZ$1,_xlfn.XLOOKUP($A12,'PY1 Data(H)'!$A$1:$A$288,'PY1 Data(H)'!$A$1:$CZ$288))</f>
        <v>345478</v>
      </c>
      <c r="I12" s="132" cm="1">
        <f t="array" ref="I12">_xlfn.XLOOKUP(I$1,'PY1 Data(H)'!$A$1:$CZ$1,_xlfn.XLOOKUP($A12,'PY1 Data(H)'!$A$1:$A$288,'PY1 Data(H)'!$A$1:$CZ$288))</f>
        <v>0</v>
      </c>
      <c r="J12" s="132" cm="1">
        <f t="array" ref="J12">_xlfn.XLOOKUP(J$1,'PY1 Data(H)'!$A$1:$CZ$1,_xlfn.XLOOKUP($A12,'PY1 Data(H)'!$A$1:$A$288,'PY1 Data(H)'!$A$1:$CZ$288))</f>
        <v>0</v>
      </c>
    </row>
    <row r="13" spans="1:10" x14ac:dyDescent="0.3">
      <c r="A13">
        <v>631</v>
      </c>
      <c r="D13" s="132" cm="1">
        <f t="array" ref="D13">_xlfn.XLOOKUP(D$1,'PY1 Data(H)'!$A$1:$CZ$1,_xlfn.XLOOKUP($A13,'PY1 Data(H)'!$A$1:$A$288,'PY1 Data(H)'!$A$1:$CZ$288))</f>
        <v>0</v>
      </c>
      <c r="E13" s="132" cm="1">
        <f t="array" ref="E13">_xlfn.XLOOKUP(E$1,'PY1 Data(H)'!$A$1:$CZ$1,_xlfn.XLOOKUP($A13,'PY1 Data(H)'!$A$1:$A$288,'PY1 Data(H)'!$A$1:$CZ$288))</f>
        <v>0</v>
      </c>
      <c r="F13" s="132" cm="1">
        <f t="array" ref="F13">_xlfn.XLOOKUP(F$1,'PY1 Data(H)'!$A$1:$CZ$1,_xlfn.XLOOKUP($A13,'PY1 Data(H)'!$A$1:$A$288,'PY1 Data(H)'!$A$1:$CZ$288))</f>
        <v>2019729</v>
      </c>
      <c r="G13" s="132" cm="1">
        <f t="array" ref="G13">_xlfn.XLOOKUP(G$1,'PY1 Data(H)'!$A$1:$CZ$1,_xlfn.XLOOKUP($A13,'PY1 Data(H)'!$A$1:$A$288,'PY1 Data(H)'!$A$1:$CZ$288))</f>
        <v>0</v>
      </c>
      <c r="H13" s="132" cm="1">
        <f t="array" ref="H13">_xlfn.XLOOKUP(H$1,'PY1 Data(H)'!$A$1:$CZ$1,_xlfn.XLOOKUP($A13,'PY1 Data(H)'!$A$1:$A$288,'PY1 Data(H)'!$A$1:$CZ$288))</f>
        <v>0</v>
      </c>
      <c r="I13" s="132" cm="1">
        <f t="array" ref="I13">_xlfn.XLOOKUP(I$1,'PY1 Data(H)'!$A$1:$CZ$1,_xlfn.XLOOKUP($A13,'PY1 Data(H)'!$A$1:$A$288,'PY1 Data(H)'!$A$1:$CZ$288))</f>
        <v>0</v>
      </c>
      <c r="J13" s="132" cm="1">
        <f t="array" ref="J13">_xlfn.XLOOKUP(J$1,'PY1 Data(H)'!$A$1:$CZ$1,_xlfn.XLOOKUP($A13,'PY1 Data(H)'!$A$1:$A$288,'PY1 Data(H)'!$A$1:$CZ$288))</f>
        <v>0</v>
      </c>
    </row>
    <row r="14" spans="1:10" x14ac:dyDescent="0.3">
      <c r="A14">
        <v>338</v>
      </c>
      <c r="D14" s="132" cm="1">
        <f t="array" ref="D14">_xlfn.XLOOKUP(D$1,'PY1 Data(H)'!$A$1:$CZ$1,_xlfn.XLOOKUP($A14,'PY1 Data(H)'!$A$1:$A$288,'PY1 Data(H)'!$A$1:$CZ$288))</f>
        <v>24455220</v>
      </c>
      <c r="E14" s="132" cm="1">
        <f t="array" ref="E14">_xlfn.XLOOKUP(E$1,'PY1 Data(H)'!$A$1:$CZ$1,_xlfn.XLOOKUP($A14,'PY1 Data(H)'!$A$1:$A$288,'PY1 Data(H)'!$A$1:$CZ$288))</f>
        <v>4449162</v>
      </c>
      <c r="F14" s="132" cm="1">
        <f t="array" ref="F14">_xlfn.XLOOKUP(F$1,'PY1 Data(H)'!$A$1:$CZ$1,_xlfn.XLOOKUP($A14,'PY1 Data(H)'!$A$1:$A$288,'PY1 Data(H)'!$A$1:$CZ$288))</f>
        <v>11016222</v>
      </c>
      <c r="G14" s="132" cm="1">
        <f t="array" ref="G14">_xlfn.XLOOKUP(G$1,'PY1 Data(H)'!$A$1:$CZ$1,_xlfn.XLOOKUP($A14,'PY1 Data(H)'!$A$1:$A$288,'PY1 Data(H)'!$A$1:$CZ$288))</f>
        <v>10755823</v>
      </c>
      <c r="H14" s="132" cm="1">
        <f t="array" ref="H14">_xlfn.XLOOKUP(H$1,'PY1 Data(H)'!$A$1:$CZ$1,_xlfn.XLOOKUP($A14,'PY1 Data(H)'!$A$1:$A$288,'PY1 Data(H)'!$A$1:$CZ$288))</f>
        <v>9789667</v>
      </c>
      <c r="I14" s="132" cm="1">
        <f t="array" ref="I14">_xlfn.XLOOKUP(I$1,'PY1 Data(H)'!$A$1:$CZ$1,_xlfn.XLOOKUP($A14,'PY1 Data(H)'!$A$1:$A$288,'PY1 Data(H)'!$A$1:$CZ$288))</f>
        <v>4999282</v>
      </c>
      <c r="J14" s="132" cm="1">
        <f t="array" ref="J14">_xlfn.XLOOKUP(J$1,'PY1 Data(H)'!$A$1:$CZ$1,_xlfn.XLOOKUP($A14,'PY1 Data(H)'!$A$1:$A$288,'PY1 Data(H)'!$A$1:$CZ$288))</f>
        <v>2267552</v>
      </c>
    </row>
    <row r="15" spans="1:10" x14ac:dyDescent="0.3">
      <c r="A15">
        <v>335</v>
      </c>
      <c r="D15" s="132" cm="1">
        <f t="array" ref="D15">_xlfn.XLOOKUP(D$1,'PY1 Data(H)'!$A$1:$CZ$1,_xlfn.XLOOKUP($A15,'PY1 Data(H)'!$A$1:$A$288,'PY1 Data(H)'!$A$1:$CZ$288))</f>
        <v>0</v>
      </c>
      <c r="E15" s="132" cm="1">
        <f t="array" ref="E15">_xlfn.XLOOKUP(E$1,'PY1 Data(H)'!$A$1:$CZ$1,_xlfn.XLOOKUP($A15,'PY1 Data(H)'!$A$1:$A$288,'PY1 Data(H)'!$A$1:$CZ$288))</f>
        <v>0</v>
      </c>
      <c r="F15" s="132" cm="1">
        <f t="array" ref="F15">_xlfn.XLOOKUP(F$1,'PY1 Data(H)'!$A$1:$CZ$1,_xlfn.XLOOKUP($A15,'PY1 Data(H)'!$A$1:$A$288,'PY1 Data(H)'!$A$1:$CZ$288))</f>
        <v>0</v>
      </c>
      <c r="G15" s="132" cm="1">
        <f t="array" ref="G15">_xlfn.XLOOKUP(G$1,'PY1 Data(H)'!$A$1:$CZ$1,_xlfn.XLOOKUP($A15,'PY1 Data(H)'!$A$1:$A$288,'PY1 Data(H)'!$A$1:$CZ$288))</f>
        <v>28600</v>
      </c>
      <c r="H15" s="132" cm="1">
        <f t="array" ref="H15">_xlfn.XLOOKUP(H$1,'PY1 Data(H)'!$A$1:$CZ$1,_xlfn.XLOOKUP($A15,'PY1 Data(H)'!$A$1:$A$288,'PY1 Data(H)'!$A$1:$CZ$288))</f>
        <v>0</v>
      </c>
      <c r="I15" s="132" cm="1">
        <f t="array" ref="I15">_xlfn.XLOOKUP(I$1,'PY1 Data(H)'!$A$1:$CZ$1,_xlfn.XLOOKUP($A15,'PY1 Data(H)'!$A$1:$A$288,'PY1 Data(H)'!$A$1:$CZ$288))</f>
        <v>269495</v>
      </c>
      <c r="J15" s="132" cm="1">
        <f t="array" ref="J15">_xlfn.XLOOKUP(J$1,'PY1 Data(H)'!$A$1:$CZ$1,_xlfn.XLOOKUP($A15,'PY1 Data(H)'!$A$1:$A$288,'PY1 Data(H)'!$A$1:$CZ$288))</f>
        <v>583118</v>
      </c>
    </row>
    <row r="16" spans="1:10" x14ac:dyDescent="0.3">
      <c r="A16">
        <v>252</v>
      </c>
      <c r="D16" s="132" cm="1">
        <f t="array" ref="D16">_xlfn.XLOOKUP(D$1,'PY1 Data(H)'!$A$1:$CZ$1,_xlfn.XLOOKUP($A16,'PY1 Data(H)'!$A$1:$A$288,'PY1 Data(H)'!$A$1:$CZ$288))</f>
        <v>3547990</v>
      </c>
      <c r="E16" s="132" cm="1">
        <f t="array" ref="E16">_xlfn.XLOOKUP(E$1,'PY1 Data(H)'!$A$1:$CZ$1,_xlfn.XLOOKUP($A16,'PY1 Data(H)'!$A$1:$A$288,'PY1 Data(H)'!$A$1:$CZ$288))</f>
        <v>734509</v>
      </c>
      <c r="F16" s="132" cm="1">
        <f t="array" ref="F16">_xlfn.XLOOKUP(F$1,'PY1 Data(H)'!$A$1:$CZ$1,_xlfn.XLOOKUP($A16,'PY1 Data(H)'!$A$1:$A$288,'PY1 Data(H)'!$A$1:$CZ$288))</f>
        <v>481291</v>
      </c>
      <c r="G16" s="132" cm="1">
        <f t="array" ref="G16">_xlfn.XLOOKUP(G$1,'PY1 Data(H)'!$A$1:$CZ$1,_xlfn.XLOOKUP($A16,'PY1 Data(H)'!$A$1:$A$288,'PY1 Data(H)'!$A$1:$CZ$288))</f>
        <v>1128839</v>
      </c>
      <c r="H16" s="132" cm="1">
        <f t="array" ref="H16">_xlfn.XLOOKUP(H$1,'PY1 Data(H)'!$A$1:$CZ$1,_xlfn.XLOOKUP($A16,'PY1 Data(H)'!$A$1:$A$288,'PY1 Data(H)'!$A$1:$CZ$288))</f>
        <v>778595</v>
      </c>
      <c r="I16" s="132" cm="1">
        <f t="array" ref="I16">_xlfn.XLOOKUP(I$1,'PY1 Data(H)'!$A$1:$CZ$1,_xlfn.XLOOKUP($A16,'PY1 Data(H)'!$A$1:$A$288,'PY1 Data(H)'!$A$1:$CZ$288))</f>
        <v>666153</v>
      </c>
      <c r="J16" s="132" cm="1">
        <f t="array" ref="J16">_xlfn.XLOOKUP(J$1,'PY1 Data(H)'!$A$1:$CZ$1,_xlfn.XLOOKUP($A16,'PY1 Data(H)'!$A$1:$A$288,'PY1 Data(H)'!$A$1:$CZ$288))</f>
        <v>53835</v>
      </c>
    </row>
    <row r="17" spans="1:10" x14ac:dyDescent="0.3">
      <c r="A17">
        <v>253</v>
      </c>
      <c r="D17" s="132" cm="1">
        <f t="array" ref="D17">_xlfn.XLOOKUP(D$1,'PY1 Data(H)'!$A$1:$CZ$1,_xlfn.XLOOKUP($A17,'PY1 Data(H)'!$A$1:$A$288,'PY1 Data(H)'!$A$1:$CZ$288))</f>
        <v>3735171</v>
      </c>
      <c r="E17" s="132" cm="1">
        <f t="array" ref="E17">_xlfn.XLOOKUP(E$1,'PY1 Data(H)'!$A$1:$CZ$1,_xlfn.XLOOKUP($A17,'PY1 Data(H)'!$A$1:$A$288,'PY1 Data(H)'!$A$1:$CZ$288))</f>
        <v>3732551</v>
      </c>
      <c r="F17" s="132" cm="1">
        <f t="array" ref="F17">_xlfn.XLOOKUP(F$1,'PY1 Data(H)'!$A$1:$CZ$1,_xlfn.XLOOKUP($A17,'PY1 Data(H)'!$A$1:$A$288,'PY1 Data(H)'!$A$1:$CZ$288))</f>
        <v>3342317</v>
      </c>
      <c r="G17" s="132" cm="1">
        <f t="array" ref="G17">_xlfn.XLOOKUP(G$1,'PY1 Data(H)'!$A$1:$CZ$1,_xlfn.XLOOKUP($A17,'PY1 Data(H)'!$A$1:$A$288,'PY1 Data(H)'!$A$1:$CZ$288))</f>
        <v>1578032</v>
      </c>
      <c r="H17" s="132" cm="1">
        <f t="array" ref="H17">_xlfn.XLOOKUP(H$1,'PY1 Data(H)'!$A$1:$CZ$1,_xlfn.XLOOKUP($A17,'PY1 Data(H)'!$A$1:$A$288,'PY1 Data(H)'!$A$1:$CZ$288))</f>
        <v>1999078</v>
      </c>
      <c r="I17" s="132" cm="1">
        <f t="array" ref="I17">_xlfn.XLOOKUP(I$1,'PY1 Data(H)'!$A$1:$CZ$1,_xlfn.XLOOKUP($A17,'PY1 Data(H)'!$A$1:$A$288,'PY1 Data(H)'!$A$1:$CZ$288))</f>
        <v>1190821</v>
      </c>
      <c r="J17" s="132" cm="1">
        <f t="array" ref="J17">_xlfn.XLOOKUP(J$1,'PY1 Data(H)'!$A$1:$CZ$1,_xlfn.XLOOKUP($A17,'PY1 Data(H)'!$A$1:$A$288,'PY1 Data(H)'!$A$1:$CZ$288))</f>
        <v>82369</v>
      </c>
    </row>
    <row r="18" spans="1:10" x14ac:dyDescent="0.3">
      <c r="A18">
        <v>254</v>
      </c>
      <c r="D18" s="132" cm="1">
        <f t="array" ref="D18">_xlfn.XLOOKUP(D$1,'PY1 Data(H)'!$A$1:$CZ$1,_xlfn.XLOOKUP($A18,'PY1 Data(H)'!$A$1:$A$288,'PY1 Data(H)'!$A$1:$CZ$288))</f>
        <v>-10352215</v>
      </c>
      <c r="E18" s="132" cm="1">
        <f t="array" ref="E18">_xlfn.XLOOKUP(E$1,'PY1 Data(H)'!$A$1:$CZ$1,_xlfn.XLOOKUP($A18,'PY1 Data(H)'!$A$1:$A$288,'PY1 Data(H)'!$A$1:$CZ$288))</f>
        <v>3877794</v>
      </c>
      <c r="F18" s="132" cm="1">
        <f t="array" ref="F18">_xlfn.XLOOKUP(F$1,'PY1 Data(H)'!$A$1:$CZ$1,_xlfn.XLOOKUP($A18,'PY1 Data(H)'!$A$1:$A$288,'PY1 Data(H)'!$A$1:$CZ$288))</f>
        <v>3397185</v>
      </c>
      <c r="G18" s="132" cm="1">
        <f t="array" ref="G18">_xlfn.XLOOKUP(G$1,'PY1 Data(H)'!$A$1:$CZ$1,_xlfn.XLOOKUP($A18,'PY1 Data(H)'!$A$1:$A$288,'PY1 Data(H)'!$A$1:$CZ$288))</f>
        <v>-7632477</v>
      </c>
      <c r="H18" s="132" cm="1">
        <f t="array" ref="H18">_xlfn.XLOOKUP(H$1,'PY1 Data(H)'!$A$1:$CZ$1,_xlfn.XLOOKUP($A18,'PY1 Data(H)'!$A$1:$A$288,'PY1 Data(H)'!$A$1:$CZ$288))</f>
        <v>-6015099</v>
      </c>
      <c r="I18" s="132" cm="1">
        <f t="array" ref="I18">_xlfn.XLOOKUP(I$1,'PY1 Data(H)'!$A$1:$CZ$1,_xlfn.XLOOKUP($A18,'PY1 Data(H)'!$A$1:$A$288,'PY1 Data(H)'!$A$1:$CZ$288))</f>
        <v>-1752172</v>
      </c>
      <c r="J18" s="132" cm="1">
        <f t="array" ref="J18">_xlfn.XLOOKUP(J$1,'PY1 Data(H)'!$A$1:$CZ$1,_xlfn.XLOOKUP($A18,'PY1 Data(H)'!$A$1:$A$288,'PY1 Data(H)'!$A$1:$CZ$288))</f>
        <v>4125086</v>
      </c>
    </row>
    <row r="19" spans="1:10" x14ac:dyDescent="0.3">
      <c r="D19" s="132" cm="1">
        <f t="array" ref="D19">_xlfn.XLOOKUP(D$1,'PY1 Data(H)'!$A$1:$CZ$1,_xlfn.XLOOKUP($A19,'PY1 Data(H)'!$A$1:$A$288,'PY1 Data(H)'!$A$1:$CZ$288))</f>
        <v>0</v>
      </c>
      <c r="E19" s="132" cm="1">
        <f t="array" ref="E19">_xlfn.XLOOKUP(E$1,'PY1 Data(H)'!$A$1:$CZ$1,_xlfn.XLOOKUP($A19,'PY1 Data(H)'!$A$1:$A$288,'PY1 Data(H)'!$A$1:$CZ$288))</f>
        <v>0</v>
      </c>
      <c r="F19" s="132" cm="1">
        <f t="array" ref="F19">_xlfn.XLOOKUP(F$1,'PY1 Data(H)'!$A$1:$CZ$1,_xlfn.XLOOKUP($A19,'PY1 Data(H)'!$A$1:$A$288,'PY1 Data(H)'!$A$1:$CZ$288))</f>
        <v>0</v>
      </c>
      <c r="G19" s="132" cm="1">
        <f t="array" ref="G19">_xlfn.XLOOKUP(G$1,'PY1 Data(H)'!$A$1:$CZ$1,_xlfn.XLOOKUP($A19,'PY1 Data(H)'!$A$1:$A$288,'PY1 Data(H)'!$A$1:$CZ$288))</f>
        <v>0</v>
      </c>
      <c r="H19" s="132" cm="1">
        <f t="array" ref="H19">_xlfn.XLOOKUP(H$1,'PY1 Data(H)'!$A$1:$CZ$1,_xlfn.XLOOKUP($A19,'PY1 Data(H)'!$A$1:$A$288,'PY1 Data(H)'!$A$1:$CZ$288))</f>
        <v>0</v>
      </c>
      <c r="I19" s="132" cm="1">
        <f t="array" ref="I19">_xlfn.XLOOKUP(I$1,'PY1 Data(H)'!$A$1:$CZ$1,_xlfn.XLOOKUP($A19,'PY1 Data(H)'!$A$1:$A$288,'PY1 Data(H)'!$A$1:$CZ$288))</f>
        <v>0</v>
      </c>
      <c r="J19" s="132" cm="1">
        <f t="array" ref="J19">_xlfn.XLOOKUP(J$1,'PY1 Data(H)'!$A$1:$CZ$1,_xlfn.XLOOKUP($A19,'PY1 Data(H)'!$A$1:$A$288,'PY1 Data(H)'!$A$1:$CZ$288))</f>
        <v>0</v>
      </c>
    </row>
    <row r="20" spans="1:10" x14ac:dyDescent="0.3">
      <c r="A20">
        <v>502</v>
      </c>
      <c r="D20" s="132" cm="1">
        <f t="array" ref="D20">_xlfn.XLOOKUP(D$1,'PY1 Data(H)'!$A$1:$CZ$1,_xlfn.XLOOKUP($A20,'PY1 Data(H)'!$A$1:$A$288,'PY1 Data(H)'!$A$1:$CZ$288))</f>
        <v>0</v>
      </c>
      <c r="E20" s="132" cm="1">
        <f t="array" ref="E20">_xlfn.XLOOKUP(E$1,'PY1 Data(H)'!$A$1:$CZ$1,_xlfn.XLOOKUP($A20,'PY1 Data(H)'!$A$1:$A$288,'PY1 Data(H)'!$A$1:$CZ$288))</f>
        <v>0</v>
      </c>
      <c r="F20" s="132" cm="1">
        <f t="array" ref="F20">_xlfn.XLOOKUP(F$1,'PY1 Data(H)'!$A$1:$CZ$1,_xlfn.XLOOKUP($A20,'PY1 Data(H)'!$A$1:$A$288,'PY1 Data(H)'!$A$1:$CZ$288))</f>
        <v>0</v>
      </c>
      <c r="G20" s="132" cm="1">
        <f t="array" ref="G20">_xlfn.XLOOKUP(G$1,'PY1 Data(H)'!$A$1:$CZ$1,_xlfn.XLOOKUP($A20,'PY1 Data(H)'!$A$1:$A$288,'PY1 Data(H)'!$A$1:$CZ$288))</f>
        <v>0</v>
      </c>
      <c r="H20" s="132" cm="1">
        <f t="array" ref="H20">_xlfn.XLOOKUP(H$1,'PY1 Data(H)'!$A$1:$CZ$1,_xlfn.XLOOKUP($A20,'PY1 Data(H)'!$A$1:$A$288,'PY1 Data(H)'!$A$1:$CZ$288))</f>
        <v>0</v>
      </c>
      <c r="I20" s="132" cm="1">
        <f t="array" ref="I20">_xlfn.XLOOKUP(I$1,'PY1 Data(H)'!$A$1:$CZ$1,_xlfn.XLOOKUP($A20,'PY1 Data(H)'!$A$1:$A$288,'PY1 Data(H)'!$A$1:$CZ$288))</f>
        <v>0</v>
      </c>
      <c r="J20" s="132" cm="1">
        <f t="array" ref="J20">_xlfn.XLOOKUP(J$1,'PY1 Data(H)'!$A$1:$CZ$1,_xlfn.XLOOKUP($A20,'PY1 Data(H)'!$A$1:$A$288,'PY1 Data(H)'!$A$1:$CZ$288))</f>
        <v>0</v>
      </c>
    </row>
    <row r="21" spans="1:10" x14ac:dyDescent="0.3">
      <c r="A21">
        <v>503</v>
      </c>
      <c r="D21" s="132" cm="1">
        <f t="array" ref="D21">_xlfn.XLOOKUP(D$1,'PY1 Data(H)'!$A$1:$CZ$1,_xlfn.XLOOKUP($A21,'PY1 Data(H)'!$A$1:$A$288,'PY1 Data(H)'!$A$1:$CZ$288))</f>
        <v>0</v>
      </c>
      <c r="E21" s="132" cm="1">
        <f t="array" ref="E21">_xlfn.XLOOKUP(E$1,'PY1 Data(H)'!$A$1:$CZ$1,_xlfn.XLOOKUP($A21,'PY1 Data(H)'!$A$1:$A$288,'PY1 Data(H)'!$A$1:$CZ$288))</f>
        <v>0</v>
      </c>
      <c r="F21" s="132" cm="1">
        <f t="array" ref="F21">_xlfn.XLOOKUP(F$1,'PY1 Data(H)'!$A$1:$CZ$1,_xlfn.XLOOKUP($A21,'PY1 Data(H)'!$A$1:$A$288,'PY1 Data(H)'!$A$1:$CZ$288))</f>
        <v>0</v>
      </c>
      <c r="G21" s="132" cm="1">
        <f t="array" ref="G21">_xlfn.XLOOKUP(G$1,'PY1 Data(H)'!$A$1:$CZ$1,_xlfn.XLOOKUP($A21,'PY1 Data(H)'!$A$1:$A$288,'PY1 Data(H)'!$A$1:$CZ$288))</f>
        <v>0</v>
      </c>
      <c r="H21" s="132" cm="1">
        <f t="array" ref="H21">_xlfn.XLOOKUP(H$1,'PY1 Data(H)'!$A$1:$CZ$1,_xlfn.XLOOKUP($A21,'PY1 Data(H)'!$A$1:$A$288,'PY1 Data(H)'!$A$1:$CZ$288))</f>
        <v>0</v>
      </c>
      <c r="I21" s="132" cm="1">
        <f t="array" ref="I21">_xlfn.XLOOKUP(I$1,'PY1 Data(H)'!$A$1:$CZ$1,_xlfn.XLOOKUP($A21,'PY1 Data(H)'!$A$1:$A$288,'PY1 Data(H)'!$A$1:$CZ$288))</f>
        <v>0</v>
      </c>
      <c r="J21" s="132" cm="1">
        <f t="array" ref="J21">_xlfn.XLOOKUP(J$1,'PY1 Data(H)'!$A$1:$CZ$1,_xlfn.XLOOKUP($A21,'PY1 Data(H)'!$A$1:$A$288,'PY1 Data(H)'!$A$1:$CZ$288))</f>
        <v>0</v>
      </c>
    </row>
    <row r="22" spans="1:10" x14ac:dyDescent="0.3">
      <c r="D22" s="132" cm="1">
        <f t="array" ref="D22">_xlfn.XLOOKUP(D$1,'PY1 Data(H)'!$A$1:$CZ$1,_xlfn.XLOOKUP($A22,'PY1 Data(H)'!$A$1:$A$288,'PY1 Data(H)'!$A$1:$CZ$288))</f>
        <v>0</v>
      </c>
      <c r="E22" s="132" cm="1">
        <f t="array" ref="E22">_xlfn.XLOOKUP(E$1,'PY1 Data(H)'!$A$1:$CZ$1,_xlfn.XLOOKUP($A22,'PY1 Data(H)'!$A$1:$A$288,'PY1 Data(H)'!$A$1:$CZ$288))</f>
        <v>0</v>
      </c>
      <c r="F22" s="132" cm="1">
        <f t="array" ref="F22">_xlfn.XLOOKUP(F$1,'PY1 Data(H)'!$A$1:$CZ$1,_xlfn.XLOOKUP($A22,'PY1 Data(H)'!$A$1:$A$288,'PY1 Data(H)'!$A$1:$CZ$288))</f>
        <v>0</v>
      </c>
      <c r="G22" s="132" cm="1">
        <f t="array" ref="G22">_xlfn.XLOOKUP(G$1,'PY1 Data(H)'!$A$1:$CZ$1,_xlfn.XLOOKUP($A22,'PY1 Data(H)'!$A$1:$A$288,'PY1 Data(H)'!$A$1:$CZ$288))</f>
        <v>0</v>
      </c>
      <c r="H22" s="132" cm="1">
        <f t="array" ref="H22">_xlfn.XLOOKUP(H$1,'PY1 Data(H)'!$A$1:$CZ$1,_xlfn.XLOOKUP($A22,'PY1 Data(H)'!$A$1:$A$288,'PY1 Data(H)'!$A$1:$CZ$288))</f>
        <v>0</v>
      </c>
      <c r="I22" s="132" cm="1">
        <f t="array" ref="I22">_xlfn.XLOOKUP(I$1,'PY1 Data(H)'!$A$1:$CZ$1,_xlfn.XLOOKUP($A22,'PY1 Data(H)'!$A$1:$A$288,'PY1 Data(H)'!$A$1:$CZ$288))</f>
        <v>0</v>
      </c>
      <c r="J22" s="132" cm="1">
        <f t="array" ref="J22">_xlfn.XLOOKUP(J$1,'PY1 Data(H)'!$A$1:$CZ$1,_xlfn.XLOOKUP($A22,'PY1 Data(H)'!$A$1:$A$288,'PY1 Data(H)'!$A$1:$CZ$288))</f>
        <v>0</v>
      </c>
    </row>
    <row r="23" spans="1:10" x14ac:dyDescent="0.3">
      <c r="A23">
        <v>388</v>
      </c>
      <c r="D23" s="132" cm="1">
        <f t="array" ref="D23">_xlfn.XLOOKUP(D$1,'PY1 Data(H)'!$A$1:$CZ$1,_xlfn.XLOOKUP($A23,'PY1 Data(H)'!$A$1:$A$288,'PY1 Data(H)'!$A$1:$CZ$288))</f>
        <v>18324225</v>
      </c>
      <c r="E23" s="132" cm="1">
        <f t="array" ref="E23">_xlfn.XLOOKUP(E$1,'PY1 Data(H)'!$A$1:$CZ$1,_xlfn.XLOOKUP($A23,'PY1 Data(H)'!$A$1:$A$288,'PY1 Data(H)'!$A$1:$CZ$288))</f>
        <v>10908243</v>
      </c>
      <c r="F23" s="132" cm="1">
        <f t="array" ref="F23">_xlfn.XLOOKUP(F$1,'PY1 Data(H)'!$A$1:$CZ$1,_xlfn.XLOOKUP($A23,'PY1 Data(H)'!$A$1:$A$288,'PY1 Data(H)'!$A$1:$CZ$288))</f>
        <v>24084142</v>
      </c>
      <c r="G23" s="132" cm="1">
        <f t="array" ref="G23">_xlfn.XLOOKUP(G$1,'PY1 Data(H)'!$A$1:$CZ$1,_xlfn.XLOOKUP($A23,'PY1 Data(H)'!$A$1:$A$288,'PY1 Data(H)'!$A$1:$CZ$288))</f>
        <v>6982063</v>
      </c>
      <c r="H23" s="132" cm="1">
        <f t="array" ref="H23">_xlfn.XLOOKUP(H$1,'PY1 Data(H)'!$A$1:$CZ$1,_xlfn.XLOOKUP($A23,'PY1 Data(H)'!$A$1:$A$288,'PY1 Data(H)'!$A$1:$CZ$288))</f>
        <v>8966554</v>
      </c>
      <c r="I23" s="132" cm="1">
        <f t="array" ref="I23">_xlfn.XLOOKUP(I$1,'PY1 Data(H)'!$A$1:$CZ$1,_xlfn.XLOOKUP($A23,'PY1 Data(H)'!$A$1:$A$288,'PY1 Data(H)'!$A$1:$CZ$288))</f>
        <v>7673767</v>
      </c>
      <c r="J23" s="132" cm="1">
        <f t="array" ref="J23">_xlfn.XLOOKUP(J$1,'PY1 Data(H)'!$A$1:$CZ$1,_xlfn.XLOOKUP($A23,'PY1 Data(H)'!$A$1:$A$288,'PY1 Data(H)'!$A$1:$CZ$288))</f>
        <v>4672701</v>
      </c>
    </row>
    <row r="24" spans="1:10" x14ac:dyDescent="0.3">
      <c r="A24">
        <v>339</v>
      </c>
      <c r="D24" s="132" cm="1">
        <f t="array" ref="D24">_xlfn.XLOOKUP(D$1,'PY1 Data(H)'!$A$1:$CZ$1,_xlfn.XLOOKUP($A24,'PY1 Data(H)'!$A$1:$A$288,'PY1 Data(H)'!$A$1:$CZ$288))</f>
        <v>9404496</v>
      </c>
      <c r="E24" s="132" cm="1">
        <f t="array" ref="E24">_xlfn.XLOOKUP(E$1,'PY1 Data(H)'!$A$1:$CZ$1,_xlfn.XLOOKUP($A24,'PY1 Data(H)'!$A$1:$A$288,'PY1 Data(H)'!$A$1:$CZ$288))</f>
        <v>6473656</v>
      </c>
      <c r="F24" s="132" cm="1">
        <f t="array" ref="F24">_xlfn.XLOOKUP(F$1,'PY1 Data(H)'!$A$1:$CZ$1,_xlfn.XLOOKUP($A24,'PY1 Data(H)'!$A$1:$A$288,'PY1 Data(H)'!$A$1:$CZ$288))</f>
        <v>9915841</v>
      </c>
      <c r="G24" s="132" cm="1">
        <f t="array" ref="G24">_xlfn.XLOOKUP(G$1,'PY1 Data(H)'!$A$1:$CZ$1,_xlfn.XLOOKUP($A24,'PY1 Data(H)'!$A$1:$A$288,'PY1 Data(H)'!$A$1:$CZ$288))</f>
        <v>2803358</v>
      </c>
      <c r="H24" s="132" cm="1">
        <f t="array" ref="H24">_xlfn.XLOOKUP(H$1,'PY1 Data(H)'!$A$1:$CZ$1,_xlfn.XLOOKUP($A24,'PY1 Data(H)'!$A$1:$A$288,'PY1 Data(H)'!$A$1:$CZ$288))</f>
        <v>2381410</v>
      </c>
      <c r="I24" s="132" cm="1">
        <f t="array" ref="I24">_xlfn.XLOOKUP(I$1,'PY1 Data(H)'!$A$1:$CZ$1,_xlfn.XLOOKUP($A24,'PY1 Data(H)'!$A$1:$A$288,'PY1 Data(H)'!$A$1:$CZ$288))</f>
        <v>3870355</v>
      </c>
      <c r="J24" s="132" cm="1">
        <f t="array" ref="J24">_xlfn.XLOOKUP(J$1,'PY1 Data(H)'!$A$1:$CZ$1,_xlfn.XLOOKUP($A24,'PY1 Data(H)'!$A$1:$A$288,'PY1 Data(H)'!$A$1:$CZ$288))</f>
        <v>1287641</v>
      </c>
    </row>
    <row r="25" spans="1:10" x14ac:dyDescent="0.3">
      <c r="A25">
        <v>504</v>
      </c>
      <c r="D25" s="132" cm="1">
        <f t="array" ref="D25">_xlfn.XLOOKUP(D$1,'PY1 Data(H)'!$A$1:$CZ$1,_xlfn.XLOOKUP($A25,'PY1 Data(H)'!$A$1:$A$288,'PY1 Data(H)'!$A$1:$CZ$288))</f>
        <v>13693098</v>
      </c>
      <c r="E25" s="132" cm="1">
        <f t="array" ref="E25">_xlfn.XLOOKUP(E$1,'PY1 Data(H)'!$A$1:$CZ$1,_xlfn.XLOOKUP($A25,'PY1 Data(H)'!$A$1:$A$288,'PY1 Data(H)'!$A$1:$CZ$288))</f>
        <v>9896125</v>
      </c>
      <c r="F25" s="132" cm="1">
        <f t="array" ref="F25">_xlfn.XLOOKUP(F$1,'PY1 Data(H)'!$A$1:$CZ$1,_xlfn.XLOOKUP($A25,'PY1 Data(H)'!$A$1:$A$288,'PY1 Data(H)'!$A$1:$CZ$288))</f>
        <v>15707492</v>
      </c>
      <c r="G25" s="132" cm="1">
        <f t="array" ref="G25">_xlfn.XLOOKUP(G$1,'PY1 Data(H)'!$A$1:$CZ$1,_xlfn.XLOOKUP($A25,'PY1 Data(H)'!$A$1:$A$288,'PY1 Data(H)'!$A$1:$CZ$288))</f>
        <v>5330297</v>
      </c>
      <c r="H25" s="132" cm="1">
        <f t="array" ref="H25">_xlfn.XLOOKUP(H$1,'PY1 Data(H)'!$A$1:$CZ$1,_xlfn.XLOOKUP($A25,'PY1 Data(H)'!$A$1:$A$288,'PY1 Data(H)'!$A$1:$CZ$288))</f>
        <v>5751917</v>
      </c>
      <c r="I25" s="132" cm="1">
        <f t="array" ref="I25">_xlfn.XLOOKUP(I$1,'PY1 Data(H)'!$A$1:$CZ$1,_xlfn.XLOOKUP($A25,'PY1 Data(H)'!$A$1:$A$288,'PY1 Data(H)'!$A$1:$CZ$288))</f>
        <v>3151542</v>
      </c>
      <c r="J25" s="132" cm="1">
        <f t="array" ref="J25">_xlfn.XLOOKUP(J$1,'PY1 Data(H)'!$A$1:$CZ$1,_xlfn.XLOOKUP($A25,'PY1 Data(H)'!$A$1:$A$288,'PY1 Data(H)'!$A$1:$CZ$288))</f>
        <v>3989549</v>
      </c>
    </row>
    <row r="26" spans="1:10" x14ac:dyDescent="0.3">
      <c r="A26">
        <v>505</v>
      </c>
      <c r="D26" s="132" cm="1">
        <f t="array" ref="D26">_xlfn.XLOOKUP(D$1,'PY1 Data(H)'!$A$1:$CZ$1,_xlfn.XLOOKUP($A26,'PY1 Data(H)'!$A$1:$A$288,'PY1 Data(H)'!$A$1:$CZ$288))</f>
        <v>0</v>
      </c>
      <c r="E26" s="132" cm="1">
        <f t="array" ref="E26">_xlfn.XLOOKUP(E$1,'PY1 Data(H)'!$A$1:$CZ$1,_xlfn.XLOOKUP($A26,'PY1 Data(H)'!$A$1:$A$288,'PY1 Data(H)'!$A$1:$CZ$288))</f>
        <v>0</v>
      </c>
      <c r="F26" s="132" cm="1">
        <f t="array" ref="F26">_xlfn.XLOOKUP(F$1,'PY1 Data(H)'!$A$1:$CZ$1,_xlfn.XLOOKUP($A26,'PY1 Data(H)'!$A$1:$A$288,'PY1 Data(H)'!$A$1:$CZ$288))</f>
        <v>0</v>
      </c>
      <c r="G26" s="132" cm="1">
        <f t="array" ref="G26">_xlfn.XLOOKUP(G$1,'PY1 Data(H)'!$A$1:$CZ$1,_xlfn.XLOOKUP($A26,'PY1 Data(H)'!$A$1:$A$288,'PY1 Data(H)'!$A$1:$CZ$288))</f>
        <v>61500</v>
      </c>
      <c r="H26" s="132" cm="1">
        <f t="array" ref="H26">_xlfn.XLOOKUP(H$1,'PY1 Data(H)'!$A$1:$CZ$1,_xlfn.XLOOKUP($A26,'PY1 Data(H)'!$A$1:$A$288,'PY1 Data(H)'!$A$1:$CZ$288))</f>
        <v>156187</v>
      </c>
      <c r="I26" s="132" cm="1">
        <f t="array" ref="I26">_xlfn.XLOOKUP(I$1,'PY1 Data(H)'!$A$1:$CZ$1,_xlfn.XLOOKUP($A26,'PY1 Data(H)'!$A$1:$A$288,'PY1 Data(H)'!$A$1:$CZ$288))</f>
        <v>0</v>
      </c>
      <c r="J26" s="132" cm="1">
        <f t="array" ref="J26">_xlfn.XLOOKUP(J$1,'PY1 Data(H)'!$A$1:$CZ$1,_xlfn.XLOOKUP($A26,'PY1 Data(H)'!$A$1:$A$288,'PY1 Data(H)'!$A$1:$CZ$288))</f>
        <v>20383</v>
      </c>
    </row>
    <row r="27" spans="1:10" x14ac:dyDescent="0.3">
      <c r="A27">
        <v>341</v>
      </c>
      <c r="D27" s="132" cm="1">
        <f t="array" ref="D27">_xlfn.XLOOKUP(D$1,'PY1 Data(H)'!$A$1:$CZ$1,_xlfn.XLOOKUP($A27,'PY1 Data(H)'!$A$1:$A$288,'PY1 Data(H)'!$A$1:$CZ$288))</f>
        <v>1073732</v>
      </c>
      <c r="E27" s="132" cm="1">
        <f t="array" ref="E27">_xlfn.XLOOKUP(E$1,'PY1 Data(H)'!$A$1:$CZ$1,_xlfn.XLOOKUP($A27,'PY1 Data(H)'!$A$1:$A$288,'PY1 Data(H)'!$A$1:$CZ$288))</f>
        <v>744</v>
      </c>
      <c r="F27" s="132" cm="1">
        <f t="array" ref="F27">_xlfn.XLOOKUP(F$1,'PY1 Data(H)'!$A$1:$CZ$1,_xlfn.XLOOKUP($A27,'PY1 Data(H)'!$A$1:$A$288,'PY1 Data(H)'!$A$1:$CZ$288))</f>
        <v>23727</v>
      </c>
      <c r="G27" s="132" cm="1">
        <f t="array" ref="G27">_xlfn.XLOOKUP(G$1,'PY1 Data(H)'!$A$1:$CZ$1,_xlfn.XLOOKUP($A27,'PY1 Data(H)'!$A$1:$A$288,'PY1 Data(H)'!$A$1:$CZ$288))</f>
        <v>135976</v>
      </c>
      <c r="H27" s="132" cm="1">
        <f t="array" ref="H27">_xlfn.XLOOKUP(H$1,'PY1 Data(H)'!$A$1:$CZ$1,_xlfn.XLOOKUP($A27,'PY1 Data(H)'!$A$1:$A$288,'PY1 Data(H)'!$A$1:$CZ$288))</f>
        <v>1522919</v>
      </c>
      <c r="I27" s="132" cm="1">
        <f t="array" ref="I27">_xlfn.XLOOKUP(I$1,'PY1 Data(H)'!$A$1:$CZ$1,_xlfn.XLOOKUP($A27,'PY1 Data(H)'!$A$1:$A$288,'PY1 Data(H)'!$A$1:$CZ$288))</f>
        <v>1017377</v>
      </c>
      <c r="J27" s="132" cm="1">
        <f t="array" ref="J27">_xlfn.XLOOKUP(J$1,'PY1 Data(H)'!$A$1:$CZ$1,_xlfn.XLOOKUP($A27,'PY1 Data(H)'!$A$1:$A$288,'PY1 Data(H)'!$A$1:$CZ$288))</f>
        <v>973</v>
      </c>
    </row>
    <row r="28" spans="1:10" x14ac:dyDescent="0.3">
      <c r="A28">
        <v>386</v>
      </c>
      <c r="D28" s="132" cm="1">
        <f t="array" ref="D28">_xlfn.XLOOKUP(D$1,'PY1 Data(H)'!$A$1:$CZ$1,_xlfn.XLOOKUP($A28,'PY1 Data(H)'!$A$1:$A$288,'PY1 Data(H)'!$A$1:$CZ$288))</f>
        <v>0</v>
      </c>
      <c r="E28" s="132" cm="1">
        <f t="array" ref="E28">_xlfn.XLOOKUP(E$1,'PY1 Data(H)'!$A$1:$CZ$1,_xlfn.XLOOKUP($A28,'PY1 Data(H)'!$A$1:$A$288,'PY1 Data(H)'!$A$1:$CZ$288))</f>
        <v>0</v>
      </c>
      <c r="F28" s="132" cm="1">
        <f t="array" ref="F28">_xlfn.XLOOKUP(F$1,'PY1 Data(H)'!$A$1:$CZ$1,_xlfn.XLOOKUP($A28,'PY1 Data(H)'!$A$1:$A$288,'PY1 Data(H)'!$A$1:$CZ$288))</f>
        <v>0</v>
      </c>
      <c r="G28" s="132" cm="1">
        <f t="array" ref="G28">_xlfn.XLOOKUP(G$1,'PY1 Data(H)'!$A$1:$CZ$1,_xlfn.XLOOKUP($A28,'PY1 Data(H)'!$A$1:$A$288,'PY1 Data(H)'!$A$1:$CZ$288))</f>
        <v>0</v>
      </c>
      <c r="H28" s="132" cm="1">
        <f t="array" ref="H28">_xlfn.XLOOKUP(H$1,'PY1 Data(H)'!$A$1:$CZ$1,_xlfn.XLOOKUP($A28,'PY1 Data(H)'!$A$1:$A$288,'PY1 Data(H)'!$A$1:$CZ$288))</f>
        <v>0</v>
      </c>
      <c r="I28" s="132" cm="1">
        <f t="array" ref="I28">_xlfn.XLOOKUP(I$1,'PY1 Data(H)'!$A$1:$CZ$1,_xlfn.XLOOKUP($A28,'PY1 Data(H)'!$A$1:$A$288,'PY1 Data(H)'!$A$1:$CZ$288))</f>
        <v>0</v>
      </c>
      <c r="J28" s="132" cm="1">
        <f t="array" ref="J28">_xlfn.XLOOKUP(J$1,'PY1 Data(H)'!$A$1:$CZ$1,_xlfn.XLOOKUP($A28,'PY1 Data(H)'!$A$1:$A$288,'PY1 Data(H)'!$A$1:$CZ$288))</f>
        <v>0</v>
      </c>
    </row>
    <row r="29" spans="1:10" x14ac:dyDescent="0.3">
      <c r="A29">
        <v>387</v>
      </c>
      <c r="D29" s="132" cm="1">
        <f t="array" ref="D29">_xlfn.XLOOKUP(D$1,'PY1 Data(H)'!$A$1:$CZ$1,_xlfn.XLOOKUP($A29,'PY1 Data(H)'!$A$1:$A$288,'PY1 Data(H)'!$A$1:$CZ$288))</f>
        <v>0</v>
      </c>
      <c r="E29" s="132" cm="1">
        <f t="array" ref="E29">_xlfn.XLOOKUP(E$1,'PY1 Data(H)'!$A$1:$CZ$1,_xlfn.XLOOKUP($A29,'PY1 Data(H)'!$A$1:$A$288,'PY1 Data(H)'!$A$1:$CZ$288))</f>
        <v>0</v>
      </c>
      <c r="F29" s="132" cm="1">
        <f t="array" ref="F29">_xlfn.XLOOKUP(F$1,'PY1 Data(H)'!$A$1:$CZ$1,_xlfn.XLOOKUP($A29,'PY1 Data(H)'!$A$1:$A$288,'PY1 Data(H)'!$A$1:$CZ$288))</f>
        <v>0</v>
      </c>
      <c r="G29" s="132" cm="1">
        <f t="array" ref="G29">_xlfn.XLOOKUP(G$1,'PY1 Data(H)'!$A$1:$CZ$1,_xlfn.XLOOKUP($A29,'PY1 Data(H)'!$A$1:$A$288,'PY1 Data(H)'!$A$1:$CZ$288))</f>
        <v>0</v>
      </c>
      <c r="H29" s="132" cm="1">
        <f t="array" ref="H29">_xlfn.XLOOKUP(H$1,'PY1 Data(H)'!$A$1:$CZ$1,_xlfn.XLOOKUP($A29,'PY1 Data(H)'!$A$1:$A$288,'PY1 Data(H)'!$A$1:$CZ$288))</f>
        <v>0</v>
      </c>
      <c r="I29" s="132" cm="1">
        <f t="array" ref="I29">_xlfn.XLOOKUP(I$1,'PY1 Data(H)'!$A$1:$CZ$1,_xlfn.XLOOKUP($A29,'PY1 Data(H)'!$A$1:$A$288,'PY1 Data(H)'!$A$1:$CZ$288))</f>
        <v>0</v>
      </c>
      <c r="J29" s="132" cm="1">
        <f t="array" ref="J29">_xlfn.XLOOKUP(J$1,'PY1 Data(H)'!$A$1:$CZ$1,_xlfn.XLOOKUP($A29,'PY1 Data(H)'!$A$1:$A$288,'PY1 Data(H)'!$A$1:$CZ$288))</f>
        <v>0</v>
      </c>
    </row>
    <row r="30" spans="1:10" x14ac:dyDescent="0.3">
      <c r="A30">
        <v>389</v>
      </c>
      <c r="D30" s="132" cm="1">
        <f t="array" ref="D30">_xlfn.XLOOKUP(D$1,'PY1 Data(H)'!$A$1:$CZ$1,_xlfn.XLOOKUP($A30,'PY1 Data(H)'!$A$1:$A$288,'PY1 Data(H)'!$A$1:$CZ$288))</f>
        <v>-1858568</v>
      </c>
      <c r="E30" s="132" cm="1">
        <f t="array" ref="E30">_xlfn.XLOOKUP(E$1,'PY1 Data(H)'!$A$1:$CZ$1,_xlfn.XLOOKUP($A30,'PY1 Data(H)'!$A$1:$A$288,'PY1 Data(H)'!$A$1:$CZ$288))</f>
        <v>0</v>
      </c>
      <c r="F30" s="132" cm="1">
        <f t="array" ref="F30">_xlfn.XLOOKUP(F$1,'PY1 Data(H)'!$A$1:$CZ$1,_xlfn.XLOOKUP($A30,'PY1 Data(H)'!$A$1:$A$288,'PY1 Data(H)'!$A$1:$CZ$288))</f>
        <v>0</v>
      </c>
      <c r="G30" s="132" cm="1">
        <f t="array" ref="G30">_xlfn.XLOOKUP(G$1,'PY1 Data(H)'!$A$1:$CZ$1,_xlfn.XLOOKUP($A30,'PY1 Data(H)'!$A$1:$A$288,'PY1 Data(H)'!$A$1:$CZ$288))</f>
        <v>0</v>
      </c>
      <c r="H30" s="132" cm="1">
        <f t="array" ref="H30">_xlfn.XLOOKUP(H$1,'PY1 Data(H)'!$A$1:$CZ$1,_xlfn.XLOOKUP($A30,'PY1 Data(H)'!$A$1:$A$288,'PY1 Data(H)'!$A$1:$CZ$288))</f>
        <v>0</v>
      </c>
      <c r="I30" s="132" cm="1">
        <f t="array" ref="I30">_xlfn.XLOOKUP(I$1,'PY1 Data(H)'!$A$1:$CZ$1,_xlfn.XLOOKUP($A30,'PY1 Data(H)'!$A$1:$A$288,'PY1 Data(H)'!$A$1:$CZ$288))</f>
        <v>0</v>
      </c>
      <c r="J30" s="132" cm="1">
        <f t="array" ref="J30">_xlfn.XLOOKUP(J$1,'PY1 Data(H)'!$A$1:$CZ$1,_xlfn.XLOOKUP($A30,'PY1 Data(H)'!$A$1:$A$288,'PY1 Data(H)'!$A$1:$CZ$288))</f>
        <v>0</v>
      </c>
    </row>
    <row r="31" spans="1:10" x14ac:dyDescent="0.3">
      <c r="A31">
        <v>255</v>
      </c>
      <c r="D31" s="132" cm="1">
        <f t="array" ref="D31">_xlfn.XLOOKUP(D$1,'PY1 Data(H)'!$A$1:$CZ$1,_xlfn.XLOOKUP($A31,'PY1 Data(H)'!$A$1:$A$288,'PY1 Data(H)'!$A$1:$CZ$288))</f>
        <v>3988533</v>
      </c>
      <c r="E31" s="132" cm="1">
        <f t="array" ref="E31">_xlfn.XLOOKUP(E$1,'PY1 Data(H)'!$A$1:$CZ$1,_xlfn.XLOOKUP($A31,'PY1 Data(H)'!$A$1:$A$288,'PY1 Data(H)'!$A$1:$CZ$288))</f>
        <v>5462282</v>
      </c>
      <c r="F31" s="132" cm="1">
        <f t="array" ref="F31">_xlfn.XLOOKUP(F$1,'PY1 Data(H)'!$A$1:$CZ$1,_xlfn.XLOOKUP($A31,'PY1 Data(H)'!$A$1:$A$288,'PY1 Data(H)'!$A$1:$CZ$288))</f>
        <v>1562918</v>
      </c>
      <c r="G31" s="132" cm="1">
        <f t="array" ref="G31">_xlfn.XLOOKUP(G$1,'PY1 Data(H)'!$A$1:$CZ$1,_xlfn.XLOOKUP($A31,'PY1 Data(H)'!$A$1:$A$288,'PY1 Data(H)'!$A$1:$CZ$288))</f>
        <v>1349068</v>
      </c>
      <c r="H31" s="132" cm="1">
        <f t="array" ref="H31">_xlfn.XLOOKUP(H$1,'PY1 Data(H)'!$A$1:$CZ$1,_xlfn.XLOOKUP($A31,'PY1 Data(H)'!$A$1:$A$288,'PY1 Data(H)'!$A$1:$CZ$288))</f>
        <v>845879</v>
      </c>
      <c r="I31" s="132" cm="1">
        <f t="array" ref="I31">_xlfn.XLOOKUP(I$1,'PY1 Data(H)'!$A$1:$CZ$1,_xlfn.XLOOKUP($A31,'PY1 Data(H)'!$A$1:$A$288,'PY1 Data(H)'!$A$1:$CZ$288))</f>
        <v>365507</v>
      </c>
      <c r="J31" s="132" cm="1">
        <f t="array" ref="J31">_xlfn.XLOOKUP(J$1,'PY1 Data(H)'!$A$1:$CZ$1,_xlfn.XLOOKUP($A31,'PY1 Data(H)'!$A$1:$A$288,'PY1 Data(H)'!$A$1:$CZ$288))</f>
        <v>625845</v>
      </c>
    </row>
    <row r="32" spans="1:10" x14ac:dyDescent="0.3">
      <c r="A32">
        <v>376</v>
      </c>
      <c r="D32" s="132" cm="1">
        <f t="array" ref="D32">_xlfn.XLOOKUP(D$1,'PY1 Data(H)'!$A$1:$CZ$1,_xlfn.XLOOKUP($A32,'PY1 Data(H)'!$A$1:$A$288,'PY1 Data(H)'!$A$1:$CZ$288))</f>
        <v>0</v>
      </c>
      <c r="E32" s="132" cm="1">
        <f t="array" ref="E32">_xlfn.XLOOKUP(E$1,'PY1 Data(H)'!$A$1:$CZ$1,_xlfn.XLOOKUP($A32,'PY1 Data(H)'!$A$1:$A$288,'PY1 Data(H)'!$A$1:$CZ$288))</f>
        <v>0</v>
      </c>
      <c r="F32" s="132" cm="1">
        <f t="array" ref="F32">_xlfn.XLOOKUP(F$1,'PY1 Data(H)'!$A$1:$CZ$1,_xlfn.XLOOKUP($A32,'PY1 Data(H)'!$A$1:$A$288,'PY1 Data(H)'!$A$1:$CZ$288))</f>
        <v>0</v>
      </c>
      <c r="G32" s="132" cm="1">
        <f t="array" ref="G32">_xlfn.XLOOKUP(G$1,'PY1 Data(H)'!$A$1:$CZ$1,_xlfn.XLOOKUP($A32,'PY1 Data(H)'!$A$1:$A$288,'PY1 Data(H)'!$A$1:$CZ$288))</f>
        <v>0</v>
      </c>
      <c r="H32" s="132" cm="1">
        <f t="array" ref="H32">_xlfn.XLOOKUP(H$1,'PY1 Data(H)'!$A$1:$CZ$1,_xlfn.XLOOKUP($A32,'PY1 Data(H)'!$A$1:$A$288,'PY1 Data(H)'!$A$1:$CZ$288))</f>
        <v>0</v>
      </c>
      <c r="I32" s="132" cm="1">
        <f t="array" ref="I32">_xlfn.XLOOKUP(I$1,'PY1 Data(H)'!$A$1:$CZ$1,_xlfn.XLOOKUP($A32,'PY1 Data(H)'!$A$1:$A$288,'PY1 Data(H)'!$A$1:$CZ$288))</f>
        <v>0</v>
      </c>
      <c r="J32" s="132" cm="1">
        <f t="array" ref="J32">_xlfn.XLOOKUP(J$1,'PY1 Data(H)'!$A$1:$CZ$1,_xlfn.XLOOKUP($A32,'PY1 Data(H)'!$A$1:$A$288,'PY1 Data(H)'!$A$1:$CZ$288))</f>
        <v>0</v>
      </c>
    </row>
    <row r="33" spans="1:10" x14ac:dyDescent="0.3">
      <c r="D33" s="132" cm="1">
        <f t="array" ref="D33">_xlfn.XLOOKUP(D$1,'PY1 Data(H)'!$A$1:$CZ$1,_xlfn.XLOOKUP($A33,'PY1 Data(H)'!$A$1:$A$288,'PY1 Data(H)'!$A$1:$CZ$288))</f>
        <v>0</v>
      </c>
      <c r="E33" s="132" cm="1">
        <f t="array" ref="E33">_xlfn.XLOOKUP(E$1,'PY1 Data(H)'!$A$1:$CZ$1,_xlfn.XLOOKUP($A33,'PY1 Data(H)'!$A$1:$A$288,'PY1 Data(H)'!$A$1:$CZ$288))</f>
        <v>0</v>
      </c>
      <c r="F33" s="132" cm="1">
        <f t="array" ref="F33">_xlfn.XLOOKUP(F$1,'PY1 Data(H)'!$A$1:$CZ$1,_xlfn.XLOOKUP($A33,'PY1 Data(H)'!$A$1:$A$288,'PY1 Data(H)'!$A$1:$CZ$288))</f>
        <v>0</v>
      </c>
      <c r="G33" s="132" cm="1">
        <f t="array" ref="G33">_xlfn.XLOOKUP(G$1,'PY1 Data(H)'!$A$1:$CZ$1,_xlfn.XLOOKUP($A33,'PY1 Data(H)'!$A$1:$A$288,'PY1 Data(H)'!$A$1:$CZ$288))</f>
        <v>0</v>
      </c>
      <c r="H33" s="132" cm="1">
        <f t="array" ref="H33">_xlfn.XLOOKUP(H$1,'PY1 Data(H)'!$A$1:$CZ$1,_xlfn.XLOOKUP($A33,'PY1 Data(H)'!$A$1:$A$288,'PY1 Data(H)'!$A$1:$CZ$288))</f>
        <v>0</v>
      </c>
      <c r="I33" s="132" cm="1">
        <f t="array" ref="I33">_xlfn.XLOOKUP(I$1,'PY1 Data(H)'!$A$1:$CZ$1,_xlfn.XLOOKUP($A33,'PY1 Data(H)'!$A$1:$A$288,'PY1 Data(H)'!$A$1:$CZ$288))</f>
        <v>0</v>
      </c>
      <c r="J33" s="132" cm="1">
        <f t="array" ref="J33">_xlfn.XLOOKUP(J$1,'PY1 Data(H)'!$A$1:$CZ$1,_xlfn.XLOOKUP($A33,'PY1 Data(H)'!$A$1:$A$288,'PY1 Data(H)'!$A$1:$CZ$288))</f>
        <v>0</v>
      </c>
    </row>
    <row r="34" spans="1:10" x14ac:dyDescent="0.3">
      <c r="A34">
        <v>592</v>
      </c>
      <c r="D34" s="132" cm="1">
        <f t="array" ref="D34">_xlfn.XLOOKUP(D$1,'PY1 Data(H)'!$A$1:$CZ$1,_xlfn.XLOOKUP($A34,'PY1 Data(H)'!$A$1:$A$288,'PY1 Data(H)'!$A$1:$CZ$288))</f>
        <v>0</v>
      </c>
      <c r="E34" s="132" cm="1">
        <f t="array" ref="E34">_xlfn.XLOOKUP(E$1,'PY1 Data(H)'!$A$1:$CZ$1,_xlfn.XLOOKUP($A34,'PY1 Data(H)'!$A$1:$A$288,'PY1 Data(H)'!$A$1:$CZ$288))</f>
        <v>0</v>
      </c>
      <c r="F34" s="132" cm="1">
        <f t="array" ref="F34">_xlfn.XLOOKUP(F$1,'PY1 Data(H)'!$A$1:$CZ$1,_xlfn.XLOOKUP($A34,'PY1 Data(H)'!$A$1:$A$288,'PY1 Data(H)'!$A$1:$CZ$288))</f>
        <v>0</v>
      </c>
      <c r="G34" s="132" cm="1">
        <f t="array" ref="G34">_xlfn.XLOOKUP(G$1,'PY1 Data(H)'!$A$1:$CZ$1,_xlfn.XLOOKUP($A34,'PY1 Data(H)'!$A$1:$A$288,'PY1 Data(H)'!$A$1:$CZ$288))</f>
        <v>0</v>
      </c>
      <c r="H34" s="132" cm="1">
        <f t="array" ref="H34">_xlfn.XLOOKUP(H$1,'PY1 Data(H)'!$A$1:$CZ$1,_xlfn.XLOOKUP($A34,'PY1 Data(H)'!$A$1:$A$288,'PY1 Data(H)'!$A$1:$CZ$288))</f>
        <v>0</v>
      </c>
      <c r="I34" s="132" cm="1">
        <f t="array" ref="I34">_xlfn.XLOOKUP(I$1,'PY1 Data(H)'!$A$1:$CZ$1,_xlfn.XLOOKUP($A34,'PY1 Data(H)'!$A$1:$A$288,'PY1 Data(H)'!$A$1:$CZ$288))</f>
        <v>0</v>
      </c>
      <c r="J34" s="132" cm="1">
        <f t="array" ref="J34">_xlfn.XLOOKUP(J$1,'PY1 Data(H)'!$A$1:$CZ$1,_xlfn.XLOOKUP($A34,'PY1 Data(H)'!$A$1:$A$288,'PY1 Data(H)'!$A$1:$CZ$288))</f>
        <v>0</v>
      </c>
    </row>
    <row r="35" spans="1:10" x14ac:dyDescent="0.3">
      <c r="A35">
        <v>591</v>
      </c>
      <c r="D35" s="132" cm="1">
        <f t="array" ref="D35">_xlfn.XLOOKUP(D$1,'PY1 Data(H)'!$A$1:$CZ$1,_xlfn.XLOOKUP($A35,'PY1 Data(H)'!$A$1:$A$288,'PY1 Data(H)'!$A$1:$CZ$288))</f>
        <v>0</v>
      </c>
      <c r="E35" s="132" cm="1">
        <f t="array" ref="E35">_xlfn.XLOOKUP(E$1,'PY1 Data(H)'!$A$1:$CZ$1,_xlfn.XLOOKUP($A35,'PY1 Data(H)'!$A$1:$A$288,'PY1 Data(H)'!$A$1:$CZ$288))</f>
        <v>0</v>
      </c>
      <c r="F35" s="132" cm="1">
        <f t="array" ref="F35">_xlfn.XLOOKUP(F$1,'PY1 Data(H)'!$A$1:$CZ$1,_xlfn.XLOOKUP($A35,'PY1 Data(H)'!$A$1:$A$288,'PY1 Data(H)'!$A$1:$CZ$288))</f>
        <v>0</v>
      </c>
      <c r="G35" s="132" cm="1">
        <f t="array" ref="G35">_xlfn.XLOOKUP(G$1,'PY1 Data(H)'!$A$1:$CZ$1,_xlfn.XLOOKUP($A35,'PY1 Data(H)'!$A$1:$A$288,'PY1 Data(H)'!$A$1:$CZ$288))</f>
        <v>0</v>
      </c>
      <c r="H35" s="132" cm="1">
        <f t="array" ref="H35">_xlfn.XLOOKUP(H$1,'PY1 Data(H)'!$A$1:$CZ$1,_xlfn.XLOOKUP($A35,'PY1 Data(H)'!$A$1:$A$288,'PY1 Data(H)'!$A$1:$CZ$288))</f>
        <v>0</v>
      </c>
      <c r="I35" s="132" cm="1">
        <f t="array" ref="I35">_xlfn.XLOOKUP(I$1,'PY1 Data(H)'!$A$1:$CZ$1,_xlfn.XLOOKUP($A35,'PY1 Data(H)'!$A$1:$A$288,'PY1 Data(H)'!$A$1:$CZ$288))</f>
        <v>0</v>
      </c>
      <c r="J35" s="132" cm="1">
        <f t="array" ref="J35">_xlfn.XLOOKUP(J$1,'PY1 Data(H)'!$A$1:$CZ$1,_xlfn.XLOOKUP($A35,'PY1 Data(H)'!$A$1:$A$288,'PY1 Data(H)'!$A$1:$CZ$288))</f>
        <v>0</v>
      </c>
    </row>
    <row r="36" spans="1:10" x14ac:dyDescent="0.3">
      <c r="D36" s="132" cm="1">
        <f t="array" ref="D36">_xlfn.XLOOKUP(D$1,'PY1 Data(H)'!$A$1:$CZ$1,_xlfn.XLOOKUP($A36,'PY1 Data(H)'!$A$1:$A$288,'PY1 Data(H)'!$A$1:$CZ$288))</f>
        <v>0</v>
      </c>
      <c r="E36" s="132" cm="1">
        <f t="array" ref="E36">_xlfn.XLOOKUP(E$1,'PY1 Data(H)'!$A$1:$CZ$1,_xlfn.XLOOKUP($A36,'PY1 Data(H)'!$A$1:$A$288,'PY1 Data(H)'!$A$1:$CZ$288))</f>
        <v>0</v>
      </c>
      <c r="F36" s="132" cm="1">
        <f t="array" ref="F36">_xlfn.XLOOKUP(F$1,'PY1 Data(H)'!$A$1:$CZ$1,_xlfn.XLOOKUP($A36,'PY1 Data(H)'!$A$1:$A$288,'PY1 Data(H)'!$A$1:$CZ$288))</f>
        <v>0</v>
      </c>
      <c r="G36" s="132" cm="1">
        <f t="array" ref="G36">_xlfn.XLOOKUP(G$1,'PY1 Data(H)'!$A$1:$CZ$1,_xlfn.XLOOKUP($A36,'PY1 Data(H)'!$A$1:$A$288,'PY1 Data(H)'!$A$1:$CZ$288))</f>
        <v>0</v>
      </c>
      <c r="H36" s="132" cm="1">
        <f t="array" ref="H36">_xlfn.XLOOKUP(H$1,'PY1 Data(H)'!$A$1:$CZ$1,_xlfn.XLOOKUP($A36,'PY1 Data(H)'!$A$1:$A$288,'PY1 Data(H)'!$A$1:$CZ$288))</f>
        <v>0</v>
      </c>
      <c r="I36" s="132" cm="1">
        <f t="array" ref="I36">_xlfn.XLOOKUP(I$1,'PY1 Data(H)'!$A$1:$CZ$1,_xlfn.XLOOKUP($A36,'PY1 Data(H)'!$A$1:$A$288,'PY1 Data(H)'!$A$1:$CZ$288))</f>
        <v>0</v>
      </c>
      <c r="J36" s="132" cm="1">
        <f t="array" ref="J36">_xlfn.XLOOKUP(J$1,'PY1 Data(H)'!$A$1:$CZ$1,_xlfn.XLOOKUP($A36,'PY1 Data(H)'!$A$1:$A$288,'PY1 Data(H)'!$A$1:$CZ$288))</f>
        <v>0</v>
      </c>
    </row>
    <row r="37" spans="1:10" x14ac:dyDescent="0.3">
      <c r="A37">
        <v>506</v>
      </c>
      <c r="D37" s="132" cm="1">
        <f t="array" ref="D37">_xlfn.XLOOKUP(D$1,'PY1 Data(H)'!$A$1:$CZ$1,_xlfn.XLOOKUP($A37,'PY1 Data(H)'!$A$1:$A$288,'PY1 Data(H)'!$A$1:$CZ$288))</f>
        <v>6971378</v>
      </c>
      <c r="E37" s="132" cm="1">
        <f t="array" ref="E37">_xlfn.XLOOKUP(E$1,'PY1 Data(H)'!$A$1:$CZ$1,_xlfn.XLOOKUP($A37,'PY1 Data(H)'!$A$1:$A$288,'PY1 Data(H)'!$A$1:$CZ$288))</f>
        <v>5987879</v>
      </c>
      <c r="F37" s="132" cm="1">
        <f t="array" ref="F37">_xlfn.XLOOKUP(F$1,'PY1 Data(H)'!$A$1:$CZ$1,_xlfn.XLOOKUP($A37,'PY1 Data(H)'!$A$1:$A$288,'PY1 Data(H)'!$A$1:$CZ$288))</f>
        <v>8203508</v>
      </c>
      <c r="G37" s="132" cm="1">
        <f t="array" ref="G37">_xlfn.XLOOKUP(G$1,'PY1 Data(H)'!$A$1:$CZ$1,_xlfn.XLOOKUP($A37,'PY1 Data(H)'!$A$1:$A$288,'PY1 Data(H)'!$A$1:$CZ$288))</f>
        <v>901267</v>
      </c>
      <c r="H37" s="132" cm="1">
        <f t="array" ref="H37">_xlfn.XLOOKUP(H$1,'PY1 Data(H)'!$A$1:$CZ$1,_xlfn.XLOOKUP($A37,'PY1 Data(H)'!$A$1:$A$288,'PY1 Data(H)'!$A$1:$CZ$288))</f>
        <v>2042389</v>
      </c>
      <c r="I37" s="132" cm="1">
        <f t="array" ref="I37">_xlfn.XLOOKUP(I$1,'PY1 Data(H)'!$A$1:$CZ$1,_xlfn.XLOOKUP($A37,'PY1 Data(H)'!$A$1:$A$288,'PY1 Data(H)'!$A$1:$CZ$288))</f>
        <v>1693963</v>
      </c>
      <c r="J37" s="132" cm="1">
        <f t="array" ref="J37">_xlfn.XLOOKUP(J$1,'PY1 Data(H)'!$A$1:$CZ$1,_xlfn.XLOOKUP($A37,'PY1 Data(H)'!$A$1:$A$288,'PY1 Data(H)'!$A$1:$CZ$288))</f>
        <v>5828319</v>
      </c>
    </row>
    <row r="38" spans="1:10" x14ac:dyDescent="0.3">
      <c r="A38">
        <v>536</v>
      </c>
      <c r="D38" s="132" cm="1">
        <f t="array" ref="D38">_xlfn.XLOOKUP(D$1,'PY1 Data(H)'!$A$1:$CZ$1,_xlfn.XLOOKUP($A38,'PY1 Data(H)'!$A$1:$A$288,'PY1 Data(H)'!$A$1:$CZ$288))</f>
        <v>0</v>
      </c>
      <c r="E38" s="132" cm="1">
        <f t="array" ref="E38">_xlfn.XLOOKUP(E$1,'PY1 Data(H)'!$A$1:$CZ$1,_xlfn.XLOOKUP($A38,'PY1 Data(H)'!$A$1:$A$288,'PY1 Data(H)'!$A$1:$CZ$288))</f>
        <v>0</v>
      </c>
      <c r="F38" s="132" cm="1">
        <f t="array" ref="F38">_xlfn.XLOOKUP(F$1,'PY1 Data(H)'!$A$1:$CZ$1,_xlfn.XLOOKUP($A38,'PY1 Data(H)'!$A$1:$A$288,'PY1 Data(H)'!$A$1:$CZ$288))</f>
        <v>600870</v>
      </c>
      <c r="G38" s="132" cm="1">
        <f t="array" ref="G38">_xlfn.XLOOKUP(G$1,'PY1 Data(H)'!$A$1:$CZ$1,_xlfn.XLOOKUP($A38,'PY1 Data(H)'!$A$1:$A$288,'PY1 Data(H)'!$A$1:$CZ$288))</f>
        <v>0</v>
      </c>
      <c r="H38" s="132" cm="1">
        <f t="array" ref="H38">_xlfn.XLOOKUP(H$1,'PY1 Data(H)'!$A$1:$CZ$1,_xlfn.XLOOKUP($A38,'PY1 Data(H)'!$A$1:$A$288,'PY1 Data(H)'!$A$1:$CZ$288))</f>
        <v>1294932</v>
      </c>
      <c r="I38" s="132" cm="1">
        <f t="array" ref="I38">_xlfn.XLOOKUP(I$1,'PY1 Data(H)'!$A$1:$CZ$1,_xlfn.XLOOKUP($A38,'PY1 Data(H)'!$A$1:$A$288,'PY1 Data(H)'!$A$1:$CZ$288))</f>
        <v>0</v>
      </c>
      <c r="J38" s="132" cm="1">
        <f t="array" ref="J38">_xlfn.XLOOKUP(J$1,'PY1 Data(H)'!$A$1:$CZ$1,_xlfn.XLOOKUP($A38,'PY1 Data(H)'!$A$1:$A$288,'PY1 Data(H)'!$A$1:$CZ$288))</f>
        <v>0</v>
      </c>
    </row>
    <row r="39" spans="1:10" x14ac:dyDescent="0.3">
      <c r="A39">
        <v>586</v>
      </c>
      <c r="D39" s="132" cm="1">
        <f t="array" ref="D39">_xlfn.XLOOKUP(D$1,'PY1 Data(H)'!$A$1:$CZ$1,_xlfn.XLOOKUP($A39,'PY1 Data(H)'!$A$1:$A$288,'PY1 Data(H)'!$A$1:$CZ$288))</f>
        <v>0</v>
      </c>
      <c r="E39" s="132" cm="1">
        <f t="array" ref="E39">_xlfn.XLOOKUP(E$1,'PY1 Data(H)'!$A$1:$CZ$1,_xlfn.XLOOKUP($A39,'PY1 Data(H)'!$A$1:$A$288,'PY1 Data(H)'!$A$1:$CZ$288))</f>
        <v>0</v>
      </c>
      <c r="F39" s="132" cm="1">
        <f t="array" ref="F39">_xlfn.XLOOKUP(F$1,'PY1 Data(H)'!$A$1:$CZ$1,_xlfn.XLOOKUP($A39,'PY1 Data(H)'!$A$1:$A$288,'PY1 Data(H)'!$A$1:$CZ$288))</f>
        <v>0</v>
      </c>
      <c r="G39" s="132" cm="1">
        <f t="array" ref="G39">_xlfn.XLOOKUP(G$1,'PY1 Data(H)'!$A$1:$CZ$1,_xlfn.XLOOKUP($A39,'PY1 Data(H)'!$A$1:$A$288,'PY1 Data(H)'!$A$1:$CZ$288))</f>
        <v>0</v>
      </c>
      <c r="H39" s="132" cm="1">
        <f t="array" ref="H39">_xlfn.XLOOKUP(H$1,'PY1 Data(H)'!$A$1:$CZ$1,_xlfn.XLOOKUP($A39,'PY1 Data(H)'!$A$1:$A$288,'PY1 Data(H)'!$A$1:$CZ$288))</f>
        <v>0</v>
      </c>
      <c r="I39" s="132" cm="1">
        <f t="array" ref="I39">_xlfn.XLOOKUP(I$1,'PY1 Data(H)'!$A$1:$CZ$1,_xlfn.XLOOKUP($A39,'PY1 Data(H)'!$A$1:$A$288,'PY1 Data(H)'!$A$1:$CZ$288))</f>
        <v>0</v>
      </c>
      <c r="J39" s="132" cm="1">
        <f t="array" ref="J39">_xlfn.XLOOKUP(J$1,'PY1 Data(H)'!$A$1:$CZ$1,_xlfn.XLOOKUP($A39,'PY1 Data(H)'!$A$1:$A$288,'PY1 Data(H)'!$A$1:$CZ$288))</f>
        <v>0</v>
      </c>
    </row>
    <row r="40" spans="1:10" x14ac:dyDescent="0.3">
      <c r="A40">
        <v>379</v>
      </c>
      <c r="D40" s="132" cm="1">
        <f t="array" ref="D40">_xlfn.XLOOKUP(D$1,'PY1 Data(H)'!$A$1:$CZ$1,_xlfn.XLOOKUP($A40,'PY1 Data(H)'!$A$1:$A$288,'PY1 Data(H)'!$A$1:$CZ$288))</f>
        <v>9742980</v>
      </c>
      <c r="E40" s="132" cm="1">
        <f t="array" ref="E40">_xlfn.XLOOKUP(E$1,'PY1 Data(H)'!$A$1:$CZ$1,_xlfn.XLOOKUP($A40,'PY1 Data(H)'!$A$1:$A$288,'PY1 Data(H)'!$A$1:$CZ$288))</f>
        <v>10485799</v>
      </c>
      <c r="F40" s="132" cm="1">
        <f t="array" ref="F40">_xlfn.XLOOKUP(F$1,'PY1 Data(H)'!$A$1:$CZ$1,_xlfn.XLOOKUP($A40,'PY1 Data(H)'!$A$1:$A$288,'PY1 Data(H)'!$A$1:$CZ$288))</f>
        <v>13127564</v>
      </c>
      <c r="G40" s="132" cm="1">
        <f t="array" ref="G40">_xlfn.XLOOKUP(G$1,'PY1 Data(H)'!$A$1:$CZ$1,_xlfn.XLOOKUP($A40,'PY1 Data(H)'!$A$1:$A$288,'PY1 Data(H)'!$A$1:$CZ$288))</f>
        <v>2298313</v>
      </c>
      <c r="H40" s="132" cm="1">
        <f t="array" ref="H40">_xlfn.XLOOKUP(H$1,'PY1 Data(H)'!$A$1:$CZ$1,_xlfn.XLOOKUP($A40,'PY1 Data(H)'!$A$1:$A$288,'PY1 Data(H)'!$A$1:$CZ$288))</f>
        <v>4535693</v>
      </c>
      <c r="I40" s="132" cm="1">
        <f t="array" ref="I40">_xlfn.XLOOKUP(I$1,'PY1 Data(H)'!$A$1:$CZ$1,_xlfn.XLOOKUP($A40,'PY1 Data(H)'!$A$1:$A$288,'PY1 Data(H)'!$A$1:$CZ$288))</f>
        <v>2884784</v>
      </c>
      <c r="J40" s="132" cm="1">
        <f t="array" ref="J40">_xlfn.XLOOKUP(J$1,'PY1 Data(H)'!$A$1:$CZ$1,_xlfn.XLOOKUP($A40,'PY1 Data(H)'!$A$1:$A$288,'PY1 Data(H)'!$A$1:$CZ$288))</f>
        <v>5940107</v>
      </c>
    </row>
    <row r="41" spans="1:10" x14ac:dyDescent="0.3">
      <c r="A41">
        <v>4</v>
      </c>
      <c r="D41" s="132" cm="1">
        <f t="array" ref="D41">_xlfn.XLOOKUP(D$1,'PY1 Data(H)'!$A$1:$CZ$1,_xlfn.XLOOKUP($A41,'PY1 Data(H)'!$A$1:$A$288,'PY1 Data(H)'!$A$1:$CZ$288))</f>
        <v>557592</v>
      </c>
      <c r="E41" s="132" cm="1">
        <f t="array" ref="E41">_xlfn.XLOOKUP(E$1,'PY1 Data(H)'!$A$1:$CZ$1,_xlfn.XLOOKUP($A41,'PY1 Data(H)'!$A$1:$A$288,'PY1 Data(H)'!$A$1:$CZ$288))</f>
        <v>111797</v>
      </c>
      <c r="F41" s="132" cm="1">
        <f t="array" ref="F41">_xlfn.XLOOKUP(F$1,'PY1 Data(H)'!$A$1:$CZ$1,_xlfn.XLOOKUP($A41,'PY1 Data(H)'!$A$1:$A$288,'PY1 Data(H)'!$A$1:$CZ$288))</f>
        <v>1444033</v>
      </c>
      <c r="G41" s="132" cm="1">
        <f t="array" ref="G41">_xlfn.XLOOKUP(G$1,'PY1 Data(H)'!$A$1:$CZ$1,_xlfn.XLOOKUP($A41,'PY1 Data(H)'!$A$1:$A$288,'PY1 Data(H)'!$A$1:$CZ$288))</f>
        <v>188317</v>
      </c>
      <c r="H41" s="132" cm="1">
        <f t="array" ref="H41">_xlfn.XLOOKUP(H$1,'PY1 Data(H)'!$A$1:$CZ$1,_xlfn.XLOOKUP($A41,'PY1 Data(H)'!$A$1:$A$288,'PY1 Data(H)'!$A$1:$CZ$288))</f>
        <v>395705</v>
      </c>
      <c r="I41" s="132" cm="1">
        <f t="array" ref="I41">_xlfn.XLOOKUP(I$1,'PY1 Data(H)'!$A$1:$CZ$1,_xlfn.XLOOKUP($A41,'PY1 Data(H)'!$A$1:$A$288,'PY1 Data(H)'!$A$1:$CZ$288))</f>
        <v>599506</v>
      </c>
      <c r="J41" s="132" cm="1">
        <f t="array" ref="J41">_xlfn.XLOOKUP(J$1,'PY1 Data(H)'!$A$1:$CZ$1,_xlfn.XLOOKUP($A41,'PY1 Data(H)'!$A$1:$A$288,'PY1 Data(H)'!$A$1:$CZ$288))</f>
        <v>553048</v>
      </c>
    </row>
    <row r="42" spans="1:10" x14ac:dyDescent="0.3">
      <c r="A42">
        <v>5</v>
      </c>
      <c r="D42" s="132" cm="1">
        <f t="array" ref="D42">_xlfn.XLOOKUP(D$1,'PY1 Data(H)'!$A$1:$CZ$1,_xlfn.XLOOKUP($A42,'PY1 Data(H)'!$A$1:$A$288,'PY1 Data(H)'!$A$1:$CZ$288))</f>
        <v>0</v>
      </c>
      <c r="E42" s="132" cm="1">
        <f t="array" ref="E42">_xlfn.XLOOKUP(E$1,'PY1 Data(H)'!$A$1:$CZ$1,_xlfn.XLOOKUP($A42,'PY1 Data(H)'!$A$1:$A$288,'PY1 Data(H)'!$A$1:$CZ$288))</f>
        <v>0</v>
      </c>
      <c r="F42" s="132" cm="1">
        <f t="array" ref="F42">_xlfn.XLOOKUP(F$1,'PY1 Data(H)'!$A$1:$CZ$1,_xlfn.XLOOKUP($A42,'PY1 Data(H)'!$A$1:$A$288,'PY1 Data(H)'!$A$1:$CZ$288))</f>
        <v>0</v>
      </c>
      <c r="G42" s="132" cm="1">
        <f t="array" ref="G42">_xlfn.XLOOKUP(G$1,'PY1 Data(H)'!$A$1:$CZ$1,_xlfn.XLOOKUP($A42,'PY1 Data(H)'!$A$1:$A$288,'PY1 Data(H)'!$A$1:$CZ$288))</f>
        <v>28600</v>
      </c>
      <c r="H42" s="132" cm="1">
        <f t="array" ref="H42">_xlfn.XLOOKUP(H$1,'PY1 Data(H)'!$A$1:$CZ$1,_xlfn.XLOOKUP($A42,'PY1 Data(H)'!$A$1:$A$288,'PY1 Data(H)'!$A$1:$CZ$288))</f>
        <v>20863</v>
      </c>
      <c r="I42" s="132" cm="1">
        <f t="array" ref="I42">_xlfn.XLOOKUP(I$1,'PY1 Data(H)'!$A$1:$CZ$1,_xlfn.XLOOKUP($A42,'PY1 Data(H)'!$A$1:$A$288,'PY1 Data(H)'!$A$1:$CZ$288))</f>
        <v>0</v>
      </c>
      <c r="J42" s="132" cm="1">
        <f t="array" ref="J42">_xlfn.XLOOKUP(J$1,'PY1 Data(H)'!$A$1:$CZ$1,_xlfn.XLOOKUP($A42,'PY1 Data(H)'!$A$1:$A$288,'PY1 Data(H)'!$A$1:$CZ$288))</f>
        <v>583118</v>
      </c>
    </row>
    <row r="43" spans="1:10" x14ac:dyDescent="0.3">
      <c r="A43">
        <v>380</v>
      </c>
      <c r="D43" s="132" cm="1">
        <f t="array" ref="D43">_xlfn.XLOOKUP(D$1,'PY1 Data(H)'!$A$1:$CZ$1,_xlfn.XLOOKUP($A43,'PY1 Data(H)'!$A$1:$A$288,'PY1 Data(H)'!$A$1:$CZ$288))</f>
        <v>1687405</v>
      </c>
      <c r="E43" s="132" cm="1">
        <f t="array" ref="E43">_xlfn.XLOOKUP(E$1,'PY1 Data(H)'!$A$1:$CZ$1,_xlfn.XLOOKUP($A43,'PY1 Data(H)'!$A$1:$A$288,'PY1 Data(H)'!$A$1:$CZ$288))</f>
        <v>729515</v>
      </c>
      <c r="F43" s="132" cm="1">
        <f t="array" ref="F43">_xlfn.XLOOKUP(F$1,'PY1 Data(H)'!$A$1:$CZ$1,_xlfn.XLOOKUP($A43,'PY1 Data(H)'!$A$1:$A$288,'PY1 Data(H)'!$A$1:$CZ$288))</f>
        <v>980869</v>
      </c>
      <c r="G43" s="132" cm="1">
        <f t="array" ref="G43">_xlfn.XLOOKUP(G$1,'PY1 Data(H)'!$A$1:$CZ$1,_xlfn.XLOOKUP($A43,'PY1 Data(H)'!$A$1:$A$288,'PY1 Data(H)'!$A$1:$CZ$288))</f>
        <v>0</v>
      </c>
      <c r="H43" s="132" cm="1">
        <f t="array" ref="H43">_xlfn.XLOOKUP(H$1,'PY1 Data(H)'!$A$1:$CZ$1,_xlfn.XLOOKUP($A43,'PY1 Data(H)'!$A$1:$A$288,'PY1 Data(H)'!$A$1:$CZ$288))</f>
        <v>127884</v>
      </c>
      <c r="I43" s="132" cm="1">
        <f t="array" ref="I43">_xlfn.XLOOKUP(I$1,'PY1 Data(H)'!$A$1:$CZ$1,_xlfn.XLOOKUP($A43,'PY1 Data(H)'!$A$1:$A$288,'PY1 Data(H)'!$A$1:$CZ$288))</f>
        <v>0</v>
      </c>
      <c r="J43" s="132" cm="1">
        <f t="array" ref="J43">_xlfn.XLOOKUP(J$1,'PY1 Data(H)'!$A$1:$CZ$1,_xlfn.XLOOKUP($A43,'PY1 Data(H)'!$A$1:$A$288,'PY1 Data(H)'!$A$1:$CZ$288))</f>
        <v>0</v>
      </c>
    </row>
    <row r="44" spans="1:10" x14ac:dyDescent="0.3">
      <c r="A44">
        <v>391</v>
      </c>
      <c r="D44" s="132" cm="1">
        <f t="array" ref="D44">_xlfn.XLOOKUP(D$1,'PY1 Data(H)'!$A$1:$CZ$1,_xlfn.XLOOKUP($A44,'PY1 Data(H)'!$A$1:$A$288,'PY1 Data(H)'!$A$1:$CZ$288))</f>
        <v>1462632</v>
      </c>
      <c r="E44" s="132" cm="1">
        <f t="array" ref="E44">_xlfn.XLOOKUP(E$1,'PY1 Data(H)'!$A$1:$CZ$1,_xlfn.XLOOKUP($A44,'PY1 Data(H)'!$A$1:$A$288,'PY1 Data(H)'!$A$1:$CZ$288))</f>
        <v>3732551</v>
      </c>
      <c r="F44" s="132" cm="1">
        <f t="array" ref="F44">_xlfn.XLOOKUP(F$1,'PY1 Data(H)'!$A$1:$CZ$1,_xlfn.XLOOKUP($A44,'PY1 Data(H)'!$A$1:$A$288,'PY1 Data(H)'!$A$1:$CZ$288))</f>
        <v>3342317</v>
      </c>
      <c r="G44" s="132" cm="1">
        <f t="array" ref="G44">_xlfn.XLOOKUP(G$1,'PY1 Data(H)'!$A$1:$CZ$1,_xlfn.XLOOKUP($A44,'PY1 Data(H)'!$A$1:$A$288,'PY1 Data(H)'!$A$1:$CZ$288))</f>
        <v>1578032</v>
      </c>
      <c r="H44" s="132" cm="1">
        <f t="array" ref="H44">_xlfn.XLOOKUP(H$1,'PY1 Data(H)'!$A$1:$CZ$1,_xlfn.XLOOKUP($A44,'PY1 Data(H)'!$A$1:$A$288,'PY1 Data(H)'!$A$1:$CZ$288))</f>
        <v>1070487</v>
      </c>
      <c r="I44" s="132" cm="1">
        <f t="array" ref="I44">_xlfn.XLOOKUP(I$1,'PY1 Data(H)'!$A$1:$CZ$1,_xlfn.XLOOKUP($A44,'PY1 Data(H)'!$A$1:$A$288,'PY1 Data(H)'!$A$1:$CZ$288))</f>
        <v>1190821</v>
      </c>
      <c r="J44" s="132" cm="1">
        <f t="array" ref="J44">_xlfn.XLOOKUP(J$1,'PY1 Data(H)'!$A$1:$CZ$1,_xlfn.XLOOKUP($A44,'PY1 Data(H)'!$A$1:$A$288,'PY1 Data(H)'!$A$1:$CZ$288))</f>
        <v>111788</v>
      </c>
    </row>
    <row r="45" spans="1:10" x14ac:dyDescent="0.3">
      <c r="A45">
        <v>7</v>
      </c>
      <c r="D45" s="132" cm="1">
        <f t="array" ref="D45">_xlfn.XLOOKUP(D$1,'PY1 Data(H)'!$A$1:$CZ$1,_xlfn.XLOOKUP($A45,'PY1 Data(H)'!$A$1:$A$288,'PY1 Data(H)'!$A$1:$CZ$288))</f>
        <v>0</v>
      </c>
      <c r="E45" s="132" cm="1">
        <f t="array" ref="E45">_xlfn.XLOOKUP(E$1,'PY1 Data(H)'!$A$1:$CZ$1,_xlfn.XLOOKUP($A45,'PY1 Data(H)'!$A$1:$A$288,'PY1 Data(H)'!$A$1:$CZ$288))</f>
        <v>35854</v>
      </c>
      <c r="F45" s="132" cm="1">
        <f t="array" ref="F45">_xlfn.XLOOKUP(F$1,'PY1 Data(H)'!$A$1:$CZ$1,_xlfn.XLOOKUP($A45,'PY1 Data(H)'!$A$1:$A$288,'PY1 Data(H)'!$A$1:$CZ$288))</f>
        <v>0</v>
      </c>
      <c r="G45" s="132" cm="1">
        <f t="array" ref="G45">_xlfn.XLOOKUP(G$1,'PY1 Data(H)'!$A$1:$CZ$1,_xlfn.XLOOKUP($A45,'PY1 Data(H)'!$A$1:$A$288,'PY1 Data(H)'!$A$1:$CZ$288))</f>
        <v>0</v>
      </c>
      <c r="H45" s="132" cm="1">
        <f t="array" ref="H45">_xlfn.XLOOKUP(H$1,'PY1 Data(H)'!$A$1:$CZ$1,_xlfn.XLOOKUP($A45,'PY1 Data(H)'!$A$1:$A$288,'PY1 Data(H)'!$A$1:$CZ$288))</f>
        <v>0</v>
      </c>
      <c r="I45" s="132" cm="1">
        <f t="array" ref="I45">_xlfn.XLOOKUP(I$1,'PY1 Data(H)'!$A$1:$CZ$1,_xlfn.XLOOKUP($A45,'PY1 Data(H)'!$A$1:$A$288,'PY1 Data(H)'!$A$1:$CZ$288))</f>
        <v>0</v>
      </c>
      <c r="J45" s="132" cm="1">
        <f t="array" ref="J45">_xlfn.XLOOKUP(J$1,'PY1 Data(H)'!$A$1:$CZ$1,_xlfn.XLOOKUP($A45,'PY1 Data(H)'!$A$1:$A$288,'PY1 Data(H)'!$A$1:$CZ$288))</f>
        <v>0</v>
      </c>
    </row>
    <row r="46" spans="1:10" x14ac:dyDescent="0.3">
      <c r="A46">
        <v>645</v>
      </c>
      <c r="D46" s="132" cm="1">
        <f t="array" ref="D46">_xlfn.XLOOKUP(D$1,'PY1 Data(H)'!$A$1:$CZ$1,_xlfn.XLOOKUP($A46,'PY1 Data(H)'!$A$1:$A$288,'PY1 Data(H)'!$A$1:$CZ$288))</f>
        <v>1680692</v>
      </c>
      <c r="E46" s="132" cm="1">
        <f t="array" ref="E46">_xlfn.XLOOKUP(E$1,'PY1 Data(H)'!$A$1:$CZ$1,_xlfn.XLOOKUP($A46,'PY1 Data(H)'!$A$1:$A$288,'PY1 Data(H)'!$A$1:$CZ$288))</f>
        <v>232256</v>
      </c>
      <c r="F46" s="132" cm="1">
        <f t="array" ref="F46">_xlfn.XLOOKUP(F$1,'PY1 Data(H)'!$A$1:$CZ$1,_xlfn.XLOOKUP($A46,'PY1 Data(H)'!$A$1:$A$288,'PY1 Data(H)'!$A$1:$CZ$288))</f>
        <v>880206</v>
      </c>
      <c r="G46" s="132" cm="1">
        <f t="array" ref="G46">_xlfn.XLOOKUP(G$1,'PY1 Data(H)'!$A$1:$CZ$1,_xlfn.XLOOKUP($A46,'PY1 Data(H)'!$A$1:$A$288,'PY1 Data(H)'!$A$1:$CZ$288))</f>
        <v>0</v>
      </c>
      <c r="H46" s="132" cm="1">
        <f t="array" ref="H46">_xlfn.XLOOKUP(H$1,'PY1 Data(H)'!$A$1:$CZ$1,_xlfn.XLOOKUP($A46,'PY1 Data(H)'!$A$1:$A$288,'PY1 Data(H)'!$A$1:$CZ$288))</f>
        <v>557927</v>
      </c>
      <c r="I46" s="132" cm="1">
        <f t="array" ref="I46">_xlfn.XLOOKUP(I$1,'PY1 Data(H)'!$A$1:$CZ$1,_xlfn.XLOOKUP($A46,'PY1 Data(H)'!$A$1:$A$288,'PY1 Data(H)'!$A$1:$CZ$288))</f>
        <v>967857</v>
      </c>
      <c r="J46" s="132" cm="1">
        <f t="array" ref="J46">_xlfn.XLOOKUP(J$1,'PY1 Data(H)'!$A$1:$CZ$1,_xlfn.XLOOKUP($A46,'PY1 Data(H)'!$A$1:$A$288,'PY1 Data(H)'!$A$1:$CZ$288))</f>
        <v>307484</v>
      </c>
    </row>
    <row r="47" spans="1:10" x14ac:dyDescent="0.3">
      <c r="A47">
        <v>646</v>
      </c>
      <c r="D47" s="132" cm="1">
        <f t="array" ref="D47">_xlfn.XLOOKUP(D$1,'PY1 Data(H)'!$A$1:$CZ$1,_xlfn.XLOOKUP($A47,'PY1 Data(H)'!$A$1:$A$288,'PY1 Data(H)'!$A$1:$CZ$288))</f>
        <v>4354659</v>
      </c>
      <c r="E47" s="132" cm="1">
        <f t="array" ref="E47">_xlfn.XLOOKUP(E$1,'PY1 Data(H)'!$A$1:$CZ$1,_xlfn.XLOOKUP($A47,'PY1 Data(H)'!$A$1:$A$288,'PY1 Data(H)'!$A$1:$CZ$288))</f>
        <v>5643826</v>
      </c>
      <c r="F47" s="132" cm="1">
        <f t="array" ref="F47">_xlfn.XLOOKUP(F$1,'PY1 Data(H)'!$A$1:$CZ$1,_xlfn.XLOOKUP($A47,'PY1 Data(H)'!$A$1:$A$288,'PY1 Data(H)'!$A$1:$CZ$288))</f>
        <v>6480139</v>
      </c>
      <c r="G47" s="132" cm="1">
        <f t="array" ref="G47">_xlfn.XLOOKUP(G$1,'PY1 Data(H)'!$A$1:$CZ$1,_xlfn.XLOOKUP($A47,'PY1 Data(H)'!$A$1:$A$288,'PY1 Data(H)'!$A$1:$CZ$288))</f>
        <v>503364</v>
      </c>
      <c r="H47" s="132" cm="1">
        <f t="array" ref="H47">_xlfn.XLOOKUP(H$1,'PY1 Data(H)'!$A$1:$CZ$1,_xlfn.XLOOKUP($A47,'PY1 Data(H)'!$A$1:$A$288,'PY1 Data(H)'!$A$1:$CZ$288))</f>
        <v>1434236</v>
      </c>
      <c r="I47" s="132" cm="1">
        <f t="array" ref="I47">_xlfn.XLOOKUP(I$1,'PY1 Data(H)'!$A$1:$CZ$1,_xlfn.XLOOKUP($A47,'PY1 Data(H)'!$A$1:$A$288,'PY1 Data(H)'!$A$1:$CZ$288))</f>
        <v>126600</v>
      </c>
      <c r="J47" s="132" cm="1">
        <f t="array" ref="J47">_xlfn.XLOOKUP(J$1,'PY1 Data(H)'!$A$1:$CZ$1,_xlfn.XLOOKUP($A47,'PY1 Data(H)'!$A$1:$A$288,'PY1 Data(H)'!$A$1:$CZ$288))</f>
        <v>4384669</v>
      </c>
    </row>
    <row r="48" spans="1:10" x14ac:dyDescent="0.3">
      <c r="A48">
        <v>9</v>
      </c>
      <c r="D48" s="132" cm="1">
        <f t="array" ref="D48">_xlfn.XLOOKUP(D$1,'PY1 Data(H)'!$A$1:$CZ$1,_xlfn.XLOOKUP($A48,'PY1 Data(H)'!$A$1:$A$288,'PY1 Data(H)'!$A$1:$CZ$288))</f>
        <v>7497983</v>
      </c>
      <c r="E48" s="132" cm="1">
        <f t="array" ref="E48">_xlfn.XLOOKUP(E$1,'PY1 Data(H)'!$A$1:$CZ$1,_xlfn.XLOOKUP($A48,'PY1 Data(H)'!$A$1:$A$288,'PY1 Data(H)'!$A$1:$CZ$288))</f>
        <v>9644487</v>
      </c>
      <c r="F48" s="132" cm="1">
        <f t="array" ref="F48">_xlfn.XLOOKUP(F$1,'PY1 Data(H)'!$A$1:$CZ$1,_xlfn.XLOOKUP($A48,'PY1 Data(H)'!$A$1:$A$288,'PY1 Data(H)'!$A$1:$CZ$288))</f>
        <v>10702662</v>
      </c>
      <c r="G48" s="132" cm="1">
        <f t="array" ref="G48">_xlfn.XLOOKUP(G$1,'PY1 Data(H)'!$A$1:$CZ$1,_xlfn.XLOOKUP($A48,'PY1 Data(H)'!$A$1:$A$288,'PY1 Data(H)'!$A$1:$CZ$288))</f>
        <v>2081396</v>
      </c>
      <c r="H48" s="132" cm="1">
        <f t="array" ref="H48">_xlfn.XLOOKUP(H$1,'PY1 Data(H)'!$A$1:$CZ$1,_xlfn.XLOOKUP($A48,'PY1 Data(H)'!$A$1:$A$288,'PY1 Data(H)'!$A$1:$CZ$288))</f>
        <v>3991241</v>
      </c>
      <c r="I48" s="132" cm="1">
        <f t="array" ref="I48">_xlfn.XLOOKUP(I$1,'PY1 Data(H)'!$A$1:$CZ$1,_xlfn.XLOOKUP($A48,'PY1 Data(H)'!$A$1:$A$288,'PY1 Data(H)'!$A$1:$CZ$288))</f>
        <v>2285278</v>
      </c>
      <c r="J48" s="132" cm="1">
        <f t="array" ref="J48">_xlfn.XLOOKUP(J$1,'PY1 Data(H)'!$A$1:$CZ$1,_xlfn.XLOOKUP($A48,'PY1 Data(H)'!$A$1:$A$288,'PY1 Data(H)'!$A$1:$CZ$288))</f>
        <v>4803941</v>
      </c>
    </row>
    <row r="49" spans="1:10" x14ac:dyDescent="0.3">
      <c r="A49">
        <v>1052</v>
      </c>
      <c r="D49" s="132" t="e" cm="1">
        <f t="array" ref="D49">_xlfn.XLOOKUP(D$1,'PY1 Data(H)'!$A$1:$CZ$1,_xlfn.XLOOKUP($A49,'PY1 Data(H)'!$A$1:$A$288,'PY1 Data(H)'!$A$1:$CZ$288))</f>
        <v>#N/A</v>
      </c>
      <c r="E49" s="132" t="e" cm="1">
        <f t="array" ref="E49">_xlfn.XLOOKUP(E$1,'PY1 Data(H)'!$A$1:$CZ$1,_xlfn.XLOOKUP($A49,'PY1 Data(H)'!$A$1:$A$288,'PY1 Data(H)'!$A$1:$CZ$288))</f>
        <v>#N/A</v>
      </c>
      <c r="F49" s="132" t="e" cm="1">
        <f t="array" ref="F49">_xlfn.XLOOKUP(F$1,'PY1 Data(H)'!$A$1:$CZ$1,_xlfn.XLOOKUP($A49,'PY1 Data(H)'!$A$1:$A$288,'PY1 Data(H)'!$A$1:$CZ$288))</f>
        <v>#N/A</v>
      </c>
      <c r="G49" s="132" t="e" cm="1">
        <f t="array" ref="G49">_xlfn.XLOOKUP(G$1,'PY1 Data(H)'!$A$1:$CZ$1,_xlfn.XLOOKUP($A49,'PY1 Data(H)'!$A$1:$A$288,'PY1 Data(H)'!$A$1:$CZ$288))</f>
        <v>#N/A</v>
      </c>
      <c r="H49" s="132" t="e" cm="1">
        <f t="array" ref="H49">_xlfn.XLOOKUP(H$1,'PY1 Data(H)'!$A$1:$CZ$1,_xlfn.XLOOKUP($A49,'PY1 Data(H)'!$A$1:$A$288,'PY1 Data(H)'!$A$1:$CZ$288))</f>
        <v>#N/A</v>
      </c>
      <c r="I49" s="132" t="e" cm="1">
        <f t="array" ref="I49">_xlfn.XLOOKUP(I$1,'PY1 Data(H)'!$A$1:$CZ$1,_xlfn.XLOOKUP($A49,'PY1 Data(H)'!$A$1:$A$288,'PY1 Data(H)'!$A$1:$CZ$288))</f>
        <v>#N/A</v>
      </c>
      <c r="J49" s="132" t="e" cm="1">
        <f t="array" ref="J49">_xlfn.XLOOKUP(J$1,'PY1 Data(H)'!$A$1:$CZ$1,_xlfn.XLOOKUP($A49,'PY1 Data(H)'!$A$1:$A$288,'PY1 Data(H)'!$A$1:$CZ$288))</f>
        <v>#N/A</v>
      </c>
    </row>
    <row r="50" spans="1:10" x14ac:dyDescent="0.3">
      <c r="D50" s="132" cm="1">
        <f t="array" ref="D50">_xlfn.XLOOKUP(D$1,'PY1 Data(H)'!$A$1:$CZ$1,_xlfn.XLOOKUP($A50,'PY1 Data(H)'!$A$1:$A$288,'PY1 Data(H)'!$A$1:$CZ$288))</f>
        <v>0</v>
      </c>
      <c r="E50" s="132" cm="1">
        <f t="array" ref="E50">_xlfn.XLOOKUP(E$1,'PY1 Data(H)'!$A$1:$CZ$1,_xlfn.XLOOKUP($A50,'PY1 Data(H)'!$A$1:$A$288,'PY1 Data(H)'!$A$1:$CZ$288))</f>
        <v>0</v>
      </c>
      <c r="F50" s="132" cm="1">
        <f t="array" ref="F50">_xlfn.XLOOKUP(F$1,'PY1 Data(H)'!$A$1:$CZ$1,_xlfn.XLOOKUP($A50,'PY1 Data(H)'!$A$1:$A$288,'PY1 Data(H)'!$A$1:$CZ$288))</f>
        <v>0</v>
      </c>
      <c r="G50" s="132" cm="1">
        <f t="array" ref="G50">_xlfn.XLOOKUP(G$1,'PY1 Data(H)'!$A$1:$CZ$1,_xlfn.XLOOKUP($A50,'PY1 Data(H)'!$A$1:$A$288,'PY1 Data(H)'!$A$1:$CZ$288))</f>
        <v>0</v>
      </c>
      <c r="H50" s="132" cm="1">
        <f t="array" ref="H50">_xlfn.XLOOKUP(H$1,'PY1 Data(H)'!$A$1:$CZ$1,_xlfn.XLOOKUP($A50,'PY1 Data(H)'!$A$1:$A$288,'PY1 Data(H)'!$A$1:$CZ$288))</f>
        <v>0</v>
      </c>
      <c r="I50" s="132" cm="1">
        <f t="array" ref="I50">_xlfn.XLOOKUP(I$1,'PY1 Data(H)'!$A$1:$CZ$1,_xlfn.XLOOKUP($A50,'PY1 Data(H)'!$A$1:$A$288,'PY1 Data(H)'!$A$1:$CZ$288))</f>
        <v>0</v>
      </c>
      <c r="J50" s="132" cm="1">
        <f t="array" ref="J50">_xlfn.XLOOKUP(J$1,'PY1 Data(H)'!$A$1:$CZ$1,_xlfn.XLOOKUP($A50,'PY1 Data(H)'!$A$1:$A$288,'PY1 Data(H)'!$A$1:$CZ$288))</f>
        <v>0</v>
      </c>
    </row>
    <row r="51" spans="1:10" x14ac:dyDescent="0.3">
      <c r="A51">
        <v>16</v>
      </c>
      <c r="D51" s="132" cm="1">
        <f t="array" ref="D51">_xlfn.XLOOKUP(D$1,'PY1 Data(H)'!$A$1:$CZ$1,_xlfn.XLOOKUP($A51,'PY1 Data(H)'!$A$1:$A$288,'PY1 Data(H)'!$A$1:$CZ$288))</f>
        <v>16367419</v>
      </c>
      <c r="E51" s="132" cm="1">
        <f t="array" ref="E51">_xlfn.XLOOKUP(E$1,'PY1 Data(H)'!$A$1:$CZ$1,_xlfn.XLOOKUP($A51,'PY1 Data(H)'!$A$1:$A$288,'PY1 Data(H)'!$A$1:$CZ$288))</f>
        <v>16054506</v>
      </c>
      <c r="F51" s="132" cm="1">
        <f t="array" ref="F51">_xlfn.XLOOKUP(F$1,'PY1 Data(H)'!$A$1:$CZ$1,_xlfn.XLOOKUP($A51,'PY1 Data(H)'!$A$1:$A$288,'PY1 Data(H)'!$A$1:$CZ$288))</f>
        <v>25037834</v>
      </c>
      <c r="G51" s="132" cm="1">
        <f t="array" ref="G51">_xlfn.XLOOKUP(G$1,'PY1 Data(H)'!$A$1:$CZ$1,_xlfn.XLOOKUP($A51,'PY1 Data(H)'!$A$1:$A$288,'PY1 Data(H)'!$A$1:$CZ$288))</f>
        <v>8234989</v>
      </c>
      <c r="H51" s="132" cm="1">
        <f t="array" ref="H51">_xlfn.XLOOKUP(H$1,'PY1 Data(H)'!$A$1:$CZ$1,_xlfn.XLOOKUP($A51,'PY1 Data(H)'!$A$1:$A$288,'PY1 Data(H)'!$A$1:$CZ$288))</f>
        <v>9841694</v>
      </c>
      <c r="I51" s="132" cm="1">
        <f t="array" ref="I51">_xlfn.XLOOKUP(I$1,'PY1 Data(H)'!$A$1:$CZ$1,_xlfn.XLOOKUP($A51,'PY1 Data(H)'!$A$1:$A$288,'PY1 Data(H)'!$A$1:$CZ$288))</f>
        <v>8039275</v>
      </c>
      <c r="J51" s="132" cm="1">
        <f t="array" ref="J51">_xlfn.XLOOKUP(J$1,'PY1 Data(H)'!$A$1:$CZ$1,_xlfn.XLOOKUP($A51,'PY1 Data(H)'!$A$1:$A$288,'PY1 Data(H)'!$A$1:$CZ$288))</f>
        <v>5298547</v>
      </c>
    </row>
    <row r="52" spans="1:10" x14ac:dyDescent="0.3">
      <c r="A52">
        <v>532</v>
      </c>
      <c r="D52" s="132" cm="1">
        <f t="array" ref="D52">_xlfn.XLOOKUP(D$1,'PY1 Data(H)'!$A$1:$CZ$1,_xlfn.XLOOKUP($A52,'PY1 Data(H)'!$A$1:$A$288,'PY1 Data(H)'!$A$1:$CZ$288))</f>
        <v>14567506</v>
      </c>
      <c r="E52" s="132" cm="1">
        <f t="array" ref="E52">_xlfn.XLOOKUP(E$1,'PY1 Data(H)'!$A$1:$CZ$1,_xlfn.XLOOKUP($A52,'PY1 Data(H)'!$A$1:$A$288,'PY1 Data(H)'!$A$1:$CZ$288))</f>
        <v>10477529</v>
      </c>
      <c r="F52" s="132" cm="1">
        <f t="array" ref="F52">_xlfn.XLOOKUP(F$1,'PY1 Data(H)'!$A$1:$CZ$1,_xlfn.XLOOKUP($A52,'PY1 Data(H)'!$A$1:$A$288,'PY1 Data(H)'!$A$1:$CZ$288))</f>
        <v>22898733</v>
      </c>
      <c r="G52" s="132" cm="1">
        <f t="array" ref="G52">_xlfn.XLOOKUP(G$1,'PY1 Data(H)'!$A$1:$CZ$1,_xlfn.XLOOKUP($A52,'PY1 Data(H)'!$A$1:$A$288,'PY1 Data(H)'!$A$1:$CZ$288))</f>
        <v>7107968</v>
      </c>
      <c r="H52" s="132" cm="1">
        <f t="array" ref="H52">_xlfn.XLOOKUP(H$1,'PY1 Data(H)'!$A$1:$CZ$1,_xlfn.XLOOKUP($A52,'PY1 Data(H)'!$A$1:$A$288,'PY1 Data(H)'!$A$1:$CZ$288))</f>
        <v>8967107</v>
      </c>
      <c r="I52" s="132" cm="1">
        <f t="array" ref="I52">_xlfn.XLOOKUP(I$1,'PY1 Data(H)'!$A$1:$CZ$1,_xlfn.XLOOKUP($A52,'PY1 Data(H)'!$A$1:$A$288,'PY1 Data(H)'!$A$1:$CZ$288))</f>
        <v>7340000</v>
      </c>
      <c r="J52" s="132" cm="1">
        <f t="array" ref="J52">_xlfn.XLOOKUP(J$1,'PY1 Data(H)'!$A$1:$CZ$1,_xlfn.XLOOKUP($A52,'PY1 Data(H)'!$A$1:$A$288,'PY1 Data(H)'!$A$1:$CZ$288))</f>
        <v>4549382</v>
      </c>
    </row>
    <row r="53" spans="1:10" x14ac:dyDescent="0.3">
      <c r="A53">
        <v>17</v>
      </c>
      <c r="D53" s="132" cm="1">
        <f t="array" ref="D53">_xlfn.XLOOKUP(D$1,'PY1 Data(H)'!$A$1:$CZ$1,_xlfn.XLOOKUP($A53,'PY1 Data(H)'!$A$1:$A$288,'PY1 Data(H)'!$A$1:$CZ$288))</f>
        <v>0</v>
      </c>
      <c r="E53" s="132" cm="1">
        <f t="array" ref="E53">_xlfn.XLOOKUP(E$1,'PY1 Data(H)'!$A$1:$CZ$1,_xlfn.XLOOKUP($A53,'PY1 Data(H)'!$A$1:$A$288,'PY1 Data(H)'!$A$1:$CZ$288))</f>
        <v>0</v>
      </c>
      <c r="F53" s="132" cm="1">
        <f t="array" ref="F53">_xlfn.XLOOKUP(F$1,'PY1 Data(H)'!$A$1:$CZ$1,_xlfn.XLOOKUP($A53,'PY1 Data(H)'!$A$1:$A$288,'PY1 Data(H)'!$A$1:$CZ$288))</f>
        <v>0</v>
      </c>
      <c r="G53" s="132" cm="1">
        <f t="array" ref="G53">_xlfn.XLOOKUP(G$1,'PY1 Data(H)'!$A$1:$CZ$1,_xlfn.XLOOKUP($A53,'PY1 Data(H)'!$A$1:$A$288,'PY1 Data(H)'!$A$1:$CZ$288))</f>
        <v>0</v>
      </c>
      <c r="H53" s="132" cm="1">
        <f t="array" ref="H53">_xlfn.XLOOKUP(H$1,'PY1 Data(H)'!$A$1:$CZ$1,_xlfn.XLOOKUP($A53,'PY1 Data(H)'!$A$1:$A$288,'PY1 Data(H)'!$A$1:$CZ$288))</f>
        <v>0</v>
      </c>
      <c r="I53" s="132" cm="1">
        <f t="array" ref="I53">_xlfn.XLOOKUP(I$1,'PY1 Data(H)'!$A$1:$CZ$1,_xlfn.XLOOKUP($A53,'PY1 Data(H)'!$A$1:$A$288,'PY1 Data(H)'!$A$1:$CZ$288))</f>
        <v>0</v>
      </c>
      <c r="J53" s="132" cm="1">
        <f t="array" ref="J53">_xlfn.XLOOKUP(J$1,'PY1 Data(H)'!$A$1:$CZ$1,_xlfn.XLOOKUP($A53,'PY1 Data(H)'!$A$1:$A$288,'PY1 Data(H)'!$A$1:$CZ$288))</f>
        <v>0</v>
      </c>
    </row>
    <row r="54" spans="1:10" x14ac:dyDescent="0.3">
      <c r="A54">
        <v>20</v>
      </c>
      <c r="D54" s="132" cm="1">
        <f t="array" ref="D54">_xlfn.XLOOKUP(D$1,'PY1 Data(H)'!$A$1:$CZ$1,_xlfn.XLOOKUP($A54,'PY1 Data(H)'!$A$1:$A$288,'PY1 Data(H)'!$A$1:$CZ$288))</f>
        <v>13640</v>
      </c>
      <c r="E54" s="132" cm="1">
        <f t="array" ref="E54">_xlfn.XLOOKUP(E$1,'PY1 Data(H)'!$A$1:$CZ$1,_xlfn.XLOOKUP($A54,'PY1 Data(H)'!$A$1:$A$288,'PY1 Data(H)'!$A$1:$CZ$288))</f>
        <v>0</v>
      </c>
      <c r="F54" s="132" cm="1">
        <f t="array" ref="F54">_xlfn.XLOOKUP(F$1,'PY1 Data(H)'!$A$1:$CZ$1,_xlfn.XLOOKUP($A54,'PY1 Data(H)'!$A$1:$A$288,'PY1 Data(H)'!$A$1:$CZ$288))</f>
        <v>0</v>
      </c>
      <c r="G54" s="132" cm="1">
        <f t="array" ref="G54">_xlfn.XLOOKUP(G$1,'PY1 Data(H)'!$A$1:$CZ$1,_xlfn.XLOOKUP($A54,'PY1 Data(H)'!$A$1:$A$288,'PY1 Data(H)'!$A$1:$CZ$288))</f>
        <v>0</v>
      </c>
      <c r="H54" s="132" cm="1">
        <f t="array" ref="H54">_xlfn.XLOOKUP(H$1,'PY1 Data(H)'!$A$1:$CZ$1,_xlfn.XLOOKUP($A54,'PY1 Data(H)'!$A$1:$A$288,'PY1 Data(H)'!$A$1:$CZ$288))</f>
        <v>0</v>
      </c>
      <c r="I54" s="132" cm="1">
        <f t="array" ref="I54">_xlfn.XLOOKUP(I$1,'PY1 Data(H)'!$A$1:$CZ$1,_xlfn.XLOOKUP($A54,'PY1 Data(H)'!$A$1:$A$288,'PY1 Data(H)'!$A$1:$CZ$288))</f>
        <v>0</v>
      </c>
      <c r="J54" s="132" cm="1">
        <f t="array" ref="J54">_xlfn.XLOOKUP(J$1,'PY1 Data(H)'!$A$1:$CZ$1,_xlfn.XLOOKUP($A54,'PY1 Data(H)'!$A$1:$A$288,'PY1 Data(H)'!$A$1:$CZ$288))</f>
        <v>0</v>
      </c>
    </row>
    <row r="55" spans="1:10" x14ac:dyDescent="0.3">
      <c r="A55">
        <v>533</v>
      </c>
      <c r="D55" s="132" cm="1">
        <f t="array" ref="D55">_xlfn.XLOOKUP(D$1,'PY1 Data(H)'!$A$1:$CZ$1,_xlfn.XLOOKUP($A55,'PY1 Data(H)'!$A$1:$A$288,'PY1 Data(H)'!$A$1:$CZ$288))</f>
        <v>0</v>
      </c>
      <c r="E55" s="132" cm="1">
        <f t="array" ref="E55">_xlfn.XLOOKUP(E$1,'PY1 Data(H)'!$A$1:$CZ$1,_xlfn.XLOOKUP($A55,'PY1 Data(H)'!$A$1:$A$288,'PY1 Data(H)'!$A$1:$CZ$288))</f>
        <v>0</v>
      </c>
      <c r="F55" s="132" cm="1">
        <f t="array" ref="F55">_xlfn.XLOOKUP(F$1,'PY1 Data(H)'!$A$1:$CZ$1,_xlfn.XLOOKUP($A55,'PY1 Data(H)'!$A$1:$A$288,'PY1 Data(H)'!$A$1:$CZ$288))</f>
        <v>0</v>
      </c>
      <c r="G55" s="132" cm="1">
        <f t="array" ref="G55">_xlfn.XLOOKUP(G$1,'PY1 Data(H)'!$A$1:$CZ$1,_xlfn.XLOOKUP($A55,'PY1 Data(H)'!$A$1:$A$288,'PY1 Data(H)'!$A$1:$CZ$288))</f>
        <v>0</v>
      </c>
      <c r="H55" s="132" cm="1">
        <f t="array" ref="H55">_xlfn.XLOOKUP(H$1,'PY1 Data(H)'!$A$1:$CZ$1,_xlfn.XLOOKUP($A55,'PY1 Data(H)'!$A$1:$A$288,'PY1 Data(H)'!$A$1:$CZ$288))</f>
        <v>0</v>
      </c>
      <c r="I55" s="132" cm="1">
        <f t="array" ref="I55">_xlfn.XLOOKUP(I$1,'PY1 Data(H)'!$A$1:$CZ$1,_xlfn.XLOOKUP($A55,'PY1 Data(H)'!$A$1:$A$288,'PY1 Data(H)'!$A$1:$CZ$288))</f>
        <v>0</v>
      </c>
      <c r="J55" s="132" cm="1">
        <f t="array" ref="J55">_xlfn.XLOOKUP(J$1,'PY1 Data(H)'!$A$1:$CZ$1,_xlfn.XLOOKUP($A55,'PY1 Data(H)'!$A$1:$A$288,'PY1 Data(H)'!$A$1:$CZ$288))</f>
        <v>0</v>
      </c>
    </row>
    <row r="56" spans="1:10" x14ac:dyDescent="0.3">
      <c r="A56">
        <v>22</v>
      </c>
      <c r="D56" s="132" cm="1">
        <f t="array" ref="D56">_xlfn.XLOOKUP(D$1,'PY1 Data(H)'!$A$1:$CZ$1,_xlfn.XLOOKUP($A56,'PY1 Data(H)'!$A$1:$A$288,'PY1 Data(H)'!$A$1:$CZ$288))</f>
        <v>-1858568</v>
      </c>
      <c r="E56" s="132" cm="1">
        <f t="array" ref="E56">_xlfn.XLOOKUP(E$1,'PY1 Data(H)'!$A$1:$CZ$1,_xlfn.XLOOKUP($A56,'PY1 Data(H)'!$A$1:$A$288,'PY1 Data(H)'!$A$1:$CZ$288))</f>
        <v>0</v>
      </c>
      <c r="F56" s="132" cm="1">
        <f t="array" ref="F56">_xlfn.XLOOKUP(F$1,'PY1 Data(H)'!$A$1:$CZ$1,_xlfn.XLOOKUP($A56,'PY1 Data(H)'!$A$1:$A$288,'PY1 Data(H)'!$A$1:$CZ$288))</f>
        <v>200000</v>
      </c>
      <c r="G56" s="132" cm="1">
        <f t="array" ref="G56">_xlfn.XLOOKUP(G$1,'PY1 Data(H)'!$A$1:$CZ$1,_xlfn.XLOOKUP($A56,'PY1 Data(H)'!$A$1:$A$288,'PY1 Data(H)'!$A$1:$CZ$288))</f>
        <v>0</v>
      </c>
      <c r="H56" s="132" cm="1">
        <f t="array" ref="H56">_xlfn.XLOOKUP(H$1,'PY1 Data(H)'!$A$1:$CZ$1,_xlfn.XLOOKUP($A56,'PY1 Data(H)'!$A$1:$A$288,'PY1 Data(H)'!$A$1:$CZ$288))</f>
        <v>0</v>
      </c>
      <c r="I56" s="132" cm="1">
        <f t="array" ref="I56">_xlfn.XLOOKUP(I$1,'PY1 Data(H)'!$A$1:$CZ$1,_xlfn.XLOOKUP($A56,'PY1 Data(H)'!$A$1:$A$288,'PY1 Data(H)'!$A$1:$CZ$288))</f>
        <v>0</v>
      </c>
      <c r="J56" s="132" cm="1">
        <f t="array" ref="J56">_xlfn.XLOOKUP(J$1,'PY1 Data(H)'!$A$1:$CZ$1,_xlfn.XLOOKUP($A56,'PY1 Data(H)'!$A$1:$A$288,'PY1 Data(H)'!$A$1:$CZ$288))</f>
        <v>0</v>
      </c>
    </row>
    <row r="57" spans="1:10" x14ac:dyDescent="0.3">
      <c r="A57">
        <v>23</v>
      </c>
      <c r="D57" s="132" cm="1">
        <f t="array" ref="D57">_xlfn.XLOOKUP(D$1,'PY1 Data(H)'!$A$1:$CZ$1,_xlfn.XLOOKUP($A57,'PY1 Data(H)'!$A$1:$A$288,'PY1 Data(H)'!$A$1:$CZ$288))</f>
        <v>-72295</v>
      </c>
      <c r="E57" s="132" cm="1">
        <f t="array" ref="E57">_xlfn.XLOOKUP(E$1,'PY1 Data(H)'!$A$1:$CZ$1,_xlfn.XLOOKUP($A57,'PY1 Data(H)'!$A$1:$A$288,'PY1 Data(H)'!$A$1:$CZ$288))</f>
        <v>5576977</v>
      </c>
      <c r="F57" s="132" cm="1">
        <f t="array" ref="F57">_xlfn.XLOOKUP(F$1,'PY1 Data(H)'!$A$1:$CZ$1,_xlfn.XLOOKUP($A57,'PY1 Data(H)'!$A$1:$A$288,'PY1 Data(H)'!$A$1:$CZ$288))</f>
        <v>2339101</v>
      </c>
      <c r="G57" s="132" cm="1">
        <f t="array" ref="G57">_xlfn.XLOOKUP(G$1,'PY1 Data(H)'!$A$1:$CZ$1,_xlfn.XLOOKUP($A57,'PY1 Data(H)'!$A$1:$A$288,'PY1 Data(H)'!$A$1:$CZ$288))</f>
        <v>1127021</v>
      </c>
      <c r="H57" s="132" cm="1">
        <f t="array" ref="H57">_xlfn.XLOOKUP(H$1,'PY1 Data(H)'!$A$1:$CZ$1,_xlfn.XLOOKUP($A57,'PY1 Data(H)'!$A$1:$A$288,'PY1 Data(H)'!$A$1:$CZ$288))</f>
        <v>874587</v>
      </c>
      <c r="I57" s="132" cm="1">
        <f t="array" ref="I57">_xlfn.XLOOKUP(I$1,'PY1 Data(H)'!$A$1:$CZ$1,_xlfn.XLOOKUP($A57,'PY1 Data(H)'!$A$1:$A$288,'PY1 Data(H)'!$A$1:$CZ$288))</f>
        <v>699275</v>
      </c>
      <c r="J57" s="132" cm="1">
        <f t="array" ref="J57">_xlfn.XLOOKUP(J$1,'PY1 Data(H)'!$A$1:$CZ$1,_xlfn.XLOOKUP($A57,'PY1 Data(H)'!$A$1:$A$288,'PY1 Data(H)'!$A$1:$CZ$288))</f>
        <v>749165</v>
      </c>
    </row>
    <row r="58" spans="1:10" x14ac:dyDescent="0.3">
      <c r="A58">
        <v>507</v>
      </c>
      <c r="D58" s="132" cm="1">
        <f t="array" ref="D58">_xlfn.XLOOKUP(D$1,'PY1 Data(H)'!$A$1:$CZ$1,_xlfn.XLOOKUP($A58,'PY1 Data(H)'!$A$1:$A$288,'PY1 Data(H)'!$A$1:$CZ$288))</f>
        <v>0</v>
      </c>
      <c r="E58" s="132" cm="1">
        <f t="array" ref="E58">_xlfn.XLOOKUP(E$1,'PY1 Data(H)'!$A$1:$CZ$1,_xlfn.XLOOKUP($A58,'PY1 Data(H)'!$A$1:$A$288,'PY1 Data(H)'!$A$1:$CZ$288))</f>
        <v>2</v>
      </c>
      <c r="F58" s="132" cm="1">
        <f t="array" ref="F58">_xlfn.XLOOKUP(F$1,'PY1 Data(H)'!$A$1:$CZ$1,_xlfn.XLOOKUP($A58,'PY1 Data(H)'!$A$1:$A$288,'PY1 Data(H)'!$A$1:$CZ$288))</f>
        <v>0</v>
      </c>
      <c r="G58" s="132" cm="1">
        <f t="array" ref="G58">_xlfn.XLOOKUP(G$1,'PY1 Data(H)'!$A$1:$CZ$1,_xlfn.XLOOKUP($A58,'PY1 Data(H)'!$A$1:$A$288,'PY1 Data(H)'!$A$1:$CZ$288))</f>
        <v>0</v>
      </c>
      <c r="H58" s="132" cm="1">
        <f t="array" ref="H58">_xlfn.XLOOKUP(H$1,'PY1 Data(H)'!$A$1:$CZ$1,_xlfn.XLOOKUP($A58,'PY1 Data(H)'!$A$1:$A$288,'PY1 Data(H)'!$A$1:$CZ$288))</f>
        <v>0</v>
      </c>
      <c r="I58" s="132" cm="1">
        <f t="array" ref="I58">_xlfn.XLOOKUP(I$1,'PY1 Data(H)'!$A$1:$CZ$1,_xlfn.XLOOKUP($A58,'PY1 Data(H)'!$A$1:$A$288,'PY1 Data(H)'!$A$1:$CZ$288))</f>
        <v>0</v>
      </c>
      <c r="J58" s="132" cm="1">
        <f t="array" ref="J58">_xlfn.XLOOKUP(J$1,'PY1 Data(H)'!$A$1:$CZ$1,_xlfn.XLOOKUP($A58,'PY1 Data(H)'!$A$1:$A$288,'PY1 Data(H)'!$A$1:$CZ$288))</f>
        <v>0</v>
      </c>
    </row>
    <row r="59" spans="1:10" x14ac:dyDescent="0.3">
      <c r="D59" s="132" cm="1">
        <f t="array" ref="D59">_xlfn.XLOOKUP(D$1,'PY1 Data(H)'!$A$1:$CZ$1,_xlfn.XLOOKUP($A59,'PY1 Data(H)'!$A$1:$A$288,'PY1 Data(H)'!$A$1:$CZ$288))</f>
        <v>0</v>
      </c>
      <c r="E59" s="132" cm="1">
        <f t="array" ref="E59">_xlfn.XLOOKUP(E$1,'PY1 Data(H)'!$A$1:$CZ$1,_xlfn.XLOOKUP($A59,'PY1 Data(H)'!$A$1:$A$288,'PY1 Data(H)'!$A$1:$CZ$288))</f>
        <v>0</v>
      </c>
      <c r="F59" s="132" cm="1">
        <f t="array" ref="F59">_xlfn.XLOOKUP(F$1,'PY1 Data(H)'!$A$1:$CZ$1,_xlfn.XLOOKUP($A59,'PY1 Data(H)'!$A$1:$A$288,'PY1 Data(H)'!$A$1:$CZ$288))</f>
        <v>0</v>
      </c>
      <c r="G59" s="132" cm="1">
        <f t="array" ref="G59">_xlfn.XLOOKUP(G$1,'PY1 Data(H)'!$A$1:$CZ$1,_xlfn.XLOOKUP($A59,'PY1 Data(H)'!$A$1:$A$288,'PY1 Data(H)'!$A$1:$CZ$288))</f>
        <v>0</v>
      </c>
      <c r="H59" s="132" cm="1">
        <f t="array" ref="H59">_xlfn.XLOOKUP(H$1,'PY1 Data(H)'!$A$1:$CZ$1,_xlfn.XLOOKUP($A59,'PY1 Data(H)'!$A$1:$A$288,'PY1 Data(H)'!$A$1:$CZ$288))</f>
        <v>0</v>
      </c>
      <c r="I59" s="132" cm="1">
        <f t="array" ref="I59">_xlfn.XLOOKUP(I$1,'PY1 Data(H)'!$A$1:$CZ$1,_xlfn.XLOOKUP($A59,'PY1 Data(H)'!$A$1:$A$288,'PY1 Data(H)'!$A$1:$CZ$288))</f>
        <v>0</v>
      </c>
      <c r="J59" s="132" cm="1">
        <f t="array" ref="J59">_xlfn.XLOOKUP(J$1,'PY1 Data(H)'!$A$1:$CZ$1,_xlfn.XLOOKUP($A59,'PY1 Data(H)'!$A$1:$A$288,'PY1 Data(H)'!$A$1:$CZ$288))</f>
        <v>0</v>
      </c>
    </row>
    <row r="60" spans="1:10" x14ac:dyDescent="0.3">
      <c r="A60">
        <v>512</v>
      </c>
      <c r="D60" s="132" cm="1">
        <f t="array" ref="D60">_xlfn.XLOOKUP(D$1,'PY1 Data(H)'!$A$1:$CZ$1,_xlfn.XLOOKUP($A60,'PY1 Data(H)'!$A$1:$A$288,'PY1 Data(H)'!$A$1:$CZ$288))</f>
        <v>6729168</v>
      </c>
      <c r="E60" s="132" cm="1">
        <f t="array" ref="E60">_xlfn.XLOOKUP(E$1,'PY1 Data(H)'!$A$1:$CZ$1,_xlfn.XLOOKUP($A60,'PY1 Data(H)'!$A$1:$A$288,'PY1 Data(H)'!$A$1:$CZ$288))</f>
        <v>96362</v>
      </c>
      <c r="F60" s="132" cm="1">
        <f t="array" ref="F60">_xlfn.XLOOKUP(F$1,'PY1 Data(H)'!$A$1:$CZ$1,_xlfn.XLOOKUP($A60,'PY1 Data(H)'!$A$1:$A$288,'PY1 Data(H)'!$A$1:$CZ$288))</f>
        <v>0</v>
      </c>
      <c r="G60" s="132" cm="1">
        <f t="array" ref="G60">_xlfn.XLOOKUP(G$1,'PY1 Data(H)'!$A$1:$CZ$1,_xlfn.XLOOKUP($A60,'PY1 Data(H)'!$A$1:$A$288,'PY1 Data(H)'!$A$1:$CZ$288))</f>
        <v>0</v>
      </c>
      <c r="H60" s="132" cm="1">
        <f t="array" ref="H60">_xlfn.XLOOKUP(H$1,'PY1 Data(H)'!$A$1:$CZ$1,_xlfn.XLOOKUP($A60,'PY1 Data(H)'!$A$1:$A$288,'PY1 Data(H)'!$A$1:$CZ$288))</f>
        <v>0</v>
      </c>
      <c r="I60" s="132" cm="1">
        <f t="array" ref="I60">_xlfn.XLOOKUP(I$1,'PY1 Data(H)'!$A$1:$CZ$1,_xlfn.XLOOKUP($A60,'PY1 Data(H)'!$A$1:$A$288,'PY1 Data(H)'!$A$1:$CZ$288))</f>
        <v>0</v>
      </c>
      <c r="J60" s="132" cm="1">
        <f t="array" ref="J60">_xlfn.XLOOKUP(J$1,'PY1 Data(H)'!$A$1:$CZ$1,_xlfn.XLOOKUP($A60,'PY1 Data(H)'!$A$1:$A$288,'PY1 Data(H)'!$A$1:$CZ$288))</f>
        <v>911108</v>
      </c>
    </row>
    <row r="61" spans="1:10" x14ac:dyDescent="0.3">
      <c r="D61" s="132" cm="1">
        <f t="array" ref="D61">_xlfn.XLOOKUP(D$1,'PY1 Data(H)'!$A$1:$CZ$1,_xlfn.XLOOKUP($A61,'PY1 Data(H)'!$A$1:$A$288,'PY1 Data(H)'!$A$1:$CZ$288))</f>
        <v>0</v>
      </c>
      <c r="E61" s="132" cm="1">
        <f t="array" ref="E61">_xlfn.XLOOKUP(E$1,'PY1 Data(H)'!$A$1:$CZ$1,_xlfn.XLOOKUP($A61,'PY1 Data(H)'!$A$1:$A$288,'PY1 Data(H)'!$A$1:$CZ$288))</f>
        <v>0</v>
      </c>
      <c r="F61" s="132" cm="1">
        <f t="array" ref="F61">_xlfn.XLOOKUP(F$1,'PY1 Data(H)'!$A$1:$CZ$1,_xlfn.XLOOKUP($A61,'PY1 Data(H)'!$A$1:$A$288,'PY1 Data(H)'!$A$1:$CZ$288))</f>
        <v>0</v>
      </c>
      <c r="G61" s="132" cm="1">
        <f t="array" ref="G61">_xlfn.XLOOKUP(G$1,'PY1 Data(H)'!$A$1:$CZ$1,_xlfn.XLOOKUP($A61,'PY1 Data(H)'!$A$1:$A$288,'PY1 Data(H)'!$A$1:$CZ$288))</f>
        <v>0</v>
      </c>
      <c r="H61" s="132" cm="1">
        <f t="array" ref="H61">_xlfn.XLOOKUP(H$1,'PY1 Data(H)'!$A$1:$CZ$1,_xlfn.XLOOKUP($A61,'PY1 Data(H)'!$A$1:$A$288,'PY1 Data(H)'!$A$1:$CZ$288))</f>
        <v>0</v>
      </c>
      <c r="I61" s="132" cm="1">
        <f t="array" ref="I61">_xlfn.XLOOKUP(I$1,'PY1 Data(H)'!$A$1:$CZ$1,_xlfn.XLOOKUP($A61,'PY1 Data(H)'!$A$1:$A$288,'PY1 Data(H)'!$A$1:$CZ$288))</f>
        <v>0</v>
      </c>
      <c r="J61" s="132" cm="1">
        <f t="array" ref="J61">_xlfn.XLOOKUP(J$1,'PY1 Data(H)'!$A$1:$CZ$1,_xlfn.XLOOKUP($A61,'PY1 Data(H)'!$A$1:$A$288,'PY1 Data(H)'!$A$1:$CZ$288))</f>
        <v>0</v>
      </c>
    </row>
    <row r="62" spans="1:10" x14ac:dyDescent="0.3">
      <c r="A62">
        <v>622</v>
      </c>
      <c r="D62" s="132" cm="1">
        <f t="array" ref="D62">_xlfn.XLOOKUP(D$1,'PY1 Data(H)'!$A$1:$CZ$1,_xlfn.XLOOKUP($A62,'PY1 Data(H)'!$A$1:$A$288,'PY1 Data(H)'!$A$1:$CZ$288))</f>
        <v>3433705</v>
      </c>
      <c r="E62" s="132" cm="1">
        <f t="array" ref="E62">_xlfn.XLOOKUP(E$1,'PY1 Data(H)'!$A$1:$CZ$1,_xlfn.XLOOKUP($A62,'PY1 Data(H)'!$A$1:$A$288,'PY1 Data(H)'!$A$1:$CZ$288))</f>
        <v>2427071</v>
      </c>
      <c r="F62" s="132" cm="1">
        <f t="array" ref="F62">_xlfn.XLOOKUP(F$1,'PY1 Data(H)'!$A$1:$CZ$1,_xlfn.XLOOKUP($A62,'PY1 Data(H)'!$A$1:$A$288,'PY1 Data(H)'!$A$1:$CZ$288))</f>
        <v>6503635</v>
      </c>
      <c r="G62" s="132" cm="1">
        <f t="array" ref="G62">_xlfn.XLOOKUP(G$1,'PY1 Data(H)'!$A$1:$CZ$1,_xlfn.XLOOKUP($A62,'PY1 Data(H)'!$A$1:$A$288,'PY1 Data(H)'!$A$1:$CZ$288))</f>
        <v>1811727</v>
      </c>
      <c r="H62" s="132" cm="1">
        <f t="array" ref="H62">_xlfn.XLOOKUP(H$1,'PY1 Data(H)'!$A$1:$CZ$1,_xlfn.XLOOKUP($A62,'PY1 Data(H)'!$A$1:$A$288,'PY1 Data(H)'!$A$1:$CZ$288))</f>
        <v>1843173</v>
      </c>
      <c r="I62" s="132" cm="1">
        <f t="array" ref="I62">_xlfn.XLOOKUP(I$1,'PY1 Data(H)'!$A$1:$CZ$1,_xlfn.XLOOKUP($A62,'PY1 Data(H)'!$A$1:$A$288,'PY1 Data(H)'!$A$1:$CZ$288))</f>
        <v>1505127</v>
      </c>
      <c r="J62" s="132" cm="1">
        <f t="array" ref="J62">_xlfn.XLOOKUP(J$1,'PY1 Data(H)'!$A$1:$CZ$1,_xlfn.XLOOKUP($A62,'PY1 Data(H)'!$A$1:$A$288,'PY1 Data(H)'!$A$1:$CZ$288))</f>
        <v>927304</v>
      </c>
    </row>
    <row r="63" spans="1:10" x14ac:dyDescent="0.3">
      <c r="A63">
        <v>577</v>
      </c>
      <c r="D63" s="132" cm="1">
        <f t="array" ref="D63">_xlfn.XLOOKUP(D$1,'PY1 Data(H)'!$A$1:$CZ$1,_xlfn.XLOOKUP($A63,'PY1 Data(H)'!$A$1:$A$288,'PY1 Data(H)'!$A$1:$CZ$288))</f>
        <v>2</v>
      </c>
      <c r="E63" s="132" cm="1">
        <f t="array" ref="E63">_xlfn.XLOOKUP(E$1,'PY1 Data(H)'!$A$1:$CZ$1,_xlfn.XLOOKUP($A63,'PY1 Data(H)'!$A$1:$A$288,'PY1 Data(H)'!$A$1:$CZ$288))</f>
        <v>2</v>
      </c>
      <c r="F63" s="132" cm="1">
        <f t="array" ref="F63">_xlfn.XLOOKUP(F$1,'PY1 Data(H)'!$A$1:$CZ$1,_xlfn.XLOOKUP($A63,'PY1 Data(H)'!$A$1:$A$288,'PY1 Data(H)'!$A$1:$CZ$288))</f>
        <v>2</v>
      </c>
      <c r="G63" s="132" cm="1">
        <f t="array" ref="G63">_xlfn.XLOOKUP(G$1,'PY1 Data(H)'!$A$1:$CZ$1,_xlfn.XLOOKUP($A63,'PY1 Data(H)'!$A$1:$A$288,'PY1 Data(H)'!$A$1:$CZ$288))</f>
        <v>2</v>
      </c>
      <c r="H63" s="132" cm="1">
        <f t="array" ref="H63">_xlfn.XLOOKUP(H$1,'PY1 Data(H)'!$A$1:$CZ$1,_xlfn.XLOOKUP($A63,'PY1 Data(H)'!$A$1:$A$288,'PY1 Data(H)'!$A$1:$CZ$288))</f>
        <v>2</v>
      </c>
      <c r="I63" s="132" cm="1">
        <f t="array" ref="I63">_xlfn.XLOOKUP(I$1,'PY1 Data(H)'!$A$1:$CZ$1,_xlfn.XLOOKUP($A63,'PY1 Data(H)'!$A$1:$A$288,'PY1 Data(H)'!$A$1:$CZ$288))</f>
        <v>2</v>
      </c>
      <c r="J63" s="132" cm="1">
        <f t="array" ref="J63">_xlfn.XLOOKUP(J$1,'PY1 Data(H)'!$A$1:$CZ$1,_xlfn.XLOOKUP($A63,'PY1 Data(H)'!$A$1:$A$288,'PY1 Data(H)'!$A$1:$CZ$288))</f>
        <v>0</v>
      </c>
    </row>
    <row r="64" spans="1:10" x14ac:dyDescent="0.3">
      <c r="D64" s="132" cm="1">
        <f t="array" ref="D64">_xlfn.XLOOKUP(D$1,'PY1 Data(H)'!$A$1:$CZ$1,_xlfn.XLOOKUP($A64,'PY1 Data(H)'!$A$1:$A$288,'PY1 Data(H)'!$A$1:$CZ$288))</f>
        <v>0</v>
      </c>
      <c r="E64" s="132" cm="1">
        <f t="array" ref="E64">_xlfn.XLOOKUP(E$1,'PY1 Data(H)'!$A$1:$CZ$1,_xlfn.XLOOKUP($A64,'PY1 Data(H)'!$A$1:$A$288,'PY1 Data(H)'!$A$1:$CZ$288))</f>
        <v>0</v>
      </c>
      <c r="F64" s="132" cm="1">
        <f t="array" ref="F64">_xlfn.XLOOKUP(F$1,'PY1 Data(H)'!$A$1:$CZ$1,_xlfn.XLOOKUP($A64,'PY1 Data(H)'!$A$1:$A$288,'PY1 Data(H)'!$A$1:$CZ$288))</f>
        <v>0</v>
      </c>
      <c r="G64" s="132" cm="1">
        <f t="array" ref="G64">_xlfn.XLOOKUP(G$1,'PY1 Data(H)'!$A$1:$CZ$1,_xlfn.XLOOKUP($A64,'PY1 Data(H)'!$A$1:$A$288,'PY1 Data(H)'!$A$1:$CZ$288))</f>
        <v>0</v>
      </c>
      <c r="H64" s="132" cm="1">
        <f t="array" ref="H64">_xlfn.XLOOKUP(H$1,'PY1 Data(H)'!$A$1:$CZ$1,_xlfn.XLOOKUP($A64,'PY1 Data(H)'!$A$1:$A$288,'PY1 Data(H)'!$A$1:$CZ$288))</f>
        <v>0</v>
      </c>
      <c r="I64" s="132" cm="1">
        <f t="array" ref="I64">_xlfn.XLOOKUP(I$1,'PY1 Data(H)'!$A$1:$CZ$1,_xlfn.XLOOKUP($A64,'PY1 Data(H)'!$A$1:$A$288,'PY1 Data(H)'!$A$1:$CZ$288))</f>
        <v>0</v>
      </c>
      <c r="J64" s="132" cm="1">
        <f t="array" ref="J64">_xlfn.XLOOKUP(J$1,'PY1 Data(H)'!$A$1:$CZ$1,_xlfn.XLOOKUP($A64,'PY1 Data(H)'!$A$1:$A$288,'PY1 Data(H)'!$A$1:$CZ$288))</f>
        <v>0</v>
      </c>
    </row>
    <row r="65" spans="1:10" x14ac:dyDescent="0.3">
      <c r="A65">
        <v>621</v>
      </c>
      <c r="D65" s="132" cm="1">
        <f t="array" ref="D65">_xlfn.XLOOKUP(D$1,'PY1 Data(H)'!$A$1:$CZ$1,_xlfn.XLOOKUP($A65,'PY1 Data(H)'!$A$1:$A$288,'PY1 Data(H)'!$A$1:$CZ$288))</f>
        <v>10279083</v>
      </c>
      <c r="E65" s="132" cm="1">
        <f t="array" ref="E65">_xlfn.XLOOKUP(E$1,'PY1 Data(H)'!$A$1:$CZ$1,_xlfn.XLOOKUP($A65,'PY1 Data(H)'!$A$1:$A$288,'PY1 Data(H)'!$A$1:$CZ$288))</f>
        <v>0</v>
      </c>
      <c r="F65" s="132" cm="1">
        <f t="array" ref="F65">_xlfn.XLOOKUP(F$1,'PY1 Data(H)'!$A$1:$CZ$1,_xlfn.XLOOKUP($A65,'PY1 Data(H)'!$A$1:$A$288,'PY1 Data(H)'!$A$1:$CZ$288))</f>
        <v>0</v>
      </c>
      <c r="G65" s="132" cm="1">
        <f t="array" ref="G65">_xlfn.XLOOKUP(G$1,'PY1 Data(H)'!$A$1:$CZ$1,_xlfn.XLOOKUP($A65,'PY1 Data(H)'!$A$1:$A$288,'PY1 Data(H)'!$A$1:$CZ$288))</f>
        <v>5612457</v>
      </c>
      <c r="H65" s="132" cm="1">
        <f t="array" ref="H65">_xlfn.XLOOKUP(H$1,'PY1 Data(H)'!$A$1:$CZ$1,_xlfn.XLOOKUP($A65,'PY1 Data(H)'!$A$1:$A$288,'PY1 Data(H)'!$A$1:$CZ$288))</f>
        <v>0</v>
      </c>
      <c r="I65" s="132" cm="1">
        <f t="array" ref="I65">_xlfn.XLOOKUP(I$1,'PY1 Data(H)'!$A$1:$CZ$1,_xlfn.XLOOKUP($A65,'PY1 Data(H)'!$A$1:$A$288,'PY1 Data(H)'!$A$1:$CZ$288))</f>
        <v>0</v>
      </c>
      <c r="J65" s="132" cm="1">
        <f t="array" ref="J65">_xlfn.XLOOKUP(J$1,'PY1 Data(H)'!$A$1:$CZ$1,_xlfn.XLOOKUP($A65,'PY1 Data(H)'!$A$1:$A$288,'PY1 Data(H)'!$A$1:$CZ$288))</f>
        <v>0</v>
      </c>
    </row>
    <row r="66" spans="1:10" x14ac:dyDescent="0.3">
      <c r="A66">
        <v>547</v>
      </c>
      <c r="D66" s="132" cm="1">
        <f t="array" ref="D66">_xlfn.XLOOKUP(D$1,'PY1 Data(H)'!$A$1:$CZ$1,_xlfn.XLOOKUP($A66,'PY1 Data(H)'!$A$1:$A$288,'PY1 Data(H)'!$A$1:$CZ$288))</f>
        <v>3</v>
      </c>
      <c r="E66" s="132" cm="1">
        <f t="array" ref="E66">_xlfn.XLOOKUP(E$1,'PY1 Data(H)'!$A$1:$CZ$1,_xlfn.XLOOKUP($A66,'PY1 Data(H)'!$A$1:$A$288,'PY1 Data(H)'!$A$1:$CZ$288))</f>
        <v>3</v>
      </c>
      <c r="F66" s="132" cm="1">
        <f t="array" ref="F66">_xlfn.XLOOKUP(F$1,'PY1 Data(H)'!$A$1:$CZ$1,_xlfn.XLOOKUP($A66,'PY1 Data(H)'!$A$1:$A$288,'PY1 Data(H)'!$A$1:$CZ$288))</f>
        <v>3</v>
      </c>
      <c r="G66" s="132" cm="1">
        <f t="array" ref="G66">_xlfn.XLOOKUP(G$1,'PY1 Data(H)'!$A$1:$CZ$1,_xlfn.XLOOKUP($A66,'PY1 Data(H)'!$A$1:$A$288,'PY1 Data(H)'!$A$1:$CZ$288))</f>
        <v>4</v>
      </c>
      <c r="H66" s="132" cm="1">
        <f t="array" ref="H66">_xlfn.XLOOKUP(H$1,'PY1 Data(H)'!$A$1:$CZ$1,_xlfn.XLOOKUP($A66,'PY1 Data(H)'!$A$1:$A$288,'PY1 Data(H)'!$A$1:$CZ$288))</f>
        <v>3</v>
      </c>
      <c r="I66" s="132" cm="1">
        <f t="array" ref="I66">_xlfn.XLOOKUP(I$1,'PY1 Data(H)'!$A$1:$CZ$1,_xlfn.XLOOKUP($A66,'PY1 Data(H)'!$A$1:$A$288,'PY1 Data(H)'!$A$1:$CZ$288))</f>
        <v>3</v>
      </c>
      <c r="J66" s="132" cm="1">
        <f t="array" ref="J66">_xlfn.XLOOKUP(J$1,'PY1 Data(H)'!$A$1:$CZ$1,_xlfn.XLOOKUP($A66,'PY1 Data(H)'!$A$1:$A$288,'PY1 Data(H)'!$A$1:$CZ$288))</f>
        <v>2</v>
      </c>
    </row>
    <row r="67" spans="1:10" x14ac:dyDescent="0.3">
      <c r="A67">
        <v>659</v>
      </c>
      <c r="D67" s="132" cm="1">
        <f t="array" ref="D67">_xlfn.XLOOKUP(D$1,'PY1 Data(H)'!$A$1:$CZ$1,_xlfn.XLOOKUP($A67,'PY1 Data(H)'!$A$1:$A$288,'PY1 Data(H)'!$A$1:$CZ$288))</f>
        <v>15304687</v>
      </c>
      <c r="E67" s="132" cm="1">
        <f t="array" ref="E67">_xlfn.XLOOKUP(E$1,'PY1 Data(H)'!$A$1:$CZ$1,_xlfn.XLOOKUP($A67,'PY1 Data(H)'!$A$1:$A$288,'PY1 Data(H)'!$A$1:$CZ$288))</f>
        <v>1182721</v>
      </c>
      <c r="F67" s="132" cm="1">
        <f t="array" ref="F67">_xlfn.XLOOKUP(F$1,'PY1 Data(H)'!$A$1:$CZ$1,_xlfn.XLOOKUP($A67,'PY1 Data(H)'!$A$1:$A$288,'PY1 Data(H)'!$A$1:$CZ$288))</f>
        <v>2019729</v>
      </c>
      <c r="G67" s="132" cm="1">
        <f t="array" ref="G67">_xlfn.XLOOKUP(G$1,'PY1 Data(H)'!$A$1:$CZ$1,_xlfn.XLOOKUP($A67,'PY1 Data(H)'!$A$1:$A$288,'PY1 Data(H)'!$A$1:$CZ$288))</f>
        <v>0</v>
      </c>
      <c r="H67" s="132" cm="1">
        <f t="array" ref="H67">_xlfn.XLOOKUP(H$1,'PY1 Data(H)'!$A$1:$CZ$1,_xlfn.XLOOKUP($A67,'PY1 Data(H)'!$A$1:$A$288,'PY1 Data(H)'!$A$1:$CZ$288))</f>
        <v>7120959</v>
      </c>
      <c r="I67" s="132" cm="1">
        <f t="array" ref="I67">_xlfn.XLOOKUP(I$1,'PY1 Data(H)'!$A$1:$CZ$1,_xlfn.XLOOKUP($A67,'PY1 Data(H)'!$A$1:$A$288,'PY1 Data(H)'!$A$1:$CZ$288))</f>
        <v>2600109</v>
      </c>
      <c r="J67" s="132" cm="1">
        <f t="array" ref="J67">_xlfn.XLOOKUP(J$1,'PY1 Data(H)'!$A$1:$CZ$1,_xlfn.XLOOKUP($A67,'PY1 Data(H)'!$A$1:$A$288,'PY1 Data(H)'!$A$1:$CZ$288))</f>
        <v>0</v>
      </c>
    </row>
    <row r="68" spans="1:10" x14ac:dyDescent="0.3">
      <c r="A68">
        <v>660</v>
      </c>
      <c r="D68" s="132" cm="1">
        <f t="array" ref="D68">_xlfn.XLOOKUP(D$1,'PY1 Data(H)'!$A$1:$CZ$1,_xlfn.XLOOKUP($A68,'PY1 Data(H)'!$A$1:$A$288,'PY1 Data(H)'!$A$1:$CZ$288))</f>
        <v>5025604</v>
      </c>
      <c r="E68" s="132" cm="1">
        <f t="array" ref="E68">_xlfn.XLOOKUP(E$1,'PY1 Data(H)'!$A$1:$CZ$1,_xlfn.XLOOKUP($A68,'PY1 Data(H)'!$A$1:$A$288,'PY1 Data(H)'!$A$1:$CZ$288))</f>
        <v>96362</v>
      </c>
      <c r="F68" s="132" cm="1">
        <f t="array" ref="F68">_xlfn.XLOOKUP(F$1,'PY1 Data(H)'!$A$1:$CZ$1,_xlfn.XLOOKUP($A68,'PY1 Data(H)'!$A$1:$A$288,'PY1 Data(H)'!$A$1:$CZ$288))</f>
        <v>0</v>
      </c>
      <c r="G68" s="132" cm="1">
        <f t="array" ref="G68">_xlfn.XLOOKUP(G$1,'PY1 Data(H)'!$A$1:$CZ$1,_xlfn.XLOOKUP($A68,'PY1 Data(H)'!$A$1:$A$288,'PY1 Data(H)'!$A$1:$CZ$288))</f>
        <v>0</v>
      </c>
      <c r="H68" s="132" cm="1">
        <f t="array" ref="H68">_xlfn.XLOOKUP(H$1,'PY1 Data(H)'!$A$1:$CZ$1,_xlfn.XLOOKUP($A68,'PY1 Data(H)'!$A$1:$A$288,'PY1 Data(H)'!$A$1:$CZ$288))</f>
        <v>0</v>
      </c>
      <c r="I68" s="132" cm="1">
        <f t="array" ref="I68">_xlfn.XLOOKUP(I$1,'PY1 Data(H)'!$A$1:$CZ$1,_xlfn.XLOOKUP($A68,'PY1 Data(H)'!$A$1:$A$288,'PY1 Data(H)'!$A$1:$CZ$288))</f>
        <v>0</v>
      </c>
      <c r="J68" s="132" cm="1">
        <f t="array" ref="J68">_xlfn.XLOOKUP(J$1,'PY1 Data(H)'!$A$1:$CZ$1,_xlfn.XLOOKUP($A68,'PY1 Data(H)'!$A$1:$A$288,'PY1 Data(H)'!$A$1:$CZ$288))</f>
        <v>0</v>
      </c>
    </row>
    <row r="69" spans="1:10" x14ac:dyDescent="0.3">
      <c r="A69">
        <v>661</v>
      </c>
      <c r="D69" s="132" cm="1">
        <f t="array" ref="D69">_xlfn.XLOOKUP(D$1,'PY1 Data(H)'!$A$1:$CZ$1,_xlfn.XLOOKUP($A69,'PY1 Data(H)'!$A$1:$A$288,'PY1 Data(H)'!$A$1:$CZ$288))</f>
        <v>32.799999999999997</v>
      </c>
      <c r="E69" s="132" cm="1">
        <f t="array" ref="E69">_xlfn.XLOOKUP(E$1,'PY1 Data(H)'!$A$1:$CZ$1,_xlfn.XLOOKUP($A69,'PY1 Data(H)'!$A$1:$A$288,'PY1 Data(H)'!$A$1:$CZ$288))</f>
        <v>8.1</v>
      </c>
      <c r="F69" s="132" cm="1">
        <f t="array" ref="F69">_xlfn.XLOOKUP(F$1,'PY1 Data(H)'!$A$1:$CZ$1,_xlfn.XLOOKUP($A69,'PY1 Data(H)'!$A$1:$A$288,'PY1 Data(H)'!$A$1:$CZ$288))</f>
        <v>0</v>
      </c>
      <c r="G69" s="132" cm="1">
        <f t="array" ref="G69">_xlfn.XLOOKUP(G$1,'PY1 Data(H)'!$A$1:$CZ$1,_xlfn.XLOOKUP($A69,'PY1 Data(H)'!$A$1:$A$288,'PY1 Data(H)'!$A$1:$CZ$288))</f>
        <v>0</v>
      </c>
      <c r="H69" s="132" cm="1">
        <f t="array" ref="H69">_xlfn.XLOOKUP(H$1,'PY1 Data(H)'!$A$1:$CZ$1,_xlfn.XLOOKUP($A69,'PY1 Data(H)'!$A$1:$A$288,'PY1 Data(H)'!$A$1:$CZ$288))</f>
        <v>0</v>
      </c>
      <c r="I69" s="132" cm="1">
        <f t="array" ref="I69">_xlfn.XLOOKUP(I$1,'PY1 Data(H)'!$A$1:$CZ$1,_xlfn.XLOOKUP($A69,'PY1 Data(H)'!$A$1:$A$288,'PY1 Data(H)'!$A$1:$CZ$288))</f>
        <v>0</v>
      </c>
      <c r="J69" s="132" cm="1">
        <f t="array" ref="J69">_xlfn.XLOOKUP(J$1,'PY1 Data(H)'!$A$1:$CZ$1,_xlfn.XLOOKUP($A69,'PY1 Data(H)'!$A$1:$A$288,'PY1 Data(H)'!$A$1:$CZ$288))</f>
        <v>0</v>
      </c>
    </row>
    <row r="70" spans="1:10" x14ac:dyDescent="0.3">
      <c r="D70" s="132" cm="1">
        <f t="array" ref="D70">_xlfn.XLOOKUP(D$1,'PY1 Data(H)'!$A$1:$CZ$1,_xlfn.XLOOKUP($A70,'PY1 Data(H)'!$A$1:$A$288,'PY1 Data(H)'!$A$1:$CZ$288))</f>
        <v>0</v>
      </c>
      <c r="E70" s="132" cm="1">
        <f t="array" ref="E70">_xlfn.XLOOKUP(E$1,'PY1 Data(H)'!$A$1:$CZ$1,_xlfn.XLOOKUP($A70,'PY1 Data(H)'!$A$1:$A$288,'PY1 Data(H)'!$A$1:$CZ$288))</f>
        <v>0</v>
      </c>
      <c r="F70" s="132" cm="1">
        <f t="array" ref="F70">_xlfn.XLOOKUP(F$1,'PY1 Data(H)'!$A$1:$CZ$1,_xlfn.XLOOKUP($A70,'PY1 Data(H)'!$A$1:$A$288,'PY1 Data(H)'!$A$1:$CZ$288))</f>
        <v>0</v>
      </c>
      <c r="G70" s="132" cm="1">
        <f t="array" ref="G70">_xlfn.XLOOKUP(G$1,'PY1 Data(H)'!$A$1:$CZ$1,_xlfn.XLOOKUP($A70,'PY1 Data(H)'!$A$1:$A$288,'PY1 Data(H)'!$A$1:$CZ$288))</f>
        <v>0</v>
      </c>
      <c r="H70" s="132" cm="1">
        <f t="array" ref="H70">_xlfn.XLOOKUP(H$1,'PY1 Data(H)'!$A$1:$CZ$1,_xlfn.XLOOKUP($A70,'PY1 Data(H)'!$A$1:$A$288,'PY1 Data(H)'!$A$1:$CZ$288))</f>
        <v>0</v>
      </c>
      <c r="I70" s="132" cm="1">
        <f t="array" ref="I70">_xlfn.XLOOKUP(I$1,'PY1 Data(H)'!$A$1:$CZ$1,_xlfn.XLOOKUP($A70,'PY1 Data(H)'!$A$1:$A$288,'PY1 Data(H)'!$A$1:$CZ$288))</f>
        <v>0</v>
      </c>
      <c r="J70" s="132" cm="1">
        <f t="array" ref="J70">_xlfn.XLOOKUP(J$1,'PY1 Data(H)'!$A$1:$CZ$1,_xlfn.XLOOKUP($A70,'PY1 Data(H)'!$A$1:$A$288,'PY1 Data(H)'!$A$1:$CZ$288))</f>
        <v>0</v>
      </c>
    </row>
    <row r="71" spans="1:10" x14ac:dyDescent="0.3">
      <c r="D71" s="132" cm="1">
        <f t="array" ref="D71">_xlfn.XLOOKUP(D$1,'PY1 Data(H)'!$A$1:$CZ$1,_xlfn.XLOOKUP($A71,'PY1 Data(H)'!$A$1:$A$288,'PY1 Data(H)'!$A$1:$CZ$288))</f>
        <v>0</v>
      </c>
      <c r="E71" s="132" cm="1">
        <f t="array" ref="E71">_xlfn.XLOOKUP(E$1,'PY1 Data(H)'!$A$1:$CZ$1,_xlfn.XLOOKUP($A71,'PY1 Data(H)'!$A$1:$A$288,'PY1 Data(H)'!$A$1:$CZ$288))</f>
        <v>0</v>
      </c>
      <c r="F71" s="132" cm="1">
        <f t="array" ref="F71">_xlfn.XLOOKUP(F$1,'PY1 Data(H)'!$A$1:$CZ$1,_xlfn.XLOOKUP($A71,'PY1 Data(H)'!$A$1:$A$288,'PY1 Data(H)'!$A$1:$CZ$288))</f>
        <v>0</v>
      </c>
      <c r="G71" s="132" cm="1">
        <f t="array" ref="G71">_xlfn.XLOOKUP(G$1,'PY1 Data(H)'!$A$1:$CZ$1,_xlfn.XLOOKUP($A71,'PY1 Data(H)'!$A$1:$A$288,'PY1 Data(H)'!$A$1:$CZ$288))</f>
        <v>0</v>
      </c>
      <c r="H71" s="132" cm="1">
        <f t="array" ref="H71">_xlfn.XLOOKUP(H$1,'PY1 Data(H)'!$A$1:$CZ$1,_xlfn.XLOOKUP($A71,'PY1 Data(H)'!$A$1:$A$288,'PY1 Data(H)'!$A$1:$CZ$288))</f>
        <v>0</v>
      </c>
      <c r="I71" s="132" cm="1">
        <f t="array" ref="I71">_xlfn.XLOOKUP(I$1,'PY1 Data(H)'!$A$1:$CZ$1,_xlfn.XLOOKUP($A71,'PY1 Data(H)'!$A$1:$A$288,'PY1 Data(H)'!$A$1:$CZ$288))</f>
        <v>0</v>
      </c>
      <c r="J71" s="132" cm="1">
        <f t="array" ref="J71">_xlfn.XLOOKUP(J$1,'PY1 Data(H)'!$A$1:$CZ$1,_xlfn.XLOOKUP($A71,'PY1 Data(H)'!$A$1:$A$288,'PY1 Data(H)'!$A$1:$CZ$288))</f>
        <v>0</v>
      </c>
    </row>
    <row r="72" spans="1:10" x14ac:dyDescent="0.3">
      <c r="A72">
        <v>6</v>
      </c>
      <c r="D72" s="132" cm="1">
        <f t="array" ref="D72">_xlfn.XLOOKUP(D$1,'PY1 Data(H)'!$A$1:$CZ$1,_xlfn.XLOOKUP($A72,'PY1 Data(H)'!$A$1:$A$288,'PY1 Data(H)'!$A$1:$CZ$288))</f>
        <v>0</v>
      </c>
      <c r="E72" s="132" cm="1">
        <f t="array" ref="E72">_xlfn.XLOOKUP(E$1,'PY1 Data(H)'!$A$1:$CZ$1,_xlfn.XLOOKUP($A72,'PY1 Data(H)'!$A$1:$A$288,'PY1 Data(H)'!$A$1:$CZ$288))</f>
        <v>0</v>
      </c>
      <c r="F72" s="132" cm="1">
        <f t="array" ref="F72">_xlfn.XLOOKUP(F$1,'PY1 Data(H)'!$A$1:$CZ$1,_xlfn.XLOOKUP($A72,'PY1 Data(H)'!$A$1:$A$288,'PY1 Data(H)'!$A$1:$CZ$288))</f>
        <v>0</v>
      </c>
      <c r="G72" s="132" cm="1">
        <f t="array" ref="G72">_xlfn.XLOOKUP(G$1,'PY1 Data(H)'!$A$1:$CZ$1,_xlfn.XLOOKUP($A72,'PY1 Data(H)'!$A$1:$A$288,'PY1 Data(H)'!$A$1:$CZ$288))</f>
        <v>0</v>
      </c>
      <c r="H72" s="132" cm="1">
        <f t="array" ref="H72">_xlfn.XLOOKUP(H$1,'PY1 Data(H)'!$A$1:$CZ$1,_xlfn.XLOOKUP($A72,'PY1 Data(H)'!$A$1:$A$288,'PY1 Data(H)'!$A$1:$CZ$288))</f>
        <v>0</v>
      </c>
      <c r="I72" s="132" cm="1">
        <f t="array" ref="I72">_xlfn.XLOOKUP(I$1,'PY1 Data(H)'!$A$1:$CZ$1,_xlfn.XLOOKUP($A72,'PY1 Data(H)'!$A$1:$A$288,'PY1 Data(H)'!$A$1:$CZ$288))</f>
        <v>0</v>
      </c>
      <c r="J72" s="132" cm="1">
        <f t="array" ref="J72">_xlfn.XLOOKUP(J$1,'PY1 Data(H)'!$A$1:$CZ$1,_xlfn.XLOOKUP($A72,'PY1 Data(H)'!$A$1:$A$288,'PY1 Data(H)'!$A$1:$CZ$288))</f>
        <v>0</v>
      </c>
    </row>
  </sheetData>
  <sheetProtection algorithmName="SHA-512" hashValue="1ggx9XdME/ujIzvzk2bB+DFXpeF6lo/CBrmCkXxjw/MDNuxQfe47yK3M6DDS8wEEBGGjDQkH3TeHy4LsP3xKYA==" saltValue="wd3lvuK+szc8iAUfIJLR4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J274"/>
  <sheetViews>
    <sheetView workbookViewId="0">
      <pane xSplit="2" topLeftCell="C1" activePane="topRight" state="frozen"/>
      <selection pane="topRight" activeCell="B1" sqref="B1"/>
    </sheetView>
  </sheetViews>
  <sheetFormatPr defaultRowHeight="14.4" x14ac:dyDescent="0.3"/>
  <cols>
    <col min="1" max="1" width="29.33203125" style="109" customWidth="1"/>
    <col min="2" max="2" width="72.6640625" style="386" customWidth="1"/>
    <col min="3" max="3" width="50.5546875" customWidth="1"/>
    <col min="4" max="97" width="20.6640625" customWidth="1"/>
  </cols>
  <sheetData>
    <row r="1" spans="1:10" x14ac:dyDescent="0.3">
      <c r="A1" s="135" t="s">
        <v>652</v>
      </c>
      <c r="C1" t="s">
        <v>230</v>
      </c>
      <c r="D1" t="s">
        <v>656</v>
      </c>
      <c r="E1" t="s">
        <v>657</v>
      </c>
      <c r="F1" t="s">
        <v>658</v>
      </c>
      <c r="G1" t="s">
        <v>659</v>
      </c>
      <c r="H1" t="s">
        <v>660</v>
      </c>
      <c r="I1" t="s">
        <v>661</v>
      </c>
      <c r="J1" t="s">
        <v>662</v>
      </c>
    </row>
    <row r="2" spans="1:10" x14ac:dyDescent="0.3">
      <c r="A2" s="109" t="s">
        <v>411</v>
      </c>
      <c r="B2" s="386" t="s">
        <v>10</v>
      </c>
      <c r="C2" t="s">
        <v>2</v>
      </c>
      <c r="D2" t="s">
        <v>663</v>
      </c>
      <c r="E2" t="s">
        <v>664</v>
      </c>
      <c r="F2" t="s">
        <v>665</v>
      </c>
      <c r="G2" t="s">
        <v>666</v>
      </c>
      <c r="H2" t="s">
        <v>667</v>
      </c>
      <c r="I2" t="s">
        <v>668</v>
      </c>
      <c r="J2" t="s">
        <v>669</v>
      </c>
    </row>
    <row r="3" spans="1:10" x14ac:dyDescent="0.3">
      <c r="A3" s="109">
        <v>4</v>
      </c>
      <c r="B3" s="386" t="s">
        <v>49</v>
      </c>
      <c r="D3">
        <v>471646</v>
      </c>
      <c r="E3">
        <v>88463</v>
      </c>
      <c r="F3">
        <v>1691849</v>
      </c>
      <c r="G3">
        <v>284508</v>
      </c>
      <c r="H3">
        <v>372304</v>
      </c>
      <c r="I3">
        <v>514903</v>
      </c>
      <c r="J3">
        <v>552540</v>
      </c>
    </row>
    <row r="4" spans="1:10" x14ac:dyDescent="0.3">
      <c r="A4" s="109">
        <v>5</v>
      </c>
      <c r="B4" s="386" t="s">
        <v>50</v>
      </c>
      <c r="D4">
        <v>143703</v>
      </c>
      <c r="J4">
        <v>323276</v>
      </c>
    </row>
    <row r="5" spans="1:10" x14ac:dyDescent="0.3">
      <c r="A5" s="109">
        <v>6</v>
      </c>
      <c r="B5" s="386" t="s">
        <v>156</v>
      </c>
    </row>
    <row r="6" spans="1:10" x14ac:dyDescent="0.3">
      <c r="A6" s="109">
        <v>7</v>
      </c>
      <c r="B6" s="386" t="s">
        <v>102</v>
      </c>
      <c r="E6">
        <v>35854</v>
      </c>
    </row>
    <row r="7" spans="1:10" x14ac:dyDescent="0.3">
      <c r="A7" s="109">
        <v>9</v>
      </c>
      <c r="B7" s="386" t="s">
        <v>104</v>
      </c>
      <c r="D7">
        <v>7570278</v>
      </c>
      <c r="E7">
        <v>4067508</v>
      </c>
      <c r="F7">
        <v>8363561</v>
      </c>
      <c r="G7">
        <v>954375</v>
      </c>
      <c r="H7">
        <v>3116654</v>
      </c>
      <c r="I7">
        <v>1586003</v>
      </c>
      <c r="J7">
        <v>4054776</v>
      </c>
    </row>
    <row r="8" spans="1:10" x14ac:dyDescent="0.3">
      <c r="A8" s="109">
        <v>16</v>
      </c>
      <c r="B8" s="386" t="s">
        <v>106</v>
      </c>
      <c r="D8">
        <v>13089287</v>
      </c>
      <c r="E8">
        <v>9670839</v>
      </c>
      <c r="F8">
        <v>21651130</v>
      </c>
      <c r="G8">
        <v>6183786</v>
      </c>
      <c r="H8">
        <v>7735473</v>
      </c>
      <c r="I8">
        <v>6489710</v>
      </c>
      <c r="J8">
        <v>3876654</v>
      </c>
    </row>
    <row r="9" spans="1:10" x14ac:dyDescent="0.3">
      <c r="A9" s="109">
        <v>17</v>
      </c>
      <c r="B9" s="386" t="s">
        <v>108</v>
      </c>
      <c r="D9">
        <v>63221</v>
      </c>
    </row>
    <row r="10" spans="1:10" x14ac:dyDescent="0.3">
      <c r="A10" s="109">
        <v>20</v>
      </c>
      <c r="B10" s="386" t="s">
        <v>109</v>
      </c>
      <c r="D10">
        <v>27774</v>
      </c>
    </row>
    <row r="11" spans="1:10" x14ac:dyDescent="0.3">
      <c r="A11" s="109">
        <v>22</v>
      </c>
      <c r="B11" s="386" t="s">
        <v>110</v>
      </c>
      <c r="D11">
        <v>141432</v>
      </c>
      <c r="F11">
        <v>200000</v>
      </c>
    </row>
    <row r="12" spans="1:10" x14ac:dyDescent="0.3">
      <c r="A12" s="109">
        <v>23</v>
      </c>
      <c r="B12" s="386" t="s">
        <v>113</v>
      </c>
      <c r="D12">
        <v>247835</v>
      </c>
      <c r="E12">
        <v>1183430</v>
      </c>
      <c r="F12">
        <v>-705579</v>
      </c>
      <c r="G12">
        <v>-543428</v>
      </c>
      <c r="H12">
        <v>503422</v>
      </c>
      <c r="I12">
        <v>-533952</v>
      </c>
      <c r="J12">
        <v>-247031</v>
      </c>
    </row>
    <row r="13" spans="1:10" x14ac:dyDescent="0.3">
      <c r="A13" s="109">
        <v>44</v>
      </c>
      <c r="B13" s="386" t="s">
        <v>424</v>
      </c>
      <c r="E13">
        <v>0</v>
      </c>
      <c r="F13">
        <v>0</v>
      </c>
      <c r="G13">
        <v>0</v>
      </c>
      <c r="H13">
        <v>0</v>
      </c>
      <c r="I13">
        <v>0</v>
      </c>
      <c r="J13">
        <v>0</v>
      </c>
    </row>
    <row r="14" spans="1:10" x14ac:dyDescent="0.3">
      <c r="A14" s="109">
        <v>45</v>
      </c>
      <c r="B14" s="386" t="s">
        <v>425</v>
      </c>
      <c r="E14">
        <v>0</v>
      </c>
      <c r="F14">
        <v>0</v>
      </c>
      <c r="G14">
        <v>0</v>
      </c>
      <c r="H14">
        <v>0</v>
      </c>
      <c r="I14">
        <v>0</v>
      </c>
      <c r="J14">
        <v>0</v>
      </c>
    </row>
    <row r="15" spans="1:10" x14ac:dyDescent="0.3">
      <c r="A15" s="109">
        <v>47</v>
      </c>
      <c r="B15" s="386" t="s">
        <v>426</v>
      </c>
      <c r="E15">
        <v>0</v>
      </c>
      <c r="F15">
        <v>0</v>
      </c>
      <c r="G15">
        <v>0</v>
      </c>
      <c r="H15">
        <v>0</v>
      </c>
      <c r="I15">
        <v>0</v>
      </c>
      <c r="J15">
        <v>0</v>
      </c>
    </row>
    <row r="16" spans="1:10" x14ac:dyDescent="0.3">
      <c r="A16" s="109">
        <v>48</v>
      </c>
      <c r="B16" s="386" t="s">
        <v>53</v>
      </c>
      <c r="E16">
        <v>0</v>
      </c>
      <c r="F16">
        <v>0</v>
      </c>
      <c r="G16">
        <v>0</v>
      </c>
      <c r="H16">
        <v>0</v>
      </c>
      <c r="I16">
        <v>0</v>
      </c>
      <c r="J16">
        <v>0</v>
      </c>
    </row>
    <row r="17" spans="1:10" x14ac:dyDescent="0.3">
      <c r="A17" s="109">
        <v>252</v>
      </c>
      <c r="B17" s="386" t="s">
        <v>34</v>
      </c>
      <c r="D17">
        <v>3227826</v>
      </c>
      <c r="E17">
        <v>530030</v>
      </c>
      <c r="F17">
        <v>621966</v>
      </c>
      <c r="G17">
        <v>977858</v>
      </c>
      <c r="H17">
        <v>356429</v>
      </c>
      <c r="I17">
        <v>606892</v>
      </c>
      <c r="J17">
        <v>54356</v>
      </c>
    </row>
    <row r="18" spans="1:10" x14ac:dyDescent="0.3">
      <c r="A18" s="109">
        <v>253</v>
      </c>
      <c r="B18" s="386" t="s">
        <v>35</v>
      </c>
      <c r="D18">
        <v>1178362</v>
      </c>
      <c r="E18">
        <v>986612</v>
      </c>
      <c r="F18">
        <v>1175395</v>
      </c>
      <c r="G18">
        <v>575965</v>
      </c>
      <c r="H18">
        <v>1716869</v>
      </c>
      <c r="I18">
        <v>328063</v>
      </c>
      <c r="J18">
        <v>198352</v>
      </c>
    </row>
    <row r="19" spans="1:10" x14ac:dyDescent="0.3">
      <c r="A19" s="109">
        <v>254</v>
      </c>
      <c r="B19" s="386" t="s">
        <v>36</v>
      </c>
      <c r="D19">
        <v>-11463775</v>
      </c>
      <c r="E19">
        <v>1365930</v>
      </c>
      <c r="F19">
        <v>3860514</v>
      </c>
      <c r="G19">
        <v>-7828497</v>
      </c>
      <c r="H19">
        <v>-6156603</v>
      </c>
      <c r="I19">
        <v>-1195660</v>
      </c>
      <c r="J19">
        <v>3382737</v>
      </c>
    </row>
    <row r="20" spans="1:10" x14ac:dyDescent="0.3">
      <c r="A20" s="109">
        <v>255</v>
      </c>
      <c r="B20" s="386" t="s">
        <v>97</v>
      </c>
      <c r="D20">
        <v>-1579752</v>
      </c>
      <c r="E20">
        <v>575013</v>
      </c>
      <c r="F20">
        <v>-1281796</v>
      </c>
      <c r="G20">
        <v>-957248</v>
      </c>
      <c r="H20">
        <v>-2184096</v>
      </c>
      <c r="I20">
        <v>-733389</v>
      </c>
      <c r="J20">
        <v>-331070</v>
      </c>
    </row>
    <row r="21" spans="1:10" x14ac:dyDescent="0.3">
      <c r="A21" s="109">
        <v>333</v>
      </c>
      <c r="B21" s="386" t="s">
        <v>85</v>
      </c>
      <c r="D21">
        <v>8398373</v>
      </c>
      <c r="E21">
        <v>3133505</v>
      </c>
      <c r="F21">
        <v>7937333</v>
      </c>
      <c r="G21">
        <v>650935</v>
      </c>
      <c r="H21">
        <v>1425907</v>
      </c>
      <c r="I21">
        <v>1772843</v>
      </c>
      <c r="J21">
        <v>4704764</v>
      </c>
    </row>
    <row r="22" spans="1:10" x14ac:dyDescent="0.3">
      <c r="A22" s="109">
        <v>335</v>
      </c>
      <c r="B22" s="386" t="s">
        <v>47</v>
      </c>
      <c r="G22">
        <v>58229</v>
      </c>
      <c r="I22">
        <v>208462</v>
      </c>
      <c r="J22">
        <v>323276</v>
      </c>
    </row>
    <row r="23" spans="1:10" x14ac:dyDescent="0.3">
      <c r="A23" s="109">
        <v>336</v>
      </c>
      <c r="B23" s="386" t="s">
        <v>437</v>
      </c>
      <c r="E23">
        <v>88463</v>
      </c>
      <c r="F23">
        <v>749167</v>
      </c>
      <c r="G23">
        <v>226279</v>
      </c>
      <c r="H23">
        <v>314753</v>
      </c>
      <c r="I23">
        <v>526147</v>
      </c>
      <c r="J23">
        <v>875816</v>
      </c>
    </row>
    <row r="24" spans="1:10" x14ac:dyDescent="0.3">
      <c r="A24" s="109">
        <v>338</v>
      </c>
      <c r="B24" s="386" t="s">
        <v>46</v>
      </c>
      <c r="D24">
        <v>27477434</v>
      </c>
      <c r="E24">
        <v>3824800</v>
      </c>
      <c r="F24">
        <v>9500457</v>
      </c>
      <c r="G24">
        <v>10166462</v>
      </c>
      <c r="H24">
        <v>9358816</v>
      </c>
      <c r="I24">
        <v>4370209</v>
      </c>
      <c r="J24">
        <v>1783254</v>
      </c>
    </row>
    <row r="25" spans="1:10" x14ac:dyDescent="0.3">
      <c r="A25" s="109">
        <v>339</v>
      </c>
      <c r="B25" s="386" t="s">
        <v>90</v>
      </c>
      <c r="D25">
        <v>8849639</v>
      </c>
      <c r="E25">
        <v>4275119</v>
      </c>
      <c r="F25">
        <v>8458809</v>
      </c>
      <c r="G25">
        <v>1693938</v>
      </c>
      <c r="H25">
        <v>1839489</v>
      </c>
      <c r="I25">
        <v>3376731</v>
      </c>
      <c r="J25">
        <v>742204</v>
      </c>
    </row>
    <row r="26" spans="1:10" x14ac:dyDescent="0.3">
      <c r="A26" s="109">
        <v>341</v>
      </c>
      <c r="B26" s="386" t="s">
        <v>438</v>
      </c>
      <c r="D26">
        <v>1123624</v>
      </c>
      <c r="E26">
        <v>30296</v>
      </c>
      <c r="F26">
        <v>1094311</v>
      </c>
      <c r="G26">
        <v>15137</v>
      </c>
      <c r="H26">
        <v>1491495</v>
      </c>
      <c r="I26">
        <v>1041989</v>
      </c>
      <c r="J26">
        <v>18645</v>
      </c>
    </row>
    <row r="27" spans="1:10" x14ac:dyDescent="0.3">
      <c r="A27" s="109">
        <v>376</v>
      </c>
      <c r="B27" s="386" t="s">
        <v>39</v>
      </c>
      <c r="G27">
        <v>-11424</v>
      </c>
      <c r="H27">
        <v>-1187</v>
      </c>
    </row>
    <row r="28" spans="1:10" x14ac:dyDescent="0.3">
      <c r="A28" s="109">
        <v>379</v>
      </c>
      <c r="B28" s="386" t="s">
        <v>48</v>
      </c>
      <c r="D28">
        <v>9405124</v>
      </c>
      <c r="E28">
        <v>4569371</v>
      </c>
      <c r="F28">
        <v>10427054</v>
      </c>
      <c r="G28">
        <v>1238883</v>
      </c>
      <c r="H28">
        <v>3622626</v>
      </c>
      <c r="I28">
        <v>2100906</v>
      </c>
      <c r="J28">
        <v>4930592</v>
      </c>
    </row>
    <row r="29" spans="1:10" x14ac:dyDescent="0.3">
      <c r="A29" s="109">
        <v>380</v>
      </c>
      <c r="B29" s="386" t="s">
        <v>51</v>
      </c>
      <c r="D29">
        <v>1219497</v>
      </c>
      <c r="E29">
        <v>413400</v>
      </c>
      <c r="F29">
        <v>371644</v>
      </c>
      <c r="H29">
        <v>133668</v>
      </c>
    </row>
    <row r="30" spans="1:10" x14ac:dyDescent="0.3">
      <c r="A30" s="109">
        <v>385</v>
      </c>
      <c r="B30" s="386" t="s">
        <v>45</v>
      </c>
      <c r="D30">
        <v>20419847</v>
      </c>
      <c r="E30">
        <v>6707372</v>
      </c>
      <c r="F30">
        <v>15158332</v>
      </c>
      <c r="G30">
        <v>3891788</v>
      </c>
      <c r="H30">
        <v>5275511</v>
      </c>
      <c r="I30">
        <v>4109504</v>
      </c>
      <c r="J30">
        <v>5418699</v>
      </c>
    </row>
    <row r="31" spans="1:10" x14ac:dyDescent="0.3">
      <c r="A31" s="109">
        <v>386</v>
      </c>
      <c r="B31" s="386" t="s">
        <v>94</v>
      </c>
    </row>
    <row r="32" spans="1:10" x14ac:dyDescent="0.3">
      <c r="A32" s="109">
        <v>387</v>
      </c>
      <c r="B32" s="386" t="s">
        <v>95</v>
      </c>
    </row>
    <row r="33" spans="1:10" x14ac:dyDescent="0.3">
      <c r="A33" s="109">
        <v>388</v>
      </c>
      <c r="B33" s="386" t="s">
        <v>89</v>
      </c>
      <c r="D33">
        <v>20722050</v>
      </c>
      <c r="E33">
        <v>9167497</v>
      </c>
      <c r="F33">
        <v>23702637</v>
      </c>
      <c r="G33">
        <v>7141034</v>
      </c>
      <c r="H33">
        <v>9916470</v>
      </c>
      <c r="I33">
        <v>7223100</v>
      </c>
      <c r="J33">
        <v>4207726</v>
      </c>
    </row>
    <row r="34" spans="1:10" x14ac:dyDescent="0.3">
      <c r="A34" s="109">
        <v>389</v>
      </c>
      <c r="B34" s="386" t="s">
        <v>96</v>
      </c>
      <c r="D34">
        <v>141432</v>
      </c>
    </row>
    <row r="35" spans="1:10" x14ac:dyDescent="0.3">
      <c r="A35" s="109">
        <v>391</v>
      </c>
      <c r="B35" s="386" t="s">
        <v>101</v>
      </c>
      <c r="D35">
        <v>1178362</v>
      </c>
      <c r="E35">
        <v>986612</v>
      </c>
      <c r="F35">
        <v>1175395</v>
      </c>
      <c r="G35">
        <v>579699</v>
      </c>
      <c r="H35">
        <v>903921</v>
      </c>
      <c r="I35">
        <v>300294</v>
      </c>
      <c r="J35">
        <v>225828</v>
      </c>
    </row>
    <row r="36" spans="1:10" x14ac:dyDescent="0.3">
      <c r="A36" s="109">
        <v>500</v>
      </c>
      <c r="B36" s="386" t="s">
        <v>84</v>
      </c>
      <c r="F36">
        <v>942682</v>
      </c>
      <c r="H36">
        <v>1159130</v>
      </c>
    </row>
    <row r="37" spans="1:10" x14ac:dyDescent="0.3">
      <c r="A37" s="109">
        <v>502</v>
      </c>
      <c r="B37" s="386" t="s">
        <v>86</v>
      </c>
    </row>
    <row r="38" spans="1:10" x14ac:dyDescent="0.3">
      <c r="A38" s="109">
        <v>503</v>
      </c>
      <c r="B38" s="386" t="s">
        <v>87</v>
      </c>
    </row>
    <row r="39" spans="1:10" x14ac:dyDescent="0.3">
      <c r="A39" s="109">
        <v>504</v>
      </c>
      <c r="B39" s="386" t="s">
        <v>91</v>
      </c>
      <c r="D39">
        <v>8729296</v>
      </c>
      <c r="E39">
        <v>5412095</v>
      </c>
      <c r="F39">
        <v>12867721</v>
      </c>
      <c r="G39">
        <v>4474711</v>
      </c>
      <c r="H39">
        <v>4401390</v>
      </c>
      <c r="I39">
        <v>1997991</v>
      </c>
      <c r="J39">
        <v>3075295</v>
      </c>
    </row>
    <row r="40" spans="1:10" x14ac:dyDescent="0.3">
      <c r="A40" s="109">
        <v>505</v>
      </c>
      <c r="B40" s="386" t="s">
        <v>92</v>
      </c>
      <c r="D40">
        <v>298307</v>
      </c>
      <c r="E40">
        <v>25000</v>
      </c>
      <c r="I40">
        <v>73000</v>
      </c>
      <c r="J40">
        <v>40512</v>
      </c>
    </row>
    <row r="41" spans="1:10" x14ac:dyDescent="0.3">
      <c r="A41" s="109">
        <v>506</v>
      </c>
      <c r="B41" s="386" t="s">
        <v>98</v>
      </c>
      <c r="D41">
        <v>7007265</v>
      </c>
      <c r="E41">
        <v>3133505</v>
      </c>
      <c r="F41">
        <v>7937333</v>
      </c>
      <c r="G41">
        <v>650935</v>
      </c>
      <c r="H41">
        <v>1425907</v>
      </c>
      <c r="I41">
        <v>1772843</v>
      </c>
      <c r="J41">
        <v>4704764</v>
      </c>
    </row>
    <row r="42" spans="1:10" x14ac:dyDescent="0.3">
      <c r="A42" s="109">
        <v>507</v>
      </c>
      <c r="B42" s="386" t="s">
        <v>441</v>
      </c>
      <c r="G42">
        <v>-11424</v>
      </c>
      <c r="H42">
        <v>-1187</v>
      </c>
      <c r="J42">
        <v>5</v>
      </c>
    </row>
    <row r="43" spans="1:10" x14ac:dyDescent="0.3">
      <c r="A43" s="109">
        <v>512</v>
      </c>
      <c r="B43" s="386" t="s">
        <v>148</v>
      </c>
      <c r="D43">
        <v>3977052</v>
      </c>
      <c r="E43">
        <v>226537</v>
      </c>
      <c r="J43">
        <v>711006</v>
      </c>
    </row>
    <row r="44" spans="1:10" x14ac:dyDescent="0.3">
      <c r="A44" s="109">
        <v>532</v>
      </c>
      <c r="B44" s="386" t="s">
        <v>442</v>
      </c>
      <c r="D44">
        <v>13018331</v>
      </c>
      <c r="E44">
        <v>8487409</v>
      </c>
      <c r="F44">
        <v>22556709</v>
      </c>
      <c r="G44">
        <v>6727214</v>
      </c>
      <c r="H44">
        <v>7232051</v>
      </c>
      <c r="I44">
        <v>7059207</v>
      </c>
      <c r="J44">
        <v>4123685</v>
      </c>
    </row>
    <row r="45" spans="1:10" x14ac:dyDescent="0.3">
      <c r="A45" s="109">
        <v>533</v>
      </c>
      <c r="B45" s="386" t="s">
        <v>443</v>
      </c>
      <c r="I45">
        <v>35545</v>
      </c>
    </row>
    <row r="46" spans="1:10" x14ac:dyDescent="0.3">
      <c r="A46" s="109">
        <v>536</v>
      </c>
      <c r="B46" s="386" t="s">
        <v>99</v>
      </c>
      <c r="F46">
        <v>942682</v>
      </c>
      <c r="H46">
        <v>1159130</v>
      </c>
    </row>
    <row r="47" spans="1:10" ht="72" x14ac:dyDescent="0.3">
      <c r="A47" s="109">
        <v>547</v>
      </c>
      <c r="B47" s="386" t="s">
        <v>447</v>
      </c>
      <c r="D47">
        <v>3</v>
      </c>
      <c r="E47">
        <v>3</v>
      </c>
      <c r="F47">
        <v>3</v>
      </c>
      <c r="G47">
        <v>4</v>
      </c>
      <c r="H47">
        <v>3</v>
      </c>
      <c r="I47">
        <v>3</v>
      </c>
      <c r="J47">
        <v>2</v>
      </c>
    </row>
    <row r="48" spans="1:10" ht="28.8" x14ac:dyDescent="0.3">
      <c r="A48" s="109">
        <v>554</v>
      </c>
      <c r="B48" s="386" t="s">
        <v>206</v>
      </c>
      <c r="D48">
        <v>4372643</v>
      </c>
      <c r="E48">
        <v>3158442</v>
      </c>
      <c r="F48">
        <v>2182093</v>
      </c>
      <c r="G48">
        <v>1674706</v>
      </c>
      <c r="I48">
        <v>924767</v>
      </c>
      <c r="J48">
        <v>997546</v>
      </c>
    </row>
    <row r="49" spans="1:10" ht="28.8" x14ac:dyDescent="0.3">
      <c r="A49" s="109">
        <v>555</v>
      </c>
      <c r="B49" s="386" t="s">
        <v>207</v>
      </c>
      <c r="D49">
        <v>1079960</v>
      </c>
      <c r="E49">
        <v>1711973</v>
      </c>
      <c r="F49">
        <v>986121</v>
      </c>
      <c r="G49">
        <v>719998</v>
      </c>
      <c r="I49">
        <v>375669</v>
      </c>
      <c r="J49">
        <v>212981</v>
      </c>
    </row>
    <row r="50" spans="1:10" ht="28.8" x14ac:dyDescent="0.3">
      <c r="A50" s="109">
        <v>556</v>
      </c>
      <c r="B50" s="386" t="s">
        <v>208</v>
      </c>
      <c r="D50">
        <v>4405780</v>
      </c>
      <c r="E50">
        <v>1724830</v>
      </c>
      <c r="F50">
        <v>841512</v>
      </c>
      <c r="G50">
        <v>1122298</v>
      </c>
      <c r="I50">
        <v>1290738</v>
      </c>
      <c r="J50">
        <v>791378</v>
      </c>
    </row>
    <row r="51" spans="1:10" ht="28.8" x14ac:dyDescent="0.3">
      <c r="A51" s="109">
        <v>557</v>
      </c>
      <c r="B51" s="386" t="s">
        <v>209</v>
      </c>
      <c r="D51">
        <v>2128867</v>
      </c>
      <c r="E51">
        <v>1077082</v>
      </c>
      <c r="F51">
        <v>355896</v>
      </c>
      <c r="G51">
        <v>667683</v>
      </c>
      <c r="I51">
        <v>633435</v>
      </c>
      <c r="J51">
        <v>551387</v>
      </c>
    </row>
    <row r="52" spans="1:10" x14ac:dyDescent="0.3">
      <c r="A52" s="109">
        <v>575</v>
      </c>
      <c r="B52" s="386" t="s">
        <v>195</v>
      </c>
    </row>
    <row r="53" spans="1:10" x14ac:dyDescent="0.3">
      <c r="A53" s="109">
        <v>576</v>
      </c>
      <c r="B53" s="386" t="s">
        <v>196</v>
      </c>
    </row>
    <row r="54" spans="1:10" x14ac:dyDescent="0.3">
      <c r="A54" s="109">
        <v>577</v>
      </c>
      <c r="B54" s="386" t="s">
        <v>460</v>
      </c>
      <c r="D54">
        <v>2</v>
      </c>
      <c r="F54">
        <v>2</v>
      </c>
      <c r="H54">
        <v>2</v>
      </c>
      <c r="I54">
        <v>2</v>
      </c>
      <c r="J54">
        <v>2</v>
      </c>
    </row>
    <row r="55" spans="1:10" x14ac:dyDescent="0.3">
      <c r="A55" s="109">
        <v>586</v>
      </c>
      <c r="B55" s="386" t="s">
        <v>466</v>
      </c>
    </row>
    <row r="56" spans="1:10" x14ac:dyDescent="0.3">
      <c r="A56" s="109">
        <v>591</v>
      </c>
      <c r="B56" s="386" t="s">
        <v>215</v>
      </c>
    </row>
    <row r="57" spans="1:10" x14ac:dyDescent="0.3">
      <c r="A57" s="109">
        <v>592</v>
      </c>
      <c r="B57" s="386" t="s">
        <v>216</v>
      </c>
    </row>
    <row r="58" spans="1:10" ht="129.6" x14ac:dyDescent="0.3">
      <c r="A58" s="109">
        <v>603</v>
      </c>
      <c r="B58" s="386" t="s">
        <v>565</v>
      </c>
      <c r="D58">
        <v>1</v>
      </c>
      <c r="E58">
        <v>0</v>
      </c>
      <c r="F58">
        <v>0</v>
      </c>
      <c r="G58">
        <v>4</v>
      </c>
      <c r="H58">
        <v>0</v>
      </c>
      <c r="I58">
        <v>0</v>
      </c>
      <c r="J58">
        <v>1</v>
      </c>
    </row>
    <row r="59" spans="1:10" x14ac:dyDescent="0.3">
      <c r="A59" s="109">
        <v>606</v>
      </c>
      <c r="B59" s="386" t="s">
        <v>472</v>
      </c>
      <c r="D59">
        <v>1</v>
      </c>
      <c r="E59">
        <v>1</v>
      </c>
      <c r="F59">
        <v>1</v>
      </c>
      <c r="G59">
        <v>1</v>
      </c>
      <c r="I59">
        <v>1</v>
      </c>
      <c r="J59">
        <v>1</v>
      </c>
    </row>
    <row r="60" spans="1:10" ht="43.2" x14ac:dyDescent="0.3">
      <c r="A60" s="109">
        <v>621</v>
      </c>
      <c r="B60" s="386" t="s">
        <v>475</v>
      </c>
      <c r="G60">
        <v>5784690</v>
      </c>
    </row>
    <row r="61" spans="1:10" ht="57.6" x14ac:dyDescent="0.3">
      <c r="A61" s="109">
        <v>622</v>
      </c>
      <c r="B61" s="386" t="s">
        <v>476</v>
      </c>
      <c r="D61">
        <v>2655002</v>
      </c>
      <c r="E61">
        <v>1840368</v>
      </c>
      <c r="F61">
        <v>4982567</v>
      </c>
      <c r="G61">
        <v>1376385</v>
      </c>
      <c r="H61">
        <v>1352899</v>
      </c>
      <c r="I61">
        <v>841470</v>
      </c>
      <c r="J61">
        <v>688465</v>
      </c>
    </row>
    <row r="62" spans="1:10" x14ac:dyDescent="0.3">
      <c r="A62" s="109">
        <v>626</v>
      </c>
      <c r="B62" s="386" t="s">
        <v>477</v>
      </c>
      <c r="E62">
        <v>124374</v>
      </c>
      <c r="F62">
        <v>9445051</v>
      </c>
      <c r="G62">
        <v>265238</v>
      </c>
      <c r="H62">
        <v>990305</v>
      </c>
      <c r="I62">
        <v>691774</v>
      </c>
      <c r="J62">
        <v>875816</v>
      </c>
    </row>
    <row r="63" spans="1:10" x14ac:dyDescent="0.3">
      <c r="A63" s="109">
        <v>627</v>
      </c>
      <c r="B63" s="386" t="s">
        <v>478</v>
      </c>
    </row>
    <row r="64" spans="1:10" x14ac:dyDescent="0.3">
      <c r="A64" s="109">
        <v>628</v>
      </c>
      <c r="B64" s="386" t="s">
        <v>479</v>
      </c>
      <c r="E64">
        <v>35911</v>
      </c>
      <c r="F64">
        <v>858864</v>
      </c>
      <c r="G64">
        <v>38959</v>
      </c>
      <c r="H64">
        <v>329371</v>
      </c>
      <c r="I64">
        <v>165627</v>
      </c>
    </row>
    <row r="65" spans="1:10" x14ac:dyDescent="0.3">
      <c r="A65" s="109">
        <v>629</v>
      </c>
      <c r="B65" s="386" t="s">
        <v>480</v>
      </c>
      <c r="F65">
        <v>4982567</v>
      </c>
    </row>
    <row r="66" spans="1:10" x14ac:dyDescent="0.3">
      <c r="A66" s="109">
        <v>630</v>
      </c>
      <c r="B66" s="386" t="s">
        <v>481</v>
      </c>
      <c r="F66">
        <v>942682</v>
      </c>
      <c r="H66">
        <v>346181</v>
      </c>
    </row>
    <row r="67" spans="1:10" x14ac:dyDescent="0.3">
      <c r="A67" s="109">
        <v>631</v>
      </c>
      <c r="B67" s="386" t="s">
        <v>482</v>
      </c>
      <c r="F67">
        <v>1911771</v>
      </c>
    </row>
    <row r="68" spans="1:10" x14ac:dyDescent="0.3">
      <c r="A68" s="109">
        <v>645</v>
      </c>
      <c r="B68" s="386" t="s">
        <v>250</v>
      </c>
      <c r="D68">
        <v>1954365</v>
      </c>
      <c r="E68">
        <v>406960</v>
      </c>
      <c r="F68">
        <v>901167</v>
      </c>
      <c r="H68">
        <v>1156688</v>
      </c>
      <c r="I68">
        <v>593372</v>
      </c>
    </row>
    <row r="69" spans="1:10" x14ac:dyDescent="0.3">
      <c r="A69" s="109">
        <v>646</v>
      </c>
      <c r="B69" s="386" t="s">
        <v>237</v>
      </c>
      <c r="D69">
        <v>4437551</v>
      </c>
      <c r="E69">
        <v>2638082</v>
      </c>
      <c r="F69">
        <v>6286999</v>
      </c>
      <c r="G69">
        <v>374676</v>
      </c>
      <c r="H69">
        <v>243097</v>
      </c>
      <c r="I69">
        <v>692337</v>
      </c>
      <c r="J69">
        <v>3828948</v>
      </c>
    </row>
    <row r="70" spans="1:10" x14ac:dyDescent="0.3">
      <c r="A70" s="109">
        <v>659</v>
      </c>
      <c r="B70" s="386" t="s">
        <v>497</v>
      </c>
      <c r="D70">
        <v>23781487</v>
      </c>
      <c r="E70">
        <v>1687480</v>
      </c>
      <c r="F70">
        <v>1911771</v>
      </c>
      <c r="H70">
        <v>7000271</v>
      </c>
      <c r="I70">
        <v>1845785</v>
      </c>
    </row>
    <row r="71" spans="1:10" x14ac:dyDescent="0.3">
      <c r="A71" s="109">
        <v>660</v>
      </c>
      <c r="B71" s="386" t="s">
        <v>498</v>
      </c>
      <c r="D71">
        <v>2326047</v>
      </c>
      <c r="E71">
        <v>226537</v>
      </c>
    </row>
    <row r="72" spans="1:10" x14ac:dyDescent="0.3">
      <c r="A72" s="109">
        <v>661</v>
      </c>
      <c r="B72" s="386" t="s">
        <v>269</v>
      </c>
      <c r="D72">
        <v>9.8000000000000007</v>
      </c>
      <c r="E72">
        <v>13.4</v>
      </c>
    </row>
    <row r="73" spans="1:10" x14ac:dyDescent="0.3">
      <c r="A73" s="109">
        <v>662</v>
      </c>
      <c r="B73" s="386" t="s">
        <v>288</v>
      </c>
      <c r="D73">
        <v>0</v>
      </c>
      <c r="E73">
        <v>0</v>
      </c>
      <c r="F73">
        <v>443429</v>
      </c>
      <c r="G73">
        <v>0</v>
      </c>
      <c r="I73">
        <v>0</v>
      </c>
      <c r="J73">
        <v>0</v>
      </c>
    </row>
    <row r="74" spans="1:10" x14ac:dyDescent="0.3">
      <c r="A74" s="109">
        <v>663</v>
      </c>
      <c r="B74" s="386" t="s">
        <v>499</v>
      </c>
      <c r="D74">
        <v>187623</v>
      </c>
      <c r="E74">
        <v>490249</v>
      </c>
      <c r="F74">
        <v>148104</v>
      </c>
      <c r="G74">
        <v>0</v>
      </c>
      <c r="I74">
        <v>0</v>
      </c>
      <c r="J74">
        <v>74267</v>
      </c>
    </row>
    <row r="75" spans="1:10" ht="28.8" x14ac:dyDescent="0.3">
      <c r="A75" s="109">
        <v>900</v>
      </c>
      <c r="B75" s="386" t="s">
        <v>566</v>
      </c>
      <c r="D75" t="s">
        <v>17</v>
      </c>
      <c r="E75" t="s">
        <v>17</v>
      </c>
      <c r="F75" t="s">
        <v>18</v>
      </c>
      <c r="G75" t="s">
        <v>18</v>
      </c>
      <c r="H75" t="s">
        <v>18</v>
      </c>
      <c r="I75" t="s">
        <v>17</v>
      </c>
      <c r="J75" t="s">
        <v>17</v>
      </c>
    </row>
    <row r="76" spans="1:10" ht="28.8" x14ac:dyDescent="0.3">
      <c r="A76" s="109">
        <v>901</v>
      </c>
      <c r="B76" s="386" t="s">
        <v>567</v>
      </c>
      <c r="D76" t="s">
        <v>708</v>
      </c>
      <c r="E76" t="s">
        <v>709</v>
      </c>
      <c r="F76" t="s">
        <v>715</v>
      </c>
      <c r="G76" t="s">
        <v>711</v>
      </c>
      <c r="H76" t="s">
        <v>712</v>
      </c>
      <c r="I76" t="s">
        <v>713</v>
      </c>
      <c r="J76" t="s">
        <v>716</v>
      </c>
    </row>
    <row r="77" spans="1:10" x14ac:dyDescent="0.3">
      <c r="A77" s="109">
        <v>902</v>
      </c>
      <c r="B77" s="386" t="s">
        <v>568</v>
      </c>
      <c r="D77" t="s">
        <v>717</v>
      </c>
      <c r="E77" t="s">
        <v>718</v>
      </c>
      <c r="F77" t="s">
        <v>719</v>
      </c>
      <c r="G77" t="s">
        <v>720</v>
      </c>
      <c r="H77" t="s">
        <v>721</v>
      </c>
      <c r="I77" t="s">
        <v>722</v>
      </c>
      <c r="J77" t="s">
        <v>723</v>
      </c>
    </row>
    <row r="78" spans="1:10" x14ac:dyDescent="0.3">
      <c r="A78" s="109">
        <v>903</v>
      </c>
      <c r="B78" s="386" t="s">
        <v>569</v>
      </c>
      <c r="D78" t="s">
        <v>717</v>
      </c>
      <c r="E78" t="s">
        <v>724</v>
      </c>
      <c r="F78" t="s">
        <v>725</v>
      </c>
      <c r="G78" t="s">
        <v>726</v>
      </c>
      <c r="H78" t="s">
        <v>727</v>
      </c>
      <c r="I78" t="s">
        <v>728</v>
      </c>
      <c r="J78" t="s">
        <v>729</v>
      </c>
    </row>
    <row r="79" spans="1:10" x14ac:dyDescent="0.3">
      <c r="A79" s="109">
        <v>904</v>
      </c>
      <c r="B79" s="386" t="s">
        <v>570</v>
      </c>
      <c r="D79" t="s">
        <v>653</v>
      </c>
      <c r="E79" t="s">
        <v>730</v>
      </c>
      <c r="F79" t="s">
        <v>731</v>
      </c>
      <c r="G79" t="s">
        <v>732</v>
      </c>
      <c r="H79" t="s">
        <v>733</v>
      </c>
      <c r="I79" t="s">
        <v>734</v>
      </c>
      <c r="J79" t="s">
        <v>735</v>
      </c>
    </row>
    <row r="80" spans="1:10" x14ac:dyDescent="0.3">
      <c r="A80" s="109">
        <v>905</v>
      </c>
      <c r="B80" s="386" t="s">
        <v>571</v>
      </c>
      <c r="D80" t="s">
        <v>653</v>
      </c>
      <c r="E80" t="s">
        <v>736</v>
      </c>
      <c r="F80" t="s">
        <v>731</v>
      </c>
      <c r="G80" t="s">
        <v>732</v>
      </c>
      <c r="H80" t="s">
        <v>733</v>
      </c>
      <c r="I80" t="s">
        <v>734</v>
      </c>
      <c r="J80" t="s">
        <v>737</v>
      </c>
    </row>
    <row r="81" spans="1:10" x14ac:dyDescent="0.3">
      <c r="A81" s="109">
        <v>906</v>
      </c>
      <c r="B81" s="386" t="s">
        <v>500</v>
      </c>
      <c r="D81">
        <v>1</v>
      </c>
      <c r="E81">
        <v>1</v>
      </c>
      <c r="F81">
        <v>1</v>
      </c>
      <c r="G81">
        <v>1</v>
      </c>
      <c r="H81">
        <v>1</v>
      </c>
      <c r="I81">
        <v>1</v>
      </c>
      <c r="J81">
        <v>1</v>
      </c>
    </row>
    <row r="82" spans="1:10" x14ac:dyDescent="0.3">
      <c r="A82" s="109">
        <v>907</v>
      </c>
      <c r="B82" s="386" t="s">
        <v>501</v>
      </c>
      <c r="D82">
        <v>2</v>
      </c>
      <c r="E82">
        <v>2</v>
      </c>
      <c r="F82">
        <v>2</v>
      </c>
      <c r="G82">
        <v>2</v>
      </c>
      <c r="H82">
        <v>2</v>
      </c>
      <c r="I82">
        <v>2</v>
      </c>
      <c r="J82">
        <v>2</v>
      </c>
    </row>
    <row r="83" spans="1:10" x14ac:dyDescent="0.3">
      <c r="A83" s="109">
        <v>917</v>
      </c>
      <c r="B83" s="386" t="s">
        <v>572</v>
      </c>
      <c r="D83" t="s">
        <v>573</v>
      </c>
      <c r="E83" t="s">
        <v>738</v>
      </c>
      <c r="F83" t="s">
        <v>626</v>
      </c>
      <c r="G83" t="s">
        <v>739</v>
      </c>
      <c r="H83" t="s">
        <v>740</v>
      </c>
      <c r="I83" t="s">
        <v>741</v>
      </c>
      <c r="J83" t="s">
        <v>742</v>
      </c>
    </row>
    <row r="84" spans="1:10" x14ac:dyDescent="0.3">
      <c r="A84" s="109">
        <v>920</v>
      </c>
      <c r="B84" s="386" t="s">
        <v>576</v>
      </c>
      <c r="D84" t="s">
        <v>577</v>
      </c>
      <c r="E84" t="s">
        <v>577</v>
      </c>
      <c r="F84" t="s">
        <v>577</v>
      </c>
      <c r="G84" t="s">
        <v>577</v>
      </c>
      <c r="H84" t="s">
        <v>577</v>
      </c>
      <c r="I84" t="s">
        <v>577</v>
      </c>
      <c r="J84" t="s">
        <v>577</v>
      </c>
    </row>
    <row r="85" spans="1:10" x14ac:dyDescent="0.3">
      <c r="A85" s="109">
        <v>921</v>
      </c>
      <c r="B85" s="386" t="s">
        <v>579</v>
      </c>
      <c r="D85" t="s">
        <v>743</v>
      </c>
      <c r="E85" t="s">
        <v>744</v>
      </c>
      <c r="F85" t="s">
        <v>604</v>
      </c>
      <c r="G85" t="s">
        <v>745</v>
      </c>
      <c r="H85" t="s">
        <v>746</v>
      </c>
      <c r="I85" t="s">
        <v>741</v>
      </c>
      <c r="J85" t="s">
        <v>582</v>
      </c>
    </row>
    <row r="86" spans="1:10" x14ac:dyDescent="0.3">
      <c r="A86" s="109">
        <v>922</v>
      </c>
      <c r="B86" s="386" t="s">
        <v>581</v>
      </c>
      <c r="D86" t="s">
        <v>747</v>
      </c>
      <c r="E86" t="s">
        <v>748</v>
      </c>
      <c r="F86" t="s">
        <v>654</v>
      </c>
      <c r="G86" t="s">
        <v>745</v>
      </c>
      <c r="H86" t="s">
        <v>574</v>
      </c>
      <c r="I86" t="s">
        <v>580</v>
      </c>
      <c r="J86" t="s">
        <v>749</v>
      </c>
    </row>
    <row r="87" spans="1:10" x14ac:dyDescent="0.3">
      <c r="A87" s="109">
        <v>923</v>
      </c>
      <c r="B87" s="386" t="s">
        <v>583</v>
      </c>
      <c r="D87" t="s">
        <v>584</v>
      </c>
      <c r="E87" t="s">
        <v>585</v>
      </c>
      <c r="F87" t="s">
        <v>584</v>
      </c>
      <c r="G87" t="s">
        <v>586</v>
      </c>
      <c r="H87" t="s">
        <v>584</v>
      </c>
      <c r="I87" t="s">
        <v>584</v>
      </c>
      <c r="J87" t="s">
        <v>587</v>
      </c>
    </row>
    <row r="88" spans="1:10" x14ac:dyDescent="0.3">
      <c r="A88" s="109">
        <v>924</v>
      </c>
      <c r="B88" s="386" t="s">
        <v>588</v>
      </c>
      <c r="D88" t="s">
        <v>589</v>
      </c>
      <c r="E88" t="s">
        <v>747</v>
      </c>
      <c r="F88" t="s">
        <v>625</v>
      </c>
      <c r="G88" t="s">
        <v>750</v>
      </c>
      <c r="H88" t="s">
        <v>751</v>
      </c>
      <c r="I88" t="s">
        <v>580</v>
      </c>
      <c r="J88" t="s">
        <v>752</v>
      </c>
    </row>
    <row r="89" spans="1:10" x14ac:dyDescent="0.3">
      <c r="A89" s="109">
        <v>925</v>
      </c>
      <c r="B89" s="386" t="s">
        <v>590</v>
      </c>
      <c r="D89" t="s">
        <v>577</v>
      </c>
      <c r="E89" t="s">
        <v>577</v>
      </c>
      <c r="F89" t="s">
        <v>577</v>
      </c>
      <c r="G89" t="s">
        <v>578</v>
      </c>
      <c r="H89" t="s">
        <v>577</v>
      </c>
      <c r="I89" t="s">
        <v>577</v>
      </c>
      <c r="J89" t="s">
        <v>578</v>
      </c>
    </row>
    <row r="90" spans="1:10" x14ac:dyDescent="0.3">
      <c r="A90" s="109">
        <v>926</v>
      </c>
      <c r="B90" s="386" t="s">
        <v>591</v>
      </c>
      <c r="D90" t="s">
        <v>593</v>
      </c>
      <c r="E90" t="s">
        <v>593</v>
      </c>
      <c r="F90" t="s">
        <v>593</v>
      </c>
      <c r="G90" t="s">
        <v>593</v>
      </c>
      <c r="H90" t="s">
        <v>593</v>
      </c>
      <c r="I90" t="s">
        <v>593</v>
      </c>
      <c r="J90" t="s">
        <v>593</v>
      </c>
    </row>
    <row r="91" spans="1:10" x14ac:dyDescent="0.3">
      <c r="A91" s="109">
        <v>927</v>
      </c>
      <c r="B91" s="386" t="s">
        <v>595</v>
      </c>
      <c r="D91" t="s">
        <v>589</v>
      </c>
      <c r="F91" t="s">
        <v>625</v>
      </c>
      <c r="G91" t="s">
        <v>753</v>
      </c>
      <c r="H91" t="s">
        <v>751</v>
      </c>
      <c r="I91" t="s">
        <v>580</v>
      </c>
    </row>
    <row r="92" spans="1:10" x14ac:dyDescent="0.3">
      <c r="A92" s="109">
        <v>928</v>
      </c>
      <c r="B92" s="386" t="s">
        <v>596</v>
      </c>
      <c r="D92">
        <v>0</v>
      </c>
      <c r="E92">
        <v>0</v>
      </c>
      <c r="F92">
        <v>0</v>
      </c>
      <c r="G92" t="s">
        <v>593</v>
      </c>
      <c r="H92">
        <v>0</v>
      </c>
      <c r="I92">
        <v>0</v>
      </c>
      <c r="J92" t="s">
        <v>593</v>
      </c>
    </row>
    <row r="93" spans="1:10" x14ac:dyDescent="0.3">
      <c r="A93" s="109">
        <v>929</v>
      </c>
      <c r="B93" s="386" t="s">
        <v>597</v>
      </c>
      <c r="D93">
        <v>0</v>
      </c>
      <c r="E93">
        <v>0</v>
      </c>
      <c r="F93">
        <v>0</v>
      </c>
      <c r="G93">
        <v>2</v>
      </c>
      <c r="H93">
        <v>0</v>
      </c>
      <c r="I93">
        <v>0</v>
      </c>
      <c r="J93">
        <v>2</v>
      </c>
    </row>
    <row r="94" spans="1:10" x14ac:dyDescent="0.3">
      <c r="A94" s="109">
        <v>930</v>
      </c>
      <c r="B94" s="386" t="s">
        <v>598</v>
      </c>
      <c r="D94">
        <v>1</v>
      </c>
      <c r="E94">
        <v>0</v>
      </c>
      <c r="F94">
        <v>0</v>
      </c>
      <c r="G94">
        <v>1</v>
      </c>
      <c r="H94">
        <v>0</v>
      </c>
      <c r="I94">
        <v>0</v>
      </c>
      <c r="J94">
        <v>2</v>
      </c>
    </row>
    <row r="95" spans="1:10" x14ac:dyDescent="0.3">
      <c r="A95" s="109">
        <v>931</v>
      </c>
      <c r="B95" s="386" t="s">
        <v>599</v>
      </c>
      <c r="D95">
        <v>0</v>
      </c>
      <c r="E95">
        <v>0</v>
      </c>
      <c r="F95">
        <v>0</v>
      </c>
      <c r="G95">
        <v>2</v>
      </c>
      <c r="H95">
        <v>0</v>
      </c>
      <c r="I95">
        <v>0</v>
      </c>
      <c r="J95">
        <v>2</v>
      </c>
    </row>
    <row r="96" spans="1:10" x14ac:dyDescent="0.3">
      <c r="A96" s="109">
        <v>932</v>
      </c>
      <c r="B96" s="386" t="s">
        <v>600</v>
      </c>
      <c r="D96">
        <v>0</v>
      </c>
      <c r="E96">
        <v>0</v>
      </c>
      <c r="F96">
        <v>0</v>
      </c>
      <c r="G96">
        <v>2</v>
      </c>
      <c r="H96">
        <v>0</v>
      </c>
      <c r="I96">
        <v>0</v>
      </c>
      <c r="J96">
        <v>2</v>
      </c>
    </row>
    <row r="97" spans="1:10" x14ac:dyDescent="0.3">
      <c r="A97" s="109">
        <v>933</v>
      </c>
      <c r="B97" s="386" t="s">
        <v>601</v>
      </c>
      <c r="D97">
        <v>0</v>
      </c>
      <c r="E97">
        <v>0</v>
      </c>
      <c r="F97">
        <v>0</v>
      </c>
      <c r="G97" t="s">
        <v>592</v>
      </c>
      <c r="H97">
        <v>0</v>
      </c>
      <c r="I97">
        <v>0</v>
      </c>
      <c r="J97">
        <v>0</v>
      </c>
    </row>
    <row r="98" spans="1:10" x14ac:dyDescent="0.3">
      <c r="A98" s="109">
        <v>934</v>
      </c>
      <c r="B98" s="386" t="s">
        <v>602</v>
      </c>
      <c r="D98">
        <v>0</v>
      </c>
      <c r="E98">
        <v>0</v>
      </c>
      <c r="F98">
        <v>0</v>
      </c>
      <c r="G98" t="s">
        <v>592</v>
      </c>
      <c r="H98">
        <v>0</v>
      </c>
      <c r="I98">
        <v>0</v>
      </c>
      <c r="J98">
        <v>0</v>
      </c>
    </row>
    <row r="99" spans="1:10" x14ac:dyDescent="0.3">
      <c r="A99" s="109">
        <v>936</v>
      </c>
      <c r="B99" s="386" t="s">
        <v>603</v>
      </c>
      <c r="G99" t="s">
        <v>754</v>
      </c>
      <c r="J99" t="s">
        <v>755</v>
      </c>
    </row>
    <row r="100" spans="1:10" x14ac:dyDescent="0.3">
      <c r="A100" s="109">
        <v>937</v>
      </c>
      <c r="B100" s="386" t="s">
        <v>605</v>
      </c>
      <c r="G100" t="s">
        <v>753</v>
      </c>
      <c r="J100" t="s">
        <v>756</v>
      </c>
    </row>
    <row r="101" spans="1:10" x14ac:dyDescent="0.3">
      <c r="A101" s="109">
        <v>938</v>
      </c>
      <c r="B101" s="386" t="s">
        <v>606</v>
      </c>
    </row>
    <row r="102" spans="1:10" x14ac:dyDescent="0.3">
      <c r="A102" s="109">
        <v>939</v>
      </c>
      <c r="B102" s="386" t="s">
        <v>607</v>
      </c>
      <c r="D102" t="s">
        <v>586</v>
      </c>
      <c r="E102" t="s">
        <v>586</v>
      </c>
      <c r="F102" t="s">
        <v>586</v>
      </c>
      <c r="G102" t="s">
        <v>586</v>
      </c>
      <c r="H102" t="s">
        <v>608</v>
      </c>
      <c r="I102" t="s">
        <v>586</v>
      </c>
      <c r="J102" t="s">
        <v>586</v>
      </c>
    </row>
    <row r="103" spans="1:10" x14ac:dyDescent="0.3">
      <c r="A103" s="109">
        <v>940</v>
      </c>
      <c r="B103" s="386" t="s">
        <v>609</v>
      </c>
      <c r="D103" t="s">
        <v>589</v>
      </c>
      <c r="E103" t="s">
        <v>757</v>
      </c>
      <c r="F103" t="s">
        <v>654</v>
      </c>
      <c r="G103" t="s">
        <v>750</v>
      </c>
      <c r="I103" t="s">
        <v>740</v>
      </c>
      <c r="J103" t="s">
        <v>575</v>
      </c>
    </row>
    <row r="104" spans="1:10" x14ac:dyDescent="0.3">
      <c r="A104" s="109">
        <v>941</v>
      </c>
      <c r="B104" s="386" t="s">
        <v>610</v>
      </c>
      <c r="D104" t="s">
        <v>589</v>
      </c>
      <c r="E104" t="s">
        <v>757</v>
      </c>
      <c r="F104" t="s">
        <v>654</v>
      </c>
      <c r="G104" t="s">
        <v>750</v>
      </c>
      <c r="I104" t="s">
        <v>746</v>
      </c>
      <c r="J104" t="s">
        <v>575</v>
      </c>
    </row>
    <row r="105" spans="1:10" x14ac:dyDescent="0.3">
      <c r="A105" s="109">
        <v>942</v>
      </c>
      <c r="B105" s="386" t="s">
        <v>611</v>
      </c>
      <c r="D105">
        <v>4</v>
      </c>
      <c r="E105">
        <v>3</v>
      </c>
      <c r="F105">
        <v>4</v>
      </c>
      <c r="G105">
        <v>5</v>
      </c>
      <c r="H105">
        <v>0</v>
      </c>
      <c r="I105">
        <v>6</v>
      </c>
      <c r="J105">
        <v>5</v>
      </c>
    </row>
    <row r="106" spans="1:10" x14ac:dyDescent="0.3">
      <c r="A106" s="109">
        <v>943</v>
      </c>
      <c r="B106" s="386" t="s">
        <v>612</v>
      </c>
      <c r="D106" t="s">
        <v>613</v>
      </c>
      <c r="E106" t="s">
        <v>613</v>
      </c>
      <c r="F106" t="s">
        <v>613</v>
      </c>
      <c r="G106" t="s">
        <v>613</v>
      </c>
      <c r="H106">
        <v>0</v>
      </c>
      <c r="I106" t="s">
        <v>613</v>
      </c>
      <c r="J106" t="s">
        <v>613</v>
      </c>
    </row>
    <row r="107" spans="1:10" x14ac:dyDescent="0.3">
      <c r="A107" s="109">
        <v>944</v>
      </c>
      <c r="B107" s="386" t="s">
        <v>614</v>
      </c>
      <c r="D107">
        <v>0</v>
      </c>
      <c r="E107">
        <v>0</v>
      </c>
      <c r="F107">
        <v>0</v>
      </c>
      <c r="G107" t="s">
        <v>615</v>
      </c>
      <c r="H107">
        <v>0</v>
      </c>
      <c r="I107">
        <v>0</v>
      </c>
      <c r="J107">
        <v>0</v>
      </c>
    </row>
    <row r="108" spans="1:10" x14ac:dyDescent="0.3">
      <c r="A108" s="109">
        <v>945</v>
      </c>
      <c r="B108" s="386" t="s">
        <v>616</v>
      </c>
      <c r="G108" t="s">
        <v>753</v>
      </c>
    </row>
    <row r="109" spans="1:10" x14ac:dyDescent="0.3">
      <c r="A109" s="109">
        <v>946</v>
      </c>
      <c r="B109" s="386" t="s">
        <v>617</v>
      </c>
      <c r="D109">
        <v>0</v>
      </c>
      <c r="E109">
        <v>0</v>
      </c>
      <c r="F109">
        <v>0</v>
      </c>
      <c r="G109" t="s">
        <v>594</v>
      </c>
      <c r="H109">
        <v>0</v>
      </c>
      <c r="I109">
        <v>0</v>
      </c>
      <c r="J109">
        <v>0</v>
      </c>
    </row>
    <row r="110" spans="1:10" ht="28.8" x14ac:dyDescent="0.3">
      <c r="A110" s="109">
        <v>947</v>
      </c>
      <c r="B110" s="386" t="s">
        <v>618</v>
      </c>
      <c r="D110" t="s">
        <v>670</v>
      </c>
      <c r="E110" t="s">
        <v>671</v>
      </c>
      <c r="F110" t="s">
        <v>672</v>
      </c>
      <c r="G110" t="s">
        <v>673</v>
      </c>
      <c r="H110" t="s">
        <v>674</v>
      </c>
      <c r="I110" t="s">
        <v>675</v>
      </c>
      <c r="J110" t="s">
        <v>676</v>
      </c>
    </row>
    <row r="111" spans="1:10" ht="28.8" x14ac:dyDescent="0.3">
      <c r="A111" s="109">
        <v>948</v>
      </c>
      <c r="B111" s="386" t="s">
        <v>619</v>
      </c>
      <c r="D111" t="s">
        <v>677</v>
      </c>
      <c r="E111" t="s">
        <v>678</v>
      </c>
      <c r="F111" t="s">
        <v>679</v>
      </c>
      <c r="G111" t="s">
        <v>640</v>
      </c>
      <c r="H111" t="s">
        <v>680</v>
      </c>
      <c r="I111" t="s">
        <v>681</v>
      </c>
      <c r="J111" t="s">
        <v>682</v>
      </c>
    </row>
    <row r="112" spans="1:10" ht="28.8" x14ac:dyDescent="0.3">
      <c r="A112" s="109">
        <v>949</v>
      </c>
      <c r="B112" s="386" t="s">
        <v>504</v>
      </c>
      <c r="D112" t="s">
        <v>263</v>
      </c>
      <c r="E112" t="s">
        <v>263</v>
      </c>
      <c r="F112" t="s">
        <v>263</v>
      </c>
      <c r="G112" t="s">
        <v>620</v>
      </c>
      <c r="H112" t="s">
        <v>263</v>
      </c>
      <c r="I112" t="s">
        <v>263</v>
      </c>
      <c r="J112" t="s">
        <v>263</v>
      </c>
    </row>
    <row r="113" spans="1:10" ht="28.8" x14ac:dyDescent="0.3">
      <c r="A113" s="109">
        <v>950</v>
      </c>
      <c r="B113" s="386" t="s">
        <v>505</v>
      </c>
      <c r="D113" t="s">
        <v>17</v>
      </c>
      <c r="E113" t="s">
        <v>17</v>
      </c>
      <c r="F113" t="s">
        <v>17</v>
      </c>
      <c r="G113" t="s">
        <v>559</v>
      </c>
      <c r="H113" t="s">
        <v>17</v>
      </c>
      <c r="I113" t="s">
        <v>17</v>
      </c>
      <c r="J113" t="s">
        <v>17</v>
      </c>
    </row>
    <row r="114" spans="1:10" ht="28.8" x14ac:dyDescent="0.3">
      <c r="A114" s="109">
        <v>951</v>
      </c>
      <c r="B114" s="386" t="s">
        <v>506</v>
      </c>
      <c r="D114">
        <v>2</v>
      </c>
      <c r="E114">
        <v>2</v>
      </c>
      <c r="F114">
        <v>2</v>
      </c>
      <c r="G114">
        <v>2</v>
      </c>
      <c r="H114">
        <v>2</v>
      </c>
      <c r="I114">
        <v>2</v>
      </c>
      <c r="J114">
        <v>2</v>
      </c>
    </row>
    <row r="115" spans="1:10" ht="43.2" x14ac:dyDescent="0.3">
      <c r="A115" s="109">
        <v>952</v>
      </c>
      <c r="B115" s="386" t="s">
        <v>507</v>
      </c>
      <c r="D115" t="s">
        <v>758</v>
      </c>
      <c r="E115" t="s">
        <v>684</v>
      </c>
      <c r="F115" t="s">
        <v>685</v>
      </c>
      <c r="G115" t="s">
        <v>759</v>
      </c>
      <c r="H115" t="s">
        <v>760</v>
      </c>
      <c r="I115" t="s">
        <v>687</v>
      </c>
      <c r="J115" t="s">
        <v>621</v>
      </c>
    </row>
    <row r="116" spans="1:10" x14ac:dyDescent="0.3">
      <c r="A116" s="109">
        <v>953</v>
      </c>
      <c r="B116" s="386" t="s">
        <v>508</v>
      </c>
      <c r="D116">
        <v>2</v>
      </c>
      <c r="E116">
        <v>2</v>
      </c>
      <c r="F116">
        <v>2</v>
      </c>
      <c r="G116">
        <v>2</v>
      </c>
      <c r="H116">
        <v>2</v>
      </c>
      <c r="I116">
        <v>2</v>
      </c>
      <c r="J116">
        <v>2</v>
      </c>
    </row>
    <row r="117" spans="1:10" ht="43.2" x14ac:dyDescent="0.3">
      <c r="A117" s="109">
        <v>954</v>
      </c>
      <c r="B117" s="386" t="s">
        <v>261</v>
      </c>
      <c r="D117" t="s">
        <v>17</v>
      </c>
      <c r="E117" t="s">
        <v>17</v>
      </c>
      <c r="F117" t="s">
        <v>17</v>
      </c>
      <c r="G117" t="s">
        <v>559</v>
      </c>
      <c r="H117" t="s">
        <v>17</v>
      </c>
      <c r="I117" t="s">
        <v>17</v>
      </c>
      <c r="J117" t="s">
        <v>17</v>
      </c>
    </row>
    <row r="118" spans="1:10" x14ac:dyDescent="0.3">
      <c r="A118" s="109">
        <v>955</v>
      </c>
      <c r="B118" s="386" t="s">
        <v>509</v>
      </c>
      <c r="D118">
        <v>0</v>
      </c>
      <c r="E118">
        <v>0</v>
      </c>
      <c r="F118">
        <v>0</v>
      </c>
      <c r="G118">
        <v>0</v>
      </c>
      <c r="H118">
        <v>0</v>
      </c>
      <c r="I118">
        <v>0</v>
      </c>
      <c r="J118">
        <v>0</v>
      </c>
    </row>
    <row r="119" spans="1:10" ht="43.2" x14ac:dyDescent="0.3">
      <c r="A119" s="109">
        <v>956</v>
      </c>
      <c r="B119" s="386" t="s">
        <v>262</v>
      </c>
      <c r="D119" t="s">
        <v>17</v>
      </c>
      <c r="E119" t="s">
        <v>17</v>
      </c>
      <c r="F119" t="s">
        <v>17</v>
      </c>
      <c r="G119" t="s">
        <v>559</v>
      </c>
      <c r="H119" t="s">
        <v>17</v>
      </c>
      <c r="I119" t="s">
        <v>17</v>
      </c>
      <c r="J119" t="s">
        <v>17</v>
      </c>
    </row>
    <row r="120" spans="1:10" x14ac:dyDescent="0.3">
      <c r="A120" s="109">
        <v>957</v>
      </c>
      <c r="B120" s="386" t="s">
        <v>510</v>
      </c>
      <c r="D120">
        <v>0</v>
      </c>
      <c r="E120">
        <v>0</v>
      </c>
      <c r="F120">
        <v>0</v>
      </c>
      <c r="G120">
        <v>1</v>
      </c>
      <c r="H120">
        <v>0</v>
      </c>
      <c r="I120">
        <v>0</v>
      </c>
      <c r="J120">
        <v>0</v>
      </c>
    </row>
    <row r="121" spans="1:10" ht="57.6" x14ac:dyDescent="0.3">
      <c r="A121" s="109">
        <v>958</v>
      </c>
      <c r="B121" s="386" t="s">
        <v>622</v>
      </c>
      <c r="D121" t="s">
        <v>17</v>
      </c>
      <c r="E121" t="s">
        <v>17</v>
      </c>
      <c r="F121" t="s">
        <v>17</v>
      </c>
      <c r="G121" t="s">
        <v>559</v>
      </c>
      <c r="H121" t="s">
        <v>17</v>
      </c>
      <c r="I121" t="s">
        <v>17</v>
      </c>
      <c r="J121" t="s">
        <v>17</v>
      </c>
    </row>
    <row r="122" spans="1:10" ht="28.8" x14ac:dyDescent="0.3">
      <c r="A122" s="109">
        <v>959</v>
      </c>
      <c r="B122" s="386" t="s">
        <v>512</v>
      </c>
      <c r="D122">
        <v>2</v>
      </c>
      <c r="E122">
        <v>2</v>
      </c>
      <c r="F122">
        <v>3</v>
      </c>
      <c r="G122">
        <v>2</v>
      </c>
      <c r="H122">
        <v>2</v>
      </c>
      <c r="I122">
        <v>2</v>
      </c>
      <c r="J122">
        <v>3</v>
      </c>
    </row>
    <row r="123" spans="1:10" x14ac:dyDescent="0.3">
      <c r="A123" s="109">
        <v>960</v>
      </c>
      <c r="B123" s="386" t="s">
        <v>513</v>
      </c>
      <c r="D123" t="s">
        <v>761</v>
      </c>
      <c r="E123" t="s">
        <v>762</v>
      </c>
      <c r="F123" t="s">
        <v>691</v>
      </c>
      <c r="G123" t="s">
        <v>692</v>
      </c>
      <c r="H123" t="s">
        <v>693</v>
      </c>
      <c r="I123" t="s">
        <v>694</v>
      </c>
      <c r="J123" t="s">
        <v>763</v>
      </c>
    </row>
    <row r="124" spans="1:10" ht="28.8" x14ac:dyDescent="0.3">
      <c r="A124" s="109">
        <v>961</v>
      </c>
      <c r="B124" s="386" t="s">
        <v>623</v>
      </c>
      <c r="D124">
        <v>3</v>
      </c>
      <c r="E124">
        <v>2</v>
      </c>
      <c r="F124">
        <v>3</v>
      </c>
      <c r="G124">
        <v>2</v>
      </c>
      <c r="H124">
        <v>2</v>
      </c>
      <c r="I124">
        <v>2</v>
      </c>
      <c r="J124">
        <v>3</v>
      </c>
    </row>
    <row r="125" spans="1:10" x14ac:dyDescent="0.3">
      <c r="A125" s="109">
        <v>962</v>
      </c>
      <c r="B125" s="386" t="s">
        <v>514</v>
      </c>
      <c r="D125" t="s">
        <v>764</v>
      </c>
      <c r="E125" t="s">
        <v>765</v>
      </c>
      <c r="F125" t="s">
        <v>561</v>
      </c>
      <c r="G125" t="s">
        <v>766</v>
      </c>
      <c r="H125" t="s">
        <v>516</v>
      </c>
      <c r="I125" t="s">
        <v>516</v>
      </c>
      <c r="J125" t="s">
        <v>517</v>
      </c>
    </row>
    <row r="126" spans="1:10" x14ac:dyDescent="0.3">
      <c r="A126" s="109">
        <v>963</v>
      </c>
      <c r="B126" s="386" t="s">
        <v>624</v>
      </c>
      <c r="D126">
        <v>3</v>
      </c>
      <c r="E126">
        <v>3</v>
      </c>
      <c r="F126">
        <v>3</v>
      </c>
      <c r="G126">
        <v>2</v>
      </c>
      <c r="H126">
        <v>3</v>
      </c>
      <c r="I126">
        <v>3</v>
      </c>
      <c r="J126">
        <v>3</v>
      </c>
    </row>
    <row r="127" spans="1:10" x14ac:dyDescent="0.3">
      <c r="A127" s="109">
        <v>964</v>
      </c>
      <c r="B127" s="386" t="s">
        <v>518</v>
      </c>
      <c r="D127" t="s">
        <v>573</v>
      </c>
      <c r="E127" t="s">
        <v>738</v>
      </c>
      <c r="F127" t="s">
        <v>626</v>
      </c>
      <c r="G127" t="s">
        <v>739</v>
      </c>
      <c r="H127" t="s">
        <v>740</v>
      </c>
      <c r="I127" t="s">
        <v>741</v>
      </c>
      <c r="J127" t="s">
        <v>742</v>
      </c>
    </row>
    <row r="128" spans="1:10" x14ac:dyDescent="0.3">
      <c r="A128" s="109">
        <v>965</v>
      </c>
      <c r="B128" s="386" t="s">
        <v>520</v>
      </c>
      <c r="D128">
        <v>1</v>
      </c>
      <c r="E128">
        <v>1</v>
      </c>
      <c r="F128">
        <v>1</v>
      </c>
      <c r="G128">
        <v>1</v>
      </c>
      <c r="H128">
        <v>1</v>
      </c>
      <c r="I128">
        <v>1</v>
      </c>
      <c r="J128">
        <v>1</v>
      </c>
    </row>
    <row r="129" spans="1:10" x14ac:dyDescent="0.3">
      <c r="A129" s="109">
        <v>966</v>
      </c>
      <c r="B129" s="386" t="s">
        <v>521</v>
      </c>
      <c r="D129" t="s">
        <v>701</v>
      </c>
      <c r="E129" t="s">
        <v>702</v>
      </c>
      <c r="F129" t="s">
        <v>703</v>
      </c>
      <c r="G129" t="s">
        <v>704</v>
      </c>
      <c r="H129" t="s">
        <v>705</v>
      </c>
      <c r="I129" t="s">
        <v>706</v>
      </c>
      <c r="J129" t="s">
        <v>707</v>
      </c>
    </row>
    <row r="130" spans="1:10" x14ac:dyDescent="0.3">
      <c r="A130" s="109">
        <v>967</v>
      </c>
      <c r="B130" s="386" t="s">
        <v>627</v>
      </c>
      <c r="D130" t="s">
        <v>613</v>
      </c>
      <c r="E130" t="s">
        <v>613</v>
      </c>
      <c r="F130" t="s">
        <v>613</v>
      </c>
      <c r="G130" t="s">
        <v>613</v>
      </c>
      <c r="H130" t="s">
        <v>613</v>
      </c>
      <c r="I130" t="s">
        <v>613</v>
      </c>
      <c r="J130" t="s">
        <v>613</v>
      </c>
    </row>
    <row r="131" spans="1:10" x14ac:dyDescent="0.3">
      <c r="A131" s="109">
        <v>968</v>
      </c>
      <c r="B131" s="386" t="s">
        <v>522</v>
      </c>
      <c r="D131" t="s">
        <v>708</v>
      </c>
      <c r="E131" t="s">
        <v>709</v>
      </c>
      <c r="F131" t="s">
        <v>710</v>
      </c>
      <c r="G131" t="s">
        <v>711</v>
      </c>
      <c r="H131" t="s">
        <v>712</v>
      </c>
      <c r="I131" t="s">
        <v>713</v>
      </c>
      <c r="J131" t="s">
        <v>716</v>
      </c>
    </row>
    <row r="132" spans="1:10" x14ac:dyDescent="0.3">
      <c r="A132" s="109">
        <v>969</v>
      </c>
      <c r="B132" s="386" t="s">
        <v>628</v>
      </c>
      <c r="D132" t="s">
        <v>17</v>
      </c>
      <c r="E132" t="s">
        <v>17</v>
      </c>
      <c r="F132" t="s">
        <v>18</v>
      </c>
      <c r="G132" t="s">
        <v>18</v>
      </c>
      <c r="H132" t="s">
        <v>18</v>
      </c>
      <c r="I132" t="s">
        <v>17</v>
      </c>
      <c r="J132" t="s">
        <v>17</v>
      </c>
    </row>
    <row r="133" spans="1:10" ht="28.8" x14ac:dyDescent="0.3">
      <c r="A133" s="109">
        <v>970</v>
      </c>
      <c r="B133" s="386" t="s">
        <v>629</v>
      </c>
      <c r="D133" t="s">
        <v>689</v>
      </c>
      <c r="E133" t="s">
        <v>690</v>
      </c>
      <c r="F133">
        <v>0</v>
      </c>
      <c r="G133">
        <v>0</v>
      </c>
      <c r="H133">
        <v>0</v>
      </c>
      <c r="I133" t="s">
        <v>767</v>
      </c>
      <c r="J133" t="s">
        <v>768</v>
      </c>
    </row>
    <row r="134" spans="1:10" x14ac:dyDescent="0.3">
      <c r="A134" s="109">
        <v>971</v>
      </c>
      <c r="B134" s="386" t="s">
        <v>630</v>
      </c>
      <c r="D134" t="s">
        <v>515</v>
      </c>
      <c r="E134" t="s">
        <v>769</v>
      </c>
      <c r="F134">
        <v>0</v>
      </c>
      <c r="G134">
        <v>0</v>
      </c>
      <c r="H134">
        <v>0</v>
      </c>
      <c r="I134" t="s">
        <v>770</v>
      </c>
      <c r="J134" t="s">
        <v>517</v>
      </c>
    </row>
    <row r="135" spans="1:10" x14ac:dyDescent="0.3">
      <c r="A135" s="109">
        <v>972</v>
      </c>
      <c r="B135" s="386" t="s">
        <v>631</v>
      </c>
      <c r="D135" t="s">
        <v>656</v>
      </c>
      <c r="E135" t="s">
        <v>771</v>
      </c>
      <c r="F135">
        <v>0</v>
      </c>
      <c r="G135">
        <v>0</v>
      </c>
      <c r="H135">
        <v>0</v>
      </c>
      <c r="I135" t="s">
        <v>772</v>
      </c>
      <c r="J135" t="s">
        <v>773</v>
      </c>
    </row>
    <row r="136" spans="1:10" s="438" customFormat="1" x14ac:dyDescent="0.3">
      <c r="A136" s="437">
        <v>998</v>
      </c>
      <c r="B136" s="499" t="s">
        <v>181</v>
      </c>
      <c r="D136" s="438">
        <v>56</v>
      </c>
      <c r="E136" s="438">
        <v>56</v>
      </c>
      <c r="F136" s="438">
        <v>56</v>
      </c>
      <c r="G136" s="438">
        <v>56</v>
      </c>
      <c r="H136" s="438">
        <v>56</v>
      </c>
      <c r="I136" s="438">
        <v>56</v>
      </c>
      <c r="J136" s="438">
        <v>56</v>
      </c>
    </row>
    <row r="137" spans="1:10" s="438" customFormat="1" x14ac:dyDescent="0.3">
      <c r="A137" s="437">
        <v>999</v>
      </c>
      <c r="B137" s="499" t="s">
        <v>182</v>
      </c>
      <c r="D137" s="438">
        <v>561205</v>
      </c>
      <c r="E137" s="438">
        <v>561200</v>
      </c>
      <c r="F137" s="438">
        <v>561208</v>
      </c>
      <c r="G137" s="438">
        <v>561206</v>
      </c>
      <c r="H137" s="438">
        <v>561202</v>
      </c>
      <c r="I137" s="438">
        <v>561204</v>
      </c>
      <c r="J137" s="438">
        <v>561207</v>
      </c>
    </row>
    <row r="138" spans="1:10" x14ac:dyDescent="0.3">
      <c r="A138" s="109">
        <v>9000</v>
      </c>
      <c r="B138" s="386" t="s">
        <v>523</v>
      </c>
      <c r="C138" t="s">
        <v>230</v>
      </c>
      <c r="D138">
        <v>192974093.80000001</v>
      </c>
      <c r="E138">
        <v>84668239.400000006</v>
      </c>
      <c r="F138">
        <v>197141191</v>
      </c>
      <c r="G138">
        <v>49725646</v>
      </c>
      <c r="H138">
        <v>67098432</v>
      </c>
      <c r="I138">
        <v>51647602</v>
      </c>
      <c r="J138">
        <v>56332748</v>
      </c>
    </row>
    <row r="139" spans="1:10" x14ac:dyDescent="0.3">
      <c r="A139" s="109">
        <v>9001</v>
      </c>
      <c r="B139" s="386" t="s">
        <v>524</v>
      </c>
      <c r="C139" t="s">
        <v>525</v>
      </c>
      <c r="D139">
        <v>20419847</v>
      </c>
      <c r="E139">
        <v>6707372</v>
      </c>
      <c r="F139">
        <v>15158332</v>
      </c>
      <c r="G139">
        <v>3891788</v>
      </c>
      <c r="H139">
        <v>5275511</v>
      </c>
      <c r="I139">
        <v>4109504</v>
      </c>
      <c r="J139">
        <v>5418699</v>
      </c>
    </row>
    <row r="140" spans="1:10" x14ac:dyDescent="0.3">
      <c r="A140" s="109">
        <v>9002</v>
      </c>
      <c r="B140" s="386" t="s">
        <v>526</v>
      </c>
      <c r="C140" t="s">
        <v>527</v>
      </c>
      <c r="D140">
        <v>0</v>
      </c>
      <c r="E140">
        <v>124374</v>
      </c>
      <c r="F140">
        <v>9445051</v>
      </c>
      <c r="G140">
        <v>265238</v>
      </c>
      <c r="H140">
        <v>990305</v>
      </c>
      <c r="I140">
        <v>691774</v>
      </c>
      <c r="J140">
        <v>875816</v>
      </c>
    </row>
    <row r="141" spans="1:10" x14ac:dyDescent="0.3">
      <c r="A141" s="109">
        <v>9003</v>
      </c>
      <c r="B141" s="386" t="s">
        <v>528</v>
      </c>
      <c r="C141" t="s">
        <v>529</v>
      </c>
      <c r="D141">
        <v>27477434</v>
      </c>
      <c r="E141">
        <v>3824800</v>
      </c>
      <c r="F141">
        <v>9500457</v>
      </c>
      <c r="G141">
        <v>10166462</v>
      </c>
      <c r="H141">
        <v>9358816</v>
      </c>
      <c r="I141">
        <v>4370209</v>
      </c>
      <c r="J141">
        <v>1783254</v>
      </c>
    </row>
    <row r="142" spans="1:10" ht="43.2" x14ac:dyDescent="0.3">
      <c r="A142" s="109">
        <v>9004</v>
      </c>
      <c r="B142" s="386" t="s">
        <v>530</v>
      </c>
      <c r="C142" t="s">
        <v>531</v>
      </c>
      <c r="D142" t="s">
        <v>230</v>
      </c>
      <c r="E142" t="s">
        <v>230</v>
      </c>
      <c r="F142" t="s">
        <v>230</v>
      </c>
      <c r="G142" t="s">
        <v>230</v>
      </c>
      <c r="H142" t="s">
        <v>230</v>
      </c>
      <c r="I142" t="s">
        <v>230</v>
      </c>
      <c r="J142" t="s">
        <v>230</v>
      </c>
    </row>
    <row r="143" spans="1:10" x14ac:dyDescent="0.3">
      <c r="A143" s="109">
        <v>9005</v>
      </c>
      <c r="B143" s="386" t="s">
        <v>532</v>
      </c>
      <c r="C143" t="s">
        <v>533</v>
      </c>
      <c r="D143">
        <v>6391916</v>
      </c>
      <c r="E143">
        <v>3045042</v>
      </c>
      <c r="F143">
        <v>7188166</v>
      </c>
      <c r="G143">
        <v>366427</v>
      </c>
      <c r="H143">
        <v>2212733</v>
      </c>
      <c r="I143">
        <v>1257940</v>
      </c>
      <c r="J143">
        <v>3828948</v>
      </c>
    </row>
    <row r="144" spans="1:10" x14ac:dyDescent="0.3">
      <c r="A144" s="109">
        <v>9006</v>
      </c>
      <c r="B144" s="386" t="s">
        <v>534</v>
      </c>
      <c r="C144" t="s">
        <v>535</v>
      </c>
      <c r="D144">
        <v>13046105</v>
      </c>
      <c r="E144">
        <v>8487409</v>
      </c>
      <c r="F144">
        <v>22556709</v>
      </c>
      <c r="G144">
        <v>6727214</v>
      </c>
      <c r="H144">
        <v>7232051</v>
      </c>
      <c r="I144">
        <v>7023662</v>
      </c>
      <c r="J144">
        <v>4123685</v>
      </c>
    </row>
    <row r="145" spans="1:10" ht="28.8" x14ac:dyDescent="0.3">
      <c r="A145" s="109">
        <v>9007</v>
      </c>
      <c r="B145" s="386" t="s">
        <v>651</v>
      </c>
      <c r="C145" t="s">
        <v>536</v>
      </c>
      <c r="D145">
        <v>0.4899</v>
      </c>
      <c r="E145">
        <v>0.35880000000000001</v>
      </c>
      <c r="F145">
        <v>0.31869999999999998</v>
      </c>
      <c r="G145">
        <v>5.45E-2</v>
      </c>
      <c r="H145">
        <v>0.30599999999999999</v>
      </c>
      <c r="I145">
        <v>0.17910000000000001</v>
      </c>
      <c r="J145">
        <v>0.92849999999999999</v>
      </c>
    </row>
    <row r="146" spans="1:10" x14ac:dyDescent="0.3">
      <c r="A146" s="109">
        <v>9008</v>
      </c>
      <c r="B146" s="386" t="s">
        <v>537</v>
      </c>
      <c r="C146" t="s">
        <v>230</v>
      </c>
      <c r="D146">
        <v>0</v>
      </c>
      <c r="E146">
        <v>0</v>
      </c>
      <c r="F146">
        <v>0</v>
      </c>
      <c r="G146">
        <v>0</v>
      </c>
      <c r="H146">
        <v>0</v>
      </c>
      <c r="I146">
        <v>0</v>
      </c>
      <c r="J146">
        <v>0</v>
      </c>
    </row>
    <row r="147" spans="1:10" x14ac:dyDescent="0.3">
      <c r="A147" s="109">
        <v>9010</v>
      </c>
      <c r="B147" s="386" t="s">
        <v>538</v>
      </c>
      <c r="C147" t="s">
        <v>539</v>
      </c>
      <c r="D147">
        <v>0</v>
      </c>
      <c r="E147">
        <v>0</v>
      </c>
      <c r="F147">
        <v>0</v>
      </c>
      <c r="G147">
        <v>0</v>
      </c>
      <c r="H147">
        <v>0</v>
      </c>
      <c r="I147">
        <v>0</v>
      </c>
      <c r="J147">
        <v>0</v>
      </c>
    </row>
    <row r="148" spans="1:10" ht="43.2" x14ac:dyDescent="0.3">
      <c r="A148" s="109">
        <v>9011</v>
      </c>
      <c r="B148" s="386" t="s">
        <v>540</v>
      </c>
      <c r="C148" t="s">
        <v>541</v>
      </c>
      <c r="D148">
        <v>0</v>
      </c>
      <c r="E148">
        <v>0</v>
      </c>
      <c r="F148">
        <v>0</v>
      </c>
      <c r="G148">
        <v>0</v>
      </c>
      <c r="H148">
        <v>0</v>
      </c>
      <c r="I148">
        <v>0</v>
      </c>
      <c r="J148">
        <v>0</v>
      </c>
    </row>
    <row r="149" spans="1:10" ht="43.2" x14ac:dyDescent="0.3">
      <c r="A149" s="109">
        <v>9012</v>
      </c>
      <c r="B149" s="386" t="s">
        <v>542</v>
      </c>
      <c r="C149" t="s">
        <v>541</v>
      </c>
      <c r="D149">
        <v>0</v>
      </c>
      <c r="E149">
        <v>0</v>
      </c>
      <c r="F149">
        <v>0</v>
      </c>
      <c r="G149">
        <v>0</v>
      </c>
      <c r="H149">
        <v>0</v>
      </c>
      <c r="I149">
        <v>0</v>
      </c>
      <c r="J149">
        <v>0</v>
      </c>
    </row>
    <row r="150" spans="1:10" x14ac:dyDescent="0.3">
      <c r="A150" s="109">
        <v>9013</v>
      </c>
      <c r="B150" s="386" t="s">
        <v>543</v>
      </c>
      <c r="C150" t="s">
        <v>544</v>
      </c>
      <c r="D150">
        <v>0</v>
      </c>
      <c r="E150">
        <v>0</v>
      </c>
      <c r="F150">
        <v>0</v>
      </c>
      <c r="G150">
        <v>0</v>
      </c>
      <c r="H150">
        <v>0</v>
      </c>
      <c r="I150">
        <v>0</v>
      </c>
      <c r="J150">
        <v>0</v>
      </c>
    </row>
    <row r="151" spans="1:10" x14ac:dyDescent="0.3">
      <c r="A151" s="109">
        <v>9014</v>
      </c>
      <c r="B151" s="386" t="s">
        <v>545</v>
      </c>
      <c r="C151" t="s">
        <v>546</v>
      </c>
      <c r="D151">
        <v>0</v>
      </c>
      <c r="E151">
        <v>0</v>
      </c>
      <c r="F151">
        <v>0</v>
      </c>
      <c r="G151">
        <v>0</v>
      </c>
      <c r="H151">
        <v>0</v>
      </c>
      <c r="I151">
        <v>0</v>
      </c>
      <c r="J151">
        <v>0</v>
      </c>
    </row>
    <row r="152" spans="1:10" ht="43.2" x14ac:dyDescent="0.3">
      <c r="A152" s="109">
        <v>9015</v>
      </c>
      <c r="B152" s="386" t="s">
        <v>547</v>
      </c>
      <c r="C152" t="s">
        <v>230</v>
      </c>
      <c r="D152">
        <v>0</v>
      </c>
      <c r="E152">
        <v>0</v>
      </c>
      <c r="F152">
        <v>0</v>
      </c>
      <c r="G152">
        <v>0</v>
      </c>
      <c r="H152">
        <v>0</v>
      </c>
      <c r="I152">
        <v>0</v>
      </c>
      <c r="J152">
        <v>0</v>
      </c>
    </row>
    <row r="153" spans="1:10" ht="43.2" x14ac:dyDescent="0.3">
      <c r="A153" s="109">
        <v>9016</v>
      </c>
      <c r="B153" s="386" t="s">
        <v>548</v>
      </c>
      <c r="C153" t="s">
        <v>230</v>
      </c>
      <c r="D153">
        <v>0</v>
      </c>
      <c r="E153">
        <v>0</v>
      </c>
      <c r="F153">
        <v>0</v>
      </c>
      <c r="G153">
        <v>0</v>
      </c>
      <c r="H153">
        <v>0</v>
      </c>
      <c r="I153">
        <v>0</v>
      </c>
      <c r="J153">
        <v>0</v>
      </c>
    </row>
    <row r="154" spans="1:10" x14ac:dyDescent="0.3">
      <c r="A154" s="109">
        <v>9017</v>
      </c>
      <c r="B154" s="386" t="s">
        <v>549</v>
      </c>
      <c r="C154" t="s">
        <v>550</v>
      </c>
      <c r="D154">
        <v>0</v>
      </c>
      <c r="E154">
        <v>0</v>
      </c>
      <c r="F154">
        <v>0</v>
      </c>
      <c r="G154">
        <v>0</v>
      </c>
      <c r="H154">
        <v>0</v>
      </c>
      <c r="I154">
        <v>0</v>
      </c>
      <c r="J154">
        <v>0</v>
      </c>
    </row>
    <row r="155" spans="1:10" ht="28.8" x14ac:dyDescent="0.3">
      <c r="A155" s="109">
        <v>9018</v>
      </c>
      <c r="B155" s="386" t="s">
        <v>551</v>
      </c>
      <c r="C155" t="s">
        <v>552</v>
      </c>
      <c r="D155">
        <v>0</v>
      </c>
      <c r="E155">
        <v>88463</v>
      </c>
      <c r="F155">
        <v>749167</v>
      </c>
      <c r="G155">
        <v>226279</v>
      </c>
      <c r="H155">
        <v>314753</v>
      </c>
      <c r="I155">
        <v>526147</v>
      </c>
      <c r="J155">
        <v>875816</v>
      </c>
    </row>
    <row r="156" spans="1:10" x14ac:dyDescent="0.3">
      <c r="A156" s="109">
        <v>9019</v>
      </c>
      <c r="B156" s="386" t="s">
        <v>553</v>
      </c>
      <c r="C156" t="s">
        <v>554</v>
      </c>
      <c r="D156">
        <v>0</v>
      </c>
      <c r="E156">
        <v>88463</v>
      </c>
      <c r="F156">
        <v>749167</v>
      </c>
      <c r="G156">
        <v>226279</v>
      </c>
      <c r="H156">
        <v>314753</v>
      </c>
      <c r="I156">
        <v>526147</v>
      </c>
      <c r="J156">
        <v>875816</v>
      </c>
    </row>
    <row r="274" spans="6:6" x14ac:dyDescent="0.3">
      <c r="F274" s="480"/>
    </row>
  </sheetData>
  <sheetProtection algorithmName="SHA-512" hashValue="eF7JSox6MYqbWPE1R7zihxUu7SYQ7uykepJZENnlzrV60Fx0heJD7LWA7H1FJYdpNNNuK9EGm0MVtZHwzvWHBw==" saltValue="G9q6OZFqJIfbdlXkXV90sQ=="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B1" sqref="B1"/>
    </sheetView>
  </sheetViews>
  <sheetFormatPr defaultColWidth="9.109375" defaultRowHeight="14.4" x14ac:dyDescent="0.3"/>
  <cols>
    <col min="1" max="1" width="52.5546875" style="222" customWidth="1"/>
    <col min="2" max="12" width="9.109375" style="282"/>
    <col min="13" max="13" width="21.6640625" style="282" customWidth="1"/>
    <col min="14" max="14" width="16.88671875" style="282" customWidth="1"/>
    <col min="15" max="16" width="9.109375" style="282"/>
    <col min="17" max="17" width="18.109375" style="282" customWidth="1"/>
    <col min="18" max="18" width="11" style="282" customWidth="1"/>
    <col min="19" max="16384" width="9.109375" style="282"/>
  </cols>
  <sheetData>
    <row r="1" spans="1:20" x14ac:dyDescent="0.3">
      <c r="A1" s="222" t="s">
        <v>383</v>
      </c>
    </row>
    <row r="2" spans="1:20" ht="15" thickBot="1" x14ac:dyDescent="0.35">
      <c r="A2" s="280" t="s">
        <v>656</v>
      </c>
      <c r="B2" s="110" t="s">
        <v>663</v>
      </c>
      <c r="C2" s="278">
        <v>56</v>
      </c>
      <c r="D2" s="36"/>
      <c r="E2" s="36"/>
      <c r="G2" s="282">
        <v>100</v>
      </c>
      <c r="I2" s="282" t="s">
        <v>218</v>
      </c>
    </row>
    <row r="3" spans="1:20" ht="15" customHeight="1" thickBot="1" x14ac:dyDescent="0.35">
      <c r="A3" s="281" t="s">
        <v>657</v>
      </c>
      <c r="B3" s="110" t="s">
        <v>664</v>
      </c>
      <c r="C3" s="278">
        <v>56</v>
      </c>
      <c r="D3" s="35"/>
      <c r="E3" s="36"/>
      <c r="G3" s="282">
        <v>200</v>
      </c>
      <c r="I3" s="282" t="s">
        <v>219</v>
      </c>
      <c r="O3" s="284"/>
      <c r="P3" s="284"/>
      <c r="S3" s="284"/>
      <c r="T3" s="284"/>
    </row>
    <row r="4" spans="1:20" ht="15" customHeight="1" thickBot="1" x14ac:dyDescent="0.35">
      <c r="A4" s="281" t="s">
        <v>658</v>
      </c>
      <c r="B4" s="110" t="s">
        <v>665</v>
      </c>
      <c r="C4" s="278">
        <v>56</v>
      </c>
      <c r="D4" s="35"/>
      <c r="E4" s="36"/>
      <c r="G4" s="282">
        <v>300</v>
      </c>
      <c r="I4" s="282" t="s">
        <v>220</v>
      </c>
      <c r="O4" s="284"/>
      <c r="P4" s="284"/>
      <c r="S4" s="284"/>
      <c r="T4" s="284"/>
    </row>
    <row r="5" spans="1:20" ht="15" thickBot="1" x14ac:dyDescent="0.35">
      <c r="A5" s="281" t="s">
        <v>659</v>
      </c>
      <c r="B5" s="110" t="s">
        <v>666</v>
      </c>
      <c r="C5" s="278">
        <v>56</v>
      </c>
      <c r="D5" s="35"/>
      <c r="E5" s="36"/>
      <c r="G5" s="282">
        <v>400</v>
      </c>
      <c r="O5" s="284"/>
      <c r="P5" s="284"/>
      <c r="S5" s="284"/>
      <c r="T5" s="284"/>
    </row>
    <row r="6" spans="1:20" ht="15" thickBot="1" x14ac:dyDescent="0.35">
      <c r="A6" s="281" t="s">
        <v>660</v>
      </c>
      <c r="B6" s="110" t="s">
        <v>667</v>
      </c>
      <c r="C6" s="278">
        <v>56</v>
      </c>
      <c r="D6" s="35"/>
      <c r="E6" s="36"/>
      <c r="G6" s="282">
        <v>500</v>
      </c>
      <c r="O6" s="284"/>
      <c r="P6" s="284"/>
      <c r="S6" s="284"/>
      <c r="T6" s="284"/>
    </row>
    <row r="7" spans="1:20" ht="15" thickBot="1" x14ac:dyDescent="0.35">
      <c r="A7" s="281" t="s">
        <v>661</v>
      </c>
      <c r="B7" s="110" t="s">
        <v>668</v>
      </c>
      <c r="C7" s="278">
        <v>56</v>
      </c>
      <c r="D7" s="35"/>
      <c r="E7" s="36"/>
      <c r="O7" s="284"/>
      <c r="P7" s="284"/>
      <c r="S7" s="284"/>
      <c r="T7" s="284"/>
    </row>
    <row r="8" spans="1:20" ht="15" thickBot="1" x14ac:dyDescent="0.35">
      <c r="A8" s="281" t="s">
        <v>662</v>
      </c>
      <c r="B8" s="110" t="s">
        <v>669</v>
      </c>
      <c r="C8" s="278">
        <v>56</v>
      </c>
      <c r="D8" s="35"/>
      <c r="E8" s="36"/>
      <c r="O8" s="284"/>
      <c r="P8" s="284"/>
      <c r="S8" s="284"/>
      <c r="T8" s="284"/>
    </row>
    <row r="9" spans="1:20" ht="15" thickBot="1" x14ac:dyDescent="0.35">
      <c r="A9" s="281"/>
      <c r="B9" s="110"/>
      <c r="C9" s="278"/>
      <c r="D9" s="35"/>
      <c r="E9" s="36"/>
      <c r="O9" s="284"/>
      <c r="P9" s="284"/>
      <c r="S9" s="284"/>
      <c r="T9" s="284"/>
    </row>
    <row r="10" spans="1:20" ht="15" thickBot="1" x14ac:dyDescent="0.35">
      <c r="A10" s="281"/>
      <c r="B10" s="110"/>
      <c r="C10" s="278"/>
      <c r="D10" s="35"/>
      <c r="E10" s="36"/>
      <c r="O10" s="284"/>
      <c r="P10" s="284"/>
      <c r="S10" s="284"/>
      <c r="T10" s="284"/>
    </row>
    <row r="11" spans="1:20" ht="15" thickBot="1" x14ac:dyDescent="0.35">
      <c r="A11" s="281"/>
      <c r="B11" s="110"/>
      <c r="C11" s="278"/>
      <c r="D11" s="35"/>
      <c r="E11" s="36"/>
      <c r="O11" s="284"/>
      <c r="P11" s="284"/>
      <c r="S11" s="284"/>
      <c r="T11" s="284"/>
    </row>
    <row r="12" spans="1:20" ht="15" thickBot="1" x14ac:dyDescent="0.35">
      <c r="A12" s="281"/>
      <c r="B12" s="110"/>
      <c r="C12" s="278"/>
      <c r="D12" s="35"/>
      <c r="E12" s="36"/>
      <c r="O12" s="284"/>
      <c r="P12" s="284"/>
      <c r="S12" s="284"/>
      <c r="T12" s="284"/>
    </row>
    <row r="13" spans="1:20" ht="15" thickBot="1" x14ac:dyDescent="0.35">
      <c r="A13" s="281"/>
      <c r="B13" s="110"/>
      <c r="C13" s="278"/>
      <c r="D13" s="35"/>
      <c r="E13" s="36"/>
      <c r="O13" s="284"/>
      <c r="P13" s="284"/>
      <c r="S13" s="284"/>
      <c r="T13" s="284"/>
    </row>
    <row r="14" spans="1:20" ht="33" customHeight="1" thickBot="1" x14ac:dyDescent="0.35">
      <c r="A14" s="281"/>
      <c r="B14" s="110"/>
      <c r="C14" s="278"/>
      <c r="D14" s="35"/>
      <c r="E14" s="36"/>
      <c r="O14" s="284"/>
      <c r="P14" s="284"/>
      <c r="S14" s="284"/>
      <c r="T14" s="284"/>
    </row>
    <row r="15" spans="1:20" ht="15" thickBot="1" x14ac:dyDescent="0.35">
      <c r="A15" s="281"/>
      <c r="B15" s="110"/>
      <c r="C15" s="278"/>
      <c r="D15" s="35"/>
      <c r="E15" s="36"/>
      <c r="O15" s="284"/>
      <c r="P15" s="284"/>
      <c r="S15" s="284"/>
      <c r="T15" s="284"/>
    </row>
    <row r="16" spans="1:20" ht="15" thickBot="1" x14ac:dyDescent="0.35">
      <c r="A16" s="281"/>
      <c r="B16" s="110"/>
      <c r="C16" s="278"/>
      <c r="D16" s="35"/>
      <c r="E16" s="36"/>
      <c r="O16" s="284"/>
      <c r="P16" s="284"/>
      <c r="S16" s="284"/>
      <c r="T16" s="284"/>
    </row>
    <row r="17" spans="1:20" ht="15" thickBot="1" x14ac:dyDescent="0.35">
      <c r="A17" s="281"/>
      <c r="B17" s="110"/>
      <c r="C17" s="278"/>
      <c r="D17" s="35"/>
      <c r="E17" s="36"/>
      <c r="O17" s="284"/>
      <c r="P17" s="284"/>
      <c r="S17" s="284"/>
      <c r="T17" s="284"/>
    </row>
    <row r="18" spans="1:20" ht="15" thickBot="1" x14ac:dyDescent="0.35">
      <c r="A18" s="281"/>
      <c r="B18" s="110"/>
      <c r="C18" s="278"/>
      <c r="D18" s="35"/>
      <c r="E18" s="36"/>
      <c r="O18" s="284"/>
      <c r="P18" s="284"/>
      <c r="S18" s="284"/>
      <c r="T18" s="284"/>
    </row>
    <row r="19" spans="1:20" ht="15" thickBot="1" x14ac:dyDescent="0.35">
      <c r="A19" s="281"/>
      <c r="B19" s="110"/>
      <c r="C19" s="278"/>
      <c r="D19" s="35"/>
      <c r="E19" s="36"/>
      <c r="O19" s="284"/>
      <c r="P19" s="284"/>
      <c r="S19" s="284"/>
      <c r="T19" s="284"/>
    </row>
    <row r="20" spans="1:20" ht="15" thickBot="1" x14ac:dyDescent="0.35">
      <c r="A20" s="281"/>
      <c r="B20" s="110"/>
      <c r="C20" s="278"/>
      <c r="D20" s="35"/>
      <c r="E20" s="36"/>
      <c r="O20" s="284"/>
      <c r="P20" s="284"/>
      <c r="S20" s="284"/>
      <c r="T20" s="284"/>
    </row>
    <row r="21" spans="1:20" ht="15" thickBot="1" x14ac:dyDescent="0.35">
      <c r="A21" s="281"/>
      <c r="B21" s="110"/>
      <c r="C21" s="278"/>
      <c r="D21" s="35"/>
      <c r="E21" s="36"/>
      <c r="O21" s="284"/>
      <c r="P21" s="284"/>
      <c r="S21" s="284"/>
      <c r="T21" s="284"/>
    </row>
    <row r="22" spans="1:20" ht="15" thickBot="1" x14ac:dyDescent="0.35">
      <c r="A22" s="281"/>
      <c r="B22" s="110"/>
      <c r="C22" s="278"/>
      <c r="D22" s="35"/>
      <c r="E22" s="36"/>
      <c r="O22" s="284"/>
      <c r="P22" s="284"/>
      <c r="S22" s="284"/>
      <c r="T22" s="284"/>
    </row>
    <row r="23" spans="1:20" ht="15" thickBot="1" x14ac:dyDescent="0.35">
      <c r="A23" s="281"/>
      <c r="B23" s="110"/>
      <c r="C23" s="278"/>
      <c r="D23" s="35"/>
      <c r="E23" s="36"/>
      <c r="O23" s="284"/>
      <c r="P23" s="284"/>
      <c r="S23" s="284"/>
      <c r="T23" s="284"/>
    </row>
    <row r="24" spans="1:20" ht="15" thickBot="1" x14ac:dyDescent="0.35">
      <c r="A24" s="281"/>
      <c r="B24" s="110"/>
      <c r="C24" s="278"/>
      <c r="D24" s="35"/>
      <c r="E24" s="36"/>
      <c r="O24" s="284"/>
      <c r="P24" s="284"/>
      <c r="S24" s="284"/>
      <c r="T24" s="284"/>
    </row>
    <row r="25" spans="1:20" ht="15" thickBot="1" x14ac:dyDescent="0.35">
      <c r="A25" s="281"/>
      <c r="B25" s="110"/>
      <c r="C25" s="278"/>
      <c r="D25" s="35"/>
      <c r="E25" s="36"/>
      <c r="O25" s="284"/>
      <c r="P25" s="284"/>
      <c r="S25" s="284"/>
      <c r="T25" s="284"/>
    </row>
    <row r="26" spans="1:20" ht="15" thickBot="1" x14ac:dyDescent="0.35">
      <c r="A26" s="281"/>
      <c r="B26" s="110"/>
      <c r="C26" s="278"/>
      <c r="D26" s="35"/>
      <c r="E26" s="36"/>
      <c r="O26" s="284"/>
      <c r="P26" s="284"/>
      <c r="S26" s="284"/>
      <c r="T26" s="284"/>
    </row>
    <row r="27" spans="1:20" ht="15" thickBot="1" x14ac:dyDescent="0.35">
      <c r="A27" s="281"/>
      <c r="B27" s="110"/>
      <c r="C27" s="278"/>
      <c r="D27" s="35"/>
      <c r="E27" s="36"/>
      <c r="O27" s="284"/>
      <c r="P27" s="284"/>
      <c r="S27" s="284"/>
      <c r="T27" s="284"/>
    </row>
    <row r="28" spans="1:20" ht="15" thickBot="1" x14ac:dyDescent="0.35">
      <c r="A28" s="281"/>
      <c r="B28" s="110"/>
      <c r="C28" s="278"/>
      <c r="D28" s="35"/>
      <c r="E28" s="36"/>
      <c r="O28" s="284"/>
      <c r="P28" s="284"/>
      <c r="S28" s="284"/>
      <c r="T28" s="284"/>
    </row>
    <row r="29" spans="1:20" ht="21.6" customHeight="1" thickBot="1" x14ac:dyDescent="0.35">
      <c r="A29" s="281"/>
      <c r="B29" s="110"/>
      <c r="C29" s="278"/>
      <c r="D29" s="35"/>
      <c r="E29" s="36"/>
      <c r="O29" s="284"/>
      <c r="P29" s="284"/>
      <c r="S29" s="284"/>
      <c r="T29" s="284"/>
    </row>
    <row r="30" spans="1:20" ht="22.95" customHeight="1" thickBot="1" x14ac:dyDescent="0.35">
      <c r="A30" s="281"/>
      <c r="B30" s="110"/>
      <c r="C30" s="278"/>
      <c r="D30" s="35"/>
      <c r="E30" s="36"/>
      <c r="O30" s="284"/>
      <c r="P30" s="284"/>
      <c r="S30" s="284"/>
      <c r="T30" s="284"/>
    </row>
    <row r="31" spans="1:20" ht="15" thickBot="1" x14ac:dyDescent="0.35">
      <c r="A31" s="281"/>
      <c r="B31" s="110"/>
      <c r="C31" s="278"/>
      <c r="D31" s="35"/>
      <c r="E31" s="36"/>
      <c r="O31" s="284"/>
      <c r="P31" s="284"/>
      <c r="S31" s="284"/>
      <c r="T31" s="284"/>
    </row>
    <row r="32" spans="1:20" ht="15" thickBot="1" x14ac:dyDescent="0.35">
      <c r="A32" s="281"/>
      <c r="B32" s="110"/>
      <c r="C32" s="278"/>
      <c r="D32" s="35"/>
      <c r="E32" s="36"/>
      <c r="O32" s="284"/>
      <c r="P32" s="284"/>
      <c r="S32" s="284"/>
      <c r="T32" s="284"/>
    </row>
    <row r="33" spans="1:20" ht="15" thickBot="1" x14ac:dyDescent="0.35">
      <c r="A33" s="281"/>
      <c r="B33" s="110"/>
      <c r="C33" s="278"/>
      <c r="D33" s="35"/>
      <c r="E33" s="36"/>
      <c r="O33" s="284"/>
      <c r="P33" s="284"/>
      <c r="S33" s="284"/>
      <c r="T33" s="284"/>
    </row>
    <row r="34" spans="1:20" ht="15" thickBot="1" x14ac:dyDescent="0.35">
      <c r="A34" s="281"/>
      <c r="B34" s="110"/>
      <c r="C34" s="278"/>
      <c r="D34" s="35"/>
      <c r="E34" s="36"/>
      <c r="O34" s="284"/>
      <c r="P34" s="284"/>
      <c r="S34" s="284"/>
      <c r="T34" s="284"/>
    </row>
    <row r="35" spans="1:20" ht="15" thickBot="1" x14ac:dyDescent="0.35">
      <c r="A35" s="281"/>
      <c r="B35" s="110"/>
      <c r="C35" s="278"/>
      <c r="D35" s="35"/>
      <c r="E35" s="36"/>
      <c r="O35" s="284"/>
      <c r="P35" s="284"/>
      <c r="S35" s="284"/>
      <c r="T35" s="284"/>
    </row>
    <row r="36" spans="1:20" ht="15" thickBot="1" x14ac:dyDescent="0.35">
      <c r="A36" s="281"/>
      <c r="B36" s="110"/>
      <c r="C36" s="278"/>
      <c r="D36" s="35"/>
      <c r="E36" s="36"/>
      <c r="O36" s="284"/>
      <c r="P36" s="284"/>
      <c r="S36" s="284"/>
      <c r="T36" s="284"/>
    </row>
    <row r="37" spans="1:20" ht="15" thickBot="1" x14ac:dyDescent="0.35">
      <c r="A37" s="281"/>
      <c r="B37" s="110"/>
      <c r="C37" s="278"/>
      <c r="D37" s="35"/>
      <c r="E37" s="36"/>
      <c r="O37" s="284"/>
      <c r="P37" s="284"/>
      <c r="S37" s="284"/>
      <c r="T37" s="284"/>
    </row>
    <row r="38" spans="1:20" ht="15" thickBot="1" x14ac:dyDescent="0.35">
      <c r="A38" s="281"/>
      <c r="B38" s="110"/>
      <c r="C38" s="278"/>
      <c r="D38" s="35"/>
      <c r="E38" s="36"/>
      <c r="O38" s="284"/>
      <c r="P38" s="284"/>
      <c r="S38" s="284"/>
      <c r="T38" s="284"/>
    </row>
    <row r="39" spans="1:20" ht="15" thickBot="1" x14ac:dyDescent="0.35">
      <c r="A39" s="281"/>
      <c r="B39" s="110"/>
      <c r="C39" s="278"/>
      <c r="D39" s="35"/>
      <c r="E39" s="36"/>
      <c r="O39" s="284"/>
      <c r="P39" s="284"/>
      <c r="S39" s="284"/>
      <c r="T39" s="284"/>
    </row>
    <row r="40" spans="1:20" ht="15" thickBot="1" x14ac:dyDescent="0.35">
      <c r="A40" s="281"/>
      <c r="B40" s="110"/>
      <c r="C40" s="278"/>
      <c r="D40" s="35"/>
      <c r="E40" s="36"/>
      <c r="O40" s="284"/>
      <c r="P40" s="284"/>
      <c r="S40" s="284"/>
      <c r="T40" s="284"/>
    </row>
    <row r="41" spans="1:20" ht="15" thickBot="1" x14ac:dyDescent="0.35">
      <c r="A41" s="281"/>
      <c r="B41" s="110"/>
      <c r="C41" s="278"/>
      <c r="D41" s="35"/>
      <c r="E41" s="36"/>
      <c r="O41" s="284"/>
      <c r="P41" s="284"/>
      <c r="S41" s="284"/>
      <c r="T41" s="284"/>
    </row>
    <row r="42" spans="1:20" ht="15" thickBot="1" x14ac:dyDescent="0.35">
      <c r="A42" s="281"/>
      <c r="B42" s="110"/>
      <c r="C42" s="278"/>
      <c r="D42" s="35"/>
      <c r="E42" s="36"/>
      <c r="O42" s="284"/>
      <c r="P42" s="284"/>
      <c r="S42" s="284"/>
      <c r="T42" s="284"/>
    </row>
    <row r="43" spans="1:20" ht="15" thickBot="1" x14ac:dyDescent="0.35">
      <c r="A43" s="281"/>
      <c r="B43" s="110"/>
      <c r="C43" s="278"/>
      <c r="D43" s="35"/>
      <c r="E43" s="36"/>
      <c r="O43" s="284"/>
      <c r="P43" s="284"/>
      <c r="S43" s="284"/>
      <c r="T43" s="284"/>
    </row>
    <row r="44" spans="1:20" ht="15" thickBot="1" x14ac:dyDescent="0.35">
      <c r="A44" s="281"/>
      <c r="B44" s="110"/>
      <c r="C44" s="278"/>
      <c r="D44" s="35"/>
      <c r="E44" s="36"/>
      <c r="O44" s="284"/>
      <c r="P44" s="284"/>
      <c r="S44" s="284"/>
      <c r="T44" s="284"/>
    </row>
    <row r="45" spans="1:20" ht="15" thickBot="1" x14ac:dyDescent="0.35">
      <c r="A45" s="281"/>
      <c r="B45" s="110"/>
      <c r="C45" s="278"/>
      <c r="D45" s="35"/>
      <c r="E45" s="36"/>
      <c r="O45" s="284"/>
      <c r="P45" s="284"/>
      <c r="S45" s="284"/>
      <c r="T45" s="284"/>
    </row>
    <row r="46" spans="1:20" ht="15" thickBot="1" x14ac:dyDescent="0.35">
      <c r="A46" s="281"/>
      <c r="B46" s="110"/>
      <c r="C46" s="278"/>
      <c r="D46" s="35"/>
      <c r="E46" s="36"/>
      <c r="O46" s="284"/>
      <c r="P46" s="284"/>
      <c r="S46" s="284"/>
      <c r="T46" s="284"/>
    </row>
    <row r="47" spans="1:20" ht="15" thickBot="1" x14ac:dyDescent="0.35">
      <c r="A47" s="281"/>
      <c r="B47" s="110"/>
      <c r="C47" s="278"/>
      <c r="D47" s="35"/>
      <c r="E47" s="36"/>
      <c r="O47" s="284"/>
      <c r="P47" s="284"/>
      <c r="S47" s="284"/>
      <c r="T47" s="284"/>
    </row>
    <row r="48" spans="1:20" ht="15" thickBot="1" x14ac:dyDescent="0.35">
      <c r="A48" s="281"/>
      <c r="B48" s="110"/>
      <c r="C48" s="278"/>
      <c r="D48" s="35"/>
      <c r="E48" s="36"/>
      <c r="O48" s="284"/>
      <c r="P48" s="284"/>
      <c r="S48" s="284"/>
      <c r="T48" s="284"/>
    </row>
    <row r="49" spans="1:20" ht="15" thickBot="1" x14ac:dyDescent="0.35">
      <c r="A49" s="281"/>
      <c r="B49" s="110"/>
      <c r="C49" s="278"/>
      <c r="D49" s="35"/>
      <c r="E49" s="36"/>
      <c r="O49" s="284"/>
      <c r="P49" s="284"/>
      <c r="S49" s="284"/>
      <c r="T49" s="284"/>
    </row>
    <row r="50" spans="1:20" ht="15" thickBot="1" x14ac:dyDescent="0.35">
      <c r="A50" s="281"/>
      <c r="B50" s="110"/>
      <c r="C50" s="278"/>
      <c r="D50" s="35"/>
      <c r="E50" s="36"/>
      <c r="O50" s="284"/>
      <c r="P50" s="284"/>
      <c r="S50" s="284"/>
      <c r="T50" s="284"/>
    </row>
    <row r="51" spans="1:20" ht="15" thickBot="1" x14ac:dyDescent="0.35">
      <c r="A51" s="281"/>
      <c r="B51" s="110"/>
      <c r="C51" s="278"/>
      <c r="D51" s="35"/>
      <c r="E51" s="36"/>
      <c r="O51" s="284"/>
      <c r="P51" s="284"/>
      <c r="S51" s="284"/>
      <c r="T51" s="284"/>
    </row>
    <row r="52" spans="1:20" ht="15" thickBot="1" x14ac:dyDescent="0.35">
      <c r="A52" s="281"/>
      <c r="B52" s="110"/>
      <c r="C52" s="278"/>
      <c r="D52" s="35"/>
      <c r="E52" s="36"/>
      <c r="O52" s="284"/>
      <c r="P52" s="284"/>
      <c r="S52" s="284"/>
      <c r="T52" s="284"/>
    </row>
    <row r="53" spans="1:20" ht="15" thickBot="1" x14ac:dyDescent="0.35">
      <c r="A53" s="281"/>
      <c r="B53" s="110"/>
      <c r="C53" s="278"/>
      <c r="D53" s="35"/>
      <c r="E53" s="36"/>
      <c r="O53" s="284"/>
      <c r="P53" s="284"/>
      <c r="S53" s="284"/>
      <c r="T53" s="284"/>
    </row>
    <row r="54" spans="1:20" ht="15" thickBot="1" x14ac:dyDescent="0.35">
      <c r="A54" s="281"/>
      <c r="B54" s="110"/>
      <c r="C54" s="278"/>
      <c r="D54" s="35"/>
      <c r="E54" s="36"/>
      <c r="O54" s="284"/>
      <c r="P54" s="284"/>
      <c r="S54" s="284"/>
      <c r="T54" s="284"/>
    </row>
    <row r="55" spans="1:20" ht="15" thickBot="1" x14ac:dyDescent="0.35">
      <c r="A55" s="281"/>
      <c r="B55" s="110"/>
      <c r="C55" s="278"/>
      <c r="D55" s="35"/>
      <c r="E55" s="36"/>
      <c r="O55" s="284"/>
      <c r="P55" s="284"/>
      <c r="S55" s="284"/>
      <c r="T55" s="284"/>
    </row>
    <row r="56" spans="1:20" ht="15" thickBot="1" x14ac:dyDescent="0.35">
      <c r="A56" s="281"/>
      <c r="B56" s="110"/>
      <c r="C56" s="278"/>
      <c r="D56" s="35"/>
      <c r="E56" s="36"/>
      <c r="O56" s="284"/>
      <c r="P56" s="284"/>
      <c r="S56" s="284"/>
      <c r="T56" s="284"/>
    </row>
    <row r="57" spans="1:20" ht="15" thickBot="1" x14ac:dyDescent="0.35">
      <c r="A57" s="281"/>
      <c r="B57" s="110"/>
      <c r="C57" s="278"/>
      <c r="D57" s="35"/>
      <c r="E57" s="36"/>
      <c r="O57" s="284"/>
      <c r="P57" s="284"/>
      <c r="S57" s="284"/>
      <c r="T57" s="284"/>
    </row>
    <row r="58" spans="1:20" ht="15" thickBot="1" x14ac:dyDescent="0.35">
      <c r="A58" s="281"/>
      <c r="B58" s="110"/>
      <c r="C58" s="278"/>
      <c r="D58" s="35"/>
      <c r="E58" s="36"/>
      <c r="O58" s="284"/>
      <c r="P58" s="284"/>
      <c r="S58" s="284"/>
      <c r="T58" s="284"/>
    </row>
    <row r="59" spans="1:20" ht="15" thickBot="1" x14ac:dyDescent="0.35">
      <c r="A59" s="281"/>
      <c r="B59" s="110"/>
      <c r="C59" s="278"/>
      <c r="D59" s="35"/>
      <c r="E59" s="36"/>
      <c r="O59" s="284"/>
      <c r="P59" s="284"/>
      <c r="S59" s="284"/>
      <c r="T59" s="284"/>
    </row>
    <row r="60" spans="1:20" ht="15" thickBot="1" x14ac:dyDescent="0.35">
      <c r="A60" s="281"/>
      <c r="B60" s="110"/>
      <c r="C60" s="278"/>
      <c r="D60" s="35"/>
      <c r="E60" s="36"/>
      <c r="O60" s="284"/>
      <c r="P60" s="284"/>
      <c r="S60" s="284"/>
      <c r="T60" s="284"/>
    </row>
    <row r="61" spans="1:20" ht="15" thickBot="1" x14ac:dyDescent="0.35">
      <c r="A61" s="281"/>
      <c r="B61" s="110"/>
      <c r="C61" s="278"/>
      <c r="D61" s="35"/>
      <c r="E61" s="36"/>
      <c r="O61" s="284"/>
      <c r="P61" s="284"/>
      <c r="S61" s="284"/>
      <c r="T61" s="284"/>
    </row>
    <row r="62" spans="1:20" ht="15" thickBot="1" x14ac:dyDescent="0.35">
      <c r="A62" s="281"/>
      <c r="B62" s="110"/>
      <c r="C62" s="278"/>
      <c r="D62" s="35"/>
      <c r="E62" s="36"/>
      <c r="O62" s="284"/>
      <c r="P62" s="284"/>
      <c r="S62" s="284"/>
      <c r="T62" s="284"/>
    </row>
    <row r="63" spans="1:20" ht="15" thickBot="1" x14ac:dyDescent="0.35">
      <c r="A63" s="281"/>
      <c r="B63" s="110"/>
      <c r="C63" s="278"/>
      <c r="D63" s="35"/>
      <c r="E63" s="36"/>
      <c r="O63" s="284"/>
      <c r="P63" s="284"/>
      <c r="S63" s="284"/>
      <c r="T63" s="284"/>
    </row>
    <row r="64" spans="1:20" ht="15" thickBot="1" x14ac:dyDescent="0.35">
      <c r="A64" s="281"/>
      <c r="B64" s="110"/>
      <c r="C64" s="278"/>
      <c r="D64" s="35"/>
      <c r="E64" s="36"/>
      <c r="O64" s="284"/>
      <c r="P64" s="284"/>
      <c r="S64" s="284"/>
      <c r="T64" s="284"/>
    </row>
    <row r="65" spans="1:20" ht="15" thickBot="1" x14ac:dyDescent="0.35">
      <c r="A65" s="281"/>
      <c r="B65" s="110"/>
      <c r="C65" s="278"/>
      <c r="D65" s="35"/>
      <c r="E65" s="36"/>
      <c r="O65" s="284"/>
      <c r="P65" s="284"/>
      <c r="S65" s="284"/>
      <c r="T65" s="284"/>
    </row>
    <row r="66" spans="1:20" ht="15" thickBot="1" x14ac:dyDescent="0.35">
      <c r="A66" s="281"/>
      <c r="B66" s="110"/>
      <c r="C66" s="278"/>
      <c r="D66" s="35"/>
      <c r="E66" s="36"/>
      <c r="O66" s="284"/>
      <c r="P66" s="284"/>
      <c r="S66" s="284"/>
      <c r="T66" s="284"/>
    </row>
    <row r="67" spans="1:20" ht="15" thickBot="1" x14ac:dyDescent="0.35">
      <c r="A67" s="281"/>
      <c r="B67" s="110"/>
      <c r="C67" s="278"/>
      <c r="D67" s="35"/>
      <c r="E67" s="36"/>
      <c r="O67" s="284"/>
      <c r="P67" s="284"/>
      <c r="S67" s="284"/>
      <c r="T67" s="284"/>
    </row>
    <row r="68" spans="1:20" ht="15" thickBot="1" x14ac:dyDescent="0.35">
      <c r="A68" s="281"/>
      <c r="B68" s="110"/>
      <c r="C68" s="278"/>
      <c r="D68" s="35"/>
      <c r="E68" s="36"/>
      <c r="O68" s="284"/>
      <c r="P68" s="284"/>
      <c r="S68" s="284"/>
      <c r="T68" s="284"/>
    </row>
  </sheetData>
  <sheetProtection algorithmName="SHA-512" hashValue="I9vYkEifpfx24Wu6TWpiwYdu6nOl0WaqwBghTLXLfKhCfspuDXYgMX8P8X1N1zqjYmBkbs0Q3NX7vi0d1M79QA==" saltValue="Hy4RNsjMTgO/kbdPfv7Uq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B004-85D6-42A4-ADED-4DD36AC3F0F9}">
  <dimension ref="A1:B105"/>
  <sheetViews>
    <sheetView workbookViewId="0">
      <selection activeCell="B2" sqref="B2"/>
    </sheetView>
  </sheetViews>
  <sheetFormatPr defaultRowHeight="14.4" x14ac:dyDescent="0.3"/>
  <sheetData>
    <row r="1" spans="1:2" x14ac:dyDescent="0.3">
      <c r="A1">
        <v>2022</v>
      </c>
      <c r="B1">
        <v>2021</v>
      </c>
    </row>
    <row r="2" spans="1:2" x14ac:dyDescent="0.3">
      <c r="A2">
        <v>333</v>
      </c>
      <c r="B2">
        <v>333</v>
      </c>
    </row>
    <row r="3" spans="1:2" x14ac:dyDescent="0.3">
      <c r="A3">
        <v>500</v>
      </c>
      <c r="B3">
        <v>500</v>
      </c>
    </row>
    <row r="4" spans="1:2" x14ac:dyDescent="0.3">
      <c r="A4">
        <v>385</v>
      </c>
      <c r="B4">
        <v>385</v>
      </c>
    </row>
    <row r="5" spans="1:2" x14ac:dyDescent="0.3">
      <c r="A5">
        <v>575</v>
      </c>
      <c r="B5">
        <v>575</v>
      </c>
    </row>
    <row r="6" spans="1:2" x14ac:dyDescent="0.3">
      <c r="A6">
        <v>576</v>
      </c>
      <c r="B6">
        <v>576</v>
      </c>
    </row>
    <row r="7" spans="1:2" x14ac:dyDescent="0.3">
      <c r="A7">
        <v>626</v>
      </c>
      <c r="B7">
        <v>626</v>
      </c>
    </row>
    <row r="8" spans="1:2" x14ac:dyDescent="0.3">
      <c r="A8">
        <v>627</v>
      </c>
      <c r="B8">
        <v>627</v>
      </c>
    </row>
    <row r="9" spans="1:2" x14ac:dyDescent="0.3">
      <c r="A9">
        <v>628</v>
      </c>
      <c r="B9">
        <v>628</v>
      </c>
    </row>
    <row r="10" spans="1:2" x14ac:dyDescent="0.3">
      <c r="A10">
        <v>629</v>
      </c>
      <c r="B10">
        <v>629</v>
      </c>
    </row>
    <row r="11" spans="1:2" x14ac:dyDescent="0.3">
      <c r="A11">
        <v>630</v>
      </c>
      <c r="B11">
        <v>630</v>
      </c>
    </row>
    <row r="12" spans="1:2" x14ac:dyDescent="0.3">
      <c r="A12">
        <v>631</v>
      </c>
      <c r="B12">
        <v>631</v>
      </c>
    </row>
    <row r="13" spans="1:2" x14ac:dyDescent="0.3">
      <c r="A13">
        <v>338</v>
      </c>
      <c r="B13">
        <v>338</v>
      </c>
    </row>
    <row r="14" spans="1:2" x14ac:dyDescent="0.3">
      <c r="A14">
        <v>335</v>
      </c>
      <c r="B14">
        <v>335</v>
      </c>
    </row>
    <row r="15" spans="1:2" x14ac:dyDescent="0.3">
      <c r="A15">
        <v>252</v>
      </c>
      <c r="B15">
        <v>252</v>
      </c>
    </row>
    <row r="16" spans="1:2" x14ac:dyDescent="0.3">
      <c r="A16">
        <v>253</v>
      </c>
      <c r="B16">
        <v>253</v>
      </c>
    </row>
    <row r="17" spans="1:2" x14ac:dyDescent="0.3">
      <c r="A17">
        <v>254</v>
      </c>
      <c r="B17">
        <v>254</v>
      </c>
    </row>
    <row r="19" spans="1:2" x14ac:dyDescent="0.3">
      <c r="A19">
        <v>502</v>
      </c>
      <c r="B19">
        <v>502</v>
      </c>
    </row>
    <row r="20" spans="1:2" x14ac:dyDescent="0.3">
      <c r="A20">
        <v>503</v>
      </c>
      <c r="B20">
        <v>503</v>
      </c>
    </row>
    <row r="22" spans="1:2" x14ac:dyDescent="0.3">
      <c r="A22">
        <v>388</v>
      </c>
      <c r="B22">
        <v>388</v>
      </c>
    </row>
    <row r="23" spans="1:2" x14ac:dyDescent="0.3">
      <c r="A23">
        <v>339</v>
      </c>
      <c r="B23">
        <v>339</v>
      </c>
    </row>
    <row r="24" spans="1:2" x14ac:dyDescent="0.3">
      <c r="A24">
        <v>504</v>
      </c>
      <c r="B24">
        <v>504</v>
      </c>
    </row>
    <row r="25" spans="1:2" x14ac:dyDescent="0.3">
      <c r="A25">
        <v>505</v>
      </c>
      <c r="B25">
        <v>505</v>
      </c>
    </row>
    <row r="26" spans="1:2" x14ac:dyDescent="0.3">
      <c r="A26">
        <v>341</v>
      </c>
      <c r="B26">
        <v>341</v>
      </c>
    </row>
    <row r="27" spans="1:2" x14ac:dyDescent="0.3">
      <c r="A27">
        <v>386</v>
      </c>
      <c r="B27">
        <v>386</v>
      </c>
    </row>
    <row r="28" spans="1:2" x14ac:dyDescent="0.3">
      <c r="A28">
        <v>387</v>
      </c>
      <c r="B28">
        <v>387</v>
      </c>
    </row>
    <row r="29" spans="1:2" x14ac:dyDescent="0.3">
      <c r="A29">
        <v>389</v>
      </c>
      <c r="B29">
        <v>389</v>
      </c>
    </row>
    <row r="30" spans="1:2" x14ac:dyDescent="0.3">
      <c r="A30">
        <v>255</v>
      </c>
      <c r="B30">
        <v>255</v>
      </c>
    </row>
    <row r="31" spans="1:2" x14ac:dyDescent="0.3">
      <c r="A31">
        <v>376</v>
      </c>
      <c r="B31">
        <v>376</v>
      </c>
    </row>
    <row r="33" spans="1:2" x14ac:dyDescent="0.3">
      <c r="A33">
        <v>592</v>
      </c>
      <c r="B33">
        <v>592</v>
      </c>
    </row>
    <row r="34" spans="1:2" x14ac:dyDescent="0.3">
      <c r="A34">
        <v>591</v>
      </c>
      <c r="B34">
        <v>591</v>
      </c>
    </row>
    <row r="36" spans="1:2" x14ac:dyDescent="0.3">
      <c r="A36">
        <v>506</v>
      </c>
      <c r="B36">
        <v>506</v>
      </c>
    </row>
    <row r="37" spans="1:2" x14ac:dyDescent="0.3">
      <c r="A37">
        <v>536</v>
      </c>
      <c r="B37">
        <v>536</v>
      </c>
    </row>
    <row r="38" spans="1:2" x14ac:dyDescent="0.3">
      <c r="A38">
        <v>586</v>
      </c>
      <c r="B38">
        <v>586</v>
      </c>
    </row>
    <row r="39" spans="1:2" x14ac:dyDescent="0.3">
      <c r="A39">
        <v>379</v>
      </c>
      <c r="B39">
        <v>379</v>
      </c>
    </row>
    <row r="40" spans="1:2" x14ac:dyDescent="0.3">
      <c r="A40">
        <v>4</v>
      </c>
      <c r="B40">
        <v>4</v>
      </c>
    </row>
    <row r="41" spans="1:2" x14ac:dyDescent="0.3">
      <c r="A41">
        <v>5</v>
      </c>
      <c r="B41">
        <v>5</v>
      </c>
    </row>
    <row r="42" spans="1:2" x14ac:dyDescent="0.3">
      <c r="A42">
        <v>380</v>
      </c>
      <c r="B42">
        <v>380</v>
      </c>
    </row>
    <row r="43" spans="1:2" x14ac:dyDescent="0.3">
      <c r="A43">
        <v>391</v>
      </c>
      <c r="B43">
        <v>391</v>
      </c>
    </row>
    <row r="44" spans="1:2" x14ac:dyDescent="0.3">
      <c r="A44">
        <v>7</v>
      </c>
      <c r="B44">
        <v>7</v>
      </c>
    </row>
    <row r="45" spans="1:2" x14ac:dyDescent="0.3">
      <c r="A45">
        <v>645</v>
      </c>
      <c r="B45">
        <v>645</v>
      </c>
    </row>
    <row r="46" spans="1:2" x14ac:dyDescent="0.3">
      <c r="A46">
        <v>646</v>
      </c>
      <c r="B46">
        <v>646</v>
      </c>
    </row>
    <row r="47" spans="1:2" x14ac:dyDescent="0.3">
      <c r="A47">
        <v>9</v>
      </c>
      <c r="B47">
        <v>9</v>
      </c>
    </row>
    <row r="48" spans="1:2" x14ac:dyDescent="0.3">
      <c r="A48">
        <v>1052</v>
      </c>
      <c r="B48" s="528"/>
    </row>
    <row r="50" spans="1:2" x14ac:dyDescent="0.3">
      <c r="A50">
        <v>16</v>
      </c>
      <c r="B50">
        <v>16</v>
      </c>
    </row>
    <row r="51" spans="1:2" x14ac:dyDescent="0.3">
      <c r="A51">
        <v>532</v>
      </c>
      <c r="B51">
        <v>532</v>
      </c>
    </row>
    <row r="52" spans="1:2" x14ac:dyDescent="0.3">
      <c r="A52">
        <v>17</v>
      </c>
      <c r="B52">
        <v>17</v>
      </c>
    </row>
    <row r="53" spans="1:2" x14ac:dyDescent="0.3">
      <c r="A53">
        <v>20</v>
      </c>
      <c r="B53">
        <v>20</v>
      </c>
    </row>
    <row r="54" spans="1:2" x14ac:dyDescent="0.3">
      <c r="A54">
        <v>533</v>
      </c>
      <c r="B54">
        <v>533</v>
      </c>
    </row>
    <row r="55" spans="1:2" x14ac:dyDescent="0.3">
      <c r="A55">
        <v>508</v>
      </c>
      <c r="B55">
        <v>508</v>
      </c>
    </row>
    <row r="56" spans="1:2" x14ac:dyDescent="0.3">
      <c r="A56">
        <v>509</v>
      </c>
      <c r="B56">
        <v>509</v>
      </c>
    </row>
    <row r="57" spans="1:2" x14ac:dyDescent="0.3">
      <c r="A57">
        <v>22</v>
      </c>
      <c r="B57">
        <v>22</v>
      </c>
    </row>
    <row r="58" spans="1:2" x14ac:dyDescent="0.3">
      <c r="A58">
        <v>23</v>
      </c>
      <c r="B58">
        <v>23</v>
      </c>
    </row>
    <row r="59" spans="1:2" x14ac:dyDescent="0.3">
      <c r="A59">
        <v>507</v>
      </c>
      <c r="B59">
        <v>507</v>
      </c>
    </row>
    <row r="60" spans="1:2" x14ac:dyDescent="0.3">
      <c r="A60">
        <v>647</v>
      </c>
      <c r="B60">
        <v>647</v>
      </c>
    </row>
    <row r="62" spans="1:2" x14ac:dyDescent="0.3">
      <c r="A62">
        <v>534</v>
      </c>
      <c r="B62">
        <v>534</v>
      </c>
    </row>
    <row r="63" spans="1:2" x14ac:dyDescent="0.3">
      <c r="A63">
        <v>13</v>
      </c>
      <c r="B63">
        <v>13</v>
      </c>
    </row>
    <row r="64" spans="1:2" x14ac:dyDescent="0.3">
      <c r="A64">
        <v>14</v>
      </c>
      <c r="B64">
        <v>14</v>
      </c>
    </row>
    <row r="65" spans="1:2" x14ac:dyDescent="0.3">
      <c r="A65">
        <v>32</v>
      </c>
      <c r="B65">
        <v>32</v>
      </c>
    </row>
    <row r="66" spans="1:2" x14ac:dyDescent="0.3">
      <c r="A66">
        <v>31</v>
      </c>
      <c r="B66">
        <v>31</v>
      </c>
    </row>
    <row r="67" spans="1:2" x14ac:dyDescent="0.3">
      <c r="A67">
        <v>193</v>
      </c>
      <c r="B67">
        <v>193</v>
      </c>
    </row>
    <row r="68" spans="1:2" x14ac:dyDescent="0.3">
      <c r="A68">
        <v>33</v>
      </c>
      <c r="B68">
        <v>33</v>
      </c>
    </row>
    <row r="70" spans="1:2" x14ac:dyDescent="0.3">
      <c r="A70">
        <v>512</v>
      </c>
      <c r="B70">
        <v>512</v>
      </c>
    </row>
    <row r="72" spans="1:2" x14ac:dyDescent="0.3">
      <c r="A72">
        <v>622</v>
      </c>
      <c r="B72">
        <v>622</v>
      </c>
    </row>
    <row r="73" spans="1:2" x14ac:dyDescent="0.3">
      <c r="A73">
        <v>577</v>
      </c>
      <c r="B73">
        <v>577</v>
      </c>
    </row>
    <row r="75" spans="1:2" x14ac:dyDescent="0.3">
      <c r="A75">
        <v>547</v>
      </c>
      <c r="B75">
        <v>547</v>
      </c>
    </row>
    <row r="76" spans="1:2" x14ac:dyDescent="0.3">
      <c r="A76">
        <v>659</v>
      </c>
      <c r="B76">
        <v>659</v>
      </c>
    </row>
    <row r="77" spans="1:2" x14ac:dyDescent="0.3">
      <c r="A77">
        <v>660</v>
      </c>
      <c r="B77">
        <v>660</v>
      </c>
    </row>
    <row r="78" spans="1:2" x14ac:dyDescent="0.3">
      <c r="A78">
        <v>661</v>
      </c>
      <c r="B78">
        <v>661</v>
      </c>
    </row>
    <row r="81" spans="1:2" x14ac:dyDescent="0.3">
      <c r="A81">
        <v>6</v>
      </c>
      <c r="B81">
        <v>6</v>
      </c>
    </row>
    <row r="83" spans="1:2" x14ac:dyDescent="0.3">
      <c r="A83">
        <v>620</v>
      </c>
      <c r="B83">
        <v>620</v>
      </c>
    </row>
    <row r="85" spans="1:2" x14ac:dyDescent="0.3">
      <c r="A85">
        <v>947</v>
      </c>
      <c r="B85">
        <v>947</v>
      </c>
    </row>
    <row r="86" spans="1:2" x14ac:dyDescent="0.3">
      <c r="A86">
        <v>948</v>
      </c>
      <c r="B86">
        <v>948</v>
      </c>
    </row>
    <row r="87" spans="1:2" x14ac:dyDescent="0.3">
      <c r="A87">
        <v>949</v>
      </c>
      <c r="B87">
        <v>949</v>
      </c>
    </row>
    <row r="88" spans="1:2" x14ac:dyDescent="0.3">
      <c r="A88">
        <v>950</v>
      </c>
      <c r="B88">
        <v>950</v>
      </c>
    </row>
    <row r="89" spans="1:2" x14ac:dyDescent="0.3">
      <c r="A89">
        <v>952</v>
      </c>
      <c r="B89">
        <v>952</v>
      </c>
    </row>
    <row r="90" spans="1:2" x14ac:dyDescent="0.3">
      <c r="A90">
        <v>954</v>
      </c>
      <c r="B90">
        <v>954</v>
      </c>
    </row>
    <row r="91" spans="1:2" x14ac:dyDescent="0.3">
      <c r="A91">
        <v>956</v>
      </c>
      <c r="B91">
        <v>956</v>
      </c>
    </row>
    <row r="92" spans="1:2" x14ac:dyDescent="0.3">
      <c r="A92">
        <v>958</v>
      </c>
      <c r="B92">
        <v>958</v>
      </c>
    </row>
    <row r="100" spans="1:2" x14ac:dyDescent="0.3">
      <c r="A100">
        <v>960</v>
      </c>
      <c r="B100">
        <v>960</v>
      </c>
    </row>
    <row r="101" spans="1:2" x14ac:dyDescent="0.3">
      <c r="A101">
        <v>962</v>
      </c>
      <c r="B101">
        <v>962</v>
      </c>
    </row>
    <row r="102" spans="1:2" x14ac:dyDescent="0.3">
      <c r="A102">
        <v>964</v>
      </c>
      <c r="B102">
        <v>964</v>
      </c>
    </row>
    <row r="103" spans="1:2" x14ac:dyDescent="0.3">
      <c r="A103">
        <v>966</v>
      </c>
      <c r="B103">
        <v>966</v>
      </c>
    </row>
    <row r="105" spans="1:2" x14ac:dyDescent="0.3">
      <c r="A105">
        <v>968</v>
      </c>
      <c r="B105">
        <v>968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18"/>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96" customWidth="1"/>
    <col min="2" max="2" width="16.33203125" style="4" customWidth="1"/>
    <col min="3" max="3" width="17.44140625" style="4" customWidth="1"/>
    <col min="4" max="4" width="46.33203125" style="284" customWidth="1"/>
    <col min="5" max="5" width="17.109375" style="16" customWidth="1"/>
    <col min="6" max="6" width="21.5546875" style="284" customWidth="1"/>
    <col min="7" max="7" width="26.6640625" style="340" customWidth="1"/>
    <col min="8" max="8" width="25.109375" style="222" customWidth="1"/>
    <col min="9" max="9" width="24" style="284" customWidth="1"/>
    <col min="10" max="10" width="13.5546875" style="16" customWidth="1"/>
    <col min="11" max="11" width="11.6640625" style="16" customWidth="1"/>
    <col min="12" max="12" width="4" hidden="1" customWidth="1"/>
    <col min="13" max="13" width="11" style="16" hidden="1" customWidth="1"/>
    <col min="14" max="14" width="3.33203125" style="140"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84"/>
  </cols>
  <sheetData>
    <row r="1" spans="1:122" ht="15" thickBot="1" x14ac:dyDescent="0.35">
      <c r="B1" s="342" t="s">
        <v>251</v>
      </c>
      <c r="C1" s="342"/>
      <c r="E1" s="285" t="s">
        <v>7</v>
      </c>
      <c r="F1" s="286">
        <v>2022</v>
      </c>
      <c r="G1" s="78" t="s">
        <v>56</v>
      </c>
      <c r="H1" s="287"/>
      <c r="I1" s="288"/>
      <c r="J1" s="289"/>
      <c r="M1" s="16" t="s">
        <v>17</v>
      </c>
      <c r="O1" s="16">
        <v>1</v>
      </c>
    </row>
    <row r="2" spans="1:122" ht="44.25" customHeight="1" thickBot="1" x14ac:dyDescent="0.35">
      <c r="B2" s="678" t="s">
        <v>188</v>
      </c>
      <c r="C2" s="679"/>
      <c r="D2" s="290" t="s">
        <v>383</v>
      </c>
      <c r="E2" s="676" t="s">
        <v>190</v>
      </c>
      <c r="F2" s="676"/>
      <c r="G2" s="677"/>
      <c r="H2" s="427" t="s">
        <v>885</v>
      </c>
      <c r="M2" s="16" t="s">
        <v>18</v>
      </c>
      <c r="N2" s="140">
        <v>50</v>
      </c>
      <c r="O2" s="16">
        <v>2</v>
      </c>
    </row>
    <row r="3" spans="1:122" ht="15" thickBot="1" x14ac:dyDescent="0.35">
      <c r="B3" s="343" t="s">
        <v>0</v>
      </c>
      <c r="C3" s="344"/>
      <c r="D3" s="292" t="e">
        <f>VLOOKUP(D2,'Unit Names(H)'!A2:B139,2,FALSE)</f>
        <v>#N/A</v>
      </c>
      <c r="E3" s="385"/>
      <c r="F3" s="293"/>
      <c r="G3" s="294"/>
      <c r="H3" s="291"/>
      <c r="N3" s="140">
        <v>51</v>
      </c>
      <c r="O3" s="16">
        <v>3</v>
      </c>
    </row>
    <row r="4" spans="1:122" ht="15" thickBot="1" x14ac:dyDescent="0.35">
      <c r="B4" s="345" t="s">
        <v>346</v>
      </c>
      <c r="C4" s="346"/>
      <c r="D4" s="295"/>
      <c r="E4" s="295"/>
      <c r="F4" s="296"/>
      <c r="G4" s="297"/>
      <c r="H4" s="291"/>
      <c r="I4" s="1"/>
      <c r="M4" s="16" t="s">
        <v>210</v>
      </c>
      <c r="N4" s="140">
        <v>52</v>
      </c>
      <c r="O4" s="16">
        <v>4</v>
      </c>
    </row>
    <row r="5" spans="1:122" ht="37.5" customHeight="1" x14ac:dyDescent="0.3">
      <c r="A5" s="274" t="s">
        <v>249</v>
      </c>
      <c r="B5" s="197" t="s">
        <v>42</v>
      </c>
      <c r="C5" s="197" t="s">
        <v>58</v>
      </c>
      <c r="D5" s="298" t="s">
        <v>1</v>
      </c>
      <c r="E5" s="298">
        <v>2021</v>
      </c>
      <c r="F5" s="299">
        <v>2022</v>
      </c>
      <c r="G5" s="300" t="s">
        <v>380</v>
      </c>
      <c r="H5" s="301" t="s">
        <v>194</v>
      </c>
      <c r="I5" s="286" t="s">
        <v>2</v>
      </c>
      <c r="M5" s="16" t="s">
        <v>277</v>
      </c>
    </row>
    <row r="6" spans="1:122" ht="22.5" customHeight="1" x14ac:dyDescent="0.3">
      <c r="B6" s="359" t="s">
        <v>57</v>
      </c>
      <c r="C6" s="360"/>
      <c r="D6" s="361"/>
      <c r="E6" s="362"/>
      <c r="F6" s="363"/>
      <c r="G6" s="355"/>
      <c r="H6" s="15"/>
      <c r="M6" s="16" t="s">
        <v>263</v>
      </c>
    </row>
    <row r="7" spans="1:122" s="16" customFormat="1" ht="63.75" customHeight="1" x14ac:dyDescent="0.3">
      <c r="A7" s="429">
        <v>333</v>
      </c>
      <c r="B7" s="274" t="s">
        <v>26</v>
      </c>
      <c r="C7" s="274" t="s">
        <v>59</v>
      </c>
      <c r="D7" s="283" t="s">
        <v>347</v>
      </c>
      <c r="E7" s="273" t="e">
        <f>INDEX('PY1 Data(H)'!$A$1:$CZ$258,MATCH('Unit Data from Audit Worksheet'!$A7,'PY1 Data(H)'!$A$1:$A$258,0),MATCH('Unit Data from Audit Worksheet'!$D$2,'PY1 Data(H)'!$A$1:$CZ$1,0))</f>
        <v>#N/A</v>
      </c>
      <c r="F7" s="139">
        <v>0</v>
      </c>
      <c r="G7" s="303"/>
      <c r="H7" s="304"/>
      <c r="I7" s="305"/>
      <c r="J7" s="209"/>
      <c r="L7"/>
      <c r="M7" s="16" t="s">
        <v>278</v>
      </c>
      <c r="N7" s="14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7">
        <v>500</v>
      </c>
      <c r="B8" s="274" t="s">
        <v>21</v>
      </c>
      <c r="C8" s="274" t="s">
        <v>59</v>
      </c>
      <c r="D8" s="283" t="s">
        <v>348</v>
      </c>
      <c r="E8" s="273" t="e">
        <f>INDEX('PY1 Data(H)'!$A$1:$CZ$258,MATCH('Unit Data from Audit Worksheet'!$A8,'PY1 Data(H)'!$A$1:$A$258,0),MATCH('Unit Data from Audit Worksheet'!$D$2,'PY1 Data(H)'!$A$1:$CZ$1,0))</f>
        <v>#N/A</v>
      </c>
      <c r="F8" s="139">
        <v>0</v>
      </c>
      <c r="G8" s="303">
        <f>IF(F8&lt;0,"Note: Number is normally positive.",)</f>
        <v>0</v>
      </c>
      <c r="H8" s="304"/>
      <c r="I8" s="304"/>
      <c r="J8" s="209"/>
      <c r="L8"/>
      <c r="M8" s="16" t="s">
        <v>279</v>
      </c>
      <c r="N8" s="14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41">
        <v>385</v>
      </c>
      <c r="B9" s="3" t="s">
        <v>24</v>
      </c>
      <c r="C9" s="274" t="s">
        <v>59</v>
      </c>
      <c r="D9" s="66" t="s">
        <v>60</v>
      </c>
      <c r="E9" s="273" t="e">
        <f>INDEX('PY1 Data(H)'!$A$1:$CZ$258,MATCH('Unit Data from Audit Worksheet'!$A9,'PY1 Data(H)'!$A$1:$A$258,0),MATCH('Unit Data from Audit Worksheet'!$D$2,'PY1 Data(H)'!$A$1:$CZ$1,0))-INDEX('PY1 Data(H)'!$A$1:$CZ$258,MATCH('Unit Data from Audit Worksheet'!$A11,'PY1 Data(H)'!$A$1:$A$258,0),MATCH('Unit Data from Audit Worksheet'!$D$2,'PY1 Data(H)'!$A$1:$CZ$1,0))</f>
        <v>#N/A</v>
      </c>
      <c r="F9" s="139">
        <v>0</v>
      </c>
      <c r="G9" s="303">
        <f>IF((F7+F8)&gt;F9,"Error: Please review Account numbers (333+500)&gt;385",)</f>
        <v>0</v>
      </c>
      <c r="H9" s="15"/>
      <c r="I9" s="304"/>
      <c r="J9"/>
    </row>
    <row r="10" spans="1:122" s="16" customFormat="1" ht="90" customHeight="1" x14ac:dyDescent="0.3">
      <c r="A10" s="67">
        <v>575</v>
      </c>
      <c r="B10" s="274" t="s">
        <v>28</v>
      </c>
      <c r="C10" s="274" t="s">
        <v>59</v>
      </c>
      <c r="D10" s="347" t="s">
        <v>349</v>
      </c>
      <c r="E10" s="273" t="e">
        <f>INDEX('PY1 Data(H)'!$A$1:$CZ$258,MATCH('Unit Data from Audit Worksheet'!$A10,'PY1 Data(H)'!$A$1:$A$258,0),MATCH('Unit Data from Audit Worksheet'!$D$2,'PY1 Data(H)'!$A$1:$CZ$1,0))</f>
        <v>#N/A</v>
      </c>
      <c r="F10" s="139">
        <v>0</v>
      </c>
      <c r="G10" s="303">
        <f>IF(F10&lt;0,"Note: Number is normally positive.",)</f>
        <v>0</v>
      </c>
      <c r="H10" s="306"/>
      <c r="I10" s="307"/>
      <c r="J10"/>
      <c r="L10"/>
      <c r="N10" s="14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7">
        <v>576</v>
      </c>
      <c r="B11" s="274" t="s">
        <v>28</v>
      </c>
      <c r="C11" s="274" t="s">
        <v>59</v>
      </c>
      <c r="D11" s="347" t="s">
        <v>350</v>
      </c>
      <c r="E11" s="273" t="e">
        <f>INDEX('PY1 Data(H)'!$A$1:$CZ$258,MATCH('Unit Data from Audit Worksheet'!$A11,'PY1 Data(H)'!$A$1:$A$258,0),MATCH('Unit Data from Audit Worksheet'!$D$2,'PY1 Data(H)'!$A$1:$CZ$1,0))</f>
        <v>#N/A</v>
      </c>
      <c r="F11" s="139">
        <v>0</v>
      </c>
      <c r="G11" s="303">
        <f>IF(F11&lt;0,"Error: Enter as positive.",)</f>
        <v>0</v>
      </c>
      <c r="H11" s="306"/>
      <c r="I11" s="307"/>
      <c r="J11"/>
      <c r="L11"/>
      <c r="N11" s="14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41">
        <v>626</v>
      </c>
      <c r="B12" s="348" t="s">
        <v>286</v>
      </c>
      <c r="C12" s="348" t="s">
        <v>59</v>
      </c>
      <c r="D12" s="161" t="s">
        <v>351</v>
      </c>
      <c r="E12" s="273" t="e">
        <f>INDEX('PY1 Data(H)'!$A$1:$CZ$258,MATCH('Unit Data from Audit Worksheet'!$A12,'PY1 Data(H)'!$A$1:$A$258,0),MATCH('Unit Data from Audit Worksheet'!$D$2,'PY1 Data(H)'!$A$1:$CZ$1,0))-INDEX('PY1 Data(H)'!$A$1:$CZ$258,MATCH('Unit Data from Audit Worksheet'!$A11,'PY1 Data(H)'!$A$1:$A$258,0),MATCH('Unit Data from Audit Worksheet'!$D$2,'PY1 Data(H)'!$A$1:$CZ$1,0))</f>
        <v>#N/A</v>
      </c>
      <c r="F12" s="139">
        <v>0</v>
      </c>
      <c r="G12" s="303">
        <f>IF(F12&lt;0,"Error: Enter as positive.",)</f>
        <v>0</v>
      </c>
      <c r="H12" s="308"/>
      <c r="I12" s="308"/>
      <c r="J12"/>
    </row>
    <row r="13" spans="1:122" ht="89.25" customHeight="1" x14ac:dyDescent="0.3">
      <c r="A13" s="143">
        <v>627</v>
      </c>
      <c r="B13" s="638" t="s">
        <v>236</v>
      </c>
      <c r="C13" s="348" t="s">
        <v>59</v>
      </c>
      <c r="D13" s="161" t="s">
        <v>352</v>
      </c>
      <c r="E13" s="273" t="e">
        <f>INDEX('PY1 Data(H)'!$A$1:$CZ$258,MATCH('Unit Data from Audit Worksheet'!$A13,'PY1 Data(H)'!$A$1:$A$258,0),MATCH('Unit Data from Audit Worksheet'!$D$2,'PY1 Data(H)'!$A$1:$CZ$1,0))</f>
        <v>#N/A</v>
      </c>
      <c r="F13" s="139">
        <v>0</v>
      </c>
      <c r="G13" s="303">
        <f>IF(F13&gt;F12,"Please review account numbers 627 &gt;626",)</f>
        <v>0</v>
      </c>
      <c r="H13" s="308"/>
      <c r="I13" s="308"/>
      <c r="J13"/>
    </row>
    <row r="14" spans="1:122" ht="105" customHeight="1" x14ac:dyDescent="0.3">
      <c r="A14" s="143">
        <v>628</v>
      </c>
      <c r="B14" s="638" t="s">
        <v>236</v>
      </c>
      <c r="C14" s="348" t="s">
        <v>59</v>
      </c>
      <c r="D14" s="161" t="s">
        <v>353</v>
      </c>
      <c r="E14" s="273" t="e">
        <f>INDEX('PY1 Data(H)'!$A$1:$CZ$258,MATCH('Unit Data from Audit Worksheet'!$A14,'PY1 Data(H)'!$A$1:$A$258,0),MATCH('Unit Data from Audit Worksheet'!$D$2,'PY1 Data(H)'!$A$1:$CZ$1,0))</f>
        <v>#N/A</v>
      </c>
      <c r="F14" s="139">
        <v>0</v>
      </c>
      <c r="G14" s="303">
        <f>IF(F14&gt;F12,"Please review account numbers 628 &gt; 626",)</f>
        <v>0</v>
      </c>
      <c r="H14" s="308"/>
      <c r="I14" s="308"/>
      <c r="J14"/>
    </row>
    <row r="15" spans="1:122" ht="95.25" customHeight="1" x14ac:dyDescent="0.3">
      <c r="A15" s="143">
        <v>629</v>
      </c>
      <c r="B15" s="638" t="s">
        <v>236</v>
      </c>
      <c r="C15" s="348" t="s">
        <v>59</v>
      </c>
      <c r="D15" s="161" t="s">
        <v>354</v>
      </c>
      <c r="E15" s="273" t="e">
        <f>INDEX('PY1 Data(H)'!$A$1:$CZ$258,MATCH('Unit Data from Audit Worksheet'!$A15,'PY1 Data(H)'!$A$1:$A$258,0),MATCH('Unit Data from Audit Worksheet'!$D$2,'PY1 Data(H)'!$A$1:$CZ$1,0))</f>
        <v>#N/A</v>
      </c>
      <c r="F15" s="139">
        <v>0</v>
      </c>
      <c r="G15" s="303">
        <f>IF(F15&gt;F12,"Please review account numbers 629 &gt; 626",)</f>
        <v>0</v>
      </c>
      <c r="H15" s="308"/>
      <c r="I15" s="308"/>
      <c r="J15"/>
    </row>
    <row r="16" spans="1:122" ht="69" customHeight="1" x14ac:dyDescent="0.3">
      <c r="A16" s="143">
        <v>630</v>
      </c>
      <c r="B16" s="638" t="s">
        <v>236</v>
      </c>
      <c r="C16" s="348" t="s">
        <v>59</v>
      </c>
      <c r="D16" s="161" t="s">
        <v>274</v>
      </c>
      <c r="E16" s="273" t="e">
        <f>INDEX('PY1 Data(H)'!$A$1:$CZ$258,MATCH('Unit Data from Audit Worksheet'!$A16,'PY1 Data(H)'!$A$1:$A$258,0),MATCH('Unit Data from Audit Worksheet'!$D$2,'PY1 Data(H)'!$A$1:$CZ$1,0))</f>
        <v>#N/A</v>
      </c>
      <c r="F16" s="139">
        <v>0</v>
      </c>
      <c r="G16" s="303">
        <f>IF(F16&gt;F12,"Please review account numbers 630 &gt; 626",)</f>
        <v>0</v>
      </c>
      <c r="H16" s="308"/>
      <c r="I16" s="308"/>
      <c r="J16"/>
    </row>
    <row r="17" spans="1:10" ht="95.25" customHeight="1" x14ac:dyDescent="0.3">
      <c r="A17" s="143">
        <v>631</v>
      </c>
      <c r="B17" s="638" t="s">
        <v>236</v>
      </c>
      <c r="C17" s="348" t="s">
        <v>59</v>
      </c>
      <c r="D17" s="161" t="s">
        <v>355</v>
      </c>
      <c r="E17" s="273" t="e">
        <f>INDEX('PY1 Data(H)'!$A$1:$CZ$258,MATCH('Unit Data from Audit Worksheet'!$A17,'PY1 Data(H)'!$A$1:$A$258,0),MATCH('Unit Data from Audit Worksheet'!$D$2,'PY1 Data(H)'!$A$1:$CZ$1,0))</f>
        <v>#N/A</v>
      </c>
      <c r="F17" s="139">
        <v>0</v>
      </c>
      <c r="G17" s="303">
        <f>IF(F17&gt;F12,"Please review account numbers 631 &gt; 626",)</f>
        <v>0</v>
      </c>
      <c r="H17" s="308"/>
      <c r="I17" s="308"/>
      <c r="J17"/>
    </row>
    <row r="18" spans="1:10" ht="55.5" customHeight="1" x14ac:dyDescent="0.3">
      <c r="A18" s="441">
        <v>338</v>
      </c>
      <c r="B18" s="3" t="s">
        <v>22</v>
      </c>
      <c r="C18" s="274" t="s">
        <v>59</v>
      </c>
      <c r="D18" s="66" t="s">
        <v>61</v>
      </c>
      <c r="E18" s="273" t="e">
        <f>INDEX('PY1 Data(H)'!$A$1:$CZ$258,MATCH('Unit Data from Audit Worksheet'!$A18,'PY1 Data(H)'!$A$1:$A$258,0),MATCH('Unit Data from Audit Worksheet'!$D$2,'PY1 Data(H)'!$A$1:$CZ$1,0))-INDEX('PY1 Data(H)'!$A$1:$CZ$258,MATCH('Unit Data from Audit Worksheet'!$A11,'PY1 Data(H)'!$A$1:$A$258,0),MATCH('Unit Data from Audit Worksheet'!$D$2,'PY1 Data(H)'!$A$1:$CZ$1,0))</f>
        <v>#N/A</v>
      </c>
      <c r="F18" s="139">
        <v>0</v>
      </c>
      <c r="G18" s="303" t="str">
        <f>IF(F12&gt;F18,"Error: Please review accts 626 &gt; 338","")</f>
        <v/>
      </c>
      <c r="H18" s="15"/>
      <c r="I18" s="304"/>
      <c r="J18"/>
    </row>
    <row r="19" spans="1:10" ht="89.25" customHeight="1" x14ac:dyDescent="0.3">
      <c r="A19" s="67">
        <v>335</v>
      </c>
      <c r="B19" s="3" t="s">
        <v>22</v>
      </c>
      <c r="C19" s="274" t="s">
        <v>59</v>
      </c>
      <c r="D19" s="283" t="s">
        <v>356</v>
      </c>
      <c r="E19" s="273" t="e">
        <f>INDEX('PY1 Data(H)'!$A$1:$CZ$258,MATCH('Unit Data from Audit Worksheet'!$A19,'PY1 Data(H)'!$A$1:$A$258,0),MATCH('Unit Data from Audit Worksheet'!$D$2,'PY1 Data(H)'!$A$1:$CZ$1,0))</f>
        <v>#N/A</v>
      </c>
      <c r="F19" s="139">
        <v>0</v>
      </c>
      <c r="G19" s="303">
        <f>IF(F19&lt;0,"Error: Enter as positive.",)</f>
        <v>0</v>
      </c>
      <c r="H19" s="15"/>
      <c r="I19" s="184"/>
      <c r="J19"/>
    </row>
    <row r="20" spans="1:10" ht="65.400000000000006" customHeight="1" x14ac:dyDescent="0.3">
      <c r="A20" s="67">
        <v>252</v>
      </c>
      <c r="B20" s="3" t="s">
        <v>22</v>
      </c>
      <c r="C20" s="274" t="s">
        <v>59</v>
      </c>
      <c r="D20" s="66" t="s">
        <v>62</v>
      </c>
      <c r="E20" s="273" t="e">
        <f>INDEX('PY1 Data(H)'!$A$1:$CZ$258,MATCH('Unit Data from Audit Worksheet'!$A20,'PY1 Data(H)'!$A$1:$A$258,0),MATCH('Unit Data from Audit Worksheet'!$D$2,'PY1 Data(H)'!$A$1:$CZ$1,0))</f>
        <v>#N/A</v>
      </c>
      <c r="F20" s="139">
        <v>0</v>
      </c>
      <c r="G20" s="309"/>
      <c r="H20" s="15"/>
      <c r="I20" s="51"/>
      <c r="J20"/>
    </row>
    <row r="21" spans="1:10" ht="55.8" customHeight="1" x14ac:dyDescent="0.3">
      <c r="A21" s="67">
        <v>253</v>
      </c>
      <c r="B21" s="3" t="s">
        <v>22</v>
      </c>
      <c r="C21" s="274" t="s">
        <v>59</v>
      </c>
      <c r="D21" s="66" t="s">
        <v>63</v>
      </c>
      <c r="E21" s="273" t="e">
        <f>INDEX('PY1 Data(H)'!$A$1:$CZ$258,MATCH('Unit Data from Audit Worksheet'!$A21,'PY1 Data(H)'!$A$1:$A$258,0),MATCH('Unit Data from Audit Worksheet'!$D$2,'PY1 Data(H)'!$A$1:$CZ$1,0))</f>
        <v>#N/A</v>
      </c>
      <c r="F21" s="139">
        <v>0</v>
      </c>
      <c r="G21" s="303"/>
      <c r="H21" s="15"/>
      <c r="I21" s="51"/>
      <c r="J21"/>
    </row>
    <row r="22" spans="1:10" ht="73.5" customHeight="1" x14ac:dyDescent="0.3">
      <c r="A22" s="67">
        <v>254</v>
      </c>
      <c r="B22" s="3" t="s">
        <v>22</v>
      </c>
      <c r="C22" s="274" t="s">
        <v>59</v>
      </c>
      <c r="D22" s="66" t="s">
        <v>357</v>
      </c>
      <c r="E22" s="273" t="e">
        <f>INDEX('PY1 Data(H)'!$A$1:$CZ$258,MATCH('Unit Data from Audit Worksheet'!$A22,'PY1 Data(H)'!$A$1:$A$258,0),MATCH('Unit Data from Audit Worksheet'!$D$2,'PY1 Data(H)'!$A$1:$CZ$1,0))</f>
        <v>#N/A</v>
      </c>
      <c r="F22" s="139">
        <v>0</v>
      </c>
      <c r="G22" s="303">
        <f>IF(H22=0,,"Error: Total assets and deferred outflows less total liabilities and deferred inflows do not equal total net position. Account numbers  385-338-252-253-254 = 0.  The amount the formula is off is located in the cell to the right")</f>
        <v>0</v>
      </c>
      <c r="H22" s="306">
        <f>F9-F18-F20-F21-F22</f>
        <v>0</v>
      </c>
      <c r="I22" s="51"/>
      <c r="J22"/>
    </row>
    <row r="23" spans="1:10" ht="21.75" customHeight="1" x14ac:dyDescent="0.3">
      <c r="A23" s="67"/>
      <c r="B23" s="366" t="s">
        <v>64</v>
      </c>
      <c r="C23" s="640"/>
      <c r="D23" s="352"/>
      <c r="E23" s="353"/>
      <c r="F23" s="364"/>
      <c r="G23" s="365"/>
      <c r="H23" s="15"/>
      <c r="I23" s="51"/>
      <c r="J23"/>
    </row>
    <row r="24" spans="1:10" ht="59.25" customHeight="1" x14ac:dyDescent="0.3">
      <c r="A24" s="67">
        <v>502</v>
      </c>
      <c r="B24" s="3" t="s">
        <v>21</v>
      </c>
      <c r="C24" s="274" t="s">
        <v>66</v>
      </c>
      <c r="D24" s="283" t="s">
        <v>358</v>
      </c>
      <c r="E24" s="273" t="e">
        <f>INDEX('PY1 Data(H)'!$A$1:$CZ$258,MATCH('Unit Data from Audit Worksheet'!$A24,'PY1 Data(H)'!$A$1:$A$258,0),MATCH('Unit Data from Audit Worksheet'!$D$2,'PY1 Data(H)'!$A$1:$CZ$1,0))</f>
        <v>#N/A</v>
      </c>
      <c r="F24" s="139">
        <v>0</v>
      </c>
      <c r="G24" s="303">
        <f>IF(F24&lt;0,"Note: Number is normally positive.",)</f>
        <v>0</v>
      </c>
      <c r="H24" s="15"/>
      <c r="I24" s="51"/>
      <c r="J24"/>
    </row>
    <row r="25" spans="1:10" ht="59.25" customHeight="1" x14ac:dyDescent="0.3">
      <c r="A25" s="67">
        <v>503</v>
      </c>
      <c r="B25" s="3" t="s">
        <v>21</v>
      </c>
      <c r="C25" s="274" t="s">
        <v>66</v>
      </c>
      <c r="D25" s="66" t="s">
        <v>65</v>
      </c>
      <c r="E25" s="273" t="e">
        <f>INDEX('PY1 Data(H)'!$A$1:$CZ$258,MATCH('Unit Data from Audit Worksheet'!$A25,'PY1 Data(H)'!$A$1:$A$258,0),MATCH('Unit Data from Audit Worksheet'!$D$2,'PY1 Data(H)'!$A$1:$CZ$1,0))</f>
        <v>#N/A</v>
      </c>
      <c r="F25" s="139">
        <v>0</v>
      </c>
      <c r="G25" s="303">
        <f>IF(F25&lt;0,"Note: Number is normally positive.",)</f>
        <v>0</v>
      </c>
      <c r="H25" s="15"/>
      <c r="I25" s="51"/>
      <c r="J25"/>
    </row>
    <row r="26" spans="1:10" ht="27" customHeight="1" x14ac:dyDescent="0.3">
      <c r="A26" s="67"/>
      <c r="B26" s="366" t="s">
        <v>67</v>
      </c>
      <c r="C26" s="640"/>
      <c r="D26" s="352"/>
      <c r="E26" s="353"/>
      <c r="F26" s="354"/>
      <c r="G26" s="355"/>
      <c r="H26" s="15"/>
      <c r="I26" s="51"/>
      <c r="J26"/>
    </row>
    <row r="27" spans="1:10" ht="49.5" customHeight="1" x14ac:dyDescent="0.3">
      <c r="A27" s="67">
        <v>388</v>
      </c>
      <c r="B27" s="3" t="s">
        <v>24</v>
      </c>
      <c r="C27" s="3" t="s">
        <v>72</v>
      </c>
      <c r="D27" s="66" t="s">
        <v>68</v>
      </c>
      <c r="E27" s="273" t="e">
        <f>INDEX('PY1 Data(H)'!$A$1:$CZ$258,MATCH('Unit Data from Audit Worksheet'!$A27,'PY1 Data(H)'!$A$1:$A$258,0),MATCH('Unit Data from Audit Worksheet'!$D$2,'PY1 Data(H)'!$A$1:$CZ$1,0))</f>
        <v>#N/A</v>
      </c>
      <c r="F27" s="139">
        <v>0</v>
      </c>
      <c r="G27" s="303">
        <f t="shared" ref="G27:G33" si="0">IF(F27&lt;0,"Error: Enter as positive.",)</f>
        <v>0</v>
      </c>
      <c r="H27" s="15"/>
      <c r="I27" s="51"/>
      <c r="J27"/>
    </row>
    <row r="28" spans="1:10" ht="51.75" customHeight="1" x14ac:dyDescent="0.3">
      <c r="A28" s="67">
        <v>339</v>
      </c>
      <c r="B28" s="3" t="s">
        <v>22</v>
      </c>
      <c r="C28" s="3" t="s">
        <v>72</v>
      </c>
      <c r="D28" s="66" t="s">
        <v>69</v>
      </c>
      <c r="E28" s="273" t="e">
        <f>INDEX('PY1 Data(H)'!$A$1:$CZ$258,MATCH('Unit Data from Audit Worksheet'!$A28,'PY1 Data(H)'!$A$1:$A$258,0),MATCH('Unit Data from Audit Worksheet'!$D$2,'PY1 Data(H)'!$A$1:$CZ$1,0))</f>
        <v>#N/A</v>
      </c>
      <c r="F28" s="139">
        <v>0</v>
      </c>
      <c r="G28" s="303">
        <f t="shared" si="0"/>
        <v>0</v>
      </c>
      <c r="H28" s="15"/>
      <c r="I28" s="51"/>
      <c r="J28"/>
    </row>
    <row r="29" spans="1:10" ht="50.25" customHeight="1" x14ac:dyDescent="0.3">
      <c r="A29" s="67">
        <v>504</v>
      </c>
      <c r="B29" s="3" t="s">
        <v>22</v>
      </c>
      <c r="C29" s="3" t="s">
        <v>72</v>
      </c>
      <c r="D29" s="66" t="s">
        <v>70</v>
      </c>
      <c r="E29" s="273" t="e">
        <f>INDEX('PY1 Data(H)'!$A$1:$CZ$258,MATCH('Unit Data from Audit Worksheet'!$A29,'PY1 Data(H)'!$A$1:$A$258,0),MATCH('Unit Data from Audit Worksheet'!$D$2,'PY1 Data(H)'!$A$1:$CZ$1,0))</f>
        <v>#N/A</v>
      </c>
      <c r="F29" s="139">
        <v>0</v>
      </c>
      <c r="G29" s="303">
        <f t="shared" si="0"/>
        <v>0</v>
      </c>
      <c r="H29" s="15"/>
      <c r="I29" s="51"/>
      <c r="J29"/>
    </row>
    <row r="30" spans="1:10" ht="60" customHeight="1" x14ac:dyDescent="0.3">
      <c r="A30" s="67">
        <v>505</v>
      </c>
      <c r="B30" s="3" t="s">
        <v>22</v>
      </c>
      <c r="C30" s="3" t="s">
        <v>72</v>
      </c>
      <c r="D30" s="277" t="s">
        <v>71</v>
      </c>
      <c r="E30" s="273" t="e">
        <f>INDEX('PY1 Data(H)'!$A$1:$CZ$258,MATCH('Unit Data from Audit Worksheet'!$A30,'PY1 Data(H)'!$A$1:$A$258,0),MATCH('Unit Data from Audit Worksheet'!$D$2,'PY1 Data(H)'!$A$1:$CZ$1,0))</f>
        <v>#N/A</v>
      </c>
      <c r="F30" s="139">
        <v>0</v>
      </c>
      <c r="G30" s="303">
        <f t="shared" si="0"/>
        <v>0</v>
      </c>
      <c r="H30" s="15"/>
      <c r="I30" s="51"/>
      <c r="J30"/>
    </row>
    <row r="31" spans="1:10" ht="67.95" customHeight="1" x14ac:dyDescent="0.3">
      <c r="A31" s="67">
        <v>341</v>
      </c>
      <c r="B31" s="3" t="s">
        <v>22</v>
      </c>
      <c r="C31" s="3" t="s">
        <v>72</v>
      </c>
      <c r="D31" s="283" t="s">
        <v>359</v>
      </c>
      <c r="E31" s="273" t="e">
        <f>INDEX('PY1 Data(H)'!$A$1:$CZ$258,MATCH('Unit Data from Audit Worksheet'!$A31,'PY1 Data(H)'!$A$1:$A$258,0),MATCH('Unit Data from Audit Worksheet'!$D$2,'PY1 Data(H)'!$A$1:$CZ$1,0))</f>
        <v>#N/A</v>
      </c>
      <c r="F31" s="139">
        <v>0</v>
      </c>
      <c r="G31" s="303">
        <f t="shared" si="0"/>
        <v>0</v>
      </c>
      <c r="H31" s="15"/>
      <c r="I31" s="51"/>
      <c r="J31"/>
    </row>
    <row r="32" spans="1:10" ht="44.25" customHeight="1" x14ac:dyDescent="0.3">
      <c r="A32" s="67">
        <v>386</v>
      </c>
      <c r="B32" s="3" t="s">
        <v>22</v>
      </c>
      <c r="C32" s="3" t="s">
        <v>72</v>
      </c>
      <c r="D32" s="66" t="s">
        <v>360</v>
      </c>
      <c r="E32" s="273" t="e">
        <f>INDEX('PY1 Data(H)'!$A$1:$CZ$258,MATCH('Unit Data from Audit Worksheet'!$A32,'PY1 Data(H)'!$A$1:$A$258,0),MATCH('Unit Data from Audit Worksheet'!$D$2,'PY1 Data(H)'!$A$1:$CZ$1,0))</f>
        <v>#N/A</v>
      </c>
      <c r="F32" s="139">
        <v>0</v>
      </c>
      <c r="G32" s="303">
        <f t="shared" si="0"/>
        <v>0</v>
      </c>
      <c r="H32" s="15"/>
      <c r="I32" s="51"/>
      <c r="J32"/>
    </row>
    <row r="33" spans="1:122" ht="48.75" customHeight="1" x14ac:dyDescent="0.3">
      <c r="A33" s="67">
        <v>387</v>
      </c>
      <c r="B33" s="3" t="s">
        <v>24</v>
      </c>
      <c r="C33" s="3" t="s">
        <v>72</v>
      </c>
      <c r="D33" s="66" t="s">
        <v>361</v>
      </c>
      <c r="E33" s="273" t="e">
        <f>INDEX('PY1 Data(H)'!$A$1:$CZ$258,MATCH('Unit Data from Audit Worksheet'!$A33,'PY1 Data(H)'!$A$1:$A$258,0),MATCH('Unit Data from Audit Worksheet'!$D$2,'PY1 Data(H)'!$A$1:$CZ$1,0))</f>
        <v>#N/A</v>
      </c>
      <c r="F33" s="139">
        <v>0</v>
      </c>
      <c r="G33" s="303">
        <f t="shared" si="0"/>
        <v>0</v>
      </c>
      <c r="H33" s="15"/>
      <c r="I33" s="51"/>
      <c r="J33"/>
    </row>
    <row r="34" spans="1:122" ht="92.25" customHeight="1" x14ac:dyDescent="0.3">
      <c r="A34" s="67">
        <v>389</v>
      </c>
      <c r="B34" s="3" t="s">
        <v>24</v>
      </c>
      <c r="C34" s="3" t="s">
        <v>72</v>
      </c>
      <c r="D34" s="283" t="s">
        <v>362</v>
      </c>
      <c r="E34" s="273" t="e">
        <f>INDEX('PY1 Data(H)'!$A$1:$CZ$258,MATCH('Unit Data from Audit Worksheet'!$A34,'PY1 Data(H)'!$A$1:$A$258,0),MATCH('Unit Data from Audit Worksheet'!$D$2,'PY1 Data(H)'!$A$1:$CZ$1,0))</f>
        <v>#N/A</v>
      </c>
      <c r="F34" s="139">
        <v>0</v>
      </c>
      <c r="G34" s="303"/>
      <c r="H34" s="15"/>
      <c r="I34" s="51"/>
      <c r="J34"/>
    </row>
    <row r="35" spans="1:122" ht="140.4" customHeight="1" x14ac:dyDescent="0.3">
      <c r="A35" s="67">
        <v>255</v>
      </c>
      <c r="B35" s="3" t="s">
        <v>22</v>
      </c>
      <c r="C35" s="3" t="s">
        <v>72</v>
      </c>
      <c r="D35" s="283" t="s">
        <v>363</v>
      </c>
      <c r="E35" s="273" t="e">
        <f>INDEX('PY1 Data(H)'!$A$1:$CZ$258,MATCH('Unit Data from Audit Worksheet'!$A35,'PY1 Data(H)'!$A$1:$A$258,0),MATCH('Unit Data from Audit Worksheet'!$D$2,'PY1 Data(H)'!$A$1:$CZ$1,0))</f>
        <v>#N/A</v>
      </c>
      <c r="F35" s="139">
        <v>0</v>
      </c>
      <c r="G35" s="545">
        <f>IF(H35=0,,"Error: Total revenues less total expenses do not equal total change in net position. Account numbers 339+504+505+341+386-387+389-388-255 = 0  The amount the formula is off is located in the cell to the right")</f>
        <v>0</v>
      </c>
      <c r="H35" s="306">
        <f>F28+F29+F30+F31+F32-F33+F34-F27-F35</f>
        <v>0</v>
      </c>
      <c r="I35" s="51"/>
      <c r="J35"/>
    </row>
    <row r="36" spans="1:122" ht="138" customHeight="1" x14ac:dyDescent="0.3">
      <c r="A36" s="67">
        <v>376</v>
      </c>
      <c r="B36" s="274" t="s">
        <v>22</v>
      </c>
      <c r="C36" s="274" t="s">
        <v>72</v>
      </c>
      <c r="D36" s="283" t="s">
        <v>364</v>
      </c>
      <c r="E36" s="273" t="e">
        <f>INDEX('PY1 Data(H)'!$A$1:$CZ$258,MATCH('Unit Data from Audit Worksheet'!$A36,'PY1 Data(H)'!$A$1:$A$258,0),MATCH('Unit Data from Audit Worksheet'!$D$2,'PY1 Data(H)'!$A$1:$CZ$1,0))</f>
        <v>#N/A</v>
      </c>
      <c r="F36" s="137">
        <v>0</v>
      </c>
      <c r="G36" s="545" t="e">
        <f>IF(H36=0,,"Error: Beginning Balance does not agree with our records.  Account numbers  252+253+254-255-376-(Prior Year 252+253+254)=0  The amount the formula is off is located in the cell to the right")</f>
        <v>#N/A</v>
      </c>
      <c r="H36" s="310" t="e">
        <f>F20+F21+F22-F35-F36-(E20+E21+E22)</f>
        <v>#N/A</v>
      </c>
      <c r="I36" s="565" t="s">
        <v>800</v>
      </c>
      <c r="J36"/>
    </row>
    <row r="37" spans="1:122" ht="25.5" customHeight="1" x14ac:dyDescent="0.3">
      <c r="A37" s="67"/>
      <c r="B37" s="366" t="s">
        <v>211</v>
      </c>
      <c r="C37" s="640"/>
      <c r="D37" s="352"/>
      <c r="E37" s="353"/>
      <c r="F37" s="354"/>
      <c r="G37" s="355"/>
      <c r="H37" s="15"/>
      <c r="I37" s="51"/>
      <c r="J37"/>
    </row>
    <row r="38" spans="1:122" s="16" customFormat="1" ht="86.25" customHeight="1" x14ac:dyDescent="0.3">
      <c r="A38" s="67">
        <v>592</v>
      </c>
      <c r="B38" s="274" t="s">
        <v>23</v>
      </c>
      <c r="C38" s="274" t="s">
        <v>213</v>
      </c>
      <c r="D38" s="283" t="s">
        <v>365</v>
      </c>
      <c r="E38" s="273" t="e">
        <f>INDEX('PY1 Data(H)'!$A$1:$CZ$258,MATCH('Unit Data from Audit Worksheet'!$A38,'PY1 Data(H)'!$A$1:$A$258,0),MATCH('Unit Data from Audit Worksheet'!$D$2,'PY1 Data(H)'!$A$1:$CZ$1,0))</f>
        <v>#N/A</v>
      </c>
      <c r="F38" s="311">
        <v>0</v>
      </c>
      <c r="G38" s="303"/>
      <c r="H38" s="304"/>
      <c r="J38"/>
      <c r="L38"/>
      <c r="N38" s="140"/>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67">
        <v>591</v>
      </c>
      <c r="B39" s="274" t="s">
        <v>23</v>
      </c>
      <c r="C39" s="274" t="s">
        <v>213</v>
      </c>
      <c r="D39" s="66" t="s">
        <v>214</v>
      </c>
      <c r="E39" s="273" t="e">
        <f>INDEX('PY1 Data(H)'!$A$1:$CZ$258,MATCH('Unit Data from Audit Worksheet'!$A39,'PY1 Data(H)'!$A$1:$A$258,0),MATCH('Unit Data from Audit Worksheet'!$D$2,'PY1 Data(H)'!$A$1:$CZ$1,0))</f>
        <v>#N/A</v>
      </c>
      <c r="F39" s="311">
        <v>0</v>
      </c>
      <c r="G39" s="303">
        <f>IF(F39&lt;0,"Error: Enter as positive.",)</f>
        <v>0</v>
      </c>
      <c r="H39" s="304"/>
      <c r="J39"/>
      <c r="L39"/>
      <c r="N39" s="14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67"/>
      <c r="B40" s="366" t="s">
        <v>73</v>
      </c>
      <c r="C40" s="640"/>
      <c r="D40" s="356"/>
      <c r="E40" s="353"/>
      <c r="F40" s="357"/>
      <c r="G40" s="358"/>
      <c r="H40" s="15"/>
      <c r="I40" s="51"/>
      <c r="J40"/>
    </row>
    <row r="41" spans="1:122" s="16" customFormat="1" ht="55.5" customHeight="1" x14ac:dyDescent="0.3">
      <c r="A41" s="67">
        <v>506</v>
      </c>
      <c r="B41" s="641" t="s">
        <v>21</v>
      </c>
      <c r="C41" s="641" t="s">
        <v>77</v>
      </c>
      <c r="D41" s="66" t="s">
        <v>366</v>
      </c>
      <c r="E41" s="273" t="e">
        <f>INDEX('PY1 Data(H)'!$A$1:$CZ$258,MATCH('Unit Data from Audit Worksheet'!$A41,'PY1 Data(H)'!$A$1:$A$258,0),MATCH('Unit Data from Audit Worksheet'!$D$2,'PY1 Data(H)'!$A$1:$CZ$1,0))</f>
        <v>#N/A</v>
      </c>
      <c r="F41" s="139">
        <v>0</v>
      </c>
      <c r="G41" s="303">
        <f>IF(F41&lt;0,"Note: Number is normally positive.",)</f>
        <v>0</v>
      </c>
      <c r="H41" s="304"/>
      <c r="I41" s="51"/>
      <c r="J41"/>
      <c r="L41"/>
      <c r="N41" s="14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67">
        <v>536</v>
      </c>
      <c r="B42" s="641" t="s">
        <v>21</v>
      </c>
      <c r="C42" s="641" t="s">
        <v>77</v>
      </c>
      <c r="D42" s="66" t="s">
        <v>74</v>
      </c>
      <c r="E42" s="273" t="e">
        <f>INDEX('PY1 Data(H)'!$A$1:$CZ$258,MATCH('Unit Data from Audit Worksheet'!$A42,'PY1 Data(H)'!$A$1:$A$258,0),MATCH('Unit Data from Audit Worksheet'!$D$2,'PY1 Data(H)'!$A$1:$CZ$1,0))</f>
        <v>#N/A</v>
      </c>
      <c r="F42" s="139">
        <v>0</v>
      </c>
      <c r="G42" s="303">
        <f>IF(F42&lt;0,"Note: Number is normally positive.",)</f>
        <v>0</v>
      </c>
      <c r="H42" s="304"/>
      <c r="I42" s="305"/>
      <c r="J42"/>
      <c r="L42"/>
      <c r="N42" s="14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51.75" customHeight="1" x14ac:dyDescent="0.3">
      <c r="A43" s="67">
        <v>586</v>
      </c>
      <c r="B43" s="641" t="s">
        <v>23</v>
      </c>
      <c r="C43" s="641" t="s">
        <v>77</v>
      </c>
      <c r="D43" s="276" t="s">
        <v>204</v>
      </c>
      <c r="E43" s="273" t="e">
        <f>INDEX('PY1 Data(H)'!$A$1:$CZ$258,MATCH('Unit Data from Audit Worksheet'!$A43,'PY1 Data(H)'!$A$1:$A$258,0),MATCH('Unit Data from Audit Worksheet'!$D$2,'PY1 Data(H)'!$A$1:$CZ$1,0))</f>
        <v>#N/A</v>
      </c>
      <c r="F43" s="139">
        <v>0</v>
      </c>
      <c r="G43" s="303">
        <f>IF(F43&lt;0,"Note: Number is normally positive.",)</f>
        <v>0</v>
      </c>
      <c r="H43" s="304"/>
      <c r="I43" s="305"/>
      <c r="J43"/>
      <c r="L43"/>
      <c r="N43" s="140"/>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37.5" customHeight="1" x14ac:dyDescent="0.3">
      <c r="A44" s="67">
        <v>379</v>
      </c>
      <c r="B44" s="641" t="s">
        <v>24</v>
      </c>
      <c r="C44" s="641" t="s">
        <v>77</v>
      </c>
      <c r="D44" s="66" t="s">
        <v>60</v>
      </c>
      <c r="E44" s="273" t="e">
        <f>INDEX('PY1 Data(H)'!$A$1:$CZ$258,MATCH('Unit Data from Audit Worksheet'!$A44,'PY1 Data(H)'!$A$1:$A$258,0),MATCH('Unit Data from Audit Worksheet'!$D$2,'PY1 Data(H)'!$A$1:$CZ$1,0))</f>
        <v>#N/A</v>
      </c>
      <c r="F44" s="139">
        <v>0</v>
      </c>
      <c r="G44" s="303">
        <f>IF((F41+F42)&gt;F44,"Error: Please review account numbers (506+536)&gt;379",)</f>
        <v>0</v>
      </c>
      <c r="H44" s="15"/>
      <c r="I44" s="51"/>
      <c r="J44"/>
    </row>
    <row r="45" spans="1:122" ht="99.75" customHeight="1" x14ac:dyDescent="0.3">
      <c r="A45" s="67">
        <v>4</v>
      </c>
      <c r="B45" s="641" t="s">
        <v>21</v>
      </c>
      <c r="C45" s="641" t="s">
        <v>77</v>
      </c>
      <c r="D45" s="142" t="s">
        <v>367</v>
      </c>
      <c r="E45" s="273" t="e">
        <f>INDEX('PY1 Data(H)'!$A$1:$CZ$258,MATCH('Unit Data from Audit Worksheet'!$A45,'PY1 Data(H)'!$A$1:$A$258,0),MATCH('Unit Data from Audit Worksheet'!$D$2,'PY1 Data(H)'!$A$1:$CZ$1,0))</f>
        <v>#N/A</v>
      </c>
      <c r="F45" s="139">
        <v>0</v>
      </c>
      <c r="G45" s="303">
        <f t="shared" ref="G45:G49" si="1">IF(F45&lt;0,"Error: Enter as positive.",)</f>
        <v>0</v>
      </c>
      <c r="H45" s="15"/>
      <c r="I45" s="51"/>
      <c r="J45"/>
    </row>
    <row r="46" spans="1:122" ht="132" customHeight="1" x14ac:dyDescent="0.3">
      <c r="A46" s="67">
        <v>5</v>
      </c>
      <c r="B46" s="641" t="s">
        <v>21</v>
      </c>
      <c r="C46" s="641" t="s">
        <v>77</v>
      </c>
      <c r="D46" s="159" t="s">
        <v>368</v>
      </c>
      <c r="E46" s="273" t="e">
        <f>INDEX('PY1 Data(H)'!$A$1:$CZ$258,MATCH('Unit Data from Audit Worksheet'!$A46,'PY1 Data(H)'!$A$1:$A$258,0),MATCH('Unit Data from Audit Worksheet'!$D$2,'PY1 Data(H)'!$A$1:$CZ$1,0))</f>
        <v>#N/A</v>
      </c>
      <c r="F46" s="139">
        <v>0</v>
      </c>
      <c r="G46" s="303">
        <f t="shared" si="1"/>
        <v>0</v>
      </c>
      <c r="H46" s="15"/>
      <c r="I46" s="51"/>
      <c r="J46"/>
    </row>
    <row r="47" spans="1:122" ht="93.75" customHeight="1" x14ac:dyDescent="0.3">
      <c r="A47" s="67">
        <v>380</v>
      </c>
      <c r="B47" s="641" t="s">
        <v>24</v>
      </c>
      <c r="C47" s="641" t="s">
        <v>77</v>
      </c>
      <c r="D47" s="159" t="s">
        <v>369</v>
      </c>
      <c r="E47" s="273" t="e">
        <f>INDEX('PY1 Data(H)'!$A$1:$CZ$258,MATCH('Unit Data from Audit Worksheet'!$A47,'PY1 Data(H)'!$A$1:$A$258,0),MATCH('Unit Data from Audit Worksheet'!$D$2,'PY1 Data(H)'!$A$1:$CZ$1,0))</f>
        <v>#N/A</v>
      </c>
      <c r="F47" s="139">
        <v>0</v>
      </c>
      <c r="G47" s="303">
        <f t="shared" si="1"/>
        <v>0</v>
      </c>
      <c r="H47" s="15"/>
      <c r="I47" s="51"/>
      <c r="J47"/>
    </row>
    <row r="48" spans="1:122" ht="48.75" customHeight="1" x14ac:dyDescent="0.3">
      <c r="A48" s="67">
        <v>391</v>
      </c>
      <c r="B48" s="641" t="s">
        <v>27</v>
      </c>
      <c r="C48" s="641" t="s">
        <v>77</v>
      </c>
      <c r="D48" s="66" t="s">
        <v>75</v>
      </c>
      <c r="E48" s="273" t="e">
        <f>INDEX('PY1 Data(H)'!$A$1:$CZ$258,MATCH('Unit Data from Audit Worksheet'!$A48,'PY1 Data(H)'!$A$1:$A$258,0),MATCH('Unit Data from Audit Worksheet'!$D$2,'PY1 Data(H)'!$A$1:$CZ$1,0))</f>
        <v>#N/A</v>
      </c>
      <c r="F48" s="139">
        <v>0</v>
      </c>
      <c r="G48" s="303">
        <f t="shared" si="1"/>
        <v>0</v>
      </c>
      <c r="H48" s="15"/>
      <c r="I48" s="51"/>
      <c r="J48"/>
    </row>
    <row r="49" spans="1:122" ht="51.75" customHeight="1" x14ac:dyDescent="0.3">
      <c r="A49" s="67">
        <v>7</v>
      </c>
      <c r="B49" s="641" t="s">
        <v>27</v>
      </c>
      <c r="C49" s="641" t="s">
        <v>77</v>
      </c>
      <c r="D49" s="66" t="s">
        <v>76</v>
      </c>
      <c r="E49" s="273" t="e">
        <f>INDEX('PY1 Data(H)'!$A$1:$CZ$258,MATCH('Unit Data from Audit Worksheet'!$A49,'PY1 Data(H)'!$A$1:$A$258,0),MATCH('Unit Data from Audit Worksheet'!$D$2,'PY1 Data(H)'!$A$1:$CZ$1,0))</f>
        <v>#N/A</v>
      </c>
      <c r="F49" s="139">
        <v>0</v>
      </c>
      <c r="G49" s="303">
        <f t="shared" si="1"/>
        <v>0</v>
      </c>
      <c r="H49" s="15"/>
      <c r="I49" s="51"/>
      <c r="J49"/>
    </row>
    <row r="50" spans="1:122" ht="78.75" customHeight="1" x14ac:dyDescent="0.3">
      <c r="A50" s="143">
        <v>645</v>
      </c>
      <c r="B50" s="638" t="s">
        <v>236</v>
      </c>
      <c r="C50" s="638" t="s">
        <v>77</v>
      </c>
      <c r="D50" s="515" t="s">
        <v>250</v>
      </c>
      <c r="E50" s="273" t="e">
        <f>INDEX('PY1 Data(H)'!$A$1:$CZ$258,MATCH('Unit Data from Audit Worksheet'!$A50,'PY1 Data(H)'!$A$1:$A$258,0),MATCH('Unit Data from Audit Worksheet'!$D$2,'PY1 Data(H)'!$A$1:$CZ$1,0))</f>
        <v>#N/A</v>
      </c>
      <c r="F50" s="139">
        <v>0</v>
      </c>
      <c r="G50" s="303">
        <f>IF(F50&lt;0,"Note: Number is normally positive.",)</f>
        <v>0</v>
      </c>
      <c r="H50" s="304"/>
      <c r="I50" s="305"/>
      <c r="J50"/>
    </row>
    <row r="51" spans="1:122" ht="78.75" customHeight="1" x14ac:dyDescent="0.3">
      <c r="A51" s="143">
        <v>646</v>
      </c>
      <c r="B51" s="638" t="s">
        <v>236</v>
      </c>
      <c r="C51" s="638" t="s">
        <v>77</v>
      </c>
      <c r="D51" s="142" t="s">
        <v>237</v>
      </c>
      <c r="E51" s="273" t="e">
        <f>INDEX('PY1 Data(H)'!$A$1:$CZ$258,MATCH('Unit Data from Audit Worksheet'!$A51,'PY1 Data(H)'!$A$1:$A$258,0),MATCH('Unit Data from Audit Worksheet'!$D$2,'PY1 Data(H)'!$A$1:$CZ$1,0))</f>
        <v>#N/A</v>
      </c>
      <c r="F51" s="139">
        <v>0</v>
      </c>
      <c r="G51" s="303">
        <f>IF(F51&lt;0,"Note: Number is normally positive.",)</f>
        <v>0</v>
      </c>
      <c r="H51" s="304"/>
      <c r="I51" s="305"/>
      <c r="J51"/>
    </row>
    <row r="52" spans="1:122" ht="69.599999999999994" customHeight="1" x14ac:dyDescent="0.3">
      <c r="A52" s="67">
        <v>9</v>
      </c>
      <c r="B52" s="641" t="s">
        <v>24</v>
      </c>
      <c r="C52" s="641" t="s">
        <v>77</v>
      </c>
      <c r="D52" s="283" t="s">
        <v>370</v>
      </c>
      <c r="E52" s="273" t="e">
        <f>INDEX('PY1 Data(H)'!$A$1:$CZ$258,MATCH('Unit Data from Audit Worksheet'!$A52,'PY1 Data(H)'!$A$1:$A$258,0),MATCH('Unit Data from Audit Worksheet'!$D$2,'PY1 Data(H)'!$A$1:$CZ$1,0))</f>
        <v>#N/A</v>
      </c>
      <c r="F52" s="139">
        <v>0</v>
      </c>
      <c r="G52" s="303">
        <f>IF(F44-F45-F46-F47-F52=0,,"Error: Total assets less total liabilities do not equal total fund balance. Account numbers 379-4-5-380-9= 0  The amount of the formula is in the cell to the right")</f>
        <v>0</v>
      </c>
      <c r="H52" s="306">
        <f>F44-F45-F46-F47-F52</f>
        <v>0</v>
      </c>
      <c r="I52" s="51"/>
      <c r="J52"/>
    </row>
    <row r="53" spans="1:122" s="16" customFormat="1" ht="63.75" customHeight="1" x14ac:dyDescent="0.3">
      <c r="A53" s="507">
        <v>1052</v>
      </c>
      <c r="B53" s="524" t="s">
        <v>312</v>
      </c>
      <c r="C53" s="524" t="s">
        <v>80</v>
      </c>
      <c r="D53" s="508" t="s">
        <v>788</v>
      </c>
      <c r="E53" s="509"/>
      <c r="F53" s="139">
        <v>0</v>
      </c>
      <c r="G53" s="303"/>
      <c r="H53" s="304"/>
      <c r="I53" s="305"/>
      <c r="J53" s="132"/>
      <c r="L53" s="132"/>
      <c r="N53" s="140"/>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c r="CV53" s="132"/>
      <c r="CW53" s="132"/>
      <c r="CX53" s="132"/>
      <c r="CY53" s="132"/>
      <c r="CZ53" s="132"/>
      <c r="DA53" s="132"/>
      <c r="DB53" s="132"/>
      <c r="DC53" s="132"/>
      <c r="DD53" s="132"/>
      <c r="DE53" s="132"/>
      <c r="DF53" s="132"/>
      <c r="DG53" s="132"/>
      <c r="DH53" s="132"/>
      <c r="DI53" s="132"/>
      <c r="DJ53" s="132"/>
      <c r="DK53" s="132"/>
      <c r="DL53" s="132"/>
      <c r="DM53" s="132"/>
      <c r="DN53" s="132"/>
      <c r="DO53" s="132"/>
      <c r="DP53" s="132"/>
      <c r="DQ53" s="132"/>
      <c r="DR53" s="132"/>
    </row>
    <row r="54" spans="1:122" ht="30" customHeight="1" x14ac:dyDescent="0.3">
      <c r="A54" s="67"/>
      <c r="B54" s="366" t="s">
        <v>79</v>
      </c>
      <c r="C54" s="640"/>
      <c r="D54" s="352"/>
      <c r="E54" s="353"/>
      <c r="F54" s="354"/>
      <c r="G54" s="355"/>
      <c r="H54" s="15"/>
      <c r="I54" s="51"/>
      <c r="J54"/>
    </row>
    <row r="55" spans="1:122" ht="57.75" customHeight="1" x14ac:dyDescent="0.3">
      <c r="A55" s="67">
        <v>16</v>
      </c>
      <c r="B55" s="3" t="s">
        <v>25</v>
      </c>
      <c r="C55" s="3" t="s">
        <v>80</v>
      </c>
      <c r="D55" s="66" t="s">
        <v>78</v>
      </c>
      <c r="E55" s="273" t="e">
        <f>INDEX('PY1 Data(H)'!$A$1:$CZ$258,MATCH('Unit Data from Audit Worksheet'!$A55,'PY1 Data(H)'!$A$1:$A$258,0),MATCH('Unit Data from Audit Worksheet'!$D$2,'PY1 Data(H)'!$A$1:$CZ$1,0))</f>
        <v>#N/A</v>
      </c>
      <c r="F55" s="139">
        <v>0</v>
      </c>
      <c r="G55" s="303"/>
      <c r="H55" s="15"/>
      <c r="I55" s="51"/>
      <c r="J55"/>
    </row>
    <row r="56" spans="1:122" ht="69.75" customHeight="1" x14ac:dyDescent="0.3">
      <c r="A56" s="67">
        <v>532</v>
      </c>
      <c r="B56" s="3" t="s">
        <v>21</v>
      </c>
      <c r="C56" s="3" t="s">
        <v>80</v>
      </c>
      <c r="D56" s="279" t="s">
        <v>371</v>
      </c>
      <c r="E56" s="273" t="e">
        <f>INDEX('PY1 Data(H)'!$A$1:$CZ$258,MATCH('Unit Data from Audit Worksheet'!$A56,'PY1 Data(H)'!$A$1:$A$258,0),MATCH('Unit Data from Audit Worksheet'!$D$2,'PY1 Data(H)'!$A$1:$CZ$1,0))</f>
        <v>#N/A</v>
      </c>
      <c r="F56" s="139">
        <v>0</v>
      </c>
      <c r="G56" s="303">
        <f>IF(F56&lt;0,"Error: Enter as positive.",)</f>
        <v>0</v>
      </c>
      <c r="H56" s="15"/>
      <c r="I56" s="51"/>
      <c r="J56"/>
    </row>
    <row r="57" spans="1:122" ht="54" customHeight="1" x14ac:dyDescent="0.3">
      <c r="A57" s="67">
        <v>17</v>
      </c>
      <c r="B57" s="3" t="s">
        <v>24</v>
      </c>
      <c r="C57" s="3" t="s">
        <v>80</v>
      </c>
      <c r="D57" s="66" t="s">
        <v>372</v>
      </c>
      <c r="E57" s="273" t="e">
        <f>INDEX('PY1 Data(H)'!$A$1:$CZ$258,MATCH('Unit Data from Audit Worksheet'!$A57,'PY1 Data(H)'!$A$1:$A$258,0),MATCH('Unit Data from Audit Worksheet'!$D$2,'PY1 Data(H)'!$A$1:$CZ$1,0))</f>
        <v>#N/A</v>
      </c>
      <c r="F57" s="139">
        <v>0</v>
      </c>
      <c r="G57" s="303"/>
      <c r="H57" s="15"/>
      <c r="I57" s="51"/>
      <c r="J57"/>
    </row>
    <row r="58" spans="1:122" ht="58.5" customHeight="1" x14ac:dyDescent="0.3">
      <c r="A58" s="67">
        <v>20</v>
      </c>
      <c r="B58" s="3" t="s">
        <v>21</v>
      </c>
      <c r="C58" s="3" t="s">
        <v>80</v>
      </c>
      <c r="D58" s="66" t="s">
        <v>373</v>
      </c>
      <c r="E58" s="273" t="e">
        <f>INDEX('PY1 Data(H)'!$A$1:$CZ$258,MATCH('Unit Data from Audit Worksheet'!$A58,'PY1 Data(H)'!$A$1:$A$258,0),MATCH('Unit Data from Audit Worksheet'!$D$2,'PY1 Data(H)'!$A$1:$CZ$1,0))</f>
        <v>#N/A</v>
      </c>
      <c r="F58" s="139">
        <v>0</v>
      </c>
      <c r="G58" s="303">
        <f>IF(F58&lt;0,"Error: Enter as positive.",)</f>
        <v>0</v>
      </c>
      <c r="H58" s="15"/>
      <c r="I58" s="51"/>
      <c r="J58"/>
    </row>
    <row r="59" spans="1:122" ht="54" customHeight="1" x14ac:dyDescent="0.3">
      <c r="A59" s="67">
        <v>533</v>
      </c>
      <c r="B59" s="3" t="s">
        <v>21</v>
      </c>
      <c r="C59" s="3" t="s">
        <v>80</v>
      </c>
      <c r="D59" s="279" t="s">
        <v>374</v>
      </c>
      <c r="E59" s="273" t="e">
        <f>INDEX('PY1 Data(H)'!$A$1:$CZ$258,MATCH('Unit Data from Audit Worksheet'!$A59,'PY1 Data(H)'!$A$1:$A$258,0),MATCH('Unit Data from Audit Worksheet'!$D$2,'PY1 Data(H)'!$A$1:$CZ$1,0))</f>
        <v>#N/A</v>
      </c>
      <c r="F59" s="139">
        <v>0</v>
      </c>
      <c r="G59" s="312"/>
      <c r="H59" s="15"/>
      <c r="I59" s="51"/>
      <c r="J59"/>
    </row>
    <row r="60" spans="1:122" ht="69" customHeight="1" x14ac:dyDescent="0.3">
      <c r="A60" s="67">
        <v>22</v>
      </c>
      <c r="B60" s="3" t="s">
        <v>24</v>
      </c>
      <c r="C60" s="3" t="s">
        <v>80</v>
      </c>
      <c r="D60" s="66" t="s">
        <v>189</v>
      </c>
      <c r="E60" s="273" t="e">
        <f>INDEX('PY1 Data(H)'!$A$1:$CZ$258,MATCH('Unit Data from Audit Worksheet'!$A60,'PY1 Data(H)'!$A$1:$A$258,0),MATCH('Unit Data from Audit Worksheet'!$D$2,'PY1 Data(H)'!$A$1:$CZ$1,0))</f>
        <v>#N/A</v>
      </c>
      <c r="F60" s="139">
        <v>0</v>
      </c>
      <c r="G60" s="312"/>
      <c r="H60" s="15"/>
      <c r="I60" s="51"/>
      <c r="J60"/>
    </row>
    <row r="61" spans="1:122" ht="72" customHeight="1" x14ac:dyDescent="0.3">
      <c r="A61" s="67">
        <v>23</v>
      </c>
      <c r="B61" s="3" t="s">
        <v>24</v>
      </c>
      <c r="C61" s="3" t="s">
        <v>80</v>
      </c>
      <c r="D61" s="283" t="s">
        <v>375</v>
      </c>
      <c r="E61" s="273" t="e">
        <f>INDEX('PY1 Data(H)'!$A$1:$CZ$258,MATCH('Unit Data from Audit Worksheet'!$A61,'PY1 Data(H)'!$A$1:$A$258,0),MATCH('Unit Data from Audit Worksheet'!$D$2,'PY1 Data(H)'!$A$1:$CZ$1,0))</f>
        <v>#N/A</v>
      </c>
      <c r="F61" s="139">
        <v>0</v>
      </c>
      <c r="G61" s="303">
        <f>IF(H61=0,,"Error: Total revenues less total expenditures do not equal total change in fund balance.  Account numbers 16-532+17-20+533+22-23=0  The amount of the formula is located in the cell to the right")</f>
        <v>0</v>
      </c>
      <c r="H61" s="306">
        <f>+F55-F56+F57-F58+F59+F60-F61</f>
        <v>0</v>
      </c>
      <c r="I61" s="51"/>
      <c r="J61"/>
    </row>
    <row r="62" spans="1:122" ht="115.5" customHeight="1" x14ac:dyDescent="0.3">
      <c r="A62" s="67">
        <v>507</v>
      </c>
      <c r="B62" s="274" t="s">
        <v>24</v>
      </c>
      <c r="C62" s="274" t="s">
        <v>80</v>
      </c>
      <c r="D62" s="283" t="s">
        <v>376</v>
      </c>
      <c r="E62" s="273" t="e">
        <f>INDEX('PY1 Data(H)'!$A$1:$CZ$258,MATCH('Unit Data from Audit Worksheet'!$A62,'PY1 Data(H)'!$A$1:$A$258,0),MATCH('Unit Data from Audit Worksheet'!$D$2,'PY1 Data(H)'!$A$1:$CZ$1,0))</f>
        <v>#N/A</v>
      </c>
      <c r="F62" s="139">
        <v>0</v>
      </c>
      <c r="G62" s="303" t="e">
        <f>IF(F52-F61-F62=E52,,"Error: Beginning Balance does not agree with our records.  (Acct# 9-23-507)= Prior Years Acct # 9 The amount of the formula is in the cell to the right")</f>
        <v>#N/A</v>
      </c>
      <c r="H62" s="306" t="e">
        <f>+F52-F61-F62-E52</f>
        <v>#N/A</v>
      </c>
      <c r="I62" s="565" t="s">
        <v>800</v>
      </c>
      <c r="J62"/>
    </row>
    <row r="63" spans="1:122" x14ac:dyDescent="0.3">
      <c r="A63" s="67"/>
      <c r="B63" s="639" t="s">
        <v>29</v>
      </c>
      <c r="C63" s="640"/>
      <c r="D63" s="351"/>
      <c r="E63" s="351"/>
      <c r="F63" s="369"/>
      <c r="G63" s="365"/>
      <c r="H63" s="15"/>
      <c r="I63" s="51"/>
      <c r="J63"/>
    </row>
    <row r="64" spans="1:122" ht="105.6" customHeight="1" x14ac:dyDescent="0.3">
      <c r="A64" s="67">
        <v>512</v>
      </c>
      <c r="B64" s="196"/>
      <c r="C64" s="349" t="s">
        <v>81</v>
      </c>
      <c r="D64" s="18" t="s">
        <v>377</v>
      </c>
      <c r="E64" s="273" t="e">
        <f>INDEX('PY1 Data(H)'!$A$1:$CZ$258,MATCH('Unit Data from Audit Worksheet'!$A64,'PY1 Data(H)'!$A$1:$A$258,0),MATCH('Unit Data from Audit Worksheet'!$D$2,'PY1 Data(H)'!$A$1:$CZ$1,0))</f>
        <v>#N/A</v>
      </c>
      <c r="F64" s="138">
        <v>0</v>
      </c>
      <c r="G64" s="303">
        <f>IF(F64&lt;0,"Error: Enter as positive.",)</f>
        <v>0</v>
      </c>
      <c r="H64" s="15"/>
      <c r="I64" s="51"/>
      <c r="J64"/>
    </row>
    <row r="65" spans="1:1880" s="317" customFormat="1" ht="33" customHeight="1" x14ac:dyDescent="0.3">
      <c r="A65" s="67"/>
      <c r="B65" s="665" t="s">
        <v>232</v>
      </c>
      <c r="C65" s="642"/>
      <c r="D65" s="60"/>
      <c r="E65" s="316"/>
      <c r="F65" s="313"/>
      <c r="G65" s="302"/>
      <c r="H65" s="15"/>
      <c r="I65" s="315"/>
      <c r="J65"/>
      <c r="K65" s="16"/>
      <c r="L65"/>
      <c r="M65" s="16"/>
      <c r="N65" s="140"/>
      <c r="O65" s="16"/>
      <c r="P65" s="16"/>
      <c r="Q65" s="16"/>
      <c r="R65" s="16"/>
      <c r="S65" s="16"/>
      <c r="T65" s="16"/>
      <c r="U65" s="16"/>
      <c r="V65" s="16"/>
      <c r="W65" s="16"/>
      <c r="X65" s="16"/>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c r="NZ65" s="16"/>
      <c r="OA65" s="16"/>
      <c r="OB65" s="16"/>
      <c r="OC65" s="16"/>
      <c r="OD65" s="16"/>
      <c r="OE65" s="16"/>
      <c r="OF65" s="16"/>
      <c r="OG65" s="16"/>
      <c r="OH65" s="16"/>
      <c r="OI65" s="16"/>
      <c r="OJ65" s="16"/>
      <c r="OK65" s="16"/>
      <c r="OL65" s="16"/>
      <c r="OM65" s="16"/>
      <c r="ON65" s="16"/>
      <c r="OO65" s="16"/>
      <c r="OP65" s="16"/>
      <c r="OQ65" s="16"/>
      <c r="OR65" s="16"/>
      <c r="OS65" s="16"/>
      <c r="OT65" s="16"/>
      <c r="OU65" s="16"/>
      <c r="OV65" s="16"/>
      <c r="OW65" s="16"/>
      <c r="OX65" s="16"/>
      <c r="OY65" s="16"/>
      <c r="OZ65" s="16"/>
      <c r="PA65" s="16"/>
      <c r="PB65" s="16"/>
      <c r="PC65" s="16"/>
      <c r="PD65" s="16"/>
      <c r="PE65" s="16"/>
      <c r="PF65" s="16"/>
      <c r="PG65" s="16"/>
      <c r="PH65" s="16"/>
      <c r="PI65" s="16"/>
      <c r="PJ65" s="16"/>
      <c r="PK65" s="16"/>
      <c r="PL65" s="16"/>
      <c r="PM65" s="16"/>
      <c r="PN65" s="16"/>
      <c r="PO65" s="16"/>
      <c r="PP65" s="16"/>
      <c r="PQ65" s="16"/>
      <c r="PR65" s="16"/>
      <c r="PS65" s="16"/>
      <c r="PT65" s="16"/>
      <c r="PU65" s="16"/>
      <c r="PV65" s="16"/>
      <c r="PW65" s="16"/>
      <c r="PX65" s="16"/>
      <c r="PY65" s="16"/>
      <c r="PZ65" s="16"/>
      <c r="QA65" s="16"/>
      <c r="QB65" s="16"/>
      <c r="QC65" s="16"/>
      <c r="QD65" s="16"/>
      <c r="QE65" s="16"/>
      <c r="QF65" s="16"/>
      <c r="QG65" s="16"/>
      <c r="QH65" s="16"/>
      <c r="QI65" s="16"/>
      <c r="QJ65" s="16"/>
      <c r="QK65" s="16"/>
      <c r="QL65" s="16"/>
      <c r="QM65" s="16"/>
      <c r="QN65" s="16"/>
      <c r="QO65" s="16"/>
      <c r="QP65" s="16"/>
      <c r="QQ65" s="16"/>
      <c r="QR65" s="16"/>
      <c r="QS65" s="16"/>
      <c r="QT65" s="16"/>
      <c r="QU65" s="16"/>
      <c r="QV65" s="16"/>
      <c r="QW65" s="16"/>
      <c r="QX65" s="16"/>
      <c r="QY65" s="16"/>
      <c r="QZ65" s="16"/>
      <c r="RA65" s="16"/>
      <c r="RB65" s="16"/>
      <c r="RC65" s="16"/>
      <c r="RD65" s="16"/>
      <c r="RE65" s="16"/>
      <c r="RF65" s="16"/>
      <c r="RG65" s="16"/>
      <c r="RH65" s="16"/>
      <c r="RI65" s="16"/>
      <c r="RJ65" s="16"/>
      <c r="RK65" s="16"/>
      <c r="RL65" s="16"/>
      <c r="RM65" s="16"/>
      <c r="RN65" s="16"/>
      <c r="RO65" s="16"/>
      <c r="RP65" s="16"/>
      <c r="RQ65" s="16"/>
      <c r="RR65" s="16"/>
      <c r="RS65" s="16"/>
      <c r="RT65" s="16"/>
      <c r="RU65" s="16"/>
      <c r="RV65" s="16"/>
      <c r="RW65" s="16"/>
      <c r="RX65" s="16"/>
      <c r="RY65" s="16"/>
      <c r="RZ65" s="16"/>
      <c r="SA65" s="16"/>
      <c r="SB65" s="16"/>
      <c r="SC65" s="16"/>
      <c r="SD65" s="16"/>
      <c r="SE65" s="16"/>
      <c r="SF65" s="16"/>
      <c r="SG65" s="16"/>
      <c r="SH65" s="16"/>
      <c r="SI65" s="16"/>
      <c r="SJ65" s="16"/>
      <c r="SK65" s="16"/>
      <c r="SL65" s="16"/>
      <c r="SM65" s="16"/>
      <c r="SN65" s="16"/>
      <c r="SO65" s="16"/>
      <c r="SP65" s="16"/>
      <c r="SQ65" s="16"/>
      <c r="SR65" s="16"/>
      <c r="SS65" s="16"/>
      <c r="ST65" s="16"/>
      <c r="SU65" s="16"/>
      <c r="SV65" s="16"/>
      <c r="SW65" s="16"/>
      <c r="SX65" s="16"/>
      <c r="SY65" s="16"/>
      <c r="SZ65" s="16"/>
      <c r="TA65" s="16"/>
      <c r="TB65" s="16"/>
      <c r="TC65" s="16"/>
      <c r="TD65" s="16"/>
      <c r="TE65" s="16"/>
      <c r="TF65" s="16"/>
      <c r="TG65" s="16"/>
      <c r="TH65" s="16"/>
      <c r="TI65" s="16"/>
      <c r="TJ65" s="16"/>
      <c r="TK65" s="16"/>
      <c r="TL65" s="16"/>
      <c r="TM65" s="16"/>
      <c r="TN65" s="16"/>
      <c r="TO65" s="16"/>
      <c r="TP65" s="16"/>
      <c r="TQ65" s="16"/>
      <c r="TR65" s="16"/>
      <c r="TS65" s="16"/>
      <c r="TT65" s="16"/>
      <c r="TU65" s="16"/>
      <c r="TV65" s="16"/>
      <c r="TW65" s="16"/>
      <c r="TX65" s="16"/>
      <c r="TY65" s="16"/>
      <c r="TZ65" s="16"/>
      <c r="UA65" s="16"/>
      <c r="UB65" s="16"/>
      <c r="UC65" s="16"/>
      <c r="UD65" s="16"/>
      <c r="UE65" s="16"/>
      <c r="UF65" s="16"/>
      <c r="UG65" s="16"/>
      <c r="UH65" s="16"/>
      <c r="UI65" s="16"/>
      <c r="UJ65" s="16"/>
      <c r="UK65" s="16"/>
      <c r="UL65" s="16"/>
      <c r="UM65" s="16"/>
      <c r="UN65" s="16"/>
      <c r="UO65" s="16"/>
      <c r="UP65" s="16"/>
      <c r="UQ65" s="16"/>
      <c r="UR65" s="16"/>
      <c r="US65" s="16"/>
      <c r="UT65" s="16"/>
      <c r="UU65" s="16"/>
      <c r="UV65" s="16"/>
      <c r="UW65" s="16"/>
      <c r="UX65" s="16"/>
      <c r="UY65" s="16"/>
      <c r="UZ65" s="16"/>
      <c r="VA65" s="16"/>
      <c r="VB65" s="16"/>
      <c r="VC65" s="16"/>
      <c r="VD65" s="16"/>
      <c r="VE65" s="16"/>
      <c r="VF65" s="16"/>
      <c r="VG65" s="16"/>
      <c r="VH65" s="16"/>
      <c r="VI65" s="16"/>
      <c r="VJ65" s="16"/>
      <c r="VK65" s="16"/>
      <c r="VL65" s="16"/>
      <c r="VM65" s="16"/>
      <c r="VN65" s="16"/>
      <c r="VO65" s="16"/>
      <c r="VP65" s="16"/>
      <c r="VQ65" s="16"/>
      <c r="VR65" s="16"/>
      <c r="VS65" s="16"/>
      <c r="VT65" s="16"/>
      <c r="VU65" s="16"/>
      <c r="VV65" s="16"/>
      <c r="VW65" s="16"/>
      <c r="VX65" s="16"/>
      <c r="VY65" s="16"/>
      <c r="VZ65" s="16"/>
      <c r="WA65" s="16"/>
      <c r="WB65" s="16"/>
      <c r="WC65" s="16"/>
      <c r="WD65" s="16"/>
      <c r="WE65" s="16"/>
      <c r="WF65" s="16"/>
      <c r="WG65" s="16"/>
      <c r="WH65" s="16"/>
      <c r="WI65" s="16"/>
      <c r="WJ65" s="16"/>
      <c r="WK65" s="16"/>
      <c r="WL65" s="16"/>
      <c r="WM65" s="16"/>
      <c r="WN65" s="16"/>
      <c r="WO65" s="16"/>
      <c r="WP65" s="16"/>
      <c r="WQ65" s="16"/>
      <c r="WR65" s="16"/>
      <c r="WS65" s="16"/>
      <c r="WT65" s="16"/>
      <c r="WU65" s="16"/>
      <c r="WV65" s="16"/>
      <c r="WW65" s="16"/>
      <c r="WX65" s="16"/>
      <c r="WY65" s="16"/>
      <c r="WZ65" s="16"/>
      <c r="XA65" s="16"/>
      <c r="XB65" s="16"/>
      <c r="XC65" s="16"/>
      <c r="XD65" s="16"/>
      <c r="XE65" s="16"/>
      <c r="XF65" s="16"/>
      <c r="XG65" s="16"/>
      <c r="XH65" s="16"/>
      <c r="XI65" s="16"/>
      <c r="XJ65" s="16"/>
      <c r="XK65" s="16"/>
      <c r="XL65" s="16"/>
      <c r="XM65" s="16"/>
      <c r="XN65" s="16"/>
      <c r="XO65" s="16"/>
      <c r="XP65" s="16"/>
      <c r="XQ65" s="16"/>
      <c r="XR65" s="16"/>
      <c r="XS65" s="16"/>
      <c r="XT65" s="16"/>
      <c r="XU65" s="16"/>
      <c r="XV65" s="16"/>
      <c r="XW65" s="16"/>
      <c r="XX65" s="16"/>
      <c r="XY65" s="16"/>
      <c r="XZ65" s="16"/>
      <c r="YA65" s="16"/>
      <c r="YB65" s="16"/>
      <c r="YC65" s="16"/>
      <c r="YD65" s="16"/>
      <c r="YE65" s="16"/>
      <c r="YF65" s="16"/>
      <c r="YG65" s="16"/>
      <c r="YH65" s="16"/>
      <c r="YI65" s="16"/>
      <c r="YJ65" s="16"/>
      <c r="YK65" s="16"/>
      <c r="YL65" s="16"/>
      <c r="YM65" s="16"/>
      <c r="YN65" s="16"/>
      <c r="YO65" s="16"/>
      <c r="YP65" s="16"/>
      <c r="YQ65" s="16"/>
      <c r="YR65" s="16"/>
      <c r="YS65" s="16"/>
      <c r="YT65" s="16"/>
      <c r="YU65" s="16"/>
      <c r="YV65" s="16"/>
      <c r="YW65" s="16"/>
      <c r="YX65" s="16"/>
      <c r="YY65" s="16"/>
      <c r="YZ65" s="16"/>
      <c r="ZA65" s="16"/>
      <c r="ZB65" s="16"/>
      <c r="ZC65" s="16"/>
      <c r="ZD65" s="16"/>
      <c r="ZE65" s="16"/>
      <c r="ZF65" s="16"/>
      <c r="ZG65" s="16"/>
      <c r="ZH65" s="16"/>
      <c r="ZI65" s="16"/>
      <c r="ZJ65" s="16"/>
      <c r="ZK65" s="16"/>
      <c r="ZL65" s="16"/>
      <c r="ZM65" s="16"/>
      <c r="ZN65" s="16"/>
      <c r="ZO65" s="16"/>
      <c r="ZP65" s="16"/>
      <c r="ZQ65" s="16"/>
      <c r="ZR65" s="16"/>
      <c r="ZS65" s="16"/>
      <c r="ZT65" s="16"/>
      <c r="ZU65" s="16"/>
      <c r="ZV65" s="16"/>
      <c r="ZW65" s="16"/>
      <c r="ZX65" s="16"/>
      <c r="ZY65" s="16"/>
      <c r="ZZ65" s="16"/>
      <c r="AAA65" s="16"/>
      <c r="AAB65" s="16"/>
      <c r="AAC65" s="16"/>
      <c r="AAD65" s="16"/>
      <c r="AAE65" s="16"/>
      <c r="AAF65" s="16"/>
      <c r="AAG65" s="16"/>
      <c r="AAH65" s="16"/>
      <c r="AAI65" s="16"/>
      <c r="AAJ65" s="16"/>
      <c r="AAK65" s="16"/>
      <c r="AAL65" s="16"/>
      <c r="AAM65" s="16"/>
      <c r="AAN65" s="16"/>
      <c r="AAO65" s="16"/>
      <c r="AAP65" s="16"/>
      <c r="AAQ65" s="16"/>
      <c r="AAR65" s="16"/>
      <c r="AAS65" s="16"/>
      <c r="AAT65" s="16"/>
      <c r="AAU65" s="16"/>
      <c r="AAV65" s="16"/>
      <c r="AAW65" s="16"/>
      <c r="AAX65" s="16"/>
      <c r="AAY65" s="16"/>
      <c r="AAZ65" s="16"/>
      <c r="ABA65" s="16"/>
      <c r="ABB65" s="16"/>
      <c r="ABC65" s="16"/>
      <c r="ABD65" s="16"/>
      <c r="ABE65" s="16"/>
      <c r="ABF65" s="16"/>
      <c r="ABG65" s="16"/>
      <c r="ABH65" s="16"/>
      <c r="ABI65" s="16"/>
      <c r="ABJ65" s="16"/>
      <c r="ABK65" s="16"/>
      <c r="ABL65" s="16"/>
      <c r="ABM65" s="16"/>
      <c r="ABN65" s="16"/>
      <c r="ABO65" s="16"/>
      <c r="ABP65" s="16"/>
      <c r="ABQ65" s="16"/>
      <c r="ABR65" s="16"/>
      <c r="ABS65" s="16"/>
      <c r="ABT65" s="16"/>
      <c r="ABU65" s="16"/>
      <c r="ABV65" s="16"/>
      <c r="ABW65" s="16"/>
      <c r="ABX65" s="16"/>
      <c r="ABY65" s="16"/>
      <c r="ABZ65" s="16"/>
      <c r="ACA65" s="16"/>
      <c r="ACB65" s="16"/>
      <c r="ACC65" s="16"/>
      <c r="ACD65" s="16"/>
      <c r="ACE65" s="16"/>
      <c r="ACF65" s="16"/>
      <c r="ACG65" s="16"/>
      <c r="ACH65" s="16"/>
      <c r="ACI65" s="16"/>
      <c r="ACJ65" s="16"/>
      <c r="ACK65" s="16"/>
      <c r="ACL65" s="16"/>
      <c r="ACM65" s="16"/>
      <c r="ACN65" s="16"/>
      <c r="ACO65" s="16"/>
      <c r="ACP65" s="16"/>
      <c r="ACQ65" s="16"/>
      <c r="ACR65" s="16"/>
      <c r="ACS65" s="16"/>
      <c r="ACT65" s="16"/>
      <c r="ACU65" s="16"/>
      <c r="ACV65" s="16"/>
      <c r="ACW65" s="16"/>
      <c r="ACX65" s="16"/>
      <c r="ACY65" s="16"/>
      <c r="ACZ65" s="16"/>
      <c r="ADA65" s="16"/>
      <c r="ADB65" s="16"/>
      <c r="ADC65" s="16"/>
      <c r="ADD65" s="16"/>
      <c r="ADE65" s="16"/>
      <c r="ADF65" s="16"/>
      <c r="ADG65" s="16"/>
      <c r="ADH65" s="16"/>
      <c r="ADI65" s="16"/>
      <c r="ADJ65" s="16"/>
      <c r="ADK65" s="16"/>
      <c r="ADL65" s="16"/>
      <c r="ADM65" s="16"/>
      <c r="ADN65" s="16"/>
      <c r="ADO65" s="16"/>
      <c r="ADP65" s="16"/>
      <c r="ADQ65" s="16"/>
      <c r="ADR65" s="16"/>
      <c r="ADS65" s="16"/>
      <c r="ADT65" s="16"/>
      <c r="ADU65" s="16"/>
      <c r="ADV65" s="16"/>
      <c r="ADW65" s="16"/>
      <c r="ADX65" s="16"/>
      <c r="ADY65" s="16"/>
      <c r="ADZ65" s="16"/>
      <c r="AEA65" s="16"/>
      <c r="AEB65" s="16"/>
      <c r="AEC65" s="16"/>
      <c r="AED65" s="16"/>
      <c r="AEE65" s="16"/>
      <c r="AEF65" s="16"/>
      <c r="AEG65" s="16"/>
      <c r="AEH65" s="16"/>
      <c r="AEI65" s="16"/>
      <c r="AEJ65" s="16"/>
      <c r="AEK65" s="16"/>
      <c r="AEL65" s="16"/>
      <c r="AEM65" s="16"/>
      <c r="AEN65" s="16"/>
      <c r="AEO65" s="16"/>
      <c r="AEP65" s="16"/>
      <c r="AEQ65" s="16"/>
      <c r="AER65" s="16"/>
      <c r="AES65" s="16"/>
      <c r="AET65" s="16"/>
      <c r="AEU65" s="16"/>
      <c r="AEV65" s="16"/>
      <c r="AEW65" s="16"/>
      <c r="AEX65" s="16"/>
      <c r="AEY65" s="16"/>
      <c r="AEZ65" s="16"/>
      <c r="AFA65" s="16"/>
      <c r="AFB65" s="16"/>
      <c r="AFC65" s="16"/>
      <c r="AFD65" s="16"/>
      <c r="AFE65" s="16"/>
      <c r="AFF65" s="16"/>
      <c r="AFG65" s="16"/>
      <c r="AFH65" s="16"/>
      <c r="AFI65" s="16"/>
      <c r="AFJ65" s="16"/>
      <c r="AFK65" s="16"/>
      <c r="AFL65" s="16"/>
      <c r="AFM65" s="16"/>
      <c r="AFN65" s="16"/>
      <c r="AFO65" s="16"/>
      <c r="AFP65" s="16"/>
      <c r="AFQ65" s="16"/>
      <c r="AFR65" s="16"/>
      <c r="AFS65" s="16"/>
      <c r="AFT65" s="16"/>
      <c r="AFU65" s="16"/>
      <c r="AFV65" s="16"/>
      <c r="AFW65" s="16"/>
      <c r="AFX65" s="16"/>
      <c r="AFY65" s="16"/>
      <c r="AFZ65" s="16"/>
      <c r="AGA65" s="16"/>
      <c r="AGB65" s="16"/>
      <c r="AGC65" s="16"/>
      <c r="AGD65" s="16"/>
      <c r="AGE65" s="16"/>
      <c r="AGF65" s="16"/>
      <c r="AGG65" s="16"/>
      <c r="AGH65" s="16"/>
      <c r="AGI65" s="16"/>
      <c r="AGJ65" s="16"/>
      <c r="AGK65" s="16"/>
      <c r="AGL65" s="16"/>
      <c r="AGM65" s="16"/>
      <c r="AGN65" s="16"/>
      <c r="AGO65" s="16"/>
      <c r="AGP65" s="16"/>
      <c r="AGQ65" s="16"/>
      <c r="AGR65" s="16"/>
      <c r="AGS65" s="16"/>
      <c r="AGT65" s="16"/>
      <c r="AGU65" s="16"/>
      <c r="AGV65" s="16"/>
      <c r="AGW65" s="16"/>
      <c r="AGX65" s="16"/>
      <c r="AGY65" s="16"/>
      <c r="AGZ65" s="16"/>
      <c r="AHA65" s="16"/>
      <c r="AHB65" s="16"/>
      <c r="AHC65" s="16"/>
      <c r="AHD65" s="16"/>
      <c r="AHE65" s="16"/>
      <c r="AHF65" s="16"/>
      <c r="AHG65" s="16"/>
      <c r="AHH65" s="16"/>
      <c r="AHI65" s="16"/>
      <c r="AHJ65" s="16"/>
      <c r="AHK65" s="16"/>
      <c r="AHL65" s="16"/>
      <c r="AHM65" s="16"/>
      <c r="AHN65" s="16"/>
      <c r="AHO65" s="16"/>
      <c r="AHP65" s="16"/>
      <c r="AHQ65" s="16"/>
      <c r="AHR65" s="16"/>
      <c r="AHS65" s="16"/>
      <c r="AHT65" s="16"/>
      <c r="AHU65" s="16"/>
      <c r="AHV65" s="16"/>
      <c r="AHW65" s="16"/>
      <c r="AHX65" s="16"/>
      <c r="AHY65" s="16"/>
      <c r="AHZ65" s="16"/>
      <c r="AIA65" s="16"/>
      <c r="AIB65" s="16"/>
      <c r="AIC65" s="16"/>
      <c r="AID65" s="16"/>
      <c r="AIE65" s="16"/>
      <c r="AIF65" s="16"/>
      <c r="AIG65" s="16"/>
      <c r="AIH65" s="16"/>
      <c r="AII65" s="16"/>
      <c r="AIJ65" s="16"/>
      <c r="AIK65" s="16"/>
      <c r="AIL65" s="16"/>
      <c r="AIM65" s="16"/>
      <c r="AIN65" s="16"/>
      <c r="AIO65" s="16"/>
      <c r="AIP65" s="16"/>
      <c r="AIQ65" s="16"/>
      <c r="AIR65" s="16"/>
      <c r="AIS65" s="16"/>
      <c r="AIT65" s="16"/>
      <c r="AIU65" s="16"/>
      <c r="AIV65" s="16"/>
      <c r="AIW65" s="16"/>
      <c r="AIX65" s="16"/>
      <c r="AIY65" s="16"/>
      <c r="AIZ65" s="16"/>
      <c r="AJA65" s="16"/>
      <c r="AJB65" s="16"/>
      <c r="AJC65" s="16"/>
      <c r="AJD65" s="16"/>
      <c r="AJE65" s="16"/>
      <c r="AJF65" s="16"/>
      <c r="AJG65" s="16"/>
      <c r="AJH65" s="16"/>
      <c r="AJI65" s="16"/>
      <c r="AJJ65" s="16"/>
      <c r="AJK65" s="16"/>
      <c r="AJL65" s="16"/>
      <c r="AJM65" s="16"/>
      <c r="AJN65" s="16"/>
      <c r="AJO65" s="16"/>
      <c r="AJP65" s="16"/>
      <c r="AJQ65" s="16"/>
      <c r="AJR65" s="16"/>
      <c r="AJS65" s="16"/>
      <c r="AJT65" s="16"/>
      <c r="AJU65" s="16"/>
      <c r="AJV65" s="16"/>
      <c r="AJW65" s="16"/>
      <c r="AJX65" s="16"/>
      <c r="AJY65" s="16"/>
      <c r="AJZ65" s="16"/>
      <c r="AKA65" s="16"/>
      <c r="AKB65" s="16"/>
      <c r="AKC65" s="16"/>
      <c r="AKD65" s="16"/>
      <c r="AKE65" s="16"/>
      <c r="AKF65" s="16"/>
      <c r="AKG65" s="16"/>
      <c r="AKH65" s="16"/>
      <c r="AKI65" s="16"/>
      <c r="AKJ65" s="16"/>
      <c r="AKK65" s="16"/>
      <c r="AKL65" s="16"/>
      <c r="AKM65" s="16"/>
      <c r="AKN65" s="16"/>
      <c r="AKO65" s="16"/>
      <c r="AKP65" s="16"/>
      <c r="AKQ65" s="16"/>
      <c r="AKR65" s="16"/>
      <c r="AKS65" s="16"/>
      <c r="AKT65" s="16"/>
      <c r="AKU65" s="16"/>
      <c r="AKV65" s="16"/>
      <c r="AKW65" s="16"/>
      <c r="AKX65" s="16"/>
      <c r="AKY65" s="16"/>
      <c r="AKZ65" s="16"/>
      <c r="ALA65" s="16"/>
      <c r="ALB65" s="16"/>
      <c r="ALC65" s="16"/>
      <c r="ALD65" s="16"/>
      <c r="ALE65" s="16"/>
      <c r="ALF65" s="16"/>
      <c r="ALG65" s="16"/>
      <c r="ALH65" s="16"/>
      <c r="ALI65" s="16"/>
      <c r="ALJ65" s="16"/>
      <c r="ALK65" s="16"/>
      <c r="ALL65" s="16"/>
      <c r="ALM65" s="16"/>
      <c r="ALN65" s="16"/>
      <c r="ALO65" s="16"/>
      <c r="ALP65" s="16"/>
      <c r="ALQ65" s="16"/>
      <c r="ALR65" s="16"/>
      <c r="ALS65" s="16"/>
      <c r="ALT65" s="16"/>
      <c r="ALU65" s="16"/>
      <c r="ALV65" s="16"/>
      <c r="ALW65" s="16"/>
      <c r="ALX65" s="16"/>
      <c r="ALY65" s="16"/>
      <c r="ALZ65" s="16"/>
      <c r="AMA65" s="16"/>
      <c r="AMB65" s="16"/>
      <c r="AMC65" s="16"/>
      <c r="AMD65" s="16"/>
      <c r="AME65" s="16"/>
      <c r="AMF65" s="16"/>
      <c r="AMG65" s="16"/>
      <c r="AMH65" s="16"/>
      <c r="AMI65" s="16"/>
      <c r="AMJ65" s="16"/>
      <c r="AMK65" s="16"/>
      <c r="AML65" s="16"/>
      <c r="AMM65" s="16"/>
      <c r="AMN65" s="16"/>
      <c r="AMO65" s="16"/>
      <c r="AMP65" s="16"/>
      <c r="AMQ65" s="16"/>
      <c r="AMR65" s="16"/>
      <c r="AMS65" s="16"/>
      <c r="AMT65" s="16"/>
      <c r="AMU65" s="16"/>
      <c r="AMV65" s="16"/>
      <c r="AMW65" s="16"/>
      <c r="AMX65" s="16"/>
      <c r="AMY65" s="16"/>
      <c r="AMZ65" s="16"/>
      <c r="ANA65" s="16"/>
      <c r="ANB65" s="16"/>
      <c r="ANC65" s="16"/>
      <c r="AND65" s="16"/>
      <c r="ANE65" s="16"/>
      <c r="ANF65" s="16"/>
      <c r="ANG65" s="16"/>
      <c r="ANH65" s="16"/>
      <c r="ANI65" s="16"/>
      <c r="ANJ65" s="16"/>
      <c r="ANK65" s="16"/>
      <c r="ANL65" s="16"/>
      <c r="ANM65" s="16"/>
      <c r="ANN65" s="16"/>
      <c r="ANO65" s="16"/>
      <c r="ANP65" s="16"/>
      <c r="ANQ65" s="16"/>
      <c r="ANR65" s="16"/>
      <c r="ANS65" s="16"/>
      <c r="ANT65" s="16"/>
      <c r="ANU65" s="16"/>
      <c r="ANV65" s="16"/>
      <c r="ANW65" s="16"/>
      <c r="ANX65" s="16"/>
      <c r="ANY65" s="16"/>
      <c r="ANZ65" s="16"/>
      <c r="AOA65" s="16"/>
      <c r="AOB65" s="16"/>
      <c r="AOC65" s="16"/>
      <c r="AOD65" s="16"/>
      <c r="AOE65" s="16"/>
      <c r="AOF65" s="16"/>
      <c r="AOG65" s="16"/>
      <c r="AOH65" s="16"/>
      <c r="AOI65" s="16"/>
      <c r="AOJ65" s="16"/>
      <c r="AOK65" s="16"/>
      <c r="AOL65" s="16"/>
      <c r="AOM65" s="16"/>
      <c r="AON65" s="16"/>
      <c r="AOO65" s="16"/>
      <c r="AOP65" s="16"/>
      <c r="AOQ65" s="16"/>
      <c r="AOR65" s="16"/>
      <c r="AOS65" s="16"/>
      <c r="AOT65" s="16"/>
      <c r="AOU65" s="16"/>
      <c r="AOV65" s="16"/>
      <c r="AOW65" s="16"/>
      <c r="AOX65" s="16"/>
      <c r="AOY65" s="16"/>
      <c r="AOZ65" s="16"/>
      <c r="APA65" s="16"/>
      <c r="APB65" s="16"/>
      <c r="APC65" s="16"/>
      <c r="APD65" s="16"/>
      <c r="APE65" s="16"/>
      <c r="APF65" s="16"/>
      <c r="APG65" s="16"/>
      <c r="APH65" s="16"/>
      <c r="API65" s="16"/>
      <c r="APJ65" s="16"/>
      <c r="APK65" s="16"/>
      <c r="APL65" s="16"/>
      <c r="APM65" s="16"/>
      <c r="APN65" s="16"/>
      <c r="APO65" s="16"/>
      <c r="APP65" s="16"/>
      <c r="APQ65" s="16"/>
      <c r="APR65" s="16"/>
      <c r="APS65" s="16"/>
      <c r="APT65" s="16"/>
      <c r="APU65" s="16"/>
      <c r="APV65" s="16"/>
      <c r="APW65" s="16"/>
      <c r="APX65" s="16"/>
      <c r="APY65" s="16"/>
      <c r="APZ65" s="16"/>
      <c r="AQA65" s="16"/>
      <c r="AQB65" s="16"/>
      <c r="AQC65" s="16"/>
      <c r="AQD65" s="16"/>
      <c r="AQE65" s="16"/>
      <c r="AQF65" s="16"/>
      <c r="AQG65" s="16"/>
      <c r="AQH65" s="16"/>
      <c r="AQI65" s="16"/>
      <c r="AQJ65" s="16"/>
      <c r="AQK65" s="16"/>
      <c r="AQL65" s="16"/>
      <c r="AQM65" s="16"/>
      <c r="AQN65" s="16"/>
      <c r="AQO65" s="16"/>
      <c r="AQP65" s="16"/>
      <c r="AQQ65" s="16"/>
      <c r="AQR65" s="16"/>
      <c r="AQS65" s="16"/>
      <c r="AQT65" s="16"/>
      <c r="AQU65" s="16"/>
      <c r="AQV65" s="16"/>
      <c r="AQW65" s="16"/>
      <c r="AQX65" s="16"/>
      <c r="AQY65" s="16"/>
      <c r="AQZ65" s="16"/>
      <c r="ARA65" s="16"/>
      <c r="ARB65" s="16"/>
      <c r="ARC65" s="16"/>
      <c r="ARD65" s="16"/>
      <c r="ARE65" s="16"/>
      <c r="ARF65" s="16"/>
      <c r="ARG65" s="16"/>
      <c r="ARH65" s="16"/>
      <c r="ARI65" s="16"/>
      <c r="ARJ65" s="16"/>
      <c r="ARK65" s="16"/>
      <c r="ARL65" s="16"/>
      <c r="ARM65" s="16"/>
      <c r="ARN65" s="16"/>
      <c r="ARO65" s="16"/>
      <c r="ARP65" s="16"/>
      <c r="ARQ65" s="16"/>
      <c r="ARR65" s="16"/>
      <c r="ARS65" s="16"/>
      <c r="ART65" s="16"/>
      <c r="ARU65" s="16"/>
      <c r="ARV65" s="16"/>
      <c r="ARW65" s="16"/>
      <c r="ARX65" s="16"/>
      <c r="ARY65" s="16"/>
      <c r="ARZ65" s="16"/>
      <c r="ASA65" s="16"/>
      <c r="ASB65" s="16"/>
      <c r="ASC65" s="16"/>
      <c r="ASD65" s="16"/>
      <c r="ASE65" s="16"/>
      <c r="ASF65" s="16"/>
      <c r="ASG65" s="16"/>
      <c r="ASH65" s="16"/>
      <c r="ASI65" s="16"/>
      <c r="ASJ65" s="16"/>
      <c r="ASK65" s="16"/>
      <c r="ASL65" s="16"/>
      <c r="ASM65" s="16"/>
      <c r="ASN65" s="16"/>
      <c r="ASO65" s="16"/>
      <c r="ASP65" s="16"/>
      <c r="ASQ65" s="16"/>
      <c r="ASR65" s="16"/>
      <c r="ASS65" s="16"/>
      <c r="AST65" s="16"/>
      <c r="ASU65" s="16"/>
      <c r="ASV65" s="16"/>
      <c r="ASW65" s="16"/>
      <c r="ASX65" s="16"/>
      <c r="ASY65" s="16"/>
      <c r="ASZ65" s="16"/>
      <c r="ATA65" s="16"/>
      <c r="ATB65" s="16"/>
      <c r="ATC65" s="16"/>
      <c r="ATD65" s="16"/>
      <c r="ATE65" s="16"/>
      <c r="ATF65" s="16"/>
      <c r="ATG65" s="16"/>
      <c r="ATH65" s="16"/>
      <c r="ATI65" s="16"/>
      <c r="ATJ65" s="16"/>
      <c r="ATK65" s="16"/>
      <c r="ATL65" s="16"/>
      <c r="ATM65" s="16"/>
      <c r="ATN65" s="16"/>
      <c r="ATO65" s="16"/>
      <c r="ATP65" s="16"/>
      <c r="ATQ65" s="16"/>
      <c r="ATR65" s="16"/>
      <c r="ATS65" s="16"/>
      <c r="ATT65" s="16"/>
      <c r="ATU65" s="16"/>
      <c r="ATV65" s="16"/>
      <c r="ATW65" s="16"/>
      <c r="ATX65" s="16"/>
      <c r="ATY65" s="16"/>
      <c r="ATZ65" s="16"/>
      <c r="AUA65" s="16"/>
      <c r="AUB65" s="16"/>
      <c r="AUC65" s="16"/>
      <c r="AUD65" s="16"/>
      <c r="AUE65" s="16"/>
      <c r="AUF65" s="16"/>
      <c r="AUG65" s="16"/>
      <c r="AUH65" s="16"/>
      <c r="AUI65" s="16"/>
      <c r="AUJ65" s="16"/>
      <c r="AUK65" s="16"/>
      <c r="AUL65" s="16"/>
      <c r="AUM65" s="16"/>
      <c r="AUN65" s="16"/>
      <c r="AUO65" s="16"/>
      <c r="AUP65" s="16"/>
      <c r="AUQ65" s="16"/>
      <c r="AUR65" s="16"/>
      <c r="AUS65" s="16"/>
      <c r="AUT65" s="16"/>
      <c r="AUU65" s="16"/>
      <c r="AUV65" s="16"/>
      <c r="AUW65" s="16"/>
      <c r="AUX65" s="16"/>
      <c r="AUY65" s="16"/>
      <c r="AUZ65" s="16"/>
      <c r="AVA65" s="16"/>
      <c r="AVB65" s="16"/>
      <c r="AVC65" s="16"/>
      <c r="AVD65" s="16"/>
      <c r="AVE65" s="16"/>
      <c r="AVF65" s="16"/>
      <c r="AVG65" s="16"/>
      <c r="AVH65" s="16"/>
      <c r="AVI65" s="16"/>
      <c r="AVJ65" s="16"/>
      <c r="AVK65" s="16"/>
      <c r="AVL65" s="16"/>
      <c r="AVM65" s="16"/>
      <c r="AVN65" s="16"/>
      <c r="AVO65" s="16"/>
      <c r="AVP65" s="16"/>
      <c r="AVQ65" s="16"/>
      <c r="AVR65" s="16"/>
      <c r="AVS65" s="16"/>
      <c r="AVT65" s="16"/>
      <c r="AVU65" s="16"/>
      <c r="AVV65" s="16"/>
      <c r="AVW65" s="16"/>
      <c r="AVX65" s="16"/>
      <c r="AVY65" s="16"/>
      <c r="AVZ65" s="16"/>
      <c r="AWA65" s="16"/>
      <c r="AWB65" s="16"/>
      <c r="AWC65" s="16"/>
      <c r="AWD65" s="16"/>
      <c r="AWE65" s="16"/>
      <c r="AWF65" s="16"/>
      <c r="AWG65" s="16"/>
      <c r="AWH65" s="16"/>
      <c r="AWI65" s="16"/>
      <c r="AWJ65" s="16"/>
      <c r="AWK65" s="16"/>
      <c r="AWL65" s="16"/>
      <c r="AWM65" s="16"/>
      <c r="AWN65" s="16"/>
      <c r="AWO65" s="16"/>
      <c r="AWP65" s="16"/>
      <c r="AWQ65" s="16"/>
      <c r="AWR65" s="16"/>
      <c r="AWS65" s="16"/>
      <c r="AWT65" s="16"/>
      <c r="AWU65" s="16"/>
      <c r="AWV65" s="16"/>
      <c r="AWW65" s="16"/>
      <c r="AWX65" s="16"/>
      <c r="AWY65" s="16"/>
      <c r="AWZ65" s="16"/>
      <c r="AXA65" s="16"/>
      <c r="AXB65" s="16"/>
      <c r="AXC65" s="16"/>
      <c r="AXD65" s="16"/>
      <c r="AXE65" s="16"/>
      <c r="AXF65" s="16"/>
      <c r="AXG65" s="16"/>
      <c r="AXH65" s="16"/>
      <c r="AXI65" s="16"/>
      <c r="AXJ65" s="16"/>
      <c r="AXK65" s="16"/>
      <c r="AXL65" s="16"/>
      <c r="AXM65" s="16"/>
      <c r="AXN65" s="16"/>
      <c r="AXO65" s="16"/>
      <c r="AXP65" s="16"/>
      <c r="AXQ65" s="16"/>
      <c r="AXR65" s="16"/>
      <c r="AXS65" s="16"/>
      <c r="AXT65" s="16"/>
      <c r="AXU65" s="16"/>
      <c r="AXV65" s="16"/>
      <c r="AXW65" s="16"/>
      <c r="AXX65" s="16"/>
      <c r="AXY65" s="16"/>
      <c r="AXZ65" s="16"/>
      <c r="AYA65" s="16"/>
      <c r="AYB65" s="16"/>
      <c r="AYC65" s="16"/>
      <c r="AYD65" s="16"/>
      <c r="AYE65" s="16"/>
      <c r="AYF65" s="16"/>
      <c r="AYG65" s="16"/>
      <c r="AYH65" s="16"/>
      <c r="AYI65" s="16"/>
      <c r="AYJ65" s="16"/>
      <c r="AYK65" s="16"/>
      <c r="AYL65" s="16"/>
      <c r="AYM65" s="16"/>
      <c r="AYN65" s="16"/>
      <c r="AYO65" s="16"/>
      <c r="AYP65" s="16"/>
      <c r="AYQ65" s="16"/>
      <c r="AYR65" s="16"/>
      <c r="AYS65" s="16"/>
      <c r="AYT65" s="16"/>
      <c r="AYU65" s="16"/>
      <c r="AYV65" s="16"/>
      <c r="AYW65" s="16"/>
      <c r="AYX65" s="16"/>
      <c r="AYY65" s="16"/>
      <c r="AYZ65" s="16"/>
      <c r="AZA65" s="16"/>
      <c r="AZB65" s="16"/>
      <c r="AZC65" s="16"/>
      <c r="AZD65" s="16"/>
      <c r="AZE65" s="16"/>
      <c r="AZF65" s="16"/>
      <c r="AZG65" s="16"/>
      <c r="AZH65" s="16"/>
      <c r="AZI65" s="16"/>
      <c r="AZJ65" s="16"/>
      <c r="AZK65" s="16"/>
      <c r="AZL65" s="16"/>
      <c r="AZM65" s="16"/>
      <c r="AZN65" s="16"/>
      <c r="AZO65" s="16"/>
      <c r="AZP65" s="16"/>
      <c r="AZQ65" s="16"/>
      <c r="AZR65" s="16"/>
      <c r="AZS65" s="16"/>
      <c r="AZT65" s="16"/>
      <c r="AZU65" s="16"/>
      <c r="AZV65" s="16"/>
      <c r="AZW65" s="16"/>
      <c r="AZX65" s="16"/>
      <c r="AZY65" s="16"/>
      <c r="AZZ65" s="16"/>
      <c r="BAA65" s="16"/>
      <c r="BAB65" s="16"/>
      <c r="BAC65" s="16"/>
      <c r="BAD65" s="16"/>
      <c r="BAE65" s="16"/>
      <c r="BAF65" s="16"/>
      <c r="BAG65" s="16"/>
      <c r="BAH65" s="16"/>
      <c r="BAI65" s="16"/>
      <c r="BAJ65" s="16"/>
      <c r="BAK65" s="16"/>
      <c r="BAL65" s="16"/>
      <c r="BAM65" s="16"/>
      <c r="BAN65" s="16"/>
      <c r="BAO65" s="16"/>
      <c r="BAP65" s="16"/>
      <c r="BAQ65" s="16"/>
      <c r="BAR65" s="16"/>
      <c r="BAS65" s="16"/>
      <c r="BAT65" s="16"/>
      <c r="BAU65" s="16"/>
      <c r="BAV65" s="16"/>
      <c r="BAW65" s="16"/>
      <c r="BAX65" s="16"/>
      <c r="BAY65" s="16"/>
      <c r="BAZ65" s="16"/>
      <c r="BBA65" s="16"/>
      <c r="BBB65" s="16"/>
      <c r="BBC65" s="16"/>
      <c r="BBD65" s="16"/>
      <c r="BBE65" s="16"/>
      <c r="BBF65" s="16"/>
      <c r="BBG65" s="16"/>
      <c r="BBH65" s="16"/>
      <c r="BBI65" s="16"/>
      <c r="BBJ65" s="16"/>
      <c r="BBK65" s="16"/>
      <c r="BBL65" s="16"/>
      <c r="BBM65" s="16"/>
      <c r="BBN65" s="16"/>
      <c r="BBO65" s="16"/>
      <c r="BBP65" s="16"/>
      <c r="BBQ65" s="16"/>
      <c r="BBR65" s="16"/>
      <c r="BBS65" s="16"/>
      <c r="BBT65" s="16"/>
      <c r="BBU65" s="16"/>
      <c r="BBV65" s="16"/>
      <c r="BBW65" s="16"/>
      <c r="BBX65" s="16"/>
      <c r="BBY65" s="16"/>
      <c r="BBZ65" s="16"/>
      <c r="BCA65" s="16"/>
      <c r="BCB65" s="16"/>
      <c r="BCC65" s="16"/>
      <c r="BCD65" s="16"/>
      <c r="BCE65" s="16"/>
      <c r="BCF65" s="16"/>
      <c r="BCG65" s="16"/>
      <c r="BCH65" s="16"/>
      <c r="BCI65" s="16"/>
      <c r="BCJ65" s="16"/>
      <c r="BCK65" s="16"/>
      <c r="BCL65" s="16"/>
      <c r="BCM65" s="16"/>
      <c r="BCN65" s="16"/>
      <c r="BCO65" s="16"/>
      <c r="BCP65" s="16"/>
      <c r="BCQ65" s="16"/>
      <c r="BCR65" s="16"/>
      <c r="BCS65" s="16"/>
      <c r="BCT65" s="16"/>
      <c r="BCU65" s="16"/>
      <c r="BCV65" s="16"/>
      <c r="BCW65" s="16"/>
      <c r="BCX65" s="16"/>
      <c r="BCY65" s="16"/>
      <c r="BCZ65" s="16"/>
      <c r="BDA65" s="16"/>
      <c r="BDB65" s="16"/>
      <c r="BDC65" s="16"/>
      <c r="BDD65" s="16"/>
      <c r="BDE65" s="16"/>
      <c r="BDF65" s="16"/>
      <c r="BDG65" s="16"/>
      <c r="BDH65" s="16"/>
      <c r="BDI65" s="16"/>
      <c r="BDJ65" s="16"/>
      <c r="BDK65" s="16"/>
      <c r="BDL65" s="16"/>
      <c r="BDM65" s="16"/>
      <c r="BDN65" s="16"/>
      <c r="BDO65" s="16"/>
      <c r="BDP65" s="16"/>
      <c r="BDQ65" s="16"/>
      <c r="BDR65" s="16"/>
      <c r="BDS65" s="16"/>
      <c r="BDT65" s="16"/>
      <c r="BDU65" s="16"/>
      <c r="BDV65" s="16"/>
      <c r="BDW65" s="16"/>
      <c r="BDX65" s="16"/>
      <c r="BDY65" s="16"/>
      <c r="BDZ65" s="16"/>
      <c r="BEA65" s="16"/>
      <c r="BEB65" s="16"/>
      <c r="BEC65" s="16"/>
      <c r="BED65" s="16"/>
      <c r="BEE65" s="16"/>
      <c r="BEF65" s="16"/>
      <c r="BEG65" s="16"/>
      <c r="BEH65" s="16"/>
      <c r="BEI65" s="16"/>
      <c r="BEJ65" s="16"/>
      <c r="BEK65" s="16"/>
      <c r="BEL65" s="16"/>
      <c r="BEM65" s="16"/>
      <c r="BEN65" s="16"/>
      <c r="BEO65" s="16"/>
      <c r="BEP65" s="16"/>
      <c r="BEQ65" s="16"/>
      <c r="BER65" s="16"/>
      <c r="BES65" s="16"/>
      <c r="BET65" s="16"/>
      <c r="BEU65" s="16"/>
      <c r="BEV65" s="16"/>
      <c r="BEW65" s="16"/>
      <c r="BEX65" s="16"/>
      <c r="BEY65" s="16"/>
      <c r="BEZ65" s="16"/>
      <c r="BFA65" s="16"/>
      <c r="BFB65" s="16"/>
      <c r="BFC65" s="16"/>
      <c r="BFD65" s="16"/>
      <c r="BFE65" s="16"/>
      <c r="BFF65" s="16"/>
      <c r="BFG65" s="16"/>
      <c r="BFH65" s="16"/>
      <c r="BFI65" s="16"/>
      <c r="BFJ65" s="16"/>
      <c r="BFK65" s="16"/>
      <c r="BFL65" s="16"/>
      <c r="BFM65" s="16"/>
      <c r="BFN65" s="16"/>
      <c r="BFO65" s="16"/>
      <c r="BFP65" s="16"/>
      <c r="BFQ65" s="16"/>
      <c r="BFR65" s="16"/>
      <c r="BFS65" s="16"/>
      <c r="BFT65" s="16"/>
      <c r="BFU65" s="16"/>
      <c r="BFV65" s="16"/>
      <c r="BFW65" s="16"/>
      <c r="BFX65" s="16"/>
      <c r="BFY65" s="16"/>
      <c r="BFZ65" s="16"/>
      <c r="BGA65" s="16"/>
      <c r="BGB65" s="16"/>
      <c r="BGC65" s="16"/>
      <c r="BGD65" s="16"/>
      <c r="BGE65" s="16"/>
      <c r="BGF65" s="16"/>
      <c r="BGG65" s="16"/>
      <c r="BGH65" s="16"/>
      <c r="BGI65" s="16"/>
      <c r="BGJ65" s="16"/>
      <c r="BGK65" s="16"/>
      <c r="BGL65" s="16"/>
      <c r="BGM65" s="16"/>
      <c r="BGN65" s="16"/>
      <c r="BGO65" s="16"/>
      <c r="BGP65" s="16"/>
      <c r="BGQ65" s="16"/>
      <c r="BGR65" s="16"/>
      <c r="BGS65" s="16"/>
      <c r="BGT65" s="16"/>
      <c r="BGU65" s="16"/>
      <c r="BGV65" s="16"/>
      <c r="BGW65" s="16"/>
      <c r="BGX65" s="16"/>
      <c r="BGY65" s="16"/>
      <c r="BGZ65" s="16"/>
      <c r="BHA65" s="16"/>
      <c r="BHB65" s="16"/>
      <c r="BHC65" s="16"/>
      <c r="BHD65" s="16"/>
      <c r="BHE65" s="16"/>
      <c r="BHF65" s="16"/>
      <c r="BHG65" s="16"/>
      <c r="BHH65" s="16"/>
      <c r="BHI65" s="16"/>
      <c r="BHJ65" s="16"/>
      <c r="BHK65" s="16"/>
      <c r="BHL65" s="16"/>
      <c r="BHM65" s="16"/>
      <c r="BHN65" s="16"/>
      <c r="BHO65" s="16"/>
      <c r="BHP65" s="16"/>
      <c r="BHQ65" s="16"/>
      <c r="BHR65" s="16"/>
      <c r="BHS65" s="16"/>
      <c r="BHT65" s="16"/>
      <c r="BHU65" s="16"/>
      <c r="BHV65" s="16"/>
      <c r="BHW65" s="16"/>
      <c r="BHX65" s="16"/>
      <c r="BHY65" s="16"/>
      <c r="BHZ65" s="16"/>
      <c r="BIA65" s="16"/>
      <c r="BIB65" s="16"/>
      <c r="BIC65" s="16"/>
      <c r="BID65" s="16"/>
      <c r="BIE65" s="16"/>
      <c r="BIF65" s="16"/>
      <c r="BIG65" s="16"/>
      <c r="BIH65" s="16"/>
      <c r="BII65" s="16"/>
      <c r="BIJ65" s="16"/>
      <c r="BIK65" s="16"/>
      <c r="BIL65" s="16"/>
      <c r="BIM65" s="16"/>
      <c r="BIN65" s="16"/>
      <c r="BIO65" s="16"/>
      <c r="BIP65" s="16"/>
      <c r="BIQ65" s="16"/>
      <c r="BIR65" s="16"/>
      <c r="BIS65" s="16"/>
      <c r="BIT65" s="16"/>
      <c r="BIU65" s="16"/>
      <c r="BIV65" s="16"/>
      <c r="BIW65" s="16"/>
      <c r="BIX65" s="16"/>
      <c r="BIY65" s="16"/>
      <c r="BIZ65" s="16"/>
      <c r="BJA65" s="16"/>
      <c r="BJB65" s="16"/>
      <c r="BJC65" s="16"/>
      <c r="BJD65" s="16"/>
      <c r="BJE65" s="16"/>
      <c r="BJF65" s="16"/>
      <c r="BJG65" s="16"/>
      <c r="BJH65" s="16"/>
      <c r="BJI65" s="16"/>
      <c r="BJJ65" s="16"/>
      <c r="BJK65" s="16"/>
      <c r="BJL65" s="16"/>
      <c r="BJM65" s="16"/>
      <c r="BJN65" s="16"/>
      <c r="BJO65" s="16"/>
      <c r="BJP65" s="16"/>
      <c r="BJQ65" s="16"/>
      <c r="BJR65" s="16"/>
      <c r="BJS65" s="16"/>
      <c r="BJT65" s="16"/>
      <c r="BJU65" s="16"/>
      <c r="BJV65" s="16"/>
      <c r="BJW65" s="16"/>
      <c r="BJX65" s="16"/>
      <c r="BJY65" s="16"/>
      <c r="BJZ65" s="16"/>
      <c r="BKA65" s="16"/>
      <c r="BKB65" s="16"/>
      <c r="BKC65" s="16"/>
      <c r="BKD65" s="16"/>
      <c r="BKE65" s="16"/>
      <c r="BKF65" s="16"/>
      <c r="BKG65" s="16"/>
      <c r="BKH65" s="16"/>
      <c r="BKI65" s="16"/>
      <c r="BKJ65" s="16"/>
      <c r="BKK65" s="16"/>
      <c r="BKL65" s="16"/>
      <c r="BKM65" s="16"/>
      <c r="BKN65" s="16"/>
      <c r="BKO65" s="16"/>
      <c r="BKP65" s="16"/>
      <c r="BKQ65" s="16"/>
      <c r="BKR65" s="16"/>
      <c r="BKS65" s="16"/>
      <c r="BKT65" s="16"/>
      <c r="BKU65" s="16"/>
      <c r="BKV65" s="16"/>
      <c r="BKW65" s="16"/>
      <c r="BKX65" s="16"/>
      <c r="BKY65" s="16"/>
      <c r="BKZ65" s="16"/>
      <c r="BLA65" s="16"/>
      <c r="BLB65" s="16"/>
      <c r="BLC65" s="16"/>
      <c r="BLD65" s="16"/>
      <c r="BLE65" s="16"/>
      <c r="BLF65" s="16"/>
      <c r="BLG65" s="16"/>
      <c r="BLH65" s="16"/>
      <c r="BLI65" s="16"/>
      <c r="BLJ65" s="16"/>
      <c r="BLK65" s="16"/>
      <c r="BLL65" s="16"/>
      <c r="BLM65" s="16"/>
      <c r="BLN65" s="16"/>
      <c r="BLO65" s="16"/>
      <c r="BLP65" s="16"/>
      <c r="BLQ65" s="16"/>
      <c r="BLR65" s="16"/>
      <c r="BLS65" s="16"/>
      <c r="BLT65" s="16"/>
      <c r="BLU65" s="16"/>
      <c r="BLV65" s="16"/>
      <c r="BLW65" s="16"/>
      <c r="BLX65" s="16"/>
      <c r="BLY65" s="16"/>
      <c r="BLZ65" s="16"/>
      <c r="BMA65" s="16"/>
      <c r="BMB65" s="16"/>
      <c r="BMC65" s="16"/>
      <c r="BMD65" s="16"/>
      <c r="BME65" s="16"/>
      <c r="BMF65" s="16"/>
      <c r="BMG65" s="16"/>
      <c r="BMH65" s="16"/>
      <c r="BMI65" s="16"/>
      <c r="BMJ65" s="16"/>
      <c r="BMK65" s="16"/>
      <c r="BML65" s="16"/>
      <c r="BMM65" s="16"/>
      <c r="BMN65" s="16"/>
      <c r="BMO65" s="16"/>
      <c r="BMP65" s="16"/>
      <c r="BMQ65" s="16"/>
      <c r="BMR65" s="16"/>
      <c r="BMS65" s="16"/>
      <c r="BMT65" s="16"/>
      <c r="BMU65" s="16"/>
      <c r="BMV65" s="16"/>
      <c r="BMW65" s="16"/>
      <c r="BMX65" s="16"/>
      <c r="BMY65" s="16"/>
      <c r="BMZ65" s="16"/>
      <c r="BNA65" s="16"/>
      <c r="BNB65" s="16"/>
      <c r="BNC65" s="16"/>
      <c r="BND65" s="16"/>
      <c r="BNE65" s="16"/>
      <c r="BNF65" s="16"/>
      <c r="BNG65" s="16"/>
      <c r="BNH65" s="16"/>
      <c r="BNI65" s="16"/>
      <c r="BNJ65" s="16"/>
      <c r="BNK65" s="16"/>
      <c r="BNL65" s="16"/>
      <c r="BNM65" s="16"/>
      <c r="BNN65" s="16"/>
      <c r="BNO65" s="16"/>
      <c r="BNP65" s="16"/>
      <c r="BNQ65" s="16"/>
      <c r="BNR65" s="16"/>
      <c r="BNS65" s="16"/>
      <c r="BNT65" s="16"/>
      <c r="BNU65" s="16"/>
      <c r="BNV65" s="16"/>
      <c r="BNW65" s="16"/>
      <c r="BNX65" s="16"/>
      <c r="BNY65" s="16"/>
      <c r="BNZ65" s="16"/>
      <c r="BOA65" s="16"/>
      <c r="BOB65" s="16"/>
      <c r="BOC65" s="16"/>
      <c r="BOD65" s="16"/>
      <c r="BOE65" s="16"/>
      <c r="BOF65" s="16"/>
      <c r="BOG65" s="16"/>
      <c r="BOH65" s="16"/>
      <c r="BOI65" s="16"/>
      <c r="BOJ65" s="16"/>
      <c r="BOK65" s="16"/>
      <c r="BOL65" s="16"/>
      <c r="BOM65" s="16"/>
      <c r="BON65" s="16"/>
      <c r="BOO65" s="16"/>
      <c r="BOP65" s="16"/>
      <c r="BOQ65" s="16"/>
      <c r="BOR65" s="16"/>
      <c r="BOS65" s="16"/>
      <c r="BOT65" s="16"/>
      <c r="BOU65" s="16"/>
      <c r="BOV65" s="16"/>
      <c r="BOW65" s="16"/>
      <c r="BOX65" s="16"/>
      <c r="BOY65" s="16"/>
      <c r="BOZ65" s="16"/>
      <c r="BPA65" s="16"/>
      <c r="BPB65" s="16"/>
      <c r="BPC65" s="16"/>
      <c r="BPD65" s="16"/>
      <c r="BPE65" s="16"/>
      <c r="BPF65" s="16"/>
      <c r="BPG65" s="16"/>
      <c r="BPH65" s="16"/>
      <c r="BPI65" s="16"/>
      <c r="BPJ65" s="16"/>
      <c r="BPK65" s="16"/>
      <c r="BPL65" s="16"/>
      <c r="BPM65" s="16"/>
      <c r="BPN65" s="16"/>
      <c r="BPO65" s="16"/>
      <c r="BPP65" s="16"/>
      <c r="BPQ65" s="16"/>
      <c r="BPR65" s="16"/>
      <c r="BPS65" s="16"/>
      <c r="BPT65" s="16"/>
      <c r="BPU65" s="16"/>
      <c r="BPV65" s="16"/>
      <c r="BPW65" s="16"/>
      <c r="BPX65" s="16"/>
      <c r="BPY65" s="16"/>
      <c r="BPZ65" s="16"/>
      <c r="BQA65" s="16"/>
      <c r="BQB65" s="16"/>
      <c r="BQC65" s="16"/>
      <c r="BQD65" s="16"/>
      <c r="BQE65" s="16"/>
      <c r="BQF65" s="16"/>
      <c r="BQG65" s="16"/>
      <c r="BQH65" s="16"/>
      <c r="BQI65" s="16"/>
      <c r="BQJ65" s="16"/>
      <c r="BQK65" s="16"/>
      <c r="BQL65" s="16"/>
      <c r="BQM65" s="16"/>
      <c r="BQN65" s="16"/>
      <c r="BQO65" s="16"/>
      <c r="BQP65" s="16"/>
      <c r="BQQ65" s="16"/>
      <c r="BQR65" s="16"/>
      <c r="BQS65" s="16"/>
      <c r="BQT65" s="16"/>
      <c r="BQU65" s="16"/>
      <c r="BQV65" s="16"/>
      <c r="BQW65" s="16"/>
      <c r="BQX65" s="16"/>
      <c r="BQY65" s="16"/>
      <c r="BQZ65" s="16"/>
      <c r="BRA65" s="16"/>
      <c r="BRB65" s="16"/>
      <c r="BRC65" s="16"/>
      <c r="BRD65" s="16"/>
      <c r="BRE65" s="16"/>
      <c r="BRF65" s="16"/>
      <c r="BRG65" s="16"/>
      <c r="BRH65" s="16"/>
      <c r="BRI65" s="16"/>
      <c r="BRJ65" s="16"/>
      <c r="BRK65" s="16"/>
      <c r="BRL65" s="16"/>
      <c r="BRM65" s="16"/>
      <c r="BRN65" s="16"/>
      <c r="BRO65" s="16"/>
      <c r="BRP65" s="16"/>
      <c r="BRQ65" s="16"/>
      <c r="BRR65" s="16"/>
      <c r="BRS65" s="16"/>
      <c r="BRT65" s="16"/>
      <c r="BRU65" s="16"/>
      <c r="BRV65" s="16"/>
      <c r="BRW65" s="16"/>
      <c r="BRX65" s="16"/>
      <c r="BRY65" s="16"/>
      <c r="BRZ65" s="16"/>
      <c r="BSA65" s="16"/>
      <c r="BSB65" s="16"/>
      <c r="BSC65" s="16"/>
      <c r="BSD65" s="16"/>
      <c r="BSE65" s="16"/>
      <c r="BSF65" s="16"/>
      <c r="BSG65" s="16"/>
      <c r="BSH65" s="16"/>
      <c r="BSI65" s="16"/>
      <c r="BSJ65" s="16"/>
      <c r="BSK65" s="16"/>
      <c r="BSL65" s="16"/>
      <c r="BSM65" s="16"/>
      <c r="BSN65" s="16"/>
      <c r="BSO65" s="16"/>
      <c r="BSP65" s="16"/>
      <c r="BSQ65" s="16"/>
      <c r="BSR65" s="16"/>
      <c r="BSS65" s="16"/>
      <c r="BST65" s="16"/>
      <c r="BSU65" s="16"/>
      <c r="BSV65" s="16"/>
      <c r="BSW65" s="16"/>
      <c r="BSX65" s="16"/>
      <c r="BSY65" s="16"/>
      <c r="BSZ65" s="16"/>
      <c r="BTA65" s="16"/>
      <c r="BTB65" s="16"/>
      <c r="BTC65" s="16"/>
      <c r="BTD65" s="16"/>
      <c r="BTE65" s="16"/>
      <c r="BTF65" s="16"/>
      <c r="BTG65" s="16"/>
      <c r="BTH65" s="16"/>
    </row>
    <row r="66" spans="1:1880" s="317" customFormat="1" ht="110.25" customHeight="1" x14ac:dyDescent="0.3">
      <c r="A66" s="561">
        <v>622</v>
      </c>
      <c r="B66" s="318" t="s">
        <v>212</v>
      </c>
      <c r="C66" s="561" t="s">
        <v>231</v>
      </c>
      <c r="D66" s="79" t="s">
        <v>341</v>
      </c>
      <c r="E66" s="273" t="e">
        <f>INDEX('PY1 Data(H)'!$A$1:$CZ$258,MATCH('Unit Data from Audit Worksheet'!$A66,'PY1 Data(H)'!$A$1:$A$258,0),MATCH('Unit Data from Audit Worksheet'!$D$2,'PY1 Data(H)'!$A$1:$CZ$1,0))</f>
        <v>#N/A</v>
      </c>
      <c r="F66" s="138">
        <v>0</v>
      </c>
      <c r="G66" s="303"/>
      <c r="H66" s="15"/>
      <c r="I66" s="315"/>
      <c r="J66"/>
      <c r="K66" s="16"/>
      <c r="L66"/>
      <c r="M66" s="16"/>
      <c r="N66" s="140"/>
      <c r="O66" s="16"/>
      <c r="P66" s="16"/>
      <c r="Q66" s="16"/>
      <c r="R66" s="16"/>
      <c r="S66" s="16"/>
      <c r="T66" s="16"/>
      <c r="U66" s="16"/>
      <c r="V66" s="16"/>
      <c r="W66" s="16"/>
      <c r="X66" s="1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c r="AMF66" s="16"/>
      <c r="AMG66" s="16"/>
      <c r="AMH66" s="16"/>
      <c r="AMI66" s="16"/>
      <c r="AMJ66" s="16"/>
      <c r="AMK66" s="16"/>
      <c r="AML66" s="16"/>
      <c r="AMM66" s="16"/>
      <c r="AMN66" s="16"/>
      <c r="AMO66" s="16"/>
      <c r="AMP66" s="16"/>
      <c r="AMQ66" s="16"/>
      <c r="AMR66" s="16"/>
      <c r="AMS66" s="16"/>
      <c r="AMT66" s="16"/>
      <c r="AMU66" s="16"/>
      <c r="AMV66" s="16"/>
      <c r="AMW66" s="16"/>
      <c r="AMX66" s="16"/>
      <c r="AMY66" s="16"/>
      <c r="AMZ66" s="16"/>
      <c r="ANA66" s="16"/>
      <c r="ANB66" s="16"/>
      <c r="ANC66" s="16"/>
      <c r="AND66" s="16"/>
      <c r="ANE66" s="16"/>
      <c r="ANF66" s="16"/>
      <c r="ANG66" s="16"/>
      <c r="ANH66" s="16"/>
      <c r="ANI66" s="16"/>
      <c r="ANJ66" s="16"/>
      <c r="ANK66" s="16"/>
      <c r="ANL66" s="16"/>
      <c r="ANM66" s="16"/>
      <c r="ANN66" s="16"/>
      <c r="ANO66" s="16"/>
      <c r="ANP66" s="16"/>
      <c r="ANQ66" s="16"/>
      <c r="ANR66" s="16"/>
      <c r="ANS66" s="16"/>
      <c r="ANT66" s="16"/>
      <c r="ANU66" s="16"/>
      <c r="ANV66" s="16"/>
      <c r="ANW66" s="16"/>
      <c r="ANX66" s="16"/>
      <c r="ANY66" s="16"/>
      <c r="ANZ66" s="16"/>
      <c r="AOA66" s="16"/>
      <c r="AOB66" s="16"/>
      <c r="AOC66" s="16"/>
      <c r="AOD66" s="16"/>
      <c r="AOE66" s="16"/>
      <c r="AOF66" s="16"/>
      <c r="AOG66" s="16"/>
      <c r="AOH66" s="16"/>
      <c r="AOI66" s="16"/>
      <c r="AOJ66" s="16"/>
      <c r="AOK66" s="16"/>
      <c r="AOL66" s="16"/>
      <c r="AOM66" s="16"/>
      <c r="AON66" s="16"/>
      <c r="AOO66" s="16"/>
      <c r="AOP66" s="16"/>
      <c r="AOQ66" s="16"/>
      <c r="AOR66" s="16"/>
      <c r="AOS66" s="16"/>
      <c r="AOT66" s="16"/>
      <c r="AOU66" s="16"/>
      <c r="AOV66" s="16"/>
      <c r="AOW66" s="16"/>
      <c r="AOX66" s="16"/>
      <c r="AOY66" s="16"/>
      <c r="AOZ66" s="16"/>
      <c r="APA66" s="16"/>
      <c r="APB66" s="16"/>
      <c r="APC66" s="16"/>
      <c r="APD66" s="16"/>
      <c r="APE66" s="16"/>
      <c r="APF66" s="16"/>
      <c r="APG66" s="16"/>
      <c r="APH66" s="16"/>
      <c r="API66" s="16"/>
      <c r="APJ66" s="16"/>
      <c r="APK66" s="16"/>
      <c r="APL66" s="16"/>
      <c r="APM66" s="16"/>
      <c r="APN66" s="16"/>
      <c r="APO66" s="16"/>
      <c r="APP66" s="16"/>
      <c r="APQ66" s="16"/>
      <c r="APR66" s="16"/>
      <c r="APS66" s="16"/>
      <c r="APT66" s="16"/>
      <c r="APU66" s="16"/>
      <c r="APV66" s="16"/>
      <c r="APW66" s="16"/>
      <c r="APX66" s="16"/>
      <c r="APY66" s="16"/>
      <c r="APZ66" s="16"/>
      <c r="AQA66" s="16"/>
      <c r="AQB66" s="16"/>
      <c r="AQC66" s="16"/>
      <c r="AQD66" s="16"/>
      <c r="AQE66" s="16"/>
      <c r="AQF66" s="16"/>
      <c r="AQG66" s="16"/>
      <c r="AQH66" s="16"/>
      <c r="AQI66" s="16"/>
      <c r="AQJ66" s="16"/>
      <c r="AQK66" s="16"/>
      <c r="AQL66" s="16"/>
      <c r="AQM66" s="16"/>
      <c r="AQN66" s="16"/>
      <c r="AQO66" s="16"/>
      <c r="AQP66" s="16"/>
      <c r="AQQ66" s="16"/>
      <c r="AQR66" s="16"/>
      <c r="AQS66" s="16"/>
      <c r="AQT66" s="16"/>
      <c r="AQU66" s="16"/>
      <c r="AQV66" s="16"/>
      <c r="AQW66" s="16"/>
      <c r="AQX66" s="16"/>
      <c r="AQY66" s="16"/>
      <c r="AQZ66" s="16"/>
      <c r="ARA66" s="16"/>
      <c r="ARB66" s="16"/>
      <c r="ARC66" s="16"/>
      <c r="ARD66" s="16"/>
      <c r="ARE66" s="16"/>
      <c r="ARF66" s="16"/>
      <c r="ARG66" s="16"/>
      <c r="ARH66" s="16"/>
      <c r="ARI66" s="16"/>
      <c r="ARJ66" s="16"/>
      <c r="ARK66" s="16"/>
      <c r="ARL66" s="16"/>
      <c r="ARM66" s="16"/>
      <c r="ARN66" s="16"/>
      <c r="ARO66" s="16"/>
      <c r="ARP66" s="16"/>
      <c r="ARQ66" s="16"/>
      <c r="ARR66" s="16"/>
      <c r="ARS66" s="16"/>
      <c r="ART66" s="16"/>
      <c r="ARU66" s="16"/>
      <c r="ARV66" s="16"/>
      <c r="ARW66" s="16"/>
      <c r="ARX66" s="16"/>
      <c r="ARY66" s="16"/>
      <c r="ARZ66" s="16"/>
      <c r="ASA66" s="16"/>
      <c r="ASB66" s="16"/>
      <c r="ASC66" s="16"/>
      <c r="ASD66" s="16"/>
      <c r="ASE66" s="16"/>
      <c r="ASF66" s="16"/>
      <c r="ASG66" s="16"/>
      <c r="ASH66" s="16"/>
      <c r="ASI66" s="16"/>
      <c r="ASJ66" s="16"/>
      <c r="ASK66" s="16"/>
      <c r="ASL66" s="16"/>
      <c r="ASM66" s="16"/>
      <c r="ASN66" s="16"/>
      <c r="ASO66" s="16"/>
      <c r="ASP66" s="16"/>
      <c r="ASQ66" s="16"/>
      <c r="ASR66" s="16"/>
      <c r="ASS66" s="16"/>
      <c r="AST66" s="16"/>
      <c r="ASU66" s="16"/>
      <c r="ASV66" s="16"/>
      <c r="ASW66" s="16"/>
      <c r="ASX66" s="16"/>
      <c r="ASY66" s="16"/>
      <c r="ASZ66" s="16"/>
      <c r="ATA66" s="16"/>
      <c r="ATB66" s="16"/>
      <c r="ATC66" s="16"/>
      <c r="ATD66" s="16"/>
      <c r="ATE66" s="16"/>
      <c r="ATF66" s="16"/>
      <c r="ATG66" s="16"/>
      <c r="ATH66" s="16"/>
      <c r="ATI66" s="16"/>
      <c r="ATJ66" s="16"/>
      <c r="ATK66" s="16"/>
      <c r="ATL66" s="16"/>
      <c r="ATM66" s="16"/>
      <c r="ATN66" s="16"/>
      <c r="ATO66" s="16"/>
      <c r="ATP66" s="16"/>
      <c r="ATQ66" s="16"/>
      <c r="ATR66" s="16"/>
      <c r="ATS66" s="16"/>
      <c r="ATT66" s="16"/>
      <c r="ATU66" s="16"/>
      <c r="ATV66" s="16"/>
      <c r="ATW66" s="16"/>
      <c r="ATX66" s="16"/>
      <c r="ATY66" s="16"/>
      <c r="ATZ66" s="16"/>
      <c r="AUA66" s="16"/>
      <c r="AUB66" s="16"/>
      <c r="AUC66" s="16"/>
      <c r="AUD66" s="16"/>
      <c r="AUE66" s="16"/>
      <c r="AUF66" s="16"/>
      <c r="AUG66" s="16"/>
      <c r="AUH66" s="16"/>
      <c r="AUI66" s="16"/>
      <c r="AUJ66" s="16"/>
      <c r="AUK66" s="16"/>
      <c r="AUL66" s="16"/>
      <c r="AUM66" s="16"/>
      <c r="AUN66" s="16"/>
      <c r="AUO66" s="16"/>
      <c r="AUP66" s="16"/>
      <c r="AUQ66" s="16"/>
      <c r="AUR66" s="16"/>
      <c r="AUS66" s="16"/>
      <c r="AUT66" s="16"/>
      <c r="AUU66" s="16"/>
      <c r="AUV66" s="16"/>
      <c r="AUW66" s="16"/>
      <c r="AUX66" s="16"/>
      <c r="AUY66" s="16"/>
      <c r="AUZ66" s="16"/>
      <c r="AVA66" s="16"/>
      <c r="AVB66" s="16"/>
      <c r="AVC66" s="16"/>
      <c r="AVD66" s="16"/>
      <c r="AVE66" s="16"/>
      <c r="AVF66" s="16"/>
      <c r="AVG66" s="16"/>
      <c r="AVH66" s="16"/>
      <c r="AVI66" s="16"/>
      <c r="AVJ66" s="16"/>
      <c r="AVK66" s="16"/>
      <c r="AVL66" s="16"/>
      <c r="AVM66" s="16"/>
      <c r="AVN66" s="16"/>
      <c r="AVO66" s="16"/>
      <c r="AVP66" s="16"/>
      <c r="AVQ66" s="16"/>
      <c r="AVR66" s="16"/>
      <c r="AVS66" s="16"/>
      <c r="AVT66" s="16"/>
      <c r="AVU66" s="16"/>
      <c r="AVV66" s="16"/>
      <c r="AVW66" s="16"/>
      <c r="AVX66" s="16"/>
      <c r="AVY66" s="16"/>
      <c r="AVZ66" s="16"/>
      <c r="AWA66" s="16"/>
      <c r="AWB66" s="16"/>
      <c r="AWC66" s="16"/>
      <c r="AWD66" s="16"/>
      <c r="AWE66" s="16"/>
      <c r="AWF66" s="16"/>
      <c r="AWG66" s="16"/>
      <c r="AWH66" s="16"/>
      <c r="AWI66" s="16"/>
      <c r="AWJ66" s="16"/>
      <c r="AWK66" s="16"/>
      <c r="AWL66" s="16"/>
      <c r="AWM66" s="16"/>
      <c r="AWN66" s="16"/>
      <c r="AWO66" s="16"/>
      <c r="AWP66" s="16"/>
      <c r="AWQ66" s="16"/>
      <c r="AWR66" s="16"/>
      <c r="AWS66" s="16"/>
      <c r="AWT66" s="16"/>
      <c r="AWU66" s="16"/>
      <c r="AWV66" s="16"/>
      <c r="AWW66" s="16"/>
      <c r="AWX66" s="16"/>
      <c r="AWY66" s="16"/>
      <c r="AWZ66" s="16"/>
      <c r="AXA66" s="16"/>
      <c r="AXB66" s="16"/>
      <c r="AXC66" s="16"/>
      <c r="AXD66" s="16"/>
      <c r="AXE66" s="16"/>
      <c r="AXF66" s="16"/>
      <c r="AXG66" s="16"/>
      <c r="AXH66" s="16"/>
      <c r="AXI66" s="16"/>
      <c r="AXJ66" s="16"/>
      <c r="AXK66" s="16"/>
      <c r="AXL66" s="16"/>
      <c r="AXM66" s="16"/>
      <c r="AXN66" s="16"/>
      <c r="AXO66" s="16"/>
      <c r="AXP66" s="16"/>
      <c r="AXQ66" s="16"/>
      <c r="AXR66" s="16"/>
      <c r="AXS66" s="16"/>
      <c r="AXT66" s="16"/>
      <c r="AXU66" s="16"/>
      <c r="AXV66" s="16"/>
      <c r="AXW66" s="16"/>
      <c r="AXX66" s="16"/>
      <c r="AXY66" s="16"/>
      <c r="AXZ66" s="16"/>
      <c r="AYA66" s="16"/>
      <c r="AYB66" s="16"/>
      <c r="AYC66" s="16"/>
      <c r="AYD66" s="16"/>
      <c r="AYE66" s="16"/>
      <c r="AYF66" s="16"/>
      <c r="AYG66" s="16"/>
      <c r="AYH66" s="16"/>
      <c r="AYI66" s="16"/>
      <c r="AYJ66" s="16"/>
      <c r="AYK66" s="16"/>
      <c r="AYL66" s="16"/>
      <c r="AYM66" s="16"/>
      <c r="AYN66" s="16"/>
      <c r="AYO66" s="16"/>
      <c r="AYP66" s="16"/>
      <c r="AYQ66" s="16"/>
      <c r="AYR66" s="16"/>
      <c r="AYS66" s="16"/>
      <c r="AYT66" s="16"/>
      <c r="AYU66" s="16"/>
      <c r="AYV66" s="16"/>
      <c r="AYW66" s="16"/>
      <c r="AYX66" s="16"/>
      <c r="AYY66" s="16"/>
      <c r="AYZ66" s="16"/>
      <c r="AZA66" s="16"/>
      <c r="AZB66" s="16"/>
      <c r="AZC66" s="16"/>
      <c r="AZD66" s="16"/>
      <c r="AZE66" s="16"/>
      <c r="AZF66" s="16"/>
      <c r="AZG66" s="16"/>
      <c r="AZH66" s="16"/>
      <c r="AZI66" s="16"/>
      <c r="AZJ66" s="16"/>
      <c r="AZK66" s="16"/>
      <c r="AZL66" s="16"/>
      <c r="AZM66" s="16"/>
      <c r="AZN66" s="16"/>
      <c r="AZO66" s="16"/>
      <c r="AZP66" s="16"/>
      <c r="AZQ66" s="16"/>
      <c r="AZR66" s="16"/>
      <c r="AZS66" s="16"/>
      <c r="AZT66" s="16"/>
      <c r="AZU66" s="16"/>
      <c r="AZV66" s="16"/>
      <c r="AZW66" s="16"/>
      <c r="AZX66" s="16"/>
      <c r="AZY66" s="16"/>
      <c r="AZZ66" s="16"/>
      <c r="BAA66" s="16"/>
      <c r="BAB66" s="16"/>
      <c r="BAC66" s="16"/>
      <c r="BAD66" s="16"/>
      <c r="BAE66" s="16"/>
      <c r="BAF66" s="16"/>
      <c r="BAG66" s="16"/>
      <c r="BAH66" s="16"/>
      <c r="BAI66" s="16"/>
      <c r="BAJ66" s="16"/>
      <c r="BAK66" s="16"/>
      <c r="BAL66" s="16"/>
      <c r="BAM66" s="16"/>
      <c r="BAN66" s="16"/>
      <c r="BAO66" s="16"/>
      <c r="BAP66" s="16"/>
      <c r="BAQ66" s="16"/>
      <c r="BAR66" s="16"/>
      <c r="BAS66" s="16"/>
      <c r="BAT66" s="16"/>
      <c r="BAU66" s="16"/>
      <c r="BAV66" s="16"/>
      <c r="BAW66" s="16"/>
      <c r="BAX66" s="16"/>
      <c r="BAY66" s="16"/>
      <c r="BAZ66" s="16"/>
      <c r="BBA66" s="16"/>
      <c r="BBB66" s="16"/>
      <c r="BBC66" s="16"/>
      <c r="BBD66" s="16"/>
      <c r="BBE66" s="16"/>
      <c r="BBF66" s="16"/>
      <c r="BBG66" s="16"/>
      <c r="BBH66" s="16"/>
      <c r="BBI66" s="16"/>
      <c r="BBJ66" s="16"/>
      <c r="BBK66" s="16"/>
      <c r="BBL66" s="16"/>
      <c r="BBM66" s="16"/>
      <c r="BBN66" s="16"/>
      <c r="BBO66" s="16"/>
      <c r="BBP66" s="16"/>
      <c r="BBQ66" s="16"/>
      <c r="BBR66" s="16"/>
      <c r="BBS66" s="16"/>
      <c r="BBT66" s="16"/>
      <c r="BBU66" s="16"/>
      <c r="BBV66" s="16"/>
      <c r="BBW66" s="16"/>
      <c r="BBX66" s="16"/>
      <c r="BBY66" s="16"/>
      <c r="BBZ66" s="16"/>
      <c r="BCA66" s="16"/>
      <c r="BCB66" s="16"/>
      <c r="BCC66" s="16"/>
      <c r="BCD66" s="16"/>
      <c r="BCE66" s="16"/>
      <c r="BCF66" s="16"/>
      <c r="BCG66" s="16"/>
      <c r="BCH66" s="16"/>
      <c r="BCI66" s="16"/>
      <c r="BCJ66" s="16"/>
      <c r="BCK66" s="16"/>
      <c r="BCL66" s="16"/>
      <c r="BCM66" s="16"/>
      <c r="BCN66" s="16"/>
      <c r="BCO66" s="16"/>
      <c r="BCP66" s="16"/>
      <c r="BCQ66" s="16"/>
      <c r="BCR66" s="16"/>
      <c r="BCS66" s="16"/>
      <c r="BCT66" s="16"/>
      <c r="BCU66" s="16"/>
      <c r="BCV66" s="16"/>
      <c r="BCW66" s="16"/>
      <c r="BCX66" s="16"/>
      <c r="BCY66" s="16"/>
      <c r="BCZ66" s="16"/>
      <c r="BDA66" s="16"/>
      <c r="BDB66" s="16"/>
      <c r="BDC66" s="16"/>
      <c r="BDD66" s="16"/>
      <c r="BDE66" s="16"/>
      <c r="BDF66" s="16"/>
      <c r="BDG66" s="16"/>
      <c r="BDH66" s="16"/>
      <c r="BDI66" s="16"/>
      <c r="BDJ66" s="16"/>
      <c r="BDK66" s="16"/>
      <c r="BDL66" s="16"/>
      <c r="BDM66" s="16"/>
      <c r="BDN66" s="16"/>
      <c r="BDO66" s="16"/>
      <c r="BDP66" s="16"/>
      <c r="BDQ66" s="16"/>
      <c r="BDR66" s="16"/>
      <c r="BDS66" s="16"/>
      <c r="BDT66" s="16"/>
      <c r="BDU66" s="16"/>
      <c r="BDV66" s="16"/>
      <c r="BDW66" s="16"/>
      <c r="BDX66" s="16"/>
      <c r="BDY66" s="16"/>
      <c r="BDZ66" s="16"/>
      <c r="BEA66" s="16"/>
      <c r="BEB66" s="16"/>
      <c r="BEC66" s="16"/>
      <c r="BED66" s="16"/>
      <c r="BEE66" s="16"/>
      <c r="BEF66" s="16"/>
      <c r="BEG66" s="16"/>
      <c r="BEH66" s="16"/>
      <c r="BEI66" s="16"/>
      <c r="BEJ66" s="16"/>
      <c r="BEK66" s="16"/>
      <c r="BEL66" s="16"/>
      <c r="BEM66" s="16"/>
      <c r="BEN66" s="16"/>
      <c r="BEO66" s="16"/>
      <c r="BEP66" s="16"/>
      <c r="BEQ66" s="16"/>
      <c r="BER66" s="16"/>
      <c r="BES66" s="16"/>
      <c r="BET66" s="16"/>
      <c r="BEU66" s="16"/>
      <c r="BEV66" s="16"/>
      <c r="BEW66" s="16"/>
      <c r="BEX66" s="16"/>
      <c r="BEY66" s="16"/>
      <c r="BEZ66" s="16"/>
      <c r="BFA66" s="16"/>
      <c r="BFB66" s="16"/>
      <c r="BFC66" s="16"/>
      <c r="BFD66" s="16"/>
      <c r="BFE66" s="16"/>
      <c r="BFF66" s="16"/>
      <c r="BFG66" s="16"/>
      <c r="BFH66" s="16"/>
      <c r="BFI66" s="16"/>
      <c r="BFJ66" s="16"/>
      <c r="BFK66" s="16"/>
      <c r="BFL66" s="16"/>
      <c r="BFM66" s="16"/>
      <c r="BFN66" s="16"/>
      <c r="BFO66" s="16"/>
      <c r="BFP66" s="16"/>
      <c r="BFQ66" s="16"/>
      <c r="BFR66" s="16"/>
      <c r="BFS66" s="16"/>
      <c r="BFT66" s="16"/>
      <c r="BFU66" s="16"/>
      <c r="BFV66" s="16"/>
      <c r="BFW66" s="16"/>
      <c r="BFX66" s="16"/>
      <c r="BFY66" s="16"/>
      <c r="BFZ66" s="16"/>
      <c r="BGA66" s="16"/>
      <c r="BGB66" s="16"/>
      <c r="BGC66" s="16"/>
      <c r="BGD66" s="16"/>
      <c r="BGE66" s="16"/>
      <c r="BGF66" s="16"/>
      <c r="BGG66" s="16"/>
      <c r="BGH66" s="16"/>
      <c r="BGI66" s="16"/>
      <c r="BGJ66" s="16"/>
      <c r="BGK66" s="16"/>
      <c r="BGL66" s="16"/>
      <c r="BGM66" s="16"/>
      <c r="BGN66" s="16"/>
      <c r="BGO66" s="16"/>
      <c r="BGP66" s="16"/>
      <c r="BGQ66" s="16"/>
      <c r="BGR66" s="16"/>
      <c r="BGS66" s="16"/>
      <c r="BGT66" s="16"/>
      <c r="BGU66" s="16"/>
      <c r="BGV66" s="16"/>
      <c r="BGW66" s="16"/>
      <c r="BGX66" s="16"/>
      <c r="BGY66" s="16"/>
      <c r="BGZ66" s="16"/>
      <c r="BHA66" s="16"/>
      <c r="BHB66" s="16"/>
      <c r="BHC66" s="16"/>
      <c r="BHD66" s="16"/>
      <c r="BHE66" s="16"/>
      <c r="BHF66" s="16"/>
      <c r="BHG66" s="16"/>
      <c r="BHH66" s="16"/>
      <c r="BHI66" s="16"/>
      <c r="BHJ66" s="16"/>
      <c r="BHK66" s="16"/>
      <c r="BHL66" s="16"/>
      <c r="BHM66" s="16"/>
      <c r="BHN66" s="16"/>
      <c r="BHO66" s="16"/>
      <c r="BHP66" s="16"/>
      <c r="BHQ66" s="16"/>
      <c r="BHR66" s="16"/>
      <c r="BHS66" s="16"/>
      <c r="BHT66" s="16"/>
      <c r="BHU66" s="16"/>
      <c r="BHV66" s="16"/>
      <c r="BHW66" s="16"/>
      <c r="BHX66" s="16"/>
      <c r="BHY66" s="16"/>
      <c r="BHZ66" s="16"/>
      <c r="BIA66" s="16"/>
      <c r="BIB66" s="16"/>
      <c r="BIC66" s="16"/>
      <c r="BID66" s="16"/>
      <c r="BIE66" s="16"/>
      <c r="BIF66" s="16"/>
      <c r="BIG66" s="16"/>
      <c r="BIH66" s="16"/>
      <c r="BII66" s="16"/>
      <c r="BIJ66" s="16"/>
      <c r="BIK66" s="16"/>
      <c r="BIL66" s="16"/>
      <c r="BIM66" s="16"/>
      <c r="BIN66" s="16"/>
      <c r="BIO66" s="16"/>
      <c r="BIP66" s="16"/>
      <c r="BIQ66" s="16"/>
      <c r="BIR66" s="16"/>
      <c r="BIS66" s="16"/>
      <c r="BIT66" s="16"/>
      <c r="BIU66" s="16"/>
      <c r="BIV66" s="16"/>
      <c r="BIW66" s="16"/>
      <c r="BIX66" s="16"/>
      <c r="BIY66" s="16"/>
      <c r="BIZ66" s="16"/>
      <c r="BJA66" s="16"/>
      <c r="BJB66" s="16"/>
      <c r="BJC66" s="16"/>
      <c r="BJD66" s="16"/>
      <c r="BJE66" s="16"/>
      <c r="BJF66" s="16"/>
      <c r="BJG66" s="16"/>
      <c r="BJH66" s="16"/>
      <c r="BJI66" s="16"/>
      <c r="BJJ66" s="16"/>
      <c r="BJK66" s="16"/>
      <c r="BJL66" s="16"/>
      <c r="BJM66" s="16"/>
      <c r="BJN66" s="16"/>
      <c r="BJO66" s="16"/>
      <c r="BJP66" s="16"/>
      <c r="BJQ66" s="16"/>
      <c r="BJR66" s="16"/>
      <c r="BJS66" s="16"/>
      <c r="BJT66" s="16"/>
      <c r="BJU66" s="16"/>
      <c r="BJV66" s="16"/>
      <c r="BJW66" s="16"/>
      <c r="BJX66" s="16"/>
      <c r="BJY66" s="16"/>
      <c r="BJZ66" s="16"/>
      <c r="BKA66" s="16"/>
      <c r="BKB66" s="16"/>
      <c r="BKC66" s="16"/>
      <c r="BKD66" s="16"/>
      <c r="BKE66" s="16"/>
      <c r="BKF66" s="16"/>
      <c r="BKG66" s="16"/>
      <c r="BKH66" s="16"/>
      <c r="BKI66" s="16"/>
      <c r="BKJ66" s="16"/>
      <c r="BKK66" s="16"/>
      <c r="BKL66" s="16"/>
      <c r="BKM66" s="16"/>
      <c r="BKN66" s="16"/>
      <c r="BKO66" s="16"/>
      <c r="BKP66" s="16"/>
      <c r="BKQ66" s="16"/>
      <c r="BKR66" s="16"/>
      <c r="BKS66" s="16"/>
      <c r="BKT66" s="16"/>
      <c r="BKU66" s="16"/>
      <c r="BKV66" s="16"/>
      <c r="BKW66" s="16"/>
      <c r="BKX66" s="16"/>
      <c r="BKY66" s="16"/>
      <c r="BKZ66" s="16"/>
      <c r="BLA66" s="16"/>
      <c r="BLB66" s="16"/>
      <c r="BLC66" s="16"/>
      <c r="BLD66" s="16"/>
      <c r="BLE66" s="16"/>
      <c r="BLF66" s="16"/>
      <c r="BLG66" s="16"/>
      <c r="BLH66" s="16"/>
      <c r="BLI66" s="16"/>
      <c r="BLJ66" s="16"/>
      <c r="BLK66" s="16"/>
      <c r="BLL66" s="16"/>
      <c r="BLM66" s="16"/>
      <c r="BLN66" s="16"/>
      <c r="BLO66" s="16"/>
      <c r="BLP66" s="16"/>
      <c r="BLQ66" s="16"/>
      <c r="BLR66" s="16"/>
      <c r="BLS66" s="16"/>
      <c r="BLT66" s="16"/>
      <c r="BLU66" s="16"/>
      <c r="BLV66" s="16"/>
      <c r="BLW66" s="16"/>
      <c r="BLX66" s="16"/>
      <c r="BLY66" s="16"/>
      <c r="BLZ66" s="16"/>
      <c r="BMA66" s="16"/>
      <c r="BMB66" s="16"/>
      <c r="BMC66" s="16"/>
      <c r="BMD66" s="16"/>
      <c r="BME66" s="16"/>
      <c r="BMF66" s="16"/>
      <c r="BMG66" s="16"/>
      <c r="BMH66" s="16"/>
      <c r="BMI66" s="16"/>
      <c r="BMJ66" s="16"/>
      <c r="BMK66" s="16"/>
      <c r="BML66" s="16"/>
      <c r="BMM66" s="16"/>
      <c r="BMN66" s="16"/>
      <c r="BMO66" s="16"/>
      <c r="BMP66" s="16"/>
      <c r="BMQ66" s="16"/>
      <c r="BMR66" s="16"/>
      <c r="BMS66" s="16"/>
      <c r="BMT66" s="16"/>
      <c r="BMU66" s="16"/>
      <c r="BMV66" s="16"/>
      <c r="BMW66" s="16"/>
      <c r="BMX66" s="16"/>
      <c r="BMY66" s="16"/>
      <c r="BMZ66" s="16"/>
      <c r="BNA66" s="16"/>
      <c r="BNB66" s="16"/>
      <c r="BNC66" s="16"/>
      <c r="BND66" s="16"/>
      <c r="BNE66" s="16"/>
      <c r="BNF66" s="16"/>
      <c r="BNG66" s="16"/>
      <c r="BNH66" s="16"/>
      <c r="BNI66" s="16"/>
      <c r="BNJ66" s="16"/>
      <c r="BNK66" s="16"/>
      <c r="BNL66" s="16"/>
      <c r="BNM66" s="16"/>
      <c r="BNN66" s="16"/>
      <c r="BNO66" s="16"/>
      <c r="BNP66" s="16"/>
      <c r="BNQ66" s="16"/>
      <c r="BNR66" s="16"/>
      <c r="BNS66" s="16"/>
      <c r="BNT66" s="16"/>
      <c r="BNU66" s="16"/>
      <c r="BNV66" s="16"/>
      <c r="BNW66" s="16"/>
      <c r="BNX66" s="16"/>
      <c r="BNY66" s="16"/>
      <c r="BNZ66" s="16"/>
      <c r="BOA66" s="16"/>
      <c r="BOB66" s="16"/>
      <c r="BOC66" s="16"/>
      <c r="BOD66" s="16"/>
      <c r="BOE66" s="16"/>
      <c r="BOF66" s="16"/>
      <c r="BOG66" s="16"/>
      <c r="BOH66" s="16"/>
      <c r="BOI66" s="16"/>
      <c r="BOJ66" s="16"/>
      <c r="BOK66" s="16"/>
      <c r="BOL66" s="16"/>
      <c r="BOM66" s="16"/>
      <c r="BON66" s="16"/>
      <c r="BOO66" s="16"/>
      <c r="BOP66" s="16"/>
      <c r="BOQ66" s="16"/>
      <c r="BOR66" s="16"/>
      <c r="BOS66" s="16"/>
      <c r="BOT66" s="16"/>
      <c r="BOU66" s="16"/>
      <c r="BOV66" s="16"/>
      <c r="BOW66" s="16"/>
      <c r="BOX66" s="16"/>
      <c r="BOY66" s="16"/>
      <c r="BOZ66" s="16"/>
      <c r="BPA66" s="16"/>
      <c r="BPB66" s="16"/>
      <c r="BPC66" s="16"/>
      <c r="BPD66" s="16"/>
      <c r="BPE66" s="16"/>
      <c r="BPF66" s="16"/>
      <c r="BPG66" s="16"/>
      <c r="BPH66" s="16"/>
      <c r="BPI66" s="16"/>
      <c r="BPJ66" s="16"/>
      <c r="BPK66" s="16"/>
      <c r="BPL66" s="16"/>
      <c r="BPM66" s="16"/>
      <c r="BPN66" s="16"/>
      <c r="BPO66" s="16"/>
      <c r="BPP66" s="16"/>
      <c r="BPQ66" s="16"/>
      <c r="BPR66" s="16"/>
      <c r="BPS66" s="16"/>
      <c r="BPT66" s="16"/>
      <c r="BPU66" s="16"/>
      <c r="BPV66" s="16"/>
      <c r="BPW66" s="16"/>
      <c r="BPX66" s="16"/>
      <c r="BPY66" s="16"/>
      <c r="BPZ66" s="16"/>
      <c r="BQA66" s="16"/>
      <c r="BQB66" s="16"/>
      <c r="BQC66" s="16"/>
      <c r="BQD66" s="16"/>
      <c r="BQE66" s="16"/>
      <c r="BQF66" s="16"/>
      <c r="BQG66" s="16"/>
      <c r="BQH66" s="16"/>
      <c r="BQI66" s="16"/>
      <c r="BQJ66" s="16"/>
      <c r="BQK66" s="16"/>
      <c r="BQL66" s="16"/>
      <c r="BQM66" s="16"/>
      <c r="BQN66" s="16"/>
      <c r="BQO66" s="16"/>
      <c r="BQP66" s="16"/>
      <c r="BQQ66" s="16"/>
      <c r="BQR66" s="16"/>
      <c r="BQS66" s="16"/>
      <c r="BQT66" s="16"/>
      <c r="BQU66" s="16"/>
      <c r="BQV66" s="16"/>
      <c r="BQW66" s="16"/>
      <c r="BQX66" s="16"/>
      <c r="BQY66" s="16"/>
      <c r="BQZ66" s="16"/>
      <c r="BRA66" s="16"/>
      <c r="BRB66" s="16"/>
      <c r="BRC66" s="16"/>
      <c r="BRD66" s="16"/>
      <c r="BRE66" s="16"/>
      <c r="BRF66" s="16"/>
      <c r="BRG66" s="16"/>
      <c r="BRH66" s="16"/>
      <c r="BRI66" s="16"/>
      <c r="BRJ66" s="16"/>
      <c r="BRK66" s="16"/>
      <c r="BRL66" s="16"/>
      <c r="BRM66" s="16"/>
      <c r="BRN66" s="16"/>
      <c r="BRO66" s="16"/>
      <c r="BRP66" s="16"/>
      <c r="BRQ66" s="16"/>
      <c r="BRR66" s="16"/>
      <c r="BRS66" s="16"/>
      <c r="BRT66" s="16"/>
      <c r="BRU66" s="16"/>
      <c r="BRV66" s="16"/>
      <c r="BRW66" s="16"/>
      <c r="BRX66" s="16"/>
      <c r="BRY66" s="16"/>
      <c r="BRZ66" s="16"/>
      <c r="BSA66" s="16"/>
      <c r="BSB66" s="16"/>
      <c r="BSC66" s="16"/>
      <c r="BSD66" s="16"/>
      <c r="BSE66" s="16"/>
      <c r="BSF66" s="16"/>
      <c r="BSG66" s="16"/>
      <c r="BSH66" s="16"/>
      <c r="BSI66" s="16"/>
      <c r="BSJ66" s="16"/>
      <c r="BSK66" s="16"/>
      <c r="BSL66" s="16"/>
      <c r="BSM66" s="16"/>
      <c r="BSN66" s="16"/>
      <c r="BSO66" s="16"/>
      <c r="BSP66" s="16"/>
      <c r="BSQ66" s="16"/>
      <c r="BSR66" s="16"/>
      <c r="BSS66" s="16"/>
      <c r="BST66" s="16"/>
      <c r="BSU66" s="16"/>
      <c r="BSV66" s="16"/>
      <c r="BSW66" s="16"/>
      <c r="BSX66" s="16"/>
      <c r="BSY66" s="16"/>
      <c r="BSZ66" s="16"/>
      <c r="BTA66" s="16"/>
      <c r="BTB66" s="16"/>
      <c r="BTC66" s="16"/>
      <c r="BTD66" s="16"/>
      <c r="BTE66" s="16"/>
      <c r="BTF66" s="16"/>
      <c r="BTG66" s="16"/>
      <c r="BTH66" s="16"/>
    </row>
    <row r="67" spans="1:1880" s="317" customFormat="1" ht="225" customHeight="1" x14ac:dyDescent="0.3">
      <c r="A67" s="67">
        <v>577</v>
      </c>
      <c r="B67" s="274"/>
      <c r="C67" s="274" t="s">
        <v>192</v>
      </c>
      <c r="D67" s="172" t="s">
        <v>872</v>
      </c>
      <c r="E67" s="407"/>
      <c r="F67" s="138"/>
      <c r="G67" s="408" t="str">
        <f>IF(F67="Yes","In this cell - Please include the name of the plan, a brief description of the benefit and the population group that received the benefits."," ")</f>
        <v xml:space="preserve"> </v>
      </c>
      <c r="H67" s="15"/>
      <c r="I67" s="315"/>
      <c r="J67"/>
      <c r="K67" s="16"/>
      <c r="L67"/>
      <c r="M67" s="16"/>
      <c r="N67" s="140"/>
      <c r="O67" s="16"/>
      <c r="P67" s="16"/>
      <c r="Q67" s="16"/>
      <c r="R67" s="16"/>
      <c r="S67" s="16"/>
      <c r="T67" s="16"/>
      <c r="U67" s="16"/>
      <c r="V67" s="16"/>
      <c r="W67" s="16"/>
      <c r="X67" s="16"/>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c r="PJ67" s="16"/>
      <c r="PK67" s="16"/>
      <c r="PL67" s="16"/>
      <c r="PM67" s="16"/>
      <c r="PN67" s="16"/>
      <c r="PO67" s="16"/>
      <c r="PP67" s="16"/>
      <c r="PQ67" s="16"/>
      <c r="PR67" s="16"/>
      <c r="PS67" s="16"/>
      <c r="PT67" s="16"/>
      <c r="PU67" s="16"/>
      <c r="PV67" s="16"/>
      <c r="PW67" s="16"/>
      <c r="PX67" s="16"/>
      <c r="PY67" s="16"/>
      <c r="PZ67" s="16"/>
      <c r="QA67" s="16"/>
      <c r="QB67" s="16"/>
      <c r="QC67" s="16"/>
      <c r="QD67" s="16"/>
      <c r="QE67" s="16"/>
      <c r="QF67" s="16"/>
      <c r="QG67" s="16"/>
      <c r="QH67" s="16"/>
      <c r="QI67" s="16"/>
      <c r="QJ67" s="16"/>
      <c r="QK67" s="16"/>
      <c r="QL67" s="16"/>
      <c r="QM67" s="16"/>
      <c r="QN67" s="16"/>
      <c r="QO67" s="16"/>
      <c r="QP67" s="16"/>
      <c r="QQ67" s="16"/>
      <c r="QR67" s="16"/>
      <c r="QS67" s="16"/>
      <c r="QT67" s="16"/>
      <c r="QU67" s="16"/>
      <c r="QV67" s="16"/>
      <c r="QW67" s="16"/>
      <c r="QX67" s="16"/>
      <c r="QY67" s="16"/>
      <c r="QZ67" s="16"/>
      <c r="RA67" s="16"/>
      <c r="RB67" s="16"/>
      <c r="RC67" s="16"/>
      <c r="RD67" s="16"/>
      <c r="RE67" s="16"/>
      <c r="RF67" s="16"/>
      <c r="RG67" s="16"/>
      <c r="RH67" s="16"/>
      <c r="RI67" s="16"/>
      <c r="RJ67" s="16"/>
      <c r="RK67" s="16"/>
      <c r="RL67" s="16"/>
      <c r="RM67" s="16"/>
      <c r="RN67" s="16"/>
      <c r="RO67" s="16"/>
      <c r="RP67" s="16"/>
      <c r="RQ67" s="16"/>
      <c r="RR67" s="16"/>
      <c r="RS67" s="16"/>
      <c r="RT67" s="16"/>
      <c r="RU67" s="16"/>
      <c r="RV67" s="16"/>
      <c r="RW67" s="16"/>
      <c r="RX67" s="16"/>
      <c r="RY67" s="16"/>
      <c r="RZ67" s="16"/>
      <c r="SA67" s="16"/>
      <c r="SB67" s="16"/>
      <c r="SC67" s="16"/>
      <c r="SD67" s="16"/>
      <c r="SE67" s="16"/>
      <c r="SF67" s="16"/>
      <c r="SG67" s="16"/>
      <c r="SH67" s="16"/>
      <c r="SI67" s="16"/>
      <c r="SJ67" s="16"/>
      <c r="SK67" s="16"/>
      <c r="SL67" s="16"/>
      <c r="SM67" s="16"/>
      <c r="SN67" s="16"/>
      <c r="SO67" s="16"/>
      <c r="SP67" s="16"/>
      <c r="SQ67" s="16"/>
      <c r="SR67" s="16"/>
      <c r="SS67" s="16"/>
      <c r="ST67" s="16"/>
      <c r="SU67" s="16"/>
      <c r="SV67" s="16"/>
      <c r="SW67" s="16"/>
      <c r="SX67" s="16"/>
      <c r="SY67" s="16"/>
      <c r="SZ67" s="16"/>
      <c r="TA67" s="16"/>
      <c r="TB67" s="16"/>
      <c r="TC67" s="16"/>
      <c r="TD67" s="16"/>
      <c r="TE67" s="16"/>
      <c r="TF67" s="16"/>
      <c r="TG67" s="16"/>
      <c r="TH67" s="16"/>
      <c r="TI67" s="16"/>
      <c r="TJ67" s="16"/>
      <c r="TK67" s="16"/>
      <c r="TL67" s="16"/>
      <c r="TM67" s="16"/>
      <c r="TN67" s="16"/>
      <c r="TO67" s="16"/>
      <c r="TP67" s="16"/>
      <c r="TQ67" s="16"/>
      <c r="TR67" s="16"/>
      <c r="TS67" s="16"/>
      <c r="TT67" s="16"/>
      <c r="TU67" s="16"/>
      <c r="TV67" s="16"/>
      <c r="TW67" s="16"/>
      <c r="TX67" s="16"/>
      <c r="TY67" s="16"/>
      <c r="TZ67" s="16"/>
      <c r="UA67" s="16"/>
      <c r="UB67" s="16"/>
      <c r="UC67" s="16"/>
      <c r="UD67" s="16"/>
      <c r="UE67" s="16"/>
      <c r="UF67" s="16"/>
      <c r="UG67" s="16"/>
      <c r="UH67" s="16"/>
      <c r="UI67" s="16"/>
      <c r="UJ67" s="16"/>
      <c r="UK67" s="16"/>
      <c r="UL67" s="16"/>
      <c r="UM67" s="16"/>
      <c r="UN67" s="16"/>
      <c r="UO67" s="16"/>
      <c r="UP67" s="16"/>
      <c r="UQ67" s="16"/>
      <c r="UR67" s="16"/>
      <c r="US67" s="16"/>
      <c r="UT67" s="16"/>
      <c r="UU67" s="16"/>
      <c r="UV67" s="16"/>
      <c r="UW67" s="16"/>
      <c r="UX67" s="16"/>
      <c r="UY67" s="16"/>
      <c r="UZ67" s="16"/>
      <c r="VA67" s="16"/>
      <c r="VB67" s="16"/>
      <c r="VC67" s="16"/>
      <c r="VD67" s="16"/>
      <c r="VE67" s="16"/>
      <c r="VF67" s="16"/>
      <c r="VG67" s="16"/>
      <c r="VH67" s="16"/>
      <c r="VI67" s="16"/>
      <c r="VJ67" s="16"/>
      <c r="VK67" s="16"/>
      <c r="VL67" s="16"/>
      <c r="VM67" s="16"/>
      <c r="VN67" s="16"/>
      <c r="VO67" s="16"/>
      <c r="VP67" s="16"/>
      <c r="VQ67" s="16"/>
      <c r="VR67" s="16"/>
      <c r="VS67" s="16"/>
      <c r="VT67" s="16"/>
      <c r="VU67" s="16"/>
      <c r="VV67" s="16"/>
      <c r="VW67" s="16"/>
      <c r="VX67" s="16"/>
      <c r="VY67" s="16"/>
      <c r="VZ67" s="16"/>
      <c r="WA67" s="16"/>
      <c r="WB67" s="16"/>
      <c r="WC67" s="16"/>
      <c r="WD67" s="16"/>
      <c r="WE67" s="16"/>
      <c r="WF67" s="16"/>
      <c r="WG67" s="16"/>
      <c r="WH67" s="16"/>
      <c r="WI67" s="16"/>
      <c r="WJ67" s="16"/>
      <c r="WK67" s="16"/>
      <c r="WL67" s="16"/>
      <c r="WM67" s="16"/>
      <c r="WN67" s="16"/>
      <c r="WO67" s="16"/>
      <c r="WP67" s="16"/>
      <c r="WQ67" s="16"/>
      <c r="WR67" s="16"/>
      <c r="WS67" s="16"/>
      <c r="WT67" s="16"/>
      <c r="WU67" s="16"/>
      <c r="WV67" s="16"/>
      <c r="WW67" s="16"/>
      <c r="WX67" s="16"/>
      <c r="WY67" s="16"/>
      <c r="WZ67" s="16"/>
      <c r="XA67" s="16"/>
      <c r="XB67" s="16"/>
      <c r="XC67" s="16"/>
      <c r="XD67" s="16"/>
      <c r="XE67" s="16"/>
      <c r="XF67" s="16"/>
      <c r="XG67" s="16"/>
      <c r="XH67" s="16"/>
      <c r="XI67" s="16"/>
      <c r="XJ67" s="16"/>
      <c r="XK67" s="16"/>
      <c r="XL67" s="16"/>
      <c r="XM67" s="16"/>
      <c r="XN67" s="16"/>
      <c r="XO67" s="16"/>
      <c r="XP67" s="16"/>
      <c r="XQ67" s="16"/>
      <c r="XR67" s="16"/>
      <c r="XS67" s="16"/>
      <c r="XT67" s="16"/>
      <c r="XU67" s="16"/>
      <c r="XV67" s="16"/>
      <c r="XW67" s="16"/>
      <c r="XX67" s="16"/>
      <c r="XY67" s="16"/>
      <c r="XZ67" s="16"/>
      <c r="YA67" s="16"/>
      <c r="YB67" s="16"/>
      <c r="YC67" s="16"/>
      <c r="YD67" s="16"/>
      <c r="YE67" s="16"/>
      <c r="YF67" s="16"/>
      <c r="YG67" s="16"/>
      <c r="YH67" s="16"/>
      <c r="YI67" s="16"/>
      <c r="YJ67" s="16"/>
      <c r="YK67" s="16"/>
      <c r="YL67" s="16"/>
      <c r="YM67" s="16"/>
      <c r="YN67" s="16"/>
      <c r="YO67" s="16"/>
      <c r="YP67" s="16"/>
      <c r="YQ67" s="16"/>
      <c r="YR67" s="16"/>
      <c r="YS67" s="16"/>
      <c r="YT67" s="16"/>
      <c r="YU67" s="16"/>
      <c r="YV67" s="16"/>
      <c r="YW67" s="16"/>
      <c r="YX67" s="16"/>
      <c r="YY67" s="16"/>
      <c r="YZ67" s="16"/>
      <c r="ZA67" s="16"/>
      <c r="ZB67" s="16"/>
      <c r="ZC67" s="16"/>
      <c r="ZD67" s="16"/>
      <c r="ZE67" s="16"/>
      <c r="ZF67" s="16"/>
      <c r="ZG67" s="16"/>
      <c r="ZH67" s="16"/>
      <c r="ZI67" s="16"/>
      <c r="ZJ67" s="16"/>
      <c r="ZK67" s="16"/>
      <c r="ZL67" s="16"/>
      <c r="ZM67" s="16"/>
      <c r="ZN67" s="16"/>
      <c r="ZO67" s="16"/>
      <c r="ZP67" s="16"/>
      <c r="ZQ67" s="16"/>
      <c r="ZR67" s="16"/>
      <c r="ZS67" s="16"/>
      <c r="ZT67" s="16"/>
      <c r="ZU67" s="16"/>
      <c r="ZV67" s="16"/>
      <c r="ZW67" s="16"/>
      <c r="ZX67" s="16"/>
      <c r="ZY67" s="16"/>
      <c r="ZZ67" s="16"/>
      <c r="AAA67" s="16"/>
      <c r="AAB67" s="16"/>
      <c r="AAC67" s="16"/>
      <c r="AAD67" s="16"/>
      <c r="AAE67" s="16"/>
      <c r="AAF67" s="16"/>
      <c r="AAG67" s="16"/>
      <c r="AAH67" s="16"/>
      <c r="AAI67" s="16"/>
      <c r="AAJ67" s="16"/>
      <c r="AAK67" s="16"/>
      <c r="AAL67" s="16"/>
      <c r="AAM67" s="16"/>
      <c r="AAN67" s="16"/>
      <c r="AAO67" s="16"/>
      <c r="AAP67" s="16"/>
      <c r="AAQ67" s="16"/>
      <c r="AAR67" s="16"/>
      <c r="AAS67" s="16"/>
      <c r="AAT67" s="16"/>
      <c r="AAU67" s="16"/>
      <c r="AAV67" s="16"/>
      <c r="AAW67" s="16"/>
      <c r="AAX67" s="16"/>
      <c r="AAY67" s="16"/>
      <c r="AAZ67" s="16"/>
      <c r="ABA67" s="16"/>
      <c r="ABB67" s="16"/>
      <c r="ABC67" s="16"/>
      <c r="ABD67" s="16"/>
      <c r="ABE67" s="16"/>
      <c r="ABF67" s="16"/>
      <c r="ABG67" s="16"/>
      <c r="ABH67" s="16"/>
      <c r="ABI67" s="16"/>
      <c r="ABJ67" s="16"/>
      <c r="ABK67" s="16"/>
      <c r="ABL67" s="16"/>
      <c r="ABM67" s="16"/>
      <c r="ABN67" s="16"/>
      <c r="ABO67" s="16"/>
      <c r="ABP67" s="16"/>
      <c r="ABQ67" s="16"/>
      <c r="ABR67" s="16"/>
      <c r="ABS67" s="16"/>
      <c r="ABT67" s="16"/>
      <c r="ABU67" s="16"/>
      <c r="ABV67" s="16"/>
      <c r="ABW67" s="16"/>
      <c r="ABX67" s="16"/>
      <c r="ABY67" s="16"/>
      <c r="ABZ67" s="16"/>
      <c r="ACA67" s="16"/>
      <c r="ACB67" s="16"/>
      <c r="ACC67" s="16"/>
      <c r="ACD67" s="16"/>
      <c r="ACE67" s="16"/>
      <c r="ACF67" s="16"/>
      <c r="ACG67" s="16"/>
      <c r="ACH67" s="16"/>
      <c r="ACI67" s="16"/>
      <c r="ACJ67" s="16"/>
      <c r="ACK67" s="16"/>
      <c r="ACL67" s="16"/>
      <c r="ACM67" s="16"/>
      <c r="ACN67" s="16"/>
      <c r="ACO67" s="16"/>
      <c r="ACP67" s="16"/>
      <c r="ACQ67" s="16"/>
      <c r="ACR67" s="16"/>
      <c r="ACS67" s="16"/>
      <c r="ACT67" s="16"/>
      <c r="ACU67" s="16"/>
      <c r="ACV67" s="16"/>
      <c r="ACW67" s="16"/>
      <c r="ACX67" s="16"/>
      <c r="ACY67" s="16"/>
      <c r="ACZ67" s="16"/>
      <c r="ADA67" s="16"/>
      <c r="ADB67" s="16"/>
      <c r="ADC67" s="16"/>
      <c r="ADD67" s="16"/>
      <c r="ADE67" s="16"/>
      <c r="ADF67" s="16"/>
      <c r="ADG67" s="16"/>
      <c r="ADH67" s="16"/>
      <c r="ADI67" s="16"/>
      <c r="ADJ67" s="16"/>
      <c r="ADK67" s="16"/>
      <c r="ADL67" s="16"/>
      <c r="ADM67" s="16"/>
      <c r="ADN67" s="16"/>
      <c r="ADO67" s="16"/>
      <c r="ADP67" s="16"/>
      <c r="ADQ67" s="16"/>
      <c r="ADR67" s="16"/>
      <c r="ADS67" s="16"/>
      <c r="ADT67" s="16"/>
      <c r="ADU67" s="16"/>
      <c r="ADV67" s="16"/>
      <c r="ADW67" s="16"/>
      <c r="ADX67" s="16"/>
      <c r="ADY67" s="16"/>
      <c r="ADZ67" s="16"/>
      <c r="AEA67" s="16"/>
      <c r="AEB67" s="16"/>
      <c r="AEC67" s="16"/>
      <c r="AED67" s="16"/>
      <c r="AEE67" s="16"/>
      <c r="AEF67" s="16"/>
      <c r="AEG67" s="16"/>
      <c r="AEH67" s="16"/>
      <c r="AEI67" s="16"/>
      <c r="AEJ67" s="16"/>
      <c r="AEK67" s="16"/>
      <c r="AEL67" s="16"/>
      <c r="AEM67" s="16"/>
      <c r="AEN67" s="16"/>
      <c r="AEO67" s="16"/>
      <c r="AEP67" s="16"/>
      <c r="AEQ67" s="16"/>
      <c r="AER67" s="16"/>
      <c r="AES67" s="16"/>
      <c r="AET67" s="16"/>
      <c r="AEU67" s="16"/>
      <c r="AEV67" s="16"/>
      <c r="AEW67" s="16"/>
      <c r="AEX67" s="16"/>
      <c r="AEY67" s="16"/>
      <c r="AEZ67" s="16"/>
      <c r="AFA67" s="16"/>
      <c r="AFB67" s="16"/>
      <c r="AFC67" s="16"/>
      <c r="AFD67" s="16"/>
      <c r="AFE67" s="16"/>
      <c r="AFF67" s="16"/>
      <c r="AFG67" s="16"/>
      <c r="AFH67" s="16"/>
      <c r="AFI67" s="16"/>
      <c r="AFJ67" s="16"/>
      <c r="AFK67" s="16"/>
      <c r="AFL67" s="16"/>
      <c r="AFM67" s="16"/>
      <c r="AFN67" s="16"/>
      <c r="AFO67" s="16"/>
      <c r="AFP67" s="16"/>
      <c r="AFQ67" s="16"/>
      <c r="AFR67" s="16"/>
      <c r="AFS67" s="16"/>
      <c r="AFT67" s="16"/>
      <c r="AFU67" s="16"/>
      <c r="AFV67" s="16"/>
      <c r="AFW67" s="16"/>
      <c r="AFX67" s="16"/>
      <c r="AFY67" s="16"/>
      <c r="AFZ67" s="16"/>
      <c r="AGA67" s="16"/>
      <c r="AGB67" s="16"/>
      <c r="AGC67" s="16"/>
      <c r="AGD67" s="16"/>
      <c r="AGE67" s="16"/>
      <c r="AGF67" s="16"/>
      <c r="AGG67" s="16"/>
      <c r="AGH67" s="16"/>
      <c r="AGI67" s="16"/>
      <c r="AGJ67" s="16"/>
      <c r="AGK67" s="16"/>
      <c r="AGL67" s="16"/>
      <c r="AGM67" s="16"/>
      <c r="AGN67" s="16"/>
      <c r="AGO67" s="16"/>
      <c r="AGP67" s="16"/>
      <c r="AGQ67" s="16"/>
      <c r="AGR67" s="16"/>
      <c r="AGS67" s="16"/>
      <c r="AGT67" s="16"/>
      <c r="AGU67" s="16"/>
      <c r="AGV67" s="16"/>
      <c r="AGW67" s="16"/>
      <c r="AGX67" s="16"/>
      <c r="AGY67" s="16"/>
      <c r="AGZ67" s="16"/>
      <c r="AHA67" s="16"/>
      <c r="AHB67" s="16"/>
      <c r="AHC67" s="16"/>
      <c r="AHD67" s="16"/>
      <c r="AHE67" s="16"/>
      <c r="AHF67" s="16"/>
      <c r="AHG67" s="16"/>
      <c r="AHH67" s="16"/>
      <c r="AHI67" s="16"/>
      <c r="AHJ67" s="16"/>
      <c r="AHK67" s="16"/>
      <c r="AHL67" s="16"/>
      <c r="AHM67" s="16"/>
      <c r="AHN67" s="16"/>
      <c r="AHO67" s="16"/>
      <c r="AHP67" s="16"/>
      <c r="AHQ67" s="16"/>
      <c r="AHR67" s="16"/>
      <c r="AHS67" s="16"/>
      <c r="AHT67" s="16"/>
      <c r="AHU67" s="16"/>
      <c r="AHV67" s="16"/>
      <c r="AHW67" s="16"/>
      <c r="AHX67" s="16"/>
      <c r="AHY67" s="16"/>
      <c r="AHZ67" s="16"/>
      <c r="AIA67" s="16"/>
      <c r="AIB67" s="16"/>
      <c r="AIC67" s="16"/>
      <c r="AID67" s="16"/>
      <c r="AIE67" s="16"/>
      <c r="AIF67" s="16"/>
      <c r="AIG67" s="16"/>
      <c r="AIH67" s="16"/>
      <c r="AII67" s="16"/>
      <c r="AIJ67" s="16"/>
      <c r="AIK67" s="16"/>
      <c r="AIL67" s="16"/>
      <c r="AIM67" s="16"/>
      <c r="AIN67" s="16"/>
      <c r="AIO67" s="16"/>
      <c r="AIP67" s="16"/>
      <c r="AIQ67" s="16"/>
      <c r="AIR67" s="16"/>
      <c r="AIS67" s="16"/>
      <c r="AIT67" s="16"/>
      <c r="AIU67" s="16"/>
      <c r="AIV67" s="16"/>
      <c r="AIW67" s="16"/>
      <c r="AIX67" s="16"/>
      <c r="AIY67" s="16"/>
      <c r="AIZ67" s="16"/>
      <c r="AJA67" s="16"/>
      <c r="AJB67" s="16"/>
      <c r="AJC67" s="16"/>
      <c r="AJD67" s="16"/>
      <c r="AJE67" s="16"/>
      <c r="AJF67" s="16"/>
      <c r="AJG67" s="16"/>
      <c r="AJH67" s="16"/>
      <c r="AJI67" s="16"/>
      <c r="AJJ67" s="16"/>
      <c r="AJK67" s="16"/>
      <c r="AJL67" s="16"/>
      <c r="AJM67" s="16"/>
      <c r="AJN67" s="16"/>
      <c r="AJO67" s="16"/>
      <c r="AJP67" s="16"/>
      <c r="AJQ67" s="16"/>
      <c r="AJR67" s="16"/>
      <c r="AJS67" s="16"/>
      <c r="AJT67" s="16"/>
      <c r="AJU67" s="16"/>
      <c r="AJV67" s="16"/>
      <c r="AJW67" s="16"/>
      <c r="AJX67" s="16"/>
      <c r="AJY67" s="16"/>
      <c r="AJZ67" s="16"/>
      <c r="AKA67" s="16"/>
      <c r="AKB67" s="16"/>
      <c r="AKC67" s="16"/>
      <c r="AKD67" s="16"/>
      <c r="AKE67" s="16"/>
      <c r="AKF67" s="16"/>
      <c r="AKG67" s="16"/>
      <c r="AKH67" s="16"/>
      <c r="AKI67" s="16"/>
      <c r="AKJ67" s="16"/>
      <c r="AKK67" s="16"/>
      <c r="AKL67" s="16"/>
      <c r="AKM67" s="16"/>
      <c r="AKN67" s="16"/>
      <c r="AKO67" s="16"/>
      <c r="AKP67" s="16"/>
      <c r="AKQ67" s="16"/>
      <c r="AKR67" s="16"/>
      <c r="AKS67" s="16"/>
      <c r="AKT67" s="16"/>
      <c r="AKU67" s="16"/>
      <c r="AKV67" s="16"/>
      <c r="AKW67" s="16"/>
      <c r="AKX67" s="16"/>
      <c r="AKY67" s="16"/>
      <c r="AKZ67" s="16"/>
      <c r="ALA67" s="16"/>
      <c r="ALB67" s="16"/>
      <c r="ALC67" s="16"/>
      <c r="ALD67" s="16"/>
      <c r="ALE67" s="16"/>
      <c r="ALF67" s="16"/>
      <c r="ALG67" s="16"/>
      <c r="ALH67" s="16"/>
      <c r="ALI67" s="16"/>
      <c r="ALJ67" s="16"/>
      <c r="ALK67" s="16"/>
      <c r="ALL67" s="16"/>
      <c r="ALM67" s="16"/>
      <c r="ALN67" s="16"/>
      <c r="ALO67" s="16"/>
      <c r="ALP67" s="16"/>
      <c r="ALQ67" s="16"/>
      <c r="ALR67" s="16"/>
      <c r="ALS67" s="16"/>
      <c r="ALT67" s="16"/>
      <c r="ALU67" s="16"/>
      <c r="ALV67" s="16"/>
      <c r="ALW67" s="16"/>
      <c r="ALX67" s="16"/>
      <c r="ALY67" s="16"/>
      <c r="ALZ67" s="16"/>
      <c r="AMA67" s="16"/>
      <c r="AMB67" s="16"/>
      <c r="AMC67" s="16"/>
      <c r="AMD67" s="16"/>
      <c r="AME67" s="16"/>
      <c r="AMF67" s="16"/>
      <c r="AMG67" s="16"/>
      <c r="AMH67" s="16"/>
      <c r="AMI67" s="16"/>
      <c r="AMJ67" s="16"/>
      <c r="AMK67" s="16"/>
      <c r="AML67" s="16"/>
      <c r="AMM67" s="16"/>
      <c r="AMN67" s="16"/>
      <c r="AMO67" s="16"/>
      <c r="AMP67" s="16"/>
      <c r="AMQ67" s="16"/>
      <c r="AMR67" s="16"/>
      <c r="AMS67" s="16"/>
      <c r="AMT67" s="16"/>
      <c r="AMU67" s="16"/>
      <c r="AMV67" s="16"/>
      <c r="AMW67" s="16"/>
      <c r="AMX67" s="16"/>
      <c r="AMY67" s="16"/>
      <c r="AMZ67" s="16"/>
      <c r="ANA67" s="16"/>
      <c r="ANB67" s="16"/>
      <c r="ANC67" s="16"/>
      <c r="AND67" s="16"/>
      <c r="ANE67" s="16"/>
      <c r="ANF67" s="16"/>
      <c r="ANG67" s="16"/>
      <c r="ANH67" s="16"/>
      <c r="ANI67" s="16"/>
      <c r="ANJ67" s="16"/>
      <c r="ANK67" s="16"/>
      <c r="ANL67" s="16"/>
      <c r="ANM67" s="16"/>
      <c r="ANN67" s="16"/>
      <c r="ANO67" s="16"/>
      <c r="ANP67" s="16"/>
      <c r="ANQ67" s="16"/>
      <c r="ANR67" s="16"/>
      <c r="ANS67" s="16"/>
      <c r="ANT67" s="16"/>
      <c r="ANU67" s="16"/>
      <c r="ANV67" s="16"/>
      <c r="ANW67" s="16"/>
      <c r="ANX67" s="16"/>
      <c r="ANY67" s="16"/>
      <c r="ANZ67" s="16"/>
      <c r="AOA67" s="16"/>
      <c r="AOB67" s="16"/>
      <c r="AOC67" s="16"/>
      <c r="AOD67" s="16"/>
      <c r="AOE67" s="16"/>
      <c r="AOF67" s="16"/>
      <c r="AOG67" s="16"/>
      <c r="AOH67" s="16"/>
      <c r="AOI67" s="16"/>
      <c r="AOJ67" s="16"/>
      <c r="AOK67" s="16"/>
      <c r="AOL67" s="16"/>
      <c r="AOM67" s="16"/>
      <c r="AON67" s="16"/>
      <c r="AOO67" s="16"/>
      <c r="AOP67" s="16"/>
      <c r="AOQ67" s="16"/>
      <c r="AOR67" s="16"/>
      <c r="AOS67" s="16"/>
      <c r="AOT67" s="16"/>
      <c r="AOU67" s="16"/>
      <c r="AOV67" s="16"/>
      <c r="AOW67" s="16"/>
      <c r="AOX67" s="16"/>
      <c r="AOY67" s="16"/>
      <c r="AOZ67" s="16"/>
      <c r="APA67" s="16"/>
      <c r="APB67" s="16"/>
      <c r="APC67" s="16"/>
      <c r="APD67" s="16"/>
      <c r="APE67" s="16"/>
      <c r="APF67" s="16"/>
      <c r="APG67" s="16"/>
      <c r="APH67" s="16"/>
      <c r="API67" s="16"/>
      <c r="APJ67" s="16"/>
      <c r="APK67" s="16"/>
      <c r="APL67" s="16"/>
      <c r="APM67" s="16"/>
      <c r="APN67" s="16"/>
      <c r="APO67" s="16"/>
      <c r="APP67" s="16"/>
      <c r="APQ67" s="16"/>
      <c r="APR67" s="16"/>
      <c r="APS67" s="16"/>
      <c r="APT67" s="16"/>
      <c r="APU67" s="16"/>
      <c r="APV67" s="16"/>
      <c r="APW67" s="16"/>
      <c r="APX67" s="16"/>
      <c r="APY67" s="16"/>
      <c r="APZ67" s="16"/>
      <c r="AQA67" s="16"/>
      <c r="AQB67" s="16"/>
      <c r="AQC67" s="16"/>
      <c r="AQD67" s="16"/>
      <c r="AQE67" s="16"/>
      <c r="AQF67" s="16"/>
      <c r="AQG67" s="16"/>
      <c r="AQH67" s="16"/>
      <c r="AQI67" s="16"/>
      <c r="AQJ67" s="16"/>
      <c r="AQK67" s="16"/>
      <c r="AQL67" s="16"/>
      <c r="AQM67" s="16"/>
      <c r="AQN67" s="16"/>
      <c r="AQO67" s="16"/>
      <c r="AQP67" s="16"/>
      <c r="AQQ67" s="16"/>
      <c r="AQR67" s="16"/>
      <c r="AQS67" s="16"/>
      <c r="AQT67" s="16"/>
      <c r="AQU67" s="16"/>
      <c r="AQV67" s="16"/>
      <c r="AQW67" s="16"/>
      <c r="AQX67" s="16"/>
      <c r="AQY67" s="16"/>
      <c r="AQZ67" s="16"/>
      <c r="ARA67" s="16"/>
      <c r="ARB67" s="16"/>
      <c r="ARC67" s="16"/>
      <c r="ARD67" s="16"/>
      <c r="ARE67" s="16"/>
      <c r="ARF67" s="16"/>
      <c r="ARG67" s="16"/>
      <c r="ARH67" s="16"/>
      <c r="ARI67" s="16"/>
      <c r="ARJ67" s="16"/>
      <c r="ARK67" s="16"/>
      <c r="ARL67" s="16"/>
      <c r="ARM67" s="16"/>
      <c r="ARN67" s="16"/>
      <c r="ARO67" s="16"/>
      <c r="ARP67" s="16"/>
      <c r="ARQ67" s="16"/>
      <c r="ARR67" s="16"/>
      <c r="ARS67" s="16"/>
      <c r="ART67" s="16"/>
      <c r="ARU67" s="16"/>
      <c r="ARV67" s="16"/>
      <c r="ARW67" s="16"/>
      <c r="ARX67" s="16"/>
      <c r="ARY67" s="16"/>
      <c r="ARZ67" s="16"/>
      <c r="ASA67" s="16"/>
      <c r="ASB67" s="16"/>
      <c r="ASC67" s="16"/>
      <c r="ASD67" s="16"/>
      <c r="ASE67" s="16"/>
      <c r="ASF67" s="16"/>
      <c r="ASG67" s="16"/>
      <c r="ASH67" s="16"/>
      <c r="ASI67" s="16"/>
      <c r="ASJ67" s="16"/>
      <c r="ASK67" s="16"/>
      <c r="ASL67" s="16"/>
      <c r="ASM67" s="16"/>
      <c r="ASN67" s="16"/>
      <c r="ASO67" s="16"/>
      <c r="ASP67" s="16"/>
      <c r="ASQ67" s="16"/>
      <c r="ASR67" s="16"/>
      <c r="ASS67" s="16"/>
      <c r="AST67" s="16"/>
      <c r="ASU67" s="16"/>
      <c r="ASV67" s="16"/>
      <c r="ASW67" s="16"/>
      <c r="ASX67" s="16"/>
      <c r="ASY67" s="16"/>
      <c r="ASZ67" s="16"/>
      <c r="ATA67" s="16"/>
      <c r="ATB67" s="16"/>
      <c r="ATC67" s="16"/>
      <c r="ATD67" s="16"/>
      <c r="ATE67" s="16"/>
      <c r="ATF67" s="16"/>
      <c r="ATG67" s="16"/>
      <c r="ATH67" s="16"/>
      <c r="ATI67" s="16"/>
      <c r="ATJ67" s="16"/>
      <c r="ATK67" s="16"/>
      <c r="ATL67" s="16"/>
      <c r="ATM67" s="16"/>
      <c r="ATN67" s="16"/>
      <c r="ATO67" s="16"/>
      <c r="ATP67" s="16"/>
      <c r="ATQ67" s="16"/>
      <c r="ATR67" s="16"/>
      <c r="ATS67" s="16"/>
      <c r="ATT67" s="16"/>
      <c r="ATU67" s="16"/>
      <c r="ATV67" s="16"/>
      <c r="ATW67" s="16"/>
      <c r="ATX67" s="16"/>
      <c r="ATY67" s="16"/>
      <c r="ATZ67" s="16"/>
      <c r="AUA67" s="16"/>
      <c r="AUB67" s="16"/>
      <c r="AUC67" s="16"/>
      <c r="AUD67" s="16"/>
      <c r="AUE67" s="16"/>
      <c r="AUF67" s="16"/>
      <c r="AUG67" s="16"/>
      <c r="AUH67" s="16"/>
      <c r="AUI67" s="16"/>
      <c r="AUJ67" s="16"/>
      <c r="AUK67" s="16"/>
      <c r="AUL67" s="16"/>
      <c r="AUM67" s="16"/>
      <c r="AUN67" s="16"/>
      <c r="AUO67" s="16"/>
      <c r="AUP67" s="16"/>
      <c r="AUQ67" s="16"/>
      <c r="AUR67" s="16"/>
      <c r="AUS67" s="16"/>
      <c r="AUT67" s="16"/>
      <c r="AUU67" s="16"/>
      <c r="AUV67" s="16"/>
      <c r="AUW67" s="16"/>
      <c r="AUX67" s="16"/>
      <c r="AUY67" s="16"/>
      <c r="AUZ67" s="16"/>
      <c r="AVA67" s="16"/>
      <c r="AVB67" s="16"/>
      <c r="AVC67" s="16"/>
      <c r="AVD67" s="16"/>
      <c r="AVE67" s="16"/>
      <c r="AVF67" s="16"/>
      <c r="AVG67" s="16"/>
      <c r="AVH67" s="16"/>
      <c r="AVI67" s="16"/>
      <c r="AVJ67" s="16"/>
      <c r="AVK67" s="16"/>
      <c r="AVL67" s="16"/>
      <c r="AVM67" s="16"/>
      <c r="AVN67" s="16"/>
      <c r="AVO67" s="16"/>
      <c r="AVP67" s="16"/>
      <c r="AVQ67" s="16"/>
      <c r="AVR67" s="16"/>
      <c r="AVS67" s="16"/>
      <c r="AVT67" s="16"/>
      <c r="AVU67" s="16"/>
      <c r="AVV67" s="16"/>
      <c r="AVW67" s="16"/>
      <c r="AVX67" s="16"/>
      <c r="AVY67" s="16"/>
      <c r="AVZ67" s="16"/>
      <c r="AWA67" s="16"/>
      <c r="AWB67" s="16"/>
      <c r="AWC67" s="16"/>
      <c r="AWD67" s="16"/>
      <c r="AWE67" s="16"/>
      <c r="AWF67" s="16"/>
      <c r="AWG67" s="16"/>
      <c r="AWH67" s="16"/>
      <c r="AWI67" s="16"/>
      <c r="AWJ67" s="16"/>
      <c r="AWK67" s="16"/>
      <c r="AWL67" s="16"/>
      <c r="AWM67" s="16"/>
      <c r="AWN67" s="16"/>
      <c r="AWO67" s="16"/>
      <c r="AWP67" s="16"/>
      <c r="AWQ67" s="16"/>
      <c r="AWR67" s="16"/>
      <c r="AWS67" s="16"/>
      <c r="AWT67" s="16"/>
      <c r="AWU67" s="16"/>
      <c r="AWV67" s="16"/>
      <c r="AWW67" s="16"/>
      <c r="AWX67" s="16"/>
      <c r="AWY67" s="16"/>
      <c r="AWZ67" s="16"/>
      <c r="AXA67" s="16"/>
      <c r="AXB67" s="16"/>
      <c r="AXC67" s="16"/>
      <c r="AXD67" s="16"/>
      <c r="AXE67" s="16"/>
      <c r="AXF67" s="16"/>
      <c r="AXG67" s="16"/>
      <c r="AXH67" s="16"/>
      <c r="AXI67" s="16"/>
      <c r="AXJ67" s="16"/>
      <c r="AXK67" s="16"/>
      <c r="AXL67" s="16"/>
      <c r="AXM67" s="16"/>
      <c r="AXN67" s="16"/>
      <c r="AXO67" s="16"/>
      <c r="AXP67" s="16"/>
      <c r="AXQ67" s="16"/>
      <c r="AXR67" s="16"/>
      <c r="AXS67" s="16"/>
      <c r="AXT67" s="16"/>
      <c r="AXU67" s="16"/>
      <c r="AXV67" s="16"/>
      <c r="AXW67" s="16"/>
      <c r="AXX67" s="16"/>
      <c r="AXY67" s="16"/>
      <c r="AXZ67" s="16"/>
      <c r="AYA67" s="16"/>
      <c r="AYB67" s="16"/>
      <c r="AYC67" s="16"/>
      <c r="AYD67" s="16"/>
      <c r="AYE67" s="16"/>
      <c r="AYF67" s="16"/>
      <c r="AYG67" s="16"/>
      <c r="AYH67" s="16"/>
      <c r="AYI67" s="16"/>
      <c r="AYJ67" s="16"/>
      <c r="AYK67" s="16"/>
      <c r="AYL67" s="16"/>
      <c r="AYM67" s="16"/>
      <c r="AYN67" s="16"/>
      <c r="AYO67" s="16"/>
      <c r="AYP67" s="16"/>
      <c r="AYQ67" s="16"/>
      <c r="AYR67" s="16"/>
      <c r="AYS67" s="16"/>
      <c r="AYT67" s="16"/>
      <c r="AYU67" s="16"/>
      <c r="AYV67" s="16"/>
      <c r="AYW67" s="16"/>
      <c r="AYX67" s="16"/>
      <c r="AYY67" s="16"/>
      <c r="AYZ67" s="16"/>
      <c r="AZA67" s="16"/>
      <c r="AZB67" s="16"/>
      <c r="AZC67" s="16"/>
      <c r="AZD67" s="16"/>
      <c r="AZE67" s="16"/>
      <c r="AZF67" s="16"/>
      <c r="AZG67" s="16"/>
      <c r="AZH67" s="16"/>
      <c r="AZI67" s="16"/>
      <c r="AZJ67" s="16"/>
      <c r="AZK67" s="16"/>
      <c r="AZL67" s="16"/>
      <c r="AZM67" s="16"/>
      <c r="AZN67" s="16"/>
      <c r="AZO67" s="16"/>
      <c r="AZP67" s="16"/>
      <c r="AZQ67" s="16"/>
      <c r="AZR67" s="16"/>
      <c r="AZS67" s="16"/>
      <c r="AZT67" s="16"/>
      <c r="AZU67" s="16"/>
      <c r="AZV67" s="16"/>
      <c r="AZW67" s="16"/>
      <c r="AZX67" s="16"/>
      <c r="AZY67" s="16"/>
      <c r="AZZ67" s="16"/>
      <c r="BAA67" s="16"/>
      <c r="BAB67" s="16"/>
      <c r="BAC67" s="16"/>
      <c r="BAD67" s="16"/>
      <c r="BAE67" s="16"/>
      <c r="BAF67" s="16"/>
      <c r="BAG67" s="16"/>
      <c r="BAH67" s="16"/>
      <c r="BAI67" s="16"/>
      <c r="BAJ67" s="16"/>
      <c r="BAK67" s="16"/>
      <c r="BAL67" s="16"/>
      <c r="BAM67" s="16"/>
      <c r="BAN67" s="16"/>
      <c r="BAO67" s="16"/>
      <c r="BAP67" s="16"/>
      <c r="BAQ67" s="16"/>
      <c r="BAR67" s="16"/>
      <c r="BAS67" s="16"/>
      <c r="BAT67" s="16"/>
      <c r="BAU67" s="16"/>
      <c r="BAV67" s="16"/>
      <c r="BAW67" s="16"/>
      <c r="BAX67" s="16"/>
      <c r="BAY67" s="16"/>
      <c r="BAZ67" s="16"/>
      <c r="BBA67" s="16"/>
      <c r="BBB67" s="16"/>
      <c r="BBC67" s="16"/>
      <c r="BBD67" s="16"/>
      <c r="BBE67" s="16"/>
      <c r="BBF67" s="16"/>
      <c r="BBG67" s="16"/>
      <c r="BBH67" s="16"/>
      <c r="BBI67" s="16"/>
      <c r="BBJ67" s="16"/>
      <c r="BBK67" s="16"/>
      <c r="BBL67" s="16"/>
      <c r="BBM67" s="16"/>
      <c r="BBN67" s="16"/>
      <c r="BBO67" s="16"/>
      <c r="BBP67" s="16"/>
      <c r="BBQ67" s="16"/>
      <c r="BBR67" s="16"/>
      <c r="BBS67" s="16"/>
      <c r="BBT67" s="16"/>
      <c r="BBU67" s="16"/>
      <c r="BBV67" s="16"/>
      <c r="BBW67" s="16"/>
      <c r="BBX67" s="16"/>
      <c r="BBY67" s="16"/>
      <c r="BBZ67" s="16"/>
      <c r="BCA67" s="16"/>
      <c r="BCB67" s="16"/>
      <c r="BCC67" s="16"/>
      <c r="BCD67" s="16"/>
      <c r="BCE67" s="16"/>
      <c r="BCF67" s="16"/>
      <c r="BCG67" s="16"/>
      <c r="BCH67" s="16"/>
      <c r="BCI67" s="16"/>
      <c r="BCJ67" s="16"/>
      <c r="BCK67" s="16"/>
      <c r="BCL67" s="16"/>
      <c r="BCM67" s="16"/>
      <c r="BCN67" s="16"/>
      <c r="BCO67" s="16"/>
      <c r="BCP67" s="16"/>
      <c r="BCQ67" s="16"/>
      <c r="BCR67" s="16"/>
      <c r="BCS67" s="16"/>
      <c r="BCT67" s="16"/>
      <c r="BCU67" s="16"/>
      <c r="BCV67" s="16"/>
      <c r="BCW67" s="16"/>
      <c r="BCX67" s="16"/>
      <c r="BCY67" s="16"/>
      <c r="BCZ67" s="16"/>
      <c r="BDA67" s="16"/>
      <c r="BDB67" s="16"/>
      <c r="BDC67" s="16"/>
      <c r="BDD67" s="16"/>
      <c r="BDE67" s="16"/>
      <c r="BDF67" s="16"/>
      <c r="BDG67" s="16"/>
      <c r="BDH67" s="16"/>
      <c r="BDI67" s="16"/>
      <c r="BDJ67" s="16"/>
      <c r="BDK67" s="16"/>
      <c r="BDL67" s="16"/>
      <c r="BDM67" s="16"/>
      <c r="BDN67" s="16"/>
      <c r="BDO67" s="16"/>
      <c r="BDP67" s="16"/>
      <c r="BDQ67" s="16"/>
      <c r="BDR67" s="16"/>
      <c r="BDS67" s="16"/>
      <c r="BDT67" s="16"/>
      <c r="BDU67" s="16"/>
      <c r="BDV67" s="16"/>
      <c r="BDW67" s="16"/>
      <c r="BDX67" s="16"/>
      <c r="BDY67" s="16"/>
      <c r="BDZ67" s="16"/>
      <c r="BEA67" s="16"/>
      <c r="BEB67" s="16"/>
      <c r="BEC67" s="16"/>
      <c r="BED67" s="16"/>
      <c r="BEE67" s="16"/>
      <c r="BEF67" s="16"/>
      <c r="BEG67" s="16"/>
      <c r="BEH67" s="16"/>
      <c r="BEI67" s="16"/>
      <c r="BEJ67" s="16"/>
      <c r="BEK67" s="16"/>
      <c r="BEL67" s="16"/>
      <c r="BEM67" s="16"/>
      <c r="BEN67" s="16"/>
      <c r="BEO67" s="16"/>
      <c r="BEP67" s="16"/>
      <c r="BEQ67" s="16"/>
      <c r="BER67" s="16"/>
      <c r="BES67" s="16"/>
      <c r="BET67" s="16"/>
      <c r="BEU67" s="16"/>
      <c r="BEV67" s="16"/>
      <c r="BEW67" s="16"/>
      <c r="BEX67" s="16"/>
      <c r="BEY67" s="16"/>
      <c r="BEZ67" s="16"/>
      <c r="BFA67" s="16"/>
      <c r="BFB67" s="16"/>
      <c r="BFC67" s="16"/>
      <c r="BFD67" s="16"/>
      <c r="BFE67" s="16"/>
      <c r="BFF67" s="16"/>
      <c r="BFG67" s="16"/>
      <c r="BFH67" s="16"/>
      <c r="BFI67" s="16"/>
      <c r="BFJ67" s="16"/>
      <c r="BFK67" s="16"/>
      <c r="BFL67" s="16"/>
      <c r="BFM67" s="16"/>
      <c r="BFN67" s="16"/>
      <c r="BFO67" s="16"/>
      <c r="BFP67" s="16"/>
      <c r="BFQ67" s="16"/>
      <c r="BFR67" s="16"/>
      <c r="BFS67" s="16"/>
      <c r="BFT67" s="16"/>
      <c r="BFU67" s="16"/>
      <c r="BFV67" s="16"/>
      <c r="BFW67" s="16"/>
      <c r="BFX67" s="16"/>
      <c r="BFY67" s="16"/>
      <c r="BFZ67" s="16"/>
      <c r="BGA67" s="16"/>
      <c r="BGB67" s="16"/>
      <c r="BGC67" s="16"/>
      <c r="BGD67" s="16"/>
      <c r="BGE67" s="16"/>
      <c r="BGF67" s="16"/>
      <c r="BGG67" s="16"/>
      <c r="BGH67" s="16"/>
      <c r="BGI67" s="16"/>
      <c r="BGJ67" s="16"/>
      <c r="BGK67" s="16"/>
      <c r="BGL67" s="16"/>
      <c r="BGM67" s="16"/>
      <c r="BGN67" s="16"/>
      <c r="BGO67" s="16"/>
      <c r="BGP67" s="16"/>
      <c r="BGQ67" s="16"/>
      <c r="BGR67" s="16"/>
      <c r="BGS67" s="16"/>
      <c r="BGT67" s="16"/>
      <c r="BGU67" s="16"/>
      <c r="BGV67" s="16"/>
      <c r="BGW67" s="16"/>
      <c r="BGX67" s="16"/>
      <c r="BGY67" s="16"/>
      <c r="BGZ67" s="16"/>
      <c r="BHA67" s="16"/>
      <c r="BHB67" s="16"/>
      <c r="BHC67" s="16"/>
      <c r="BHD67" s="16"/>
      <c r="BHE67" s="16"/>
      <c r="BHF67" s="16"/>
      <c r="BHG67" s="16"/>
      <c r="BHH67" s="16"/>
      <c r="BHI67" s="16"/>
      <c r="BHJ67" s="16"/>
      <c r="BHK67" s="16"/>
      <c r="BHL67" s="16"/>
      <c r="BHM67" s="16"/>
      <c r="BHN67" s="16"/>
      <c r="BHO67" s="16"/>
      <c r="BHP67" s="16"/>
      <c r="BHQ67" s="16"/>
      <c r="BHR67" s="16"/>
      <c r="BHS67" s="16"/>
      <c r="BHT67" s="16"/>
      <c r="BHU67" s="16"/>
      <c r="BHV67" s="16"/>
      <c r="BHW67" s="16"/>
      <c r="BHX67" s="16"/>
      <c r="BHY67" s="16"/>
      <c r="BHZ67" s="16"/>
      <c r="BIA67" s="16"/>
      <c r="BIB67" s="16"/>
      <c r="BIC67" s="16"/>
      <c r="BID67" s="16"/>
      <c r="BIE67" s="16"/>
      <c r="BIF67" s="16"/>
      <c r="BIG67" s="16"/>
      <c r="BIH67" s="16"/>
      <c r="BII67" s="16"/>
      <c r="BIJ67" s="16"/>
      <c r="BIK67" s="16"/>
      <c r="BIL67" s="16"/>
      <c r="BIM67" s="16"/>
      <c r="BIN67" s="16"/>
      <c r="BIO67" s="16"/>
      <c r="BIP67" s="16"/>
      <c r="BIQ67" s="16"/>
      <c r="BIR67" s="16"/>
      <c r="BIS67" s="16"/>
      <c r="BIT67" s="16"/>
      <c r="BIU67" s="16"/>
      <c r="BIV67" s="16"/>
      <c r="BIW67" s="16"/>
      <c r="BIX67" s="16"/>
      <c r="BIY67" s="16"/>
      <c r="BIZ67" s="16"/>
      <c r="BJA67" s="16"/>
      <c r="BJB67" s="16"/>
      <c r="BJC67" s="16"/>
      <c r="BJD67" s="16"/>
      <c r="BJE67" s="16"/>
      <c r="BJF67" s="16"/>
      <c r="BJG67" s="16"/>
      <c r="BJH67" s="16"/>
      <c r="BJI67" s="16"/>
      <c r="BJJ67" s="16"/>
      <c r="BJK67" s="16"/>
      <c r="BJL67" s="16"/>
      <c r="BJM67" s="16"/>
      <c r="BJN67" s="16"/>
      <c r="BJO67" s="16"/>
      <c r="BJP67" s="16"/>
      <c r="BJQ67" s="16"/>
      <c r="BJR67" s="16"/>
      <c r="BJS67" s="16"/>
      <c r="BJT67" s="16"/>
      <c r="BJU67" s="16"/>
      <c r="BJV67" s="16"/>
      <c r="BJW67" s="16"/>
      <c r="BJX67" s="16"/>
      <c r="BJY67" s="16"/>
      <c r="BJZ67" s="16"/>
      <c r="BKA67" s="16"/>
      <c r="BKB67" s="16"/>
      <c r="BKC67" s="16"/>
      <c r="BKD67" s="16"/>
      <c r="BKE67" s="16"/>
      <c r="BKF67" s="16"/>
      <c r="BKG67" s="16"/>
      <c r="BKH67" s="16"/>
      <c r="BKI67" s="16"/>
      <c r="BKJ67" s="16"/>
      <c r="BKK67" s="16"/>
      <c r="BKL67" s="16"/>
      <c r="BKM67" s="16"/>
      <c r="BKN67" s="16"/>
      <c r="BKO67" s="16"/>
      <c r="BKP67" s="16"/>
      <c r="BKQ67" s="16"/>
      <c r="BKR67" s="16"/>
      <c r="BKS67" s="16"/>
      <c r="BKT67" s="16"/>
      <c r="BKU67" s="16"/>
      <c r="BKV67" s="16"/>
      <c r="BKW67" s="16"/>
      <c r="BKX67" s="16"/>
      <c r="BKY67" s="16"/>
      <c r="BKZ67" s="16"/>
      <c r="BLA67" s="16"/>
      <c r="BLB67" s="16"/>
      <c r="BLC67" s="16"/>
      <c r="BLD67" s="16"/>
      <c r="BLE67" s="16"/>
      <c r="BLF67" s="16"/>
      <c r="BLG67" s="16"/>
      <c r="BLH67" s="16"/>
      <c r="BLI67" s="16"/>
      <c r="BLJ67" s="16"/>
      <c r="BLK67" s="16"/>
      <c r="BLL67" s="16"/>
      <c r="BLM67" s="16"/>
      <c r="BLN67" s="16"/>
      <c r="BLO67" s="16"/>
      <c r="BLP67" s="16"/>
      <c r="BLQ67" s="16"/>
      <c r="BLR67" s="16"/>
      <c r="BLS67" s="16"/>
      <c r="BLT67" s="16"/>
      <c r="BLU67" s="16"/>
      <c r="BLV67" s="16"/>
      <c r="BLW67" s="16"/>
      <c r="BLX67" s="16"/>
      <c r="BLY67" s="16"/>
      <c r="BLZ67" s="16"/>
      <c r="BMA67" s="16"/>
      <c r="BMB67" s="16"/>
      <c r="BMC67" s="16"/>
      <c r="BMD67" s="16"/>
      <c r="BME67" s="16"/>
      <c r="BMF67" s="16"/>
      <c r="BMG67" s="16"/>
      <c r="BMH67" s="16"/>
      <c r="BMI67" s="16"/>
      <c r="BMJ67" s="16"/>
      <c r="BMK67" s="16"/>
      <c r="BML67" s="16"/>
      <c r="BMM67" s="16"/>
      <c r="BMN67" s="16"/>
      <c r="BMO67" s="16"/>
      <c r="BMP67" s="16"/>
      <c r="BMQ67" s="16"/>
      <c r="BMR67" s="16"/>
      <c r="BMS67" s="16"/>
      <c r="BMT67" s="16"/>
      <c r="BMU67" s="16"/>
      <c r="BMV67" s="16"/>
      <c r="BMW67" s="16"/>
      <c r="BMX67" s="16"/>
      <c r="BMY67" s="16"/>
      <c r="BMZ67" s="16"/>
      <c r="BNA67" s="16"/>
      <c r="BNB67" s="16"/>
      <c r="BNC67" s="16"/>
      <c r="BND67" s="16"/>
      <c r="BNE67" s="16"/>
      <c r="BNF67" s="16"/>
      <c r="BNG67" s="16"/>
      <c r="BNH67" s="16"/>
      <c r="BNI67" s="16"/>
      <c r="BNJ67" s="16"/>
      <c r="BNK67" s="16"/>
      <c r="BNL67" s="16"/>
      <c r="BNM67" s="16"/>
      <c r="BNN67" s="16"/>
      <c r="BNO67" s="16"/>
      <c r="BNP67" s="16"/>
      <c r="BNQ67" s="16"/>
      <c r="BNR67" s="16"/>
      <c r="BNS67" s="16"/>
      <c r="BNT67" s="16"/>
      <c r="BNU67" s="16"/>
      <c r="BNV67" s="16"/>
      <c r="BNW67" s="16"/>
      <c r="BNX67" s="16"/>
      <c r="BNY67" s="16"/>
      <c r="BNZ67" s="16"/>
      <c r="BOA67" s="16"/>
      <c r="BOB67" s="16"/>
      <c r="BOC67" s="16"/>
      <c r="BOD67" s="16"/>
      <c r="BOE67" s="16"/>
      <c r="BOF67" s="16"/>
      <c r="BOG67" s="16"/>
      <c r="BOH67" s="16"/>
      <c r="BOI67" s="16"/>
      <c r="BOJ67" s="16"/>
      <c r="BOK67" s="16"/>
      <c r="BOL67" s="16"/>
      <c r="BOM67" s="16"/>
      <c r="BON67" s="16"/>
      <c r="BOO67" s="16"/>
      <c r="BOP67" s="16"/>
      <c r="BOQ67" s="16"/>
      <c r="BOR67" s="16"/>
      <c r="BOS67" s="16"/>
      <c r="BOT67" s="16"/>
      <c r="BOU67" s="16"/>
      <c r="BOV67" s="16"/>
      <c r="BOW67" s="16"/>
      <c r="BOX67" s="16"/>
      <c r="BOY67" s="16"/>
      <c r="BOZ67" s="16"/>
      <c r="BPA67" s="16"/>
      <c r="BPB67" s="16"/>
      <c r="BPC67" s="16"/>
      <c r="BPD67" s="16"/>
      <c r="BPE67" s="16"/>
      <c r="BPF67" s="16"/>
      <c r="BPG67" s="16"/>
      <c r="BPH67" s="16"/>
      <c r="BPI67" s="16"/>
      <c r="BPJ67" s="16"/>
      <c r="BPK67" s="16"/>
      <c r="BPL67" s="16"/>
      <c r="BPM67" s="16"/>
      <c r="BPN67" s="16"/>
      <c r="BPO67" s="16"/>
      <c r="BPP67" s="16"/>
      <c r="BPQ67" s="16"/>
      <c r="BPR67" s="16"/>
      <c r="BPS67" s="16"/>
      <c r="BPT67" s="16"/>
      <c r="BPU67" s="16"/>
      <c r="BPV67" s="16"/>
      <c r="BPW67" s="16"/>
      <c r="BPX67" s="16"/>
      <c r="BPY67" s="16"/>
      <c r="BPZ67" s="16"/>
      <c r="BQA67" s="16"/>
      <c r="BQB67" s="16"/>
      <c r="BQC67" s="16"/>
      <c r="BQD67" s="16"/>
      <c r="BQE67" s="16"/>
      <c r="BQF67" s="16"/>
      <c r="BQG67" s="16"/>
      <c r="BQH67" s="16"/>
      <c r="BQI67" s="16"/>
      <c r="BQJ67" s="16"/>
      <c r="BQK67" s="16"/>
      <c r="BQL67" s="16"/>
      <c r="BQM67" s="16"/>
      <c r="BQN67" s="16"/>
      <c r="BQO67" s="16"/>
      <c r="BQP67" s="16"/>
      <c r="BQQ67" s="16"/>
      <c r="BQR67" s="16"/>
      <c r="BQS67" s="16"/>
      <c r="BQT67" s="16"/>
      <c r="BQU67" s="16"/>
      <c r="BQV67" s="16"/>
      <c r="BQW67" s="16"/>
      <c r="BQX67" s="16"/>
      <c r="BQY67" s="16"/>
      <c r="BQZ67" s="16"/>
      <c r="BRA67" s="16"/>
      <c r="BRB67" s="16"/>
      <c r="BRC67" s="16"/>
      <c r="BRD67" s="16"/>
      <c r="BRE67" s="16"/>
      <c r="BRF67" s="16"/>
      <c r="BRG67" s="16"/>
      <c r="BRH67" s="16"/>
      <c r="BRI67" s="16"/>
      <c r="BRJ67" s="16"/>
      <c r="BRK67" s="16"/>
      <c r="BRL67" s="16"/>
      <c r="BRM67" s="16"/>
      <c r="BRN67" s="16"/>
      <c r="BRO67" s="16"/>
      <c r="BRP67" s="16"/>
      <c r="BRQ67" s="16"/>
      <c r="BRR67" s="16"/>
      <c r="BRS67" s="16"/>
      <c r="BRT67" s="16"/>
      <c r="BRU67" s="16"/>
      <c r="BRV67" s="16"/>
      <c r="BRW67" s="16"/>
      <c r="BRX67" s="16"/>
      <c r="BRY67" s="16"/>
      <c r="BRZ67" s="16"/>
      <c r="BSA67" s="16"/>
      <c r="BSB67" s="16"/>
      <c r="BSC67" s="16"/>
      <c r="BSD67" s="16"/>
      <c r="BSE67" s="16"/>
      <c r="BSF67" s="16"/>
      <c r="BSG67" s="16"/>
      <c r="BSH67" s="16"/>
      <c r="BSI67" s="16"/>
      <c r="BSJ67" s="16"/>
      <c r="BSK67" s="16"/>
      <c r="BSL67" s="16"/>
      <c r="BSM67" s="16"/>
      <c r="BSN67" s="16"/>
      <c r="BSO67" s="16"/>
      <c r="BSP67" s="16"/>
      <c r="BSQ67" s="16"/>
      <c r="BSR67" s="16"/>
      <c r="BSS67" s="16"/>
      <c r="BST67" s="16"/>
      <c r="BSU67" s="16"/>
      <c r="BSV67" s="16"/>
      <c r="BSW67" s="16"/>
      <c r="BSX67" s="16"/>
      <c r="BSY67" s="16"/>
      <c r="BSZ67" s="16"/>
      <c r="BTA67" s="16"/>
      <c r="BTB67" s="16"/>
      <c r="BTC67" s="16"/>
      <c r="BTD67" s="16"/>
      <c r="BTE67" s="16"/>
      <c r="BTF67" s="16"/>
      <c r="BTG67" s="16"/>
      <c r="BTH67" s="16"/>
    </row>
    <row r="68" spans="1:1880" ht="35.25" customHeight="1" x14ac:dyDescent="0.3">
      <c r="A68" s="67"/>
      <c r="B68" s="366" t="s">
        <v>3</v>
      </c>
      <c r="C68" s="640"/>
      <c r="D68" s="368"/>
      <c r="E68" s="368"/>
      <c r="F68" s="372"/>
      <c r="G68" s="355"/>
      <c r="H68" s="15"/>
      <c r="I68" s="51"/>
      <c r="J68"/>
    </row>
    <row r="69" spans="1:1880" s="16" customFormat="1" ht="123.6" customHeight="1" x14ac:dyDescent="0.3">
      <c r="A69" s="546">
        <v>621</v>
      </c>
      <c r="B69" s="546" t="s">
        <v>212</v>
      </c>
      <c r="C69" s="546" t="s">
        <v>774</v>
      </c>
      <c r="D69" s="547" t="s">
        <v>775</v>
      </c>
      <c r="E69" s="273" t="e">
        <f>INDEX('PY1 Data(H)'!$A$1:$CZ$258,MATCH('Unit Data from Audit Worksheet'!$A69,'PY1 Data(H)'!$A$1:$A$258,0),MATCH('Unit Data from Audit Worksheet'!$D$2,'PY1 Data(H)'!$A$1:$CZ$1,0))</f>
        <v>#N/A</v>
      </c>
      <c r="F69" s="139">
        <v>0</v>
      </c>
      <c r="G69" s="320" t="s">
        <v>801</v>
      </c>
      <c r="H69" s="304"/>
      <c r="I69" s="305"/>
      <c r="J69" s="438"/>
      <c r="L69" s="438"/>
      <c r="N69" s="141"/>
      <c r="Y69" s="438"/>
      <c r="Z69" s="438"/>
      <c r="AA69" s="438"/>
      <c r="AB69" s="438"/>
      <c r="AC69" s="438"/>
      <c r="AD69" s="438"/>
      <c r="AE69" s="438"/>
      <c r="AF69" s="438"/>
      <c r="AG69" s="438"/>
      <c r="AH69" s="438"/>
      <c r="AI69" s="438"/>
      <c r="AJ69" s="438"/>
      <c r="AK69" s="438"/>
      <c r="AL69" s="438"/>
      <c r="AM69" s="438"/>
      <c r="AN69" s="438"/>
      <c r="AO69" s="438"/>
      <c r="AP69" s="438"/>
      <c r="AQ69" s="438"/>
      <c r="AR69" s="438"/>
      <c r="AS69" s="438"/>
      <c r="AT69" s="438"/>
      <c r="AU69" s="438"/>
      <c r="AV69" s="438"/>
      <c r="AW69" s="438"/>
      <c r="AX69" s="438"/>
      <c r="AY69" s="438"/>
      <c r="AZ69" s="438"/>
      <c r="BA69" s="438"/>
      <c r="BB69" s="438"/>
      <c r="BC69" s="438"/>
      <c r="BD69" s="438"/>
      <c r="BE69" s="438"/>
      <c r="BF69" s="438"/>
      <c r="BG69" s="438"/>
      <c r="BH69" s="438"/>
      <c r="BI69" s="438"/>
      <c r="BJ69" s="438"/>
      <c r="BK69" s="438"/>
      <c r="BL69" s="438"/>
      <c r="BM69" s="438"/>
      <c r="BN69" s="438"/>
      <c r="BO69" s="438"/>
      <c r="BP69" s="438"/>
      <c r="BQ69" s="438"/>
      <c r="BR69" s="438"/>
      <c r="BS69" s="438"/>
      <c r="BT69" s="438"/>
      <c r="BU69" s="438"/>
      <c r="BV69" s="438"/>
      <c r="BW69" s="438"/>
      <c r="BX69" s="438"/>
      <c r="BY69" s="438"/>
      <c r="BZ69" s="438"/>
      <c r="CA69" s="438"/>
      <c r="CB69" s="438"/>
      <c r="CC69" s="438"/>
      <c r="CD69" s="438"/>
      <c r="CE69" s="438"/>
      <c r="CF69" s="438"/>
      <c r="CG69" s="438"/>
      <c r="CH69" s="438"/>
      <c r="CI69" s="438"/>
      <c r="CJ69" s="438"/>
      <c r="CK69" s="438"/>
      <c r="CL69" s="438"/>
      <c r="CM69" s="438"/>
      <c r="CN69" s="438"/>
      <c r="CO69" s="438"/>
      <c r="CP69" s="438"/>
      <c r="CQ69" s="438"/>
      <c r="CR69" s="438"/>
      <c r="CS69" s="438"/>
      <c r="CT69" s="438"/>
      <c r="CU69" s="438"/>
      <c r="CV69" s="438"/>
      <c r="CW69" s="438"/>
      <c r="CX69" s="438"/>
      <c r="CY69" s="438"/>
      <c r="CZ69" s="438"/>
      <c r="DA69" s="438"/>
      <c r="DB69" s="438"/>
      <c r="DC69" s="438"/>
      <c r="DD69" s="438"/>
      <c r="DE69" s="438"/>
      <c r="DF69" s="438"/>
      <c r="DG69" s="438"/>
      <c r="DH69" s="438"/>
      <c r="DI69" s="438"/>
      <c r="DJ69" s="438"/>
      <c r="DK69" s="438"/>
      <c r="DL69" s="438"/>
      <c r="DM69" s="438"/>
      <c r="DN69" s="438"/>
      <c r="DO69" s="438"/>
      <c r="DP69" s="438"/>
      <c r="DQ69" s="438"/>
      <c r="DR69" s="438"/>
    </row>
    <row r="70" spans="1:1880" ht="176.25" customHeight="1" x14ac:dyDescent="0.3">
      <c r="A70" s="67">
        <v>547</v>
      </c>
      <c r="B70" s="274"/>
      <c r="C70" s="274" t="s">
        <v>82</v>
      </c>
      <c r="D70" s="272" t="s">
        <v>873</v>
      </c>
      <c r="E70" s="273" t="e">
        <f>INDEX('PY1 Data(H)'!$A$1:$CZ$258,MATCH('Unit Data from Audit Worksheet'!$A70,'PY1 Data(H)'!$A$1:$A$258,0),MATCH('Unit Data from Audit Worksheet'!$D$2,'PY1 Data(H)'!$A$1:$CZ$1,0))</f>
        <v>#N/A</v>
      </c>
      <c r="F70" s="311"/>
      <c r="G70" s="319" t="str">
        <f>IF(F70&lt;1,"Please answer this question","")</f>
        <v>Please answer this question</v>
      </c>
      <c r="H70" s="304"/>
      <c r="I70" s="305"/>
      <c r="J70"/>
    </row>
    <row r="71" spans="1:1880" s="16" customFormat="1" ht="221.25" customHeight="1" x14ac:dyDescent="0.3">
      <c r="A71" s="143">
        <v>659</v>
      </c>
      <c r="B71" s="348" t="s">
        <v>23</v>
      </c>
      <c r="C71" s="348" t="s">
        <v>227</v>
      </c>
      <c r="D71" s="145" t="s">
        <v>342</v>
      </c>
      <c r="E71" s="273" t="e">
        <f>INDEX('PY1 Data(H)'!$A$1:$CZ$258,MATCH('Unit Data from Audit Worksheet'!$A71,'PY1 Data(H)'!$A$1:$A$258,0),MATCH('Unit Data from Audit Worksheet'!$D$2,'PY1 Data(H)'!$A$1:$CZ$1,0))</f>
        <v>#N/A</v>
      </c>
      <c r="F71" s="139">
        <v>0</v>
      </c>
      <c r="G71" s="320" t="s">
        <v>343</v>
      </c>
      <c r="H71" s="303">
        <f>IF(F71&lt;0,"Error: Enter as positive.",)</f>
        <v>0</v>
      </c>
      <c r="I71" s="184"/>
      <c r="J71"/>
      <c r="L71"/>
      <c r="N71" s="14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880" ht="79.2" customHeight="1" x14ac:dyDescent="0.3">
      <c r="A72" s="143">
        <v>660</v>
      </c>
      <c r="B72" s="348" t="s">
        <v>23</v>
      </c>
      <c r="C72" s="348" t="s">
        <v>227</v>
      </c>
      <c r="D72" s="145" t="s">
        <v>344</v>
      </c>
      <c r="E72" s="273" t="e">
        <f>INDEX('PY1 Data(H)'!$A$1:$CZ$258,MATCH('Unit Data from Audit Worksheet'!$A72,'PY1 Data(H)'!$A$1:$A$258,0),MATCH('Unit Data from Audit Worksheet'!$D$2,'PY1 Data(H)'!$A$1:$CZ$1,0))</f>
        <v>#N/A</v>
      </c>
      <c r="F72" s="139">
        <v>0</v>
      </c>
      <c r="G72" s="320" t="str">
        <f>IF(ISBLANK(F72),"Please do not leave blank","")</f>
        <v/>
      </c>
      <c r="H72" s="303"/>
      <c r="I72" s="15"/>
      <c r="J72"/>
    </row>
    <row r="73" spans="1:1880" ht="94.5" customHeight="1" x14ac:dyDescent="0.3">
      <c r="A73" s="143">
        <v>661</v>
      </c>
      <c r="B73" s="348" t="s">
        <v>23</v>
      </c>
      <c r="C73" s="348" t="s">
        <v>229</v>
      </c>
      <c r="D73" s="243" t="s">
        <v>345</v>
      </c>
      <c r="E73" s="273" t="e">
        <f>INDEX('PY1 Data(H)'!$A$1:$CZ$258,MATCH('Unit Data from Audit Worksheet'!$A73,'PY1 Data(H)'!$A$1:$A$258,0),MATCH('Unit Data from Audit Worksheet'!$D$2,'PY1 Data(H)'!$A$1:$CZ$1,0))</f>
        <v>#N/A</v>
      </c>
      <c r="F73" s="133">
        <v>0</v>
      </c>
      <c r="G73" s="320" t="str">
        <f>IF(ISBLANK(F73),"Please do not leave blank ",IF(F73=H73,"","Please review percentage"))</f>
        <v/>
      </c>
      <c r="H73" s="321">
        <f>ROUND(IFERROR((F72/F71)*100,0),1)</f>
        <v>0</v>
      </c>
      <c r="I73" s="321"/>
      <c r="J73"/>
    </row>
    <row r="74" spans="1:1880" ht="111.75" customHeight="1" x14ac:dyDescent="0.3">
      <c r="A74" s="67"/>
      <c r="B74" s="274"/>
      <c r="C74" s="274"/>
      <c r="D74" s="20" t="s">
        <v>4</v>
      </c>
      <c r="E74" s="370"/>
      <c r="F74" s="527"/>
      <c r="G74" s="320"/>
      <c r="H74" s="321"/>
      <c r="I74" s="322"/>
      <c r="J74"/>
    </row>
    <row r="75" spans="1:1880" ht="32.25" customHeight="1" x14ac:dyDescent="0.3">
      <c r="A75" s="67"/>
      <c r="B75" s="366" t="s">
        <v>5</v>
      </c>
      <c r="C75" s="367"/>
      <c r="D75" s="368"/>
      <c r="E75" s="371"/>
      <c r="F75" s="355"/>
      <c r="G75" s="355"/>
      <c r="H75" s="15"/>
      <c r="I75" s="51"/>
      <c r="J75"/>
    </row>
    <row r="76" spans="1:1880" ht="68.25" customHeight="1" x14ac:dyDescent="0.3">
      <c r="A76" s="67">
        <v>6</v>
      </c>
      <c r="B76" s="3" t="s">
        <v>21</v>
      </c>
      <c r="C76" s="3" t="s">
        <v>83</v>
      </c>
      <c r="D76" s="18" t="s">
        <v>378</v>
      </c>
      <c r="E76" s="273" t="e">
        <f>INDEX('PY1 Data(H)'!$A$1:$CZ$258,MATCH('Unit Data from Audit Worksheet'!$A76,'PY1 Data(H)'!$A$1:$A$258,0),MATCH('Unit Data from Audit Worksheet'!$D$2,'PY1 Data(H)'!$A$1:$CZ$1,0))</f>
        <v>#N/A</v>
      </c>
      <c r="F76" s="139">
        <v>0</v>
      </c>
      <c r="G76" s="303">
        <f>IF(F76&lt;0,"Error: Enter as positive.",)</f>
        <v>0</v>
      </c>
      <c r="H76" s="15"/>
      <c r="I76" s="51"/>
      <c r="J76"/>
    </row>
    <row r="77" spans="1:1880" ht="123.75" customHeight="1" x14ac:dyDescent="0.3">
      <c r="A77" s="562"/>
      <c r="B77" s="683" t="s">
        <v>298</v>
      </c>
      <c r="C77" s="683"/>
      <c r="D77" s="683"/>
      <c r="E77" s="382"/>
      <c r="F77" s="382"/>
      <c r="G77" s="382"/>
      <c r="H77" s="15"/>
      <c r="I77" s="67"/>
      <c r="J77"/>
      <c r="M77" s="16" t="s">
        <v>301</v>
      </c>
    </row>
    <row r="78" spans="1:1880" ht="63" customHeight="1" x14ac:dyDescent="0.3">
      <c r="A78" s="143">
        <v>947</v>
      </c>
      <c r="B78" s="348"/>
      <c r="C78" s="348"/>
      <c r="D78" s="243" t="s">
        <v>271</v>
      </c>
      <c r="E78" s="448"/>
      <c r="F78" s="323"/>
      <c r="G78" s="319" t="str">
        <f>IF(ISBLANK(F78),"Please do not leave blank","")</f>
        <v>Please do not leave blank</v>
      </c>
      <c r="H78" s="15"/>
      <c r="I78" s="140"/>
      <c r="J78"/>
      <c r="K78" s="140"/>
      <c r="M78" s="140"/>
      <c r="O78" s="140"/>
    </row>
    <row r="79" spans="1:1880" ht="65.25" customHeight="1" x14ac:dyDescent="0.3">
      <c r="A79" s="143">
        <v>948</v>
      </c>
      <c r="B79" s="348"/>
      <c r="C79" s="348"/>
      <c r="D79" s="243" t="s">
        <v>272</v>
      </c>
      <c r="E79" s="448"/>
      <c r="F79" s="323"/>
      <c r="G79" s="319" t="str">
        <f t="shared" ref="G79:G85" si="2">IF(ISBLANK(F79),"Please do not leave blank","")</f>
        <v>Please do not leave blank</v>
      </c>
      <c r="H79" s="15"/>
      <c r="I79" s="140"/>
      <c r="J79"/>
      <c r="K79" s="140"/>
      <c r="M79" s="140"/>
      <c r="O79" s="140"/>
    </row>
    <row r="80" spans="1:1880" ht="76.5" customHeight="1" x14ac:dyDescent="0.3">
      <c r="A80" s="143">
        <v>949</v>
      </c>
      <c r="B80" s="348"/>
      <c r="C80" s="348"/>
      <c r="D80" s="243" t="s">
        <v>273</v>
      </c>
      <c r="E80" s="448"/>
      <c r="F80" s="323"/>
      <c r="G80" s="319" t="str">
        <f t="shared" si="2"/>
        <v>Please do not leave blank</v>
      </c>
      <c r="H80" s="15"/>
      <c r="I80" s="140"/>
      <c r="J80"/>
      <c r="K80" s="140"/>
      <c r="M80" s="140"/>
      <c r="O80" s="140"/>
    </row>
    <row r="81" spans="1:15" ht="60" customHeight="1" x14ac:dyDescent="0.3">
      <c r="A81" s="143">
        <v>950</v>
      </c>
      <c r="B81" s="348"/>
      <c r="C81" s="348"/>
      <c r="D81" s="243" t="s">
        <v>260</v>
      </c>
      <c r="E81" s="448"/>
      <c r="F81" s="323"/>
      <c r="G81" s="319" t="str">
        <f t="shared" si="2"/>
        <v>Please do not leave blank</v>
      </c>
      <c r="H81" s="15"/>
      <c r="I81" s="140"/>
      <c r="J81"/>
      <c r="K81" s="140"/>
      <c r="M81" s="140"/>
      <c r="O81" s="140"/>
    </row>
    <row r="82" spans="1:15" ht="43.2" x14ac:dyDescent="0.3">
      <c r="A82" s="143">
        <v>952</v>
      </c>
      <c r="B82" s="348"/>
      <c r="C82" s="348"/>
      <c r="D82" s="314" t="s">
        <v>874</v>
      </c>
      <c r="E82" s="448"/>
      <c r="F82" s="324"/>
      <c r="G82" s="319" t="s">
        <v>381</v>
      </c>
      <c r="H82" s="15"/>
      <c r="I82" s="325"/>
      <c r="J82"/>
      <c r="K82" s="140"/>
      <c r="M82" s="140"/>
      <c r="O82" s="140"/>
    </row>
    <row r="83" spans="1:15" ht="93" customHeight="1" x14ac:dyDescent="0.3">
      <c r="A83" s="143">
        <v>954</v>
      </c>
      <c r="B83" s="348"/>
      <c r="C83" s="348"/>
      <c r="D83" s="314" t="s">
        <v>261</v>
      </c>
      <c r="E83" s="448"/>
      <c r="F83" s="323"/>
      <c r="G83" s="319" t="str">
        <f t="shared" si="2"/>
        <v>Please do not leave blank</v>
      </c>
      <c r="H83" s="15"/>
      <c r="I83" s="140"/>
      <c r="J83"/>
      <c r="K83" s="140"/>
      <c r="M83" s="140"/>
      <c r="O83" s="140"/>
    </row>
    <row r="84" spans="1:15" ht="98.25" customHeight="1" x14ac:dyDescent="0.3">
      <c r="A84" s="143">
        <v>956</v>
      </c>
      <c r="B84" s="348"/>
      <c r="C84" s="348"/>
      <c r="D84" s="314" t="s">
        <v>262</v>
      </c>
      <c r="E84" s="448"/>
      <c r="F84" s="323"/>
      <c r="G84" s="319" t="str">
        <f t="shared" si="2"/>
        <v>Please do not leave blank</v>
      </c>
      <c r="H84" s="15"/>
      <c r="I84" s="140"/>
      <c r="J84"/>
      <c r="K84" s="140"/>
      <c r="M84" s="140"/>
      <c r="O84" s="140"/>
    </row>
    <row r="85" spans="1:15" ht="218.25" customHeight="1" x14ac:dyDescent="0.3">
      <c r="A85" s="143">
        <v>958</v>
      </c>
      <c r="B85" s="348"/>
      <c r="C85" s="348"/>
      <c r="D85" s="666" t="s">
        <v>884</v>
      </c>
      <c r="E85" s="448"/>
      <c r="F85" s="323"/>
      <c r="G85" s="319" t="str">
        <f t="shared" si="2"/>
        <v>Please do not leave blank</v>
      </c>
      <c r="H85" s="15"/>
      <c r="I85" s="140"/>
      <c r="J85"/>
      <c r="K85" s="140"/>
      <c r="M85" s="140"/>
      <c r="O85" s="140"/>
    </row>
    <row r="86" spans="1:15" ht="15" thickBot="1" x14ac:dyDescent="0.35">
      <c r="A86" s="67"/>
      <c r="B86" s="373"/>
      <c r="C86" s="374"/>
      <c r="D86" s="375" t="s">
        <v>264</v>
      </c>
      <c r="E86" s="370"/>
      <c r="F86" s="376"/>
      <c r="G86" s="377"/>
      <c r="H86" s="378"/>
      <c r="I86" s="140"/>
      <c r="J86"/>
      <c r="K86" s="140"/>
      <c r="M86" s="140"/>
      <c r="O86" s="140"/>
    </row>
    <row r="87" spans="1:15" ht="15" thickBot="1" x14ac:dyDescent="0.35">
      <c r="B87" s="680" t="s">
        <v>299</v>
      </c>
      <c r="C87" s="681"/>
      <c r="D87" s="681"/>
      <c r="E87" s="682"/>
      <c r="F87" s="51"/>
      <c r="G87" s="319"/>
      <c r="H87" s="15"/>
      <c r="I87" s="67"/>
      <c r="J87"/>
    </row>
    <row r="88" spans="1:15" ht="75.75" customHeight="1" x14ac:dyDescent="0.3">
      <c r="B88" s="684" t="s">
        <v>300</v>
      </c>
      <c r="C88" s="684"/>
      <c r="D88" s="684"/>
      <c r="E88" s="684"/>
      <c r="F88" s="51"/>
      <c r="G88" s="319"/>
      <c r="H88" s="15"/>
      <c r="I88" s="67"/>
      <c r="J88"/>
    </row>
    <row r="89" spans="1:15" ht="15" thickBot="1" x14ac:dyDescent="0.35">
      <c r="A89" s="563"/>
      <c r="B89" s="326"/>
      <c r="C89" s="326"/>
      <c r="D89" s="327"/>
      <c r="E89" s="273"/>
      <c r="F89" s="51"/>
      <c r="G89" s="319"/>
      <c r="H89" s="15"/>
      <c r="I89" s="67"/>
      <c r="J89"/>
    </row>
    <row r="90" spans="1:15" ht="15" thickBot="1" x14ac:dyDescent="0.35">
      <c r="B90" s="99" t="s">
        <v>252</v>
      </c>
      <c r="C90" s="100" t="s">
        <v>253</v>
      </c>
      <c r="D90" s="328"/>
      <c r="E90" s="329"/>
      <c r="F90" s="62"/>
      <c r="G90" s="319"/>
      <c r="H90" s="15"/>
      <c r="I90" s="67"/>
      <c r="J90"/>
    </row>
    <row r="91" spans="1:15" ht="44.25" customHeight="1" thickBot="1" x14ac:dyDescent="0.35">
      <c r="B91" s="103" t="s">
        <v>275</v>
      </c>
      <c r="C91" s="102"/>
      <c r="D91" s="101"/>
      <c r="E91" s="275"/>
      <c r="F91" s="330"/>
      <c r="G91" s="319"/>
      <c r="H91" s="15"/>
      <c r="I91" s="67"/>
      <c r="J91"/>
    </row>
    <row r="92" spans="1:15" ht="44.25" customHeight="1" thickBot="1" x14ac:dyDescent="0.35">
      <c r="B92" s="103"/>
      <c r="C92" s="113"/>
      <c r="D92" s="331" t="s">
        <v>290</v>
      </c>
      <c r="E92" s="332"/>
      <c r="F92" s="333"/>
      <c r="G92" s="333"/>
      <c r="H92" s="15"/>
      <c r="I92" s="67"/>
    </row>
    <row r="93" spans="1:15" ht="32.4" customHeight="1" thickBot="1" x14ac:dyDescent="0.35">
      <c r="A93" s="196">
        <v>960</v>
      </c>
      <c r="B93" s="674" t="s">
        <v>276</v>
      </c>
      <c r="C93" s="675"/>
      <c r="D93" s="334"/>
      <c r="E93" s="520" t="str">
        <f>IF(ISBLANK($D93),"&lt;&lt;&lt;&lt;&lt;&lt;&lt;&lt;&lt;&lt;&lt;&lt;&lt;&lt;&lt;","")</f>
        <v>&lt;&lt;&lt;&lt;&lt;&lt;&lt;&lt;&lt;&lt;&lt;&lt;&lt;&lt;&lt;</v>
      </c>
      <c r="F93" s="521" t="str">
        <f>IF(ISBLANK($D93),"Required","")</f>
        <v>Required</v>
      </c>
      <c r="G93" s="383"/>
      <c r="H93" s="304"/>
      <c r="I93" s="67"/>
    </row>
    <row r="94" spans="1:15" ht="32.4" customHeight="1" thickBot="1" x14ac:dyDescent="0.35">
      <c r="A94" s="196">
        <v>962</v>
      </c>
      <c r="B94" s="672" t="s">
        <v>254</v>
      </c>
      <c r="C94" s="673"/>
      <c r="D94" s="334"/>
      <c r="E94" s="520" t="str">
        <f>IF(ISBLANK($D94),"&lt;&lt;&lt;&lt;&lt;&lt;&lt;&lt;&lt;&lt;&lt;&lt;&lt;&lt;&lt;","")</f>
        <v>&lt;&lt;&lt;&lt;&lt;&lt;&lt;&lt;&lt;&lt;&lt;&lt;&lt;&lt;&lt;</v>
      </c>
      <c r="F94" s="521" t="str">
        <f>IF(ISBLANK($D94),"Required","")</f>
        <v>Required</v>
      </c>
      <c r="H94" s="15"/>
      <c r="I94" s="67"/>
    </row>
    <row r="95" spans="1:15" ht="32.4" customHeight="1" thickBot="1" x14ac:dyDescent="0.35">
      <c r="A95" s="196">
        <v>964</v>
      </c>
      <c r="B95" s="672" t="s">
        <v>255</v>
      </c>
      <c r="C95" s="673"/>
      <c r="D95" s="335"/>
      <c r="E95" s="520" t="str">
        <f>IF(ISBLANK($D95),"&lt;&lt;&lt;&lt;&lt;&lt;&lt;&lt;&lt;&lt;&lt;&lt;&lt;&lt;&lt;","")</f>
        <v>&lt;&lt;&lt;&lt;&lt;&lt;&lt;&lt;&lt;&lt;&lt;&lt;&lt;&lt;&lt;</v>
      </c>
      <c r="F95" s="521" t="str">
        <f>IF(ISBLANK($D95),"Required","")</f>
        <v>Required</v>
      </c>
      <c r="H95" s="15"/>
      <c r="I95" s="181"/>
    </row>
    <row r="96" spans="1:15" ht="32.4" customHeight="1" thickBot="1" x14ac:dyDescent="0.35">
      <c r="A96" s="526">
        <v>966</v>
      </c>
      <c r="B96" s="668" t="s">
        <v>875</v>
      </c>
      <c r="C96" s="669"/>
      <c r="D96" s="454"/>
      <c r="E96" s="520" t="str">
        <f>IF(ISBLANK($D96),"&lt;&lt;&lt;&lt;&lt;&lt;&lt;&lt;&lt;&lt;&lt;&lt;&lt;&lt;&lt;","")</f>
        <v>&lt;&lt;&lt;&lt;&lt;&lt;&lt;&lt;&lt;&lt;&lt;&lt;&lt;&lt;&lt;</v>
      </c>
      <c r="F96" s="521" t="str">
        <f>IF(ISBLANK($D96),"Required","")</f>
        <v>Required</v>
      </c>
      <c r="G96"/>
      <c r="H96" s="15"/>
      <c r="I96" s="67"/>
    </row>
    <row r="97" spans="1:9" ht="32.4" customHeight="1" thickBot="1" x14ac:dyDescent="0.35">
      <c r="A97" s="526"/>
      <c r="B97" s="668" t="s">
        <v>882</v>
      </c>
      <c r="C97" s="669"/>
      <c r="D97" s="334"/>
      <c r="E97" s="522"/>
      <c r="F97" s="521"/>
      <c r="G97"/>
      <c r="H97" s="15"/>
      <c r="I97" s="67"/>
    </row>
    <row r="98" spans="1:9" ht="32.4" customHeight="1" thickBot="1" x14ac:dyDescent="0.35">
      <c r="A98" s="196">
        <v>968</v>
      </c>
      <c r="B98" s="670" t="s">
        <v>257</v>
      </c>
      <c r="C98" s="671"/>
      <c r="D98" s="450"/>
      <c r="E98" s="523" t="str">
        <f>IF(ISBLANK($D98),"&lt;&lt;&lt;&lt;&lt;&lt;&lt;&lt;&lt;&lt;&lt;&lt;&lt;&lt;&lt;","")</f>
        <v>&lt;&lt;&lt;&lt;&lt;&lt;&lt;&lt;&lt;&lt;&lt;&lt;&lt;&lt;&lt;</v>
      </c>
      <c r="F98" s="521" t="str">
        <f>IF(ISBLANK($D98),"Required","")</f>
        <v>Required</v>
      </c>
      <c r="H98" s="15"/>
      <c r="I98" s="67"/>
    </row>
    <row r="99" spans="1:9" x14ac:dyDescent="0.3">
      <c r="A99" s="67"/>
      <c r="B99" s="379"/>
      <c r="C99" s="379"/>
      <c r="D99" s="384" t="s">
        <v>14</v>
      </c>
      <c r="E99" s="380"/>
      <c r="F99" s="380"/>
      <c r="G99" s="380"/>
      <c r="H99" s="381"/>
      <c r="I99" s="67"/>
    </row>
    <row r="100" spans="1:9" x14ac:dyDescent="0.3">
      <c r="A100" s="67"/>
      <c r="B100" s="274"/>
      <c r="C100" s="274"/>
      <c r="D100" s="111"/>
      <c r="E100" s="141"/>
      <c r="F100" s="336"/>
      <c r="G100" s="336"/>
      <c r="H100" s="15"/>
      <c r="I100" s="67"/>
    </row>
    <row r="101" spans="1:9" x14ac:dyDescent="0.3">
      <c r="A101" s="67"/>
      <c r="B101" s="274"/>
      <c r="C101" s="274"/>
      <c r="D101" s="18"/>
      <c r="E101" s="273"/>
      <c r="F101" s="336"/>
      <c r="G101" s="336"/>
      <c r="H101" s="15"/>
      <c r="I101" s="67"/>
    </row>
    <row r="102" spans="1:9" x14ac:dyDescent="0.3">
      <c r="A102" s="564">
        <f>SUBTOTAL(109,A7:A98)</f>
        <v>37745</v>
      </c>
      <c r="E102" s="426"/>
    </row>
    <row r="103" spans="1:9" x14ac:dyDescent="0.3">
      <c r="A103" s="67"/>
      <c r="B103" s="350"/>
      <c r="C103" s="350"/>
      <c r="D103" s="337"/>
      <c r="E103" s="190"/>
      <c r="F103" s="16"/>
      <c r="G103" s="338"/>
      <c r="H103" s="15"/>
      <c r="I103" s="67"/>
    </row>
    <row r="104" spans="1:9" x14ac:dyDescent="0.3">
      <c r="B104" s="196"/>
      <c r="C104" s="196"/>
      <c r="D104" s="337"/>
      <c r="E104" s="190"/>
      <c r="F104" s="140"/>
      <c r="G104" s="338"/>
      <c r="H104" s="15"/>
      <c r="I104" s="67"/>
    </row>
    <row r="105" spans="1:9" x14ac:dyDescent="0.3">
      <c r="B105" s="196"/>
      <c r="C105" s="196"/>
      <c r="D105" s="339"/>
      <c r="E105" s="190"/>
      <c r="F105" s="140"/>
      <c r="G105" s="338"/>
      <c r="H105" s="15"/>
      <c r="I105" s="67"/>
    </row>
    <row r="106" spans="1:9" x14ac:dyDescent="0.3">
      <c r="B106" s="196"/>
      <c r="C106" s="196"/>
      <c r="D106" s="339"/>
      <c r="E106" s="190"/>
      <c r="F106" s="140"/>
      <c r="G106" s="338"/>
      <c r="H106" s="15"/>
      <c r="I106" s="67"/>
    </row>
    <row r="107" spans="1:9" x14ac:dyDescent="0.3">
      <c r="B107" s="196"/>
      <c r="C107" s="196"/>
      <c r="D107" s="339"/>
      <c r="E107" s="190"/>
      <c r="F107" s="140"/>
      <c r="G107" s="338"/>
      <c r="H107" s="15"/>
      <c r="I107" s="67"/>
    </row>
    <row r="108" spans="1:9" x14ac:dyDescent="0.3">
      <c r="B108" s="196"/>
      <c r="C108" s="196"/>
      <c r="D108" s="339"/>
      <c r="E108" s="190"/>
      <c r="F108" s="140"/>
      <c r="G108" s="338"/>
      <c r="H108" s="15"/>
      <c r="I108" s="67"/>
    </row>
    <row r="109" spans="1:9" x14ac:dyDescent="0.3">
      <c r="D109" s="225"/>
      <c r="E109" s="190"/>
      <c r="F109" s="140"/>
      <c r="H109" s="15"/>
      <c r="I109" s="67"/>
    </row>
    <row r="110" spans="1:9" x14ac:dyDescent="0.3">
      <c r="D110" s="225"/>
      <c r="E110" s="191"/>
      <c r="F110" s="140"/>
      <c r="H110" s="15"/>
      <c r="I110" s="67"/>
    </row>
    <row r="111" spans="1:9" x14ac:dyDescent="0.3">
      <c r="D111" s="225"/>
      <c r="E111" s="190"/>
      <c r="F111" s="140"/>
      <c r="H111" s="15"/>
      <c r="I111" s="67"/>
    </row>
    <row r="112" spans="1:9" x14ac:dyDescent="0.3">
      <c r="D112" s="225"/>
      <c r="E112" s="141"/>
      <c r="F112" s="140"/>
      <c r="I112" s="67"/>
    </row>
    <row r="113" spans="5:11" x14ac:dyDescent="0.3">
      <c r="E113" s="189"/>
      <c r="F113" s="140"/>
      <c r="G113" s="341"/>
      <c r="I113" s="67"/>
    </row>
    <row r="114" spans="5:11" x14ac:dyDescent="0.3">
      <c r="E114" s="141"/>
      <c r="F114" s="140"/>
      <c r="I114" s="67"/>
    </row>
    <row r="115" spans="5:11" x14ac:dyDescent="0.3">
      <c r="E115" s="141"/>
      <c r="F115" s="140"/>
      <c r="I115" s="67"/>
    </row>
    <row r="116" spans="5:11" x14ac:dyDescent="0.3">
      <c r="E116" s="141"/>
      <c r="F116" s="140"/>
      <c r="I116" s="67"/>
    </row>
    <row r="117" spans="5:11" x14ac:dyDescent="0.3">
      <c r="I117" s="67"/>
    </row>
    <row r="118" spans="5:11" x14ac:dyDescent="0.3">
      <c r="I118" s="67"/>
    </row>
    <row r="119" spans="5:11" x14ac:dyDescent="0.3">
      <c r="I119" s="67"/>
    </row>
    <row r="120" spans="5:11" x14ac:dyDescent="0.3">
      <c r="I120" s="67"/>
    </row>
    <row r="121" spans="5:11" x14ac:dyDescent="0.3">
      <c r="I121" s="67"/>
    </row>
    <row r="122" spans="5:11" x14ac:dyDescent="0.3">
      <c r="I122" s="67"/>
    </row>
    <row r="123" spans="5:11" x14ac:dyDescent="0.3">
      <c r="I123" s="67"/>
    </row>
    <row r="124" spans="5:11" x14ac:dyDescent="0.3">
      <c r="I124" s="140"/>
    </row>
    <row r="125" spans="5:11" x14ac:dyDescent="0.3">
      <c r="I125" s="140"/>
      <c r="K125" s="141"/>
    </row>
    <row r="126" spans="5:11" x14ac:dyDescent="0.3">
      <c r="I126" s="140"/>
      <c r="K126" s="141"/>
    </row>
    <row r="127" spans="5:11" x14ac:dyDescent="0.3">
      <c r="I127" s="140"/>
      <c r="K127" s="141"/>
    </row>
    <row r="128" spans="5:11" x14ac:dyDescent="0.3">
      <c r="I128" s="140"/>
      <c r="K128" s="141"/>
    </row>
    <row r="129" spans="9:11" x14ac:dyDescent="0.3">
      <c r="I129" s="140"/>
      <c r="K129" s="141"/>
    </row>
    <row r="130" spans="9:11" x14ac:dyDescent="0.3">
      <c r="I130" s="140"/>
      <c r="K130" s="141"/>
    </row>
    <row r="131" spans="9:11" x14ac:dyDescent="0.3">
      <c r="I131" s="67"/>
      <c r="K131" s="141"/>
    </row>
    <row r="132" spans="9:11" x14ac:dyDescent="0.3">
      <c r="I132" s="67"/>
      <c r="J132" s="141"/>
      <c r="K132" s="141"/>
    </row>
    <row r="133" spans="9:11" x14ac:dyDescent="0.3">
      <c r="I133" s="67"/>
      <c r="J133" s="141"/>
      <c r="K133" s="141"/>
    </row>
    <row r="134" spans="9:11" x14ac:dyDescent="0.3">
      <c r="I134" s="67"/>
      <c r="J134" s="141"/>
      <c r="K134" s="141"/>
    </row>
    <row r="135" spans="9:11" x14ac:dyDescent="0.3">
      <c r="I135" s="67"/>
      <c r="J135" s="141"/>
      <c r="K135" s="141"/>
    </row>
    <row r="136" spans="9:11" x14ac:dyDescent="0.3">
      <c r="I136" s="67"/>
      <c r="J136" s="141"/>
      <c r="K136" s="141"/>
    </row>
    <row r="137" spans="9:11" x14ac:dyDescent="0.3">
      <c r="I137" s="67"/>
      <c r="J137" s="141"/>
      <c r="K137" s="141"/>
    </row>
    <row r="138" spans="9:11" x14ac:dyDescent="0.3">
      <c r="I138" s="67"/>
      <c r="J138" s="141"/>
      <c r="K138" s="141"/>
    </row>
    <row r="139" spans="9:11" x14ac:dyDescent="0.3">
      <c r="I139" s="67"/>
      <c r="J139" s="141"/>
      <c r="K139" s="141"/>
    </row>
    <row r="140" spans="9:11" x14ac:dyDescent="0.3">
      <c r="I140" s="140"/>
      <c r="J140" s="141"/>
      <c r="K140" s="141"/>
    </row>
    <row r="141" spans="9:11" x14ac:dyDescent="0.3">
      <c r="I141" s="140"/>
      <c r="J141" s="141"/>
      <c r="K141" s="141"/>
    </row>
    <row r="142" spans="9:11" x14ac:dyDescent="0.3">
      <c r="I142" s="140"/>
      <c r="J142" s="141"/>
      <c r="K142" s="141"/>
    </row>
    <row r="143" spans="9:11" x14ac:dyDescent="0.3">
      <c r="I143" s="140"/>
      <c r="J143" s="141"/>
      <c r="K143" s="141"/>
    </row>
    <row r="144" spans="9:11" x14ac:dyDescent="0.3">
      <c r="I144" s="140"/>
      <c r="J144" s="141"/>
      <c r="K144" s="141"/>
    </row>
    <row r="145" spans="9:11" x14ac:dyDescent="0.3">
      <c r="I145" s="140"/>
      <c r="J145" s="141"/>
      <c r="K145" s="141"/>
    </row>
    <row r="146" spans="9:11" x14ac:dyDescent="0.3">
      <c r="I146" s="140"/>
      <c r="J146" s="141"/>
      <c r="K146" s="141"/>
    </row>
    <row r="147" spans="9:11" x14ac:dyDescent="0.3">
      <c r="I147" s="140"/>
      <c r="J147" s="141"/>
      <c r="K147" s="141"/>
    </row>
    <row r="148" spans="9:11" x14ac:dyDescent="0.3">
      <c r="I148" s="140"/>
      <c r="J148" s="141"/>
      <c r="K148" s="141"/>
    </row>
    <row r="149" spans="9:11" x14ac:dyDescent="0.3">
      <c r="I149" s="140"/>
      <c r="J149" s="141"/>
      <c r="K149" s="141"/>
    </row>
    <row r="150" spans="9:11" x14ac:dyDescent="0.3">
      <c r="I150" s="140"/>
      <c r="J150" s="141"/>
      <c r="K150" s="141"/>
    </row>
    <row r="151" spans="9:11" x14ac:dyDescent="0.3">
      <c r="I151" s="140"/>
      <c r="J151" s="141"/>
      <c r="K151" s="141"/>
    </row>
    <row r="152" spans="9:11" x14ac:dyDescent="0.3">
      <c r="I152" s="140"/>
      <c r="J152" s="141"/>
      <c r="K152" s="141"/>
    </row>
    <row r="153" spans="9:11" x14ac:dyDescent="0.3">
      <c r="I153" s="140"/>
      <c r="J153" s="141"/>
      <c r="K153" s="141"/>
    </row>
    <row r="154" spans="9:11" x14ac:dyDescent="0.3">
      <c r="I154" s="140"/>
      <c r="J154" s="141"/>
      <c r="K154" s="141"/>
    </row>
    <row r="155" spans="9:11" x14ac:dyDescent="0.3">
      <c r="I155" s="140"/>
      <c r="J155" s="141"/>
      <c r="K155" s="141"/>
    </row>
    <row r="156" spans="9:11" x14ac:dyDescent="0.3">
      <c r="I156" s="140"/>
      <c r="J156" s="141"/>
      <c r="K156" s="141"/>
    </row>
    <row r="157" spans="9:11" x14ac:dyDescent="0.3">
      <c r="I157" s="140"/>
      <c r="J157" s="141"/>
      <c r="K157" s="141"/>
    </row>
    <row r="158" spans="9:11" x14ac:dyDescent="0.3">
      <c r="I158" s="140"/>
      <c r="J158" s="141"/>
      <c r="K158" s="141"/>
    </row>
    <row r="159" spans="9:11" x14ac:dyDescent="0.3">
      <c r="I159" s="140"/>
      <c r="J159" s="141"/>
      <c r="K159" s="141"/>
    </row>
    <row r="160" spans="9:11" x14ac:dyDescent="0.3">
      <c r="I160" s="140"/>
      <c r="J160" s="141"/>
      <c r="K160" s="141"/>
    </row>
    <row r="161" spans="9:11" x14ac:dyDescent="0.3">
      <c r="I161" s="140"/>
      <c r="J161" s="141"/>
      <c r="K161" s="141"/>
    </row>
    <row r="162" spans="9:11" x14ac:dyDescent="0.3">
      <c r="I162" s="140"/>
      <c r="J162" s="141"/>
      <c r="K162" s="141"/>
    </row>
    <row r="163" spans="9:11" x14ac:dyDescent="0.3">
      <c r="I163" s="140"/>
      <c r="J163" s="141"/>
      <c r="K163" s="141"/>
    </row>
    <row r="164" spans="9:11" x14ac:dyDescent="0.3">
      <c r="I164" s="140"/>
      <c r="J164" s="141"/>
      <c r="K164" s="141"/>
    </row>
    <row r="165" spans="9:11" x14ac:dyDescent="0.3">
      <c r="I165" s="140"/>
      <c r="J165" s="141"/>
      <c r="K165" s="141"/>
    </row>
    <row r="166" spans="9:11" x14ac:dyDescent="0.3">
      <c r="I166" s="140"/>
      <c r="J166" s="141"/>
      <c r="K166" s="141"/>
    </row>
    <row r="167" spans="9:11" x14ac:dyDescent="0.3">
      <c r="I167" s="140"/>
      <c r="J167" s="141"/>
      <c r="K167" s="141"/>
    </row>
    <row r="168" spans="9:11" x14ac:dyDescent="0.3">
      <c r="I168" s="140"/>
      <c r="J168" s="141"/>
      <c r="K168" s="141"/>
    </row>
    <row r="169" spans="9:11" x14ac:dyDescent="0.3">
      <c r="I169" s="140"/>
      <c r="J169" s="141"/>
      <c r="K169" s="141"/>
    </row>
    <row r="170" spans="9:11" x14ac:dyDescent="0.3">
      <c r="I170" s="140"/>
      <c r="J170" s="141"/>
      <c r="K170" s="141"/>
    </row>
    <row r="171" spans="9:11" x14ac:dyDescent="0.3">
      <c r="I171" s="140"/>
      <c r="J171" s="141"/>
      <c r="K171" s="141"/>
    </row>
    <row r="172" spans="9:11" x14ac:dyDescent="0.3">
      <c r="I172" s="140"/>
      <c r="J172" s="141"/>
      <c r="K172" s="141"/>
    </row>
    <row r="173" spans="9:11" x14ac:dyDescent="0.3">
      <c r="I173" s="140"/>
      <c r="J173" s="141"/>
      <c r="K173" s="141"/>
    </row>
    <row r="174" spans="9:11" x14ac:dyDescent="0.3">
      <c r="I174" s="140"/>
      <c r="J174" s="141"/>
      <c r="K174" s="141"/>
    </row>
    <row r="175" spans="9:11" x14ac:dyDescent="0.3">
      <c r="I175" s="140"/>
      <c r="J175" s="141"/>
      <c r="K175" s="141"/>
    </row>
    <row r="176" spans="9:11" x14ac:dyDescent="0.3">
      <c r="I176" s="140"/>
      <c r="J176" s="141"/>
      <c r="K176" s="141"/>
    </row>
    <row r="177" spans="9:11" x14ac:dyDescent="0.3">
      <c r="I177" s="140"/>
      <c r="J177" s="141"/>
      <c r="K177" s="141"/>
    </row>
    <row r="178" spans="9:11" x14ac:dyDescent="0.3">
      <c r="I178" s="140"/>
      <c r="J178" s="141"/>
      <c r="K178" s="141"/>
    </row>
    <row r="179" spans="9:11" x14ac:dyDescent="0.3">
      <c r="I179" s="140"/>
      <c r="J179" s="141"/>
      <c r="K179" s="141"/>
    </row>
    <row r="180" spans="9:11" x14ac:dyDescent="0.3">
      <c r="I180" s="140"/>
      <c r="J180" s="141"/>
      <c r="K180" s="141"/>
    </row>
    <row r="181" spans="9:11" x14ac:dyDescent="0.3">
      <c r="I181" s="140"/>
      <c r="J181" s="141"/>
      <c r="K181" s="141"/>
    </row>
    <row r="182" spans="9:11" x14ac:dyDescent="0.3">
      <c r="I182" s="140"/>
      <c r="J182" s="141"/>
      <c r="K182" s="141"/>
    </row>
    <row r="183" spans="9:11" x14ac:dyDescent="0.3">
      <c r="I183" s="140"/>
      <c r="J183" s="141"/>
      <c r="K183" s="141"/>
    </row>
    <row r="184" spans="9:11" x14ac:dyDescent="0.3">
      <c r="I184" s="140"/>
      <c r="J184" s="141"/>
      <c r="K184" s="141"/>
    </row>
    <row r="185" spans="9:11" x14ac:dyDescent="0.3">
      <c r="I185" s="140"/>
      <c r="J185" s="141"/>
      <c r="K185" s="141"/>
    </row>
    <row r="186" spans="9:11" x14ac:dyDescent="0.3">
      <c r="I186" s="140"/>
      <c r="J186" s="141"/>
      <c r="K186" s="141"/>
    </row>
    <row r="187" spans="9:11" x14ac:dyDescent="0.3">
      <c r="I187" s="140"/>
      <c r="J187" s="141"/>
      <c r="K187" s="141"/>
    </row>
    <row r="188" spans="9:11" x14ac:dyDescent="0.3">
      <c r="I188" s="140"/>
      <c r="J188" s="141"/>
      <c r="K188" s="141"/>
    </row>
    <row r="189" spans="9:11" x14ac:dyDescent="0.3">
      <c r="I189" s="140"/>
      <c r="J189" s="141"/>
      <c r="K189" s="141"/>
    </row>
    <row r="190" spans="9:11" x14ac:dyDescent="0.3">
      <c r="I190" s="140"/>
      <c r="J190" s="141"/>
      <c r="K190" s="141"/>
    </row>
    <row r="191" spans="9:11" x14ac:dyDescent="0.3">
      <c r="I191" s="140"/>
      <c r="J191" s="141"/>
      <c r="K191" s="141"/>
    </row>
    <row r="192" spans="9:11" x14ac:dyDescent="0.3">
      <c r="I192" s="140"/>
      <c r="J192" s="141"/>
      <c r="K192" s="141"/>
    </row>
    <row r="193" spans="9:11" x14ac:dyDescent="0.3">
      <c r="I193" s="140"/>
      <c r="J193" s="141"/>
      <c r="K193" s="141"/>
    </row>
    <row r="194" spans="9:11" x14ac:dyDescent="0.3">
      <c r="I194" s="140"/>
      <c r="J194" s="141"/>
    </row>
    <row r="195" spans="9:11" x14ac:dyDescent="0.3">
      <c r="I195" s="140"/>
      <c r="J195" s="141"/>
    </row>
    <row r="196" spans="9:11" x14ac:dyDescent="0.3">
      <c r="I196" s="140"/>
      <c r="J196" s="141"/>
    </row>
    <row r="197" spans="9:11" x14ac:dyDescent="0.3">
      <c r="I197" s="140"/>
      <c r="J197" s="141"/>
    </row>
    <row r="198" spans="9:11" x14ac:dyDescent="0.3">
      <c r="I198" s="140"/>
      <c r="J198" s="141"/>
    </row>
    <row r="199" spans="9:11" x14ac:dyDescent="0.3">
      <c r="I199" s="140"/>
      <c r="J199" s="141"/>
    </row>
    <row r="200" spans="9:11" x14ac:dyDescent="0.3">
      <c r="I200" s="140"/>
      <c r="J200" s="141"/>
    </row>
    <row r="201" spans="9:11" x14ac:dyDescent="0.3">
      <c r="I201" s="140"/>
    </row>
    <row r="202" spans="9:11" x14ac:dyDescent="0.3">
      <c r="I202" s="140"/>
    </row>
    <row r="203" spans="9:11" x14ac:dyDescent="0.3">
      <c r="I203" s="140"/>
    </row>
    <row r="204" spans="9:11" x14ac:dyDescent="0.3">
      <c r="I204" s="140"/>
    </row>
    <row r="205" spans="9:11" x14ac:dyDescent="0.3">
      <c r="I205" s="140"/>
    </row>
    <row r="206" spans="9:11" x14ac:dyDescent="0.3">
      <c r="I206" s="140"/>
    </row>
    <row r="207" spans="9:11" x14ac:dyDescent="0.3">
      <c r="I207" s="140"/>
    </row>
    <row r="208" spans="9:11" x14ac:dyDescent="0.3">
      <c r="I208" s="140"/>
    </row>
    <row r="209" spans="9:9" x14ac:dyDescent="0.3">
      <c r="I209" s="67"/>
    </row>
    <row r="210" spans="9:9" x14ac:dyDescent="0.3">
      <c r="I210" s="67"/>
    </row>
    <row r="211" spans="9:9" x14ac:dyDescent="0.3">
      <c r="I211" s="67"/>
    </row>
    <row r="212" spans="9:9" x14ac:dyDescent="0.3">
      <c r="I212" s="67"/>
    </row>
    <row r="213" spans="9:9" x14ac:dyDescent="0.3">
      <c r="I213" s="67"/>
    </row>
    <row r="214" spans="9:9" x14ac:dyDescent="0.3">
      <c r="I214" s="67"/>
    </row>
    <row r="215" spans="9:9" x14ac:dyDescent="0.3">
      <c r="I215" s="67"/>
    </row>
    <row r="216" spans="9:9" x14ac:dyDescent="0.3">
      <c r="I216" s="67"/>
    </row>
    <row r="217" spans="9:9" x14ac:dyDescent="0.3">
      <c r="I217" s="67"/>
    </row>
    <row r="218" spans="9:9" x14ac:dyDescent="0.3">
      <c r="I218" s="67"/>
    </row>
  </sheetData>
  <sheetProtection algorithmName="SHA-512" hashValue="B83yPqotJFs56Cur9zBeWKJiIzJ4eeblVyu+mNWBehDSnyGEDeUoSOzdLP+3CmX0IGfhRD3gtkH0Rq5kjQBOcg==" saltValue="J9QoXqIv2KD2pMR07nUrbA==" spinCount="100000" sheet="1" formatCells="0"/>
  <dataConsolidate link="1"/>
  <mergeCells count="11">
    <mergeCell ref="E2:G2"/>
    <mergeCell ref="B2:C2"/>
    <mergeCell ref="B87:E87"/>
    <mergeCell ref="B77:D77"/>
    <mergeCell ref="B88:E88"/>
    <mergeCell ref="B96:C96"/>
    <mergeCell ref="B98:C98"/>
    <mergeCell ref="B95:C95"/>
    <mergeCell ref="B93:C93"/>
    <mergeCell ref="B94:C94"/>
    <mergeCell ref="B97:C97"/>
  </mergeCells>
  <phoneticPr fontId="54" type="noConversion"/>
  <conditionalFormatting sqref="H61:H62">
    <cfRule type="cellIs" dxfId="28" priority="110" stopIfTrue="1" operator="notEqual">
      <formula>0</formula>
    </cfRule>
  </conditionalFormatting>
  <conditionalFormatting sqref="H22">
    <cfRule type="cellIs" dxfId="27" priority="106" stopIfTrue="1" operator="notEqual">
      <formula>0</formula>
    </cfRule>
  </conditionalFormatting>
  <conditionalFormatting sqref="H35:H36">
    <cfRule type="cellIs" dxfId="26" priority="105" stopIfTrue="1" operator="notEqual">
      <formula>0</formula>
    </cfRule>
  </conditionalFormatting>
  <conditionalFormatting sqref="H52">
    <cfRule type="cellIs" dxfId="25" priority="104" stopIfTrue="1" operator="notEqual">
      <formula>0</formula>
    </cfRule>
  </conditionalFormatting>
  <conditionalFormatting sqref="G74">
    <cfRule type="cellIs" priority="71" stopIfTrue="1" operator="equal">
      <formula>";;;"</formula>
    </cfRule>
  </conditionalFormatting>
  <conditionalFormatting sqref="G74">
    <cfRule type="cellIs" dxfId="24" priority="70" stopIfTrue="1" operator="equal">
      <formula>0</formula>
    </cfRule>
  </conditionalFormatting>
  <conditionalFormatting sqref="G73">
    <cfRule type="cellIs" priority="68" stopIfTrue="1" operator="equal">
      <formula>";;;"</formula>
    </cfRule>
  </conditionalFormatting>
  <conditionalFormatting sqref="G73">
    <cfRule type="cellIs" dxfId="23" priority="67" stopIfTrue="1" operator="equal">
      <formula>0</formula>
    </cfRule>
  </conditionalFormatting>
  <conditionalFormatting sqref="G73">
    <cfRule type="cellIs" dxfId="22" priority="66" stopIfTrue="1" operator="equal">
      <formula>0</formula>
    </cfRule>
  </conditionalFormatting>
  <conditionalFormatting sqref="G72">
    <cfRule type="cellIs" priority="56" stopIfTrue="1" operator="equal">
      <formula>";;;"</formula>
    </cfRule>
  </conditionalFormatting>
  <conditionalFormatting sqref="G72">
    <cfRule type="cellIs" dxfId="21" priority="55" stopIfTrue="1" operator="equal">
      <formula>0</formula>
    </cfRule>
  </conditionalFormatting>
  <conditionalFormatting sqref="G72">
    <cfRule type="cellIs" dxfId="20" priority="54" stopIfTrue="1" operator="equal">
      <formula>0</formula>
    </cfRule>
  </conditionalFormatting>
  <conditionalFormatting sqref="G71">
    <cfRule type="cellIs" priority="6" stopIfTrue="1" operator="equal">
      <formula>";;;"</formula>
    </cfRule>
  </conditionalFormatting>
  <conditionalFormatting sqref="G71">
    <cfRule type="cellIs" dxfId="19" priority="5" stopIfTrue="1" operator="equal">
      <formula>0</formula>
    </cfRule>
  </conditionalFormatting>
  <conditionalFormatting sqref="G71">
    <cfRule type="cellIs" dxfId="18" priority="4" stopIfTrue="1" operator="equal">
      <formula>0</formula>
    </cfRule>
  </conditionalFormatting>
  <conditionalFormatting sqref="G69">
    <cfRule type="cellIs" priority="3" stopIfTrue="1" operator="equal">
      <formula>";;;"</formula>
    </cfRule>
  </conditionalFormatting>
  <conditionalFormatting sqref="G69">
    <cfRule type="cellIs" dxfId="17" priority="2" stopIfTrue="1" operator="equal">
      <formula>0</formula>
    </cfRule>
  </conditionalFormatting>
  <conditionalFormatting sqref="G69">
    <cfRule type="cellIs" dxfId="16" priority="1" stopIfTrue="1" operator="equal">
      <formula>0</formula>
    </cfRule>
  </conditionalFormatting>
  <dataValidations xWindow="829" yWindow="690" count="9">
    <dataValidation type="list" allowBlank="1" showInputMessage="1" showErrorMessage="1" sqref="F83:F85 F81" xr:uid="{9CC5535C-800A-4D03-A86E-273A5BC3EBB6}">
      <formula1>$M$1:$M$2</formula1>
    </dataValidation>
    <dataValidation type="list" allowBlank="1" showErrorMessage="1" prompt="Please select your answer from the drop down list." sqref="F67" xr:uid="{FCE57F22-20D9-4CFA-AFE5-1751E216D3C1}">
      <formula1>$O$1:$O$2</formula1>
    </dataValidation>
    <dataValidation type="list" allowBlank="1" showErrorMessage="1" prompt="Please select your answer from the drop down list." sqref="F70" xr:uid="{2CD3BDAD-30EF-425F-BB01-D3FF43CDAA81}">
      <formula1>$O$1:$O$4</formula1>
    </dataValidation>
    <dataValidation type="list" allowBlank="1" showInputMessage="1" showErrorMessage="1" sqref="F80"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64 F38:F39 F24:F25 F18:F22 F27:F36 F41:F53 F55:F62" xr:uid="{B5815DCD-160E-4CA9-A461-76D5F396E4F1}">
      <formula1>ISNUMBER(F18)</formula1>
    </dataValidation>
    <dataValidation type="custom" allowBlank="1" showErrorMessage="1" error="Please enter a numeric value.  If this data is not applicable to your unit of government, the cell should be populated with zero." sqref="F76 F71:F73 F69" xr:uid="{6656F482-2030-43E8-B669-24F0F4187CE8}">
      <formula1>ISNUMBER(F69)</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68"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66" xr:uid="{CB641EB2-3894-4A74-BBEC-CDF7A3E8D5D8}">
      <formula1>ISNUMBER(F66)</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8F95-D8D6-430B-BB0C-E32FC7B98A7A}">
  <dimension ref="A1:J72"/>
  <sheetViews>
    <sheetView workbookViewId="0">
      <selection activeCell="C1" sqref="C1"/>
    </sheetView>
  </sheetViews>
  <sheetFormatPr defaultRowHeight="14.4" x14ac:dyDescent="0.3"/>
  <cols>
    <col min="4" max="10" width="20.77734375" customWidth="1"/>
  </cols>
  <sheetData>
    <row r="1" spans="1:10" x14ac:dyDescent="0.3">
      <c r="D1" t="s">
        <v>656</v>
      </c>
      <c r="E1" t="s">
        <v>657</v>
      </c>
      <c r="F1" t="s">
        <v>658</v>
      </c>
      <c r="G1" t="s">
        <v>659</v>
      </c>
      <c r="H1" t="s">
        <v>660</v>
      </c>
      <c r="I1" t="s">
        <v>661</v>
      </c>
      <c r="J1" t="s">
        <v>662</v>
      </c>
    </row>
    <row r="2" spans="1:10" x14ac:dyDescent="0.3">
      <c r="D2">
        <v>561205</v>
      </c>
      <c r="E2">
        <v>561200</v>
      </c>
      <c r="F2">
        <v>561208</v>
      </c>
      <c r="G2">
        <v>561206</v>
      </c>
      <c r="H2">
        <v>561202</v>
      </c>
      <c r="I2">
        <v>561204</v>
      </c>
      <c r="J2">
        <v>561207</v>
      </c>
    </row>
    <row r="3" spans="1:10" x14ac:dyDescent="0.3">
      <c r="A3">
        <v>333</v>
      </c>
      <c r="D3">
        <v>8681998</v>
      </c>
      <c r="E3">
        <v>5987879</v>
      </c>
      <c r="F3">
        <v>8203508</v>
      </c>
      <c r="G3">
        <v>901267</v>
      </c>
      <c r="H3">
        <v>2042389</v>
      </c>
      <c r="I3">
        <v>1693963</v>
      </c>
      <c r="J3">
        <v>5828319</v>
      </c>
    </row>
    <row r="4" spans="1:10" x14ac:dyDescent="0.3">
      <c r="A4">
        <v>500</v>
      </c>
      <c r="D4">
        <v>0</v>
      </c>
      <c r="E4">
        <v>0</v>
      </c>
      <c r="F4">
        <v>600870</v>
      </c>
      <c r="G4">
        <v>0</v>
      </c>
      <c r="H4">
        <v>1294932</v>
      </c>
      <c r="I4">
        <v>0</v>
      </c>
      <c r="J4">
        <v>0</v>
      </c>
    </row>
    <row r="5" spans="1:10" x14ac:dyDescent="0.3">
      <c r="A5">
        <v>385</v>
      </c>
      <c r="D5">
        <v>21386166</v>
      </c>
      <c r="E5">
        <v>12794016</v>
      </c>
      <c r="F5">
        <v>18237015</v>
      </c>
      <c r="G5">
        <v>5830217</v>
      </c>
      <c r="H5">
        <v>6552241</v>
      </c>
      <c r="I5">
        <v>5104084</v>
      </c>
      <c r="J5">
        <v>6528842</v>
      </c>
    </row>
    <row r="6" spans="1:10" x14ac:dyDescent="0.3">
      <c r="A6">
        <v>575</v>
      </c>
      <c r="D6">
        <v>0</v>
      </c>
      <c r="E6">
        <v>0</v>
      </c>
      <c r="F6">
        <v>0</v>
      </c>
      <c r="G6">
        <v>0</v>
      </c>
      <c r="H6">
        <v>0</v>
      </c>
      <c r="I6">
        <v>0</v>
      </c>
      <c r="J6">
        <v>0</v>
      </c>
    </row>
    <row r="7" spans="1:10" x14ac:dyDescent="0.3">
      <c r="A7">
        <v>576</v>
      </c>
      <c r="D7">
        <v>0</v>
      </c>
      <c r="E7">
        <v>0</v>
      </c>
      <c r="F7">
        <v>0</v>
      </c>
      <c r="G7">
        <v>0</v>
      </c>
      <c r="H7">
        <v>0</v>
      </c>
      <c r="I7">
        <v>0</v>
      </c>
      <c r="J7">
        <v>0</v>
      </c>
    </row>
    <row r="8" spans="1:10" x14ac:dyDescent="0.3">
      <c r="A8">
        <v>626</v>
      </c>
      <c r="D8">
        <v>0</v>
      </c>
      <c r="E8">
        <v>153653</v>
      </c>
      <c r="F8">
        <v>10973333</v>
      </c>
      <c r="G8">
        <v>188316</v>
      </c>
      <c r="H8">
        <v>794927</v>
      </c>
      <c r="I8">
        <v>801589</v>
      </c>
      <c r="J8">
        <v>1136166</v>
      </c>
    </row>
    <row r="9" spans="1:10" x14ac:dyDescent="0.3">
      <c r="A9">
        <v>627</v>
      </c>
      <c r="D9">
        <v>0</v>
      </c>
      <c r="E9">
        <v>0</v>
      </c>
      <c r="F9">
        <v>0</v>
      </c>
      <c r="G9">
        <v>0</v>
      </c>
      <c r="H9">
        <v>0</v>
      </c>
      <c r="I9">
        <v>0</v>
      </c>
      <c r="J9">
        <v>0</v>
      </c>
    </row>
    <row r="10" spans="1:10" x14ac:dyDescent="0.3">
      <c r="A10">
        <v>628</v>
      </c>
      <c r="D10">
        <v>0</v>
      </c>
      <c r="E10">
        <v>41856</v>
      </c>
      <c r="F10">
        <v>1005936</v>
      </c>
      <c r="G10">
        <v>0</v>
      </c>
      <c r="H10">
        <v>399222</v>
      </c>
      <c r="I10">
        <v>190129</v>
      </c>
      <c r="J10">
        <v>0</v>
      </c>
    </row>
    <row r="11" spans="1:10" x14ac:dyDescent="0.3">
      <c r="A11">
        <v>629</v>
      </c>
      <c r="D11">
        <v>0</v>
      </c>
      <c r="E11">
        <v>0</v>
      </c>
      <c r="F11">
        <v>6503635</v>
      </c>
      <c r="G11">
        <v>0</v>
      </c>
      <c r="H11">
        <v>0</v>
      </c>
      <c r="I11">
        <v>0</v>
      </c>
      <c r="J11">
        <v>0</v>
      </c>
    </row>
    <row r="12" spans="1:10" x14ac:dyDescent="0.3">
      <c r="A12">
        <v>630</v>
      </c>
      <c r="D12">
        <v>0</v>
      </c>
      <c r="E12">
        <v>0</v>
      </c>
      <c r="F12">
        <v>600870</v>
      </c>
      <c r="G12">
        <v>0</v>
      </c>
      <c r="H12">
        <v>345478</v>
      </c>
      <c r="I12">
        <v>0</v>
      </c>
      <c r="J12">
        <v>0</v>
      </c>
    </row>
    <row r="13" spans="1:10" x14ac:dyDescent="0.3">
      <c r="A13">
        <v>631</v>
      </c>
      <c r="D13">
        <v>0</v>
      </c>
      <c r="E13">
        <v>0</v>
      </c>
      <c r="F13">
        <v>2019729</v>
      </c>
      <c r="G13">
        <v>0</v>
      </c>
      <c r="H13">
        <v>0</v>
      </c>
      <c r="I13">
        <v>0</v>
      </c>
      <c r="J13">
        <v>0</v>
      </c>
    </row>
    <row r="14" spans="1:10" x14ac:dyDescent="0.3">
      <c r="A14">
        <v>338</v>
      </c>
      <c r="D14">
        <v>24455220</v>
      </c>
      <c r="E14">
        <v>4449162</v>
      </c>
      <c r="F14">
        <v>11016222</v>
      </c>
      <c r="G14">
        <v>10755823</v>
      </c>
      <c r="H14">
        <v>9789667</v>
      </c>
      <c r="I14">
        <v>4999282</v>
      </c>
      <c r="J14">
        <v>2267552</v>
      </c>
    </row>
    <row r="15" spans="1:10" x14ac:dyDescent="0.3">
      <c r="A15">
        <v>335</v>
      </c>
      <c r="D15">
        <v>0</v>
      </c>
      <c r="E15">
        <v>0</v>
      </c>
      <c r="F15">
        <v>0</v>
      </c>
      <c r="G15">
        <v>28600</v>
      </c>
      <c r="H15">
        <v>0</v>
      </c>
      <c r="I15">
        <v>269495</v>
      </c>
      <c r="J15">
        <v>583118</v>
      </c>
    </row>
    <row r="16" spans="1:10" x14ac:dyDescent="0.3">
      <c r="A16">
        <v>252</v>
      </c>
      <c r="D16">
        <v>3547990</v>
      </c>
      <c r="E16">
        <v>734509</v>
      </c>
      <c r="F16">
        <v>481291</v>
      </c>
      <c r="G16">
        <v>1128839</v>
      </c>
      <c r="H16">
        <v>778595</v>
      </c>
      <c r="I16">
        <v>666153</v>
      </c>
      <c r="J16">
        <v>53835</v>
      </c>
    </row>
    <row r="17" spans="1:10" x14ac:dyDescent="0.3">
      <c r="A17">
        <v>253</v>
      </c>
      <c r="D17">
        <v>3735171</v>
      </c>
      <c r="E17">
        <v>3732551</v>
      </c>
      <c r="F17">
        <v>3342317</v>
      </c>
      <c r="G17">
        <v>1578032</v>
      </c>
      <c r="H17">
        <v>1999078</v>
      </c>
      <c r="I17">
        <v>1190821</v>
      </c>
      <c r="J17">
        <v>82369</v>
      </c>
    </row>
    <row r="18" spans="1:10" x14ac:dyDescent="0.3">
      <c r="A18">
        <v>254</v>
      </c>
      <c r="D18">
        <v>-10352215</v>
      </c>
      <c r="E18">
        <v>3877794</v>
      </c>
      <c r="F18">
        <v>3397185</v>
      </c>
      <c r="G18">
        <v>-7632477</v>
      </c>
      <c r="H18">
        <v>-6015099</v>
      </c>
      <c r="I18">
        <v>-1752172</v>
      </c>
      <c r="J18">
        <v>4125086</v>
      </c>
    </row>
    <row r="19" spans="1:10" x14ac:dyDescent="0.3">
      <c r="D19">
        <v>0</v>
      </c>
      <c r="E19">
        <v>0</v>
      </c>
      <c r="F19">
        <v>0</v>
      </c>
      <c r="G19">
        <v>0</v>
      </c>
      <c r="H19">
        <v>0</v>
      </c>
      <c r="I19">
        <v>0</v>
      </c>
      <c r="J19">
        <v>0</v>
      </c>
    </row>
    <row r="20" spans="1:10" x14ac:dyDescent="0.3">
      <c r="A20">
        <v>502</v>
      </c>
      <c r="D20">
        <v>0</v>
      </c>
      <c r="E20">
        <v>0</v>
      </c>
      <c r="F20">
        <v>0</v>
      </c>
      <c r="G20">
        <v>0</v>
      </c>
      <c r="H20">
        <v>0</v>
      </c>
      <c r="I20">
        <v>0</v>
      </c>
      <c r="J20">
        <v>0</v>
      </c>
    </row>
    <row r="21" spans="1:10" x14ac:dyDescent="0.3">
      <c r="A21">
        <v>503</v>
      </c>
      <c r="D21">
        <v>0</v>
      </c>
      <c r="E21">
        <v>0</v>
      </c>
      <c r="F21">
        <v>0</v>
      </c>
      <c r="G21">
        <v>0</v>
      </c>
      <c r="H21">
        <v>0</v>
      </c>
      <c r="I21">
        <v>0</v>
      </c>
      <c r="J21">
        <v>0</v>
      </c>
    </row>
    <row r="22" spans="1:10" x14ac:dyDescent="0.3">
      <c r="D22">
        <v>0</v>
      </c>
      <c r="E22">
        <v>0</v>
      </c>
      <c r="F22">
        <v>0</v>
      </c>
      <c r="G22">
        <v>0</v>
      </c>
      <c r="H22">
        <v>0</v>
      </c>
      <c r="I22">
        <v>0</v>
      </c>
      <c r="J22">
        <v>0</v>
      </c>
    </row>
    <row r="23" spans="1:10" x14ac:dyDescent="0.3">
      <c r="A23">
        <v>388</v>
      </c>
      <c r="D23">
        <v>18324225</v>
      </c>
      <c r="E23">
        <v>10908243</v>
      </c>
      <c r="F23">
        <v>24084142</v>
      </c>
      <c r="G23">
        <v>6982063</v>
      </c>
      <c r="H23">
        <v>8966554</v>
      </c>
      <c r="I23">
        <v>7673767</v>
      </c>
      <c r="J23">
        <v>4672701</v>
      </c>
    </row>
    <row r="24" spans="1:10" x14ac:dyDescent="0.3">
      <c r="A24">
        <v>339</v>
      </c>
      <c r="D24">
        <v>9404496</v>
      </c>
      <c r="E24">
        <v>6473656</v>
      </c>
      <c r="F24">
        <v>9915841</v>
      </c>
      <c r="G24">
        <v>2803358</v>
      </c>
      <c r="H24">
        <v>2381410</v>
      </c>
      <c r="I24">
        <v>3870355</v>
      </c>
      <c r="J24">
        <v>1287641</v>
      </c>
    </row>
    <row r="25" spans="1:10" x14ac:dyDescent="0.3">
      <c r="A25">
        <v>504</v>
      </c>
      <c r="D25">
        <v>13693098</v>
      </c>
      <c r="E25">
        <v>9896125</v>
      </c>
      <c r="F25">
        <v>15707492</v>
      </c>
      <c r="G25">
        <v>5330297</v>
      </c>
      <c r="H25">
        <v>5751917</v>
      </c>
      <c r="I25">
        <v>3151542</v>
      </c>
      <c r="J25">
        <v>3989549</v>
      </c>
    </row>
    <row r="26" spans="1:10" x14ac:dyDescent="0.3">
      <c r="A26">
        <v>505</v>
      </c>
      <c r="D26">
        <v>0</v>
      </c>
      <c r="E26">
        <v>0</v>
      </c>
      <c r="F26">
        <v>0</v>
      </c>
      <c r="G26">
        <v>61500</v>
      </c>
      <c r="H26">
        <v>156187</v>
      </c>
      <c r="I26">
        <v>0</v>
      </c>
      <c r="J26">
        <v>20383</v>
      </c>
    </row>
    <row r="27" spans="1:10" x14ac:dyDescent="0.3">
      <c r="A27">
        <v>341</v>
      </c>
      <c r="D27">
        <v>1073732</v>
      </c>
      <c r="E27">
        <v>744</v>
      </c>
      <c r="F27">
        <v>23727</v>
      </c>
      <c r="G27">
        <v>135976</v>
      </c>
      <c r="H27">
        <v>1522919</v>
      </c>
      <c r="I27">
        <v>1017377</v>
      </c>
      <c r="J27">
        <v>973</v>
      </c>
    </row>
    <row r="28" spans="1:10" x14ac:dyDescent="0.3">
      <c r="A28">
        <v>386</v>
      </c>
      <c r="D28">
        <v>0</v>
      </c>
      <c r="E28">
        <v>0</v>
      </c>
      <c r="F28">
        <v>0</v>
      </c>
      <c r="G28">
        <v>0</v>
      </c>
      <c r="H28">
        <v>0</v>
      </c>
      <c r="I28">
        <v>0</v>
      </c>
      <c r="J28">
        <v>0</v>
      </c>
    </row>
    <row r="29" spans="1:10" x14ac:dyDescent="0.3">
      <c r="A29">
        <v>387</v>
      </c>
      <c r="D29">
        <v>0</v>
      </c>
      <c r="E29">
        <v>0</v>
      </c>
      <c r="F29">
        <v>0</v>
      </c>
      <c r="G29">
        <v>0</v>
      </c>
      <c r="H29">
        <v>0</v>
      </c>
      <c r="I29">
        <v>0</v>
      </c>
      <c r="J29">
        <v>0</v>
      </c>
    </row>
    <row r="30" spans="1:10" x14ac:dyDescent="0.3">
      <c r="A30">
        <v>389</v>
      </c>
      <c r="D30">
        <v>-1858568</v>
      </c>
      <c r="E30">
        <v>0</v>
      </c>
      <c r="F30">
        <v>0</v>
      </c>
      <c r="G30">
        <v>0</v>
      </c>
      <c r="H30">
        <v>0</v>
      </c>
      <c r="I30">
        <v>0</v>
      </c>
      <c r="J30">
        <v>0</v>
      </c>
    </row>
    <row r="31" spans="1:10" x14ac:dyDescent="0.3">
      <c r="A31">
        <v>255</v>
      </c>
      <c r="D31">
        <v>3988533</v>
      </c>
      <c r="E31">
        <v>5462282</v>
      </c>
      <c r="F31">
        <v>1562918</v>
      </c>
      <c r="G31">
        <v>1349068</v>
      </c>
      <c r="H31">
        <v>845879</v>
      </c>
      <c r="I31">
        <v>365507</v>
      </c>
      <c r="J31">
        <v>625845</v>
      </c>
    </row>
    <row r="32" spans="1:10" x14ac:dyDescent="0.3">
      <c r="A32">
        <v>376</v>
      </c>
      <c r="D32">
        <v>0</v>
      </c>
      <c r="E32">
        <v>0</v>
      </c>
      <c r="F32">
        <v>0</v>
      </c>
      <c r="G32">
        <v>0</v>
      </c>
      <c r="H32">
        <v>0</v>
      </c>
      <c r="I32">
        <v>0</v>
      </c>
      <c r="J32">
        <v>0</v>
      </c>
    </row>
    <row r="33" spans="1:10" x14ac:dyDescent="0.3">
      <c r="D33">
        <v>0</v>
      </c>
      <c r="E33">
        <v>0</v>
      </c>
      <c r="F33">
        <v>0</v>
      </c>
      <c r="G33">
        <v>0</v>
      </c>
      <c r="H33">
        <v>0</v>
      </c>
      <c r="I33">
        <v>0</v>
      </c>
      <c r="J33">
        <v>0</v>
      </c>
    </row>
    <row r="34" spans="1:10" x14ac:dyDescent="0.3">
      <c r="A34">
        <v>592</v>
      </c>
      <c r="D34">
        <v>0</v>
      </c>
      <c r="E34">
        <v>0</v>
      </c>
      <c r="F34">
        <v>0</v>
      </c>
      <c r="G34">
        <v>0</v>
      </c>
      <c r="H34">
        <v>0</v>
      </c>
      <c r="I34">
        <v>0</v>
      </c>
      <c r="J34">
        <v>0</v>
      </c>
    </row>
    <row r="35" spans="1:10" x14ac:dyDescent="0.3">
      <c r="A35">
        <v>591</v>
      </c>
      <c r="D35">
        <v>0</v>
      </c>
      <c r="E35">
        <v>0</v>
      </c>
      <c r="F35">
        <v>0</v>
      </c>
      <c r="G35">
        <v>0</v>
      </c>
      <c r="H35">
        <v>0</v>
      </c>
      <c r="I35">
        <v>0</v>
      </c>
      <c r="J35">
        <v>0</v>
      </c>
    </row>
    <row r="36" spans="1:10" x14ac:dyDescent="0.3">
      <c r="D36">
        <v>0</v>
      </c>
      <c r="E36">
        <v>0</v>
      </c>
      <c r="F36">
        <v>0</v>
      </c>
      <c r="G36">
        <v>0</v>
      </c>
      <c r="H36">
        <v>0</v>
      </c>
      <c r="I36">
        <v>0</v>
      </c>
      <c r="J36">
        <v>0</v>
      </c>
    </row>
    <row r="37" spans="1:10" x14ac:dyDescent="0.3">
      <c r="A37">
        <v>506</v>
      </c>
      <c r="D37">
        <v>6971378</v>
      </c>
      <c r="E37">
        <v>5987879</v>
      </c>
      <c r="F37">
        <v>8203508</v>
      </c>
      <c r="G37">
        <v>901267</v>
      </c>
      <c r="H37">
        <v>2042389</v>
      </c>
      <c r="I37">
        <v>1693963</v>
      </c>
      <c r="J37">
        <v>5828319</v>
      </c>
    </row>
    <row r="38" spans="1:10" x14ac:dyDescent="0.3">
      <c r="A38">
        <v>536</v>
      </c>
      <c r="D38">
        <v>0</v>
      </c>
      <c r="E38">
        <v>0</v>
      </c>
      <c r="F38">
        <v>600870</v>
      </c>
      <c r="G38">
        <v>0</v>
      </c>
      <c r="H38">
        <v>1294932</v>
      </c>
      <c r="I38">
        <v>0</v>
      </c>
      <c r="J38">
        <v>0</v>
      </c>
    </row>
    <row r="39" spans="1:10" x14ac:dyDescent="0.3">
      <c r="A39">
        <v>586</v>
      </c>
      <c r="D39">
        <v>0</v>
      </c>
      <c r="E39">
        <v>0</v>
      </c>
      <c r="F39">
        <v>0</v>
      </c>
      <c r="G39">
        <v>0</v>
      </c>
      <c r="H39">
        <v>0</v>
      </c>
      <c r="I39">
        <v>0</v>
      </c>
      <c r="J39">
        <v>0</v>
      </c>
    </row>
    <row r="40" spans="1:10" x14ac:dyDescent="0.3">
      <c r="A40">
        <v>379</v>
      </c>
      <c r="D40">
        <v>9742980</v>
      </c>
      <c r="E40">
        <v>10485799</v>
      </c>
      <c r="F40">
        <v>13127564</v>
      </c>
      <c r="G40">
        <v>2298313</v>
      </c>
      <c r="H40">
        <v>4535693</v>
      </c>
      <c r="I40">
        <v>2884784</v>
      </c>
      <c r="J40">
        <v>5940107</v>
      </c>
    </row>
    <row r="41" spans="1:10" x14ac:dyDescent="0.3">
      <c r="A41">
        <v>4</v>
      </c>
      <c r="D41">
        <v>557592</v>
      </c>
      <c r="E41">
        <v>111797</v>
      </c>
      <c r="F41">
        <v>1444033</v>
      </c>
      <c r="G41">
        <v>188317</v>
      </c>
      <c r="H41">
        <v>395705</v>
      </c>
      <c r="I41">
        <v>599506</v>
      </c>
      <c r="J41">
        <v>553048</v>
      </c>
    </row>
    <row r="42" spans="1:10" x14ac:dyDescent="0.3">
      <c r="A42">
        <v>5</v>
      </c>
      <c r="D42">
        <v>0</v>
      </c>
      <c r="E42">
        <v>0</v>
      </c>
      <c r="F42">
        <v>0</v>
      </c>
      <c r="G42">
        <v>28600</v>
      </c>
      <c r="H42">
        <v>20863</v>
      </c>
      <c r="I42">
        <v>0</v>
      </c>
      <c r="J42">
        <v>583118</v>
      </c>
    </row>
    <row r="43" spans="1:10" x14ac:dyDescent="0.3">
      <c r="A43">
        <v>380</v>
      </c>
      <c r="D43">
        <v>1687405</v>
      </c>
      <c r="E43">
        <v>729515</v>
      </c>
      <c r="F43">
        <v>980869</v>
      </c>
      <c r="G43">
        <v>0</v>
      </c>
      <c r="H43">
        <v>127884</v>
      </c>
      <c r="I43">
        <v>0</v>
      </c>
      <c r="J43">
        <v>0</v>
      </c>
    </row>
    <row r="44" spans="1:10" x14ac:dyDescent="0.3">
      <c r="A44">
        <v>391</v>
      </c>
      <c r="D44">
        <v>1462632</v>
      </c>
      <c r="E44">
        <v>3732551</v>
      </c>
      <c r="F44">
        <v>3342317</v>
      </c>
      <c r="G44">
        <v>1578032</v>
      </c>
      <c r="H44">
        <v>1070487</v>
      </c>
      <c r="I44">
        <v>1190821</v>
      </c>
      <c r="J44">
        <v>111788</v>
      </c>
    </row>
    <row r="45" spans="1:10" x14ac:dyDescent="0.3">
      <c r="A45">
        <v>7</v>
      </c>
      <c r="D45">
        <v>0</v>
      </c>
      <c r="E45">
        <v>35854</v>
      </c>
      <c r="F45">
        <v>0</v>
      </c>
      <c r="G45">
        <v>0</v>
      </c>
      <c r="H45">
        <v>0</v>
      </c>
      <c r="I45">
        <v>0</v>
      </c>
      <c r="J45">
        <v>0</v>
      </c>
    </row>
    <row r="46" spans="1:10" x14ac:dyDescent="0.3">
      <c r="A46">
        <v>645</v>
      </c>
      <c r="D46">
        <v>1680692</v>
      </c>
      <c r="E46">
        <v>232256</v>
      </c>
      <c r="F46">
        <v>880206</v>
      </c>
      <c r="G46">
        <v>0</v>
      </c>
      <c r="H46">
        <v>557927</v>
      </c>
      <c r="I46">
        <v>967857</v>
      </c>
      <c r="J46">
        <v>307484</v>
      </c>
    </row>
    <row r="47" spans="1:10" x14ac:dyDescent="0.3">
      <c r="A47">
        <v>646</v>
      </c>
      <c r="D47">
        <v>4354659</v>
      </c>
      <c r="E47">
        <v>5643826</v>
      </c>
      <c r="F47">
        <v>6480139</v>
      </c>
      <c r="G47">
        <v>503364</v>
      </c>
      <c r="H47">
        <v>1434236</v>
      </c>
      <c r="I47">
        <v>126600</v>
      </c>
      <c r="J47">
        <v>4384669</v>
      </c>
    </row>
    <row r="48" spans="1:10" x14ac:dyDescent="0.3">
      <c r="A48">
        <v>9</v>
      </c>
      <c r="D48">
        <v>7497983</v>
      </c>
      <c r="E48">
        <v>9644487</v>
      </c>
      <c r="F48">
        <v>10702662</v>
      </c>
      <c r="G48">
        <v>2081396</v>
      </c>
      <c r="H48">
        <v>3991241</v>
      </c>
      <c r="I48">
        <v>2285278</v>
      </c>
      <c r="J48">
        <v>4803941</v>
      </c>
    </row>
    <row r="49" spans="1:10" x14ac:dyDescent="0.3">
      <c r="A49">
        <v>1052</v>
      </c>
      <c r="D49" t="e">
        <v>#N/A</v>
      </c>
      <c r="E49" t="e">
        <v>#N/A</v>
      </c>
      <c r="F49" t="e">
        <v>#N/A</v>
      </c>
      <c r="G49" t="e">
        <v>#N/A</v>
      </c>
      <c r="H49" t="e">
        <v>#N/A</v>
      </c>
      <c r="I49" t="e">
        <v>#N/A</v>
      </c>
      <c r="J49" t="e">
        <v>#N/A</v>
      </c>
    </row>
    <row r="50" spans="1:10" x14ac:dyDescent="0.3">
      <c r="D50">
        <v>0</v>
      </c>
      <c r="E50">
        <v>0</v>
      </c>
      <c r="F50">
        <v>0</v>
      </c>
      <c r="G50">
        <v>0</v>
      </c>
      <c r="H50">
        <v>0</v>
      </c>
      <c r="I50">
        <v>0</v>
      </c>
      <c r="J50">
        <v>0</v>
      </c>
    </row>
    <row r="51" spans="1:10" x14ac:dyDescent="0.3">
      <c r="A51">
        <v>16</v>
      </c>
      <c r="D51">
        <v>16367419</v>
      </c>
      <c r="E51">
        <v>16054506</v>
      </c>
      <c r="F51">
        <v>25037834</v>
      </c>
      <c r="G51">
        <v>8234989</v>
      </c>
      <c r="H51">
        <v>9841694</v>
      </c>
      <c r="I51">
        <v>8039275</v>
      </c>
      <c r="J51">
        <v>5298547</v>
      </c>
    </row>
    <row r="52" spans="1:10" x14ac:dyDescent="0.3">
      <c r="A52">
        <v>532</v>
      </c>
      <c r="D52">
        <v>14567506</v>
      </c>
      <c r="E52">
        <v>10477529</v>
      </c>
      <c r="F52">
        <v>22898733</v>
      </c>
      <c r="G52">
        <v>7107968</v>
      </c>
      <c r="H52">
        <v>8967107</v>
      </c>
      <c r="I52">
        <v>7340000</v>
      </c>
      <c r="J52">
        <v>4549382</v>
      </c>
    </row>
    <row r="53" spans="1:10" x14ac:dyDescent="0.3">
      <c r="A53">
        <v>17</v>
      </c>
      <c r="D53">
        <v>0</v>
      </c>
      <c r="E53">
        <v>0</v>
      </c>
      <c r="F53">
        <v>0</v>
      </c>
      <c r="G53">
        <v>0</v>
      </c>
      <c r="H53">
        <v>0</v>
      </c>
      <c r="I53">
        <v>0</v>
      </c>
      <c r="J53">
        <v>0</v>
      </c>
    </row>
    <row r="54" spans="1:10" x14ac:dyDescent="0.3">
      <c r="A54">
        <v>20</v>
      </c>
      <c r="D54">
        <v>13640</v>
      </c>
      <c r="E54">
        <v>0</v>
      </c>
      <c r="F54">
        <v>0</v>
      </c>
      <c r="G54">
        <v>0</v>
      </c>
      <c r="H54">
        <v>0</v>
      </c>
      <c r="I54">
        <v>0</v>
      </c>
      <c r="J54">
        <v>0</v>
      </c>
    </row>
    <row r="55" spans="1:10" x14ac:dyDescent="0.3">
      <c r="A55">
        <v>533</v>
      </c>
      <c r="D55">
        <v>0</v>
      </c>
      <c r="E55">
        <v>0</v>
      </c>
      <c r="F55">
        <v>0</v>
      </c>
      <c r="G55">
        <v>0</v>
      </c>
      <c r="H55">
        <v>0</v>
      </c>
      <c r="I55">
        <v>0</v>
      </c>
      <c r="J55">
        <v>0</v>
      </c>
    </row>
    <row r="56" spans="1:10" x14ac:dyDescent="0.3">
      <c r="A56">
        <v>22</v>
      </c>
      <c r="D56">
        <v>-1858568</v>
      </c>
      <c r="E56">
        <v>0</v>
      </c>
      <c r="F56">
        <v>200000</v>
      </c>
      <c r="G56">
        <v>0</v>
      </c>
      <c r="H56">
        <v>0</v>
      </c>
      <c r="I56">
        <v>0</v>
      </c>
      <c r="J56">
        <v>0</v>
      </c>
    </row>
    <row r="57" spans="1:10" x14ac:dyDescent="0.3">
      <c r="A57">
        <v>23</v>
      </c>
      <c r="D57">
        <v>-72295</v>
      </c>
      <c r="E57">
        <v>5576977</v>
      </c>
      <c r="F57">
        <v>2339101</v>
      </c>
      <c r="G57">
        <v>1127021</v>
      </c>
      <c r="H57">
        <v>874587</v>
      </c>
      <c r="I57">
        <v>699275</v>
      </c>
      <c r="J57">
        <v>749165</v>
      </c>
    </row>
    <row r="58" spans="1:10" x14ac:dyDescent="0.3">
      <c r="A58">
        <v>507</v>
      </c>
      <c r="D58">
        <v>0</v>
      </c>
      <c r="E58">
        <v>2</v>
      </c>
      <c r="F58">
        <v>0</v>
      </c>
      <c r="G58">
        <v>0</v>
      </c>
      <c r="H58">
        <v>0</v>
      </c>
      <c r="I58">
        <v>0</v>
      </c>
      <c r="J58">
        <v>0</v>
      </c>
    </row>
    <row r="59" spans="1:10" x14ac:dyDescent="0.3">
      <c r="D59">
        <v>0</v>
      </c>
      <c r="E59">
        <v>0</v>
      </c>
      <c r="F59">
        <v>0</v>
      </c>
      <c r="G59">
        <v>0</v>
      </c>
      <c r="H59">
        <v>0</v>
      </c>
      <c r="I59">
        <v>0</v>
      </c>
      <c r="J59">
        <v>0</v>
      </c>
    </row>
    <row r="60" spans="1:10" x14ac:dyDescent="0.3">
      <c r="A60">
        <v>512</v>
      </c>
      <c r="D60">
        <v>6729168</v>
      </c>
      <c r="E60">
        <v>96362</v>
      </c>
      <c r="F60">
        <v>0</v>
      </c>
      <c r="G60">
        <v>0</v>
      </c>
      <c r="H60">
        <v>0</v>
      </c>
      <c r="I60">
        <v>0</v>
      </c>
      <c r="J60">
        <v>911108</v>
      </c>
    </row>
    <row r="61" spans="1:10" x14ac:dyDescent="0.3">
      <c r="D61">
        <v>0</v>
      </c>
      <c r="E61">
        <v>0</v>
      </c>
      <c r="F61">
        <v>0</v>
      </c>
      <c r="G61">
        <v>0</v>
      </c>
      <c r="H61">
        <v>0</v>
      </c>
      <c r="I61">
        <v>0</v>
      </c>
      <c r="J61">
        <v>0</v>
      </c>
    </row>
    <row r="62" spans="1:10" x14ac:dyDescent="0.3">
      <c r="A62">
        <v>622</v>
      </c>
      <c r="D62">
        <v>3433705</v>
      </c>
      <c r="E62">
        <v>2427071</v>
      </c>
      <c r="F62">
        <v>6503635</v>
      </c>
      <c r="G62">
        <v>1811727</v>
      </c>
      <c r="H62">
        <v>1843173</v>
      </c>
      <c r="I62">
        <v>1505127</v>
      </c>
      <c r="J62">
        <v>927304</v>
      </c>
    </row>
    <row r="63" spans="1:10" x14ac:dyDescent="0.3">
      <c r="A63">
        <v>577</v>
      </c>
      <c r="D63">
        <v>2</v>
      </c>
      <c r="E63">
        <v>2</v>
      </c>
      <c r="F63">
        <v>2</v>
      </c>
      <c r="G63">
        <v>2</v>
      </c>
      <c r="H63">
        <v>2</v>
      </c>
      <c r="I63">
        <v>2</v>
      </c>
      <c r="J63">
        <v>0</v>
      </c>
    </row>
    <row r="64" spans="1:10" x14ac:dyDescent="0.3">
      <c r="D64">
        <v>0</v>
      </c>
      <c r="E64">
        <v>0</v>
      </c>
      <c r="F64">
        <v>0</v>
      </c>
      <c r="G64">
        <v>0</v>
      </c>
      <c r="H64">
        <v>0</v>
      </c>
      <c r="I64">
        <v>0</v>
      </c>
      <c r="J64">
        <v>0</v>
      </c>
    </row>
    <row r="65" spans="1:10" x14ac:dyDescent="0.3">
      <c r="A65">
        <v>621</v>
      </c>
      <c r="D65">
        <v>10279083</v>
      </c>
      <c r="E65">
        <v>0</v>
      </c>
      <c r="F65">
        <v>0</v>
      </c>
      <c r="G65">
        <v>5612457</v>
      </c>
      <c r="H65">
        <v>0</v>
      </c>
      <c r="I65">
        <v>0</v>
      </c>
      <c r="J65">
        <v>0</v>
      </c>
    </row>
    <row r="66" spans="1:10" x14ac:dyDescent="0.3">
      <c r="A66">
        <v>547</v>
      </c>
      <c r="D66">
        <v>3</v>
      </c>
      <c r="E66">
        <v>3</v>
      </c>
      <c r="F66">
        <v>3</v>
      </c>
      <c r="G66">
        <v>4</v>
      </c>
      <c r="H66">
        <v>3</v>
      </c>
      <c r="I66">
        <v>3</v>
      </c>
      <c r="J66">
        <v>2</v>
      </c>
    </row>
    <row r="67" spans="1:10" x14ac:dyDescent="0.3">
      <c r="A67">
        <v>659</v>
      </c>
      <c r="D67">
        <v>15304687</v>
      </c>
      <c r="E67">
        <v>1182721</v>
      </c>
      <c r="F67">
        <v>2019729</v>
      </c>
      <c r="G67">
        <v>0</v>
      </c>
      <c r="H67">
        <v>7120959</v>
      </c>
      <c r="I67">
        <v>2600109</v>
      </c>
      <c r="J67">
        <v>0</v>
      </c>
    </row>
    <row r="68" spans="1:10" x14ac:dyDescent="0.3">
      <c r="A68">
        <v>660</v>
      </c>
      <c r="D68">
        <v>5025604</v>
      </c>
      <c r="E68">
        <v>96362</v>
      </c>
      <c r="F68">
        <v>0</v>
      </c>
      <c r="G68">
        <v>0</v>
      </c>
      <c r="H68">
        <v>0</v>
      </c>
      <c r="I68">
        <v>0</v>
      </c>
      <c r="J68">
        <v>0</v>
      </c>
    </row>
    <row r="69" spans="1:10" x14ac:dyDescent="0.3">
      <c r="A69">
        <v>661</v>
      </c>
      <c r="D69">
        <v>32.799999999999997</v>
      </c>
      <c r="E69">
        <v>8.1</v>
      </c>
      <c r="F69">
        <v>0</v>
      </c>
      <c r="G69">
        <v>0</v>
      </c>
      <c r="H69">
        <v>0</v>
      </c>
      <c r="I69">
        <v>0</v>
      </c>
      <c r="J69">
        <v>0</v>
      </c>
    </row>
    <row r="70" spans="1:10" x14ac:dyDescent="0.3">
      <c r="D70">
        <v>0</v>
      </c>
      <c r="E70">
        <v>0</v>
      </c>
      <c r="F70">
        <v>0</v>
      </c>
      <c r="G70">
        <v>0</v>
      </c>
      <c r="H70">
        <v>0</v>
      </c>
      <c r="I70">
        <v>0</v>
      </c>
      <c r="J70">
        <v>0</v>
      </c>
    </row>
    <row r="71" spans="1:10" x14ac:dyDescent="0.3">
      <c r="D71">
        <v>0</v>
      </c>
      <c r="E71">
        <v>0</v>
      </c>
      <c r="F71">
        <v>0</v>
      </c>
      <c r="G71">
        <v>0</v>
      </c>
      <c r="H71">
        <v>0</v>
      </c>
      <c r="I71">
        <v>0</v>
      </c>
      <c r="J71">
        <v>0</v>
      </c>
    </row>
    <row r="72" spans="1:10" x14ac:dyDescent="0.3">
      <c r="A72">
        <v>6</v>
      </c>
      <c r="D72">
        <v>0</v>
      </c>
      <c r="E72">
        <v>0</v>
      </c>
      <c r="F72">
        <v>0</v>
      </c>
      <c r="G72">
        <v>0</v>
      </c>
      <c r="H72">
        <v>0</v>
      </c>
      <c r="I72">
        <v>0</v>
      </c>
      <c r="J72">
        <v>0</v>
      </c>
    </row>
  </sheetData>
  <sheetProtection algorithmName="SHA-512" hashValue="BH+cqbWaKx4fVKo1wV0Fv2mQA5f2DoiW+kQ9d4AXYbsCaNZqT9omJTw5l7uCwHBkF+kWNHqGuqzGsVT5wuoJdQ==" saltValue="BBUA8En5X8M900GjWAHLk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1"/>
  <sheetViews>
    <sheetView zoomScaleNormal="100" workbookViewId="0">
      <selection activeCell="C9" sqref="C9"/>
    </sheetView>
  </sheetViews>
  <sheetFormatPr defaultRowHeight="14.4" x14ac:dyDescent="0.3"/>
  <cols>
    <col min="1" max="1" width="7.6640625" style="109" customWidth="1"/>
    <col min="2" max="2" width="103.109375" customWidth="1"/>
    <col min="3" max="3" width="19" customWidth="1"/>
    <col min="4" max="4" width="50.33203125" style="386" customWidth="1"/>
    <col min="5" max="5" width="13.5546875" customWidth="1"/>
    <col min="8" max="9" width="8.88671875" style="512"/>
    <col min="10" max="10" width="1.6640625" style="512" customWidth="1"/>
    <col min="11" max="12" width="8.88671875" style="512" hidden="1" customWidth="1"/>
    <col min="13" max="13" width="13" style="512" customWidth="1"/>
  </cols>
  <sheetData>
    <row r="1" spans="1:13" s="132" customFormat="1" ht="15" thickBot="1" x14ac:dyDescent="0.35">
      <c r="A1" s="109"/>
      <c r="D1" s="386"/>
      <c r="E1"/>
      <c r="F1"/>
      <c r="G1"/>
      <c r="H1" s="512"/>
      <c r="I1" s="512"/>
      <c r="J1" s="512"/>
      <c r="K1" s="512"/>
      <c r="L1" s="512"/>
      <c r="M1" s="512"/>
    </row>
    <row r="2" spans="1:13" ht="66" customHeight="1" thickBot="1" x14ac:dyDescent="0.35">
      <c r="A2" s="685" t="s">
        <v>648</v>
      </c>
      <c r="B2" s="686"/>
      <c r="C2" s="686"/>
      <c r="D2" s="686"/>
    </row>
    <row r="3" spans="1:13" s="438" customFormat="1" ht="15" customHeight="1" thickBot="1" x14ac:dyDescent="0.35">
      <c r="A3" s="498"/>
      <c r="D3" s="499"/>
      <c r="E3"/>
      <c r="F3"/>
      <c r="G3"/>
      <c r="H3" s="511"/>
      <c r="I3" s="511"/>
      <c r="J3" s="511"/>
      <c r="K3" s="511"/>
      <c r="L3" s="511"/>
      <c r="M3" s="511"/>
    </row>
    <row r="4" spans="1:13" ht="34.950000000000003" customHeight="1" thickBot="1" x14ac:dyDescent="0.35">
      <c r="A4" s="687" t="s">
        <v>649</v>
      </c>
      <c r="B4" s="688"/>
      <c r="C4" s="688"/>
      <c r="D4" s="688"/>
    </row>
    <row r="5" spans="1:13" s="438" customFormat="1" ht="13.2" customHeight="1" thickBot="1" x14ac:dyDescent="0.35">
      <c r="A5" s="500"/>
      <c r="B5" s="501"/>
      <c r="C5" s="501"/>
      <c r="D5" s="510"/>
      <c r="E5"/>
      <c r="F5"/>
      <c r="G5"/>
      <c r="H5" s="511"/>
      <c r="I5" s="511"/>
      <c r="J5" s="511"/>
      <c r="K5" s="511"/>
      <c r="L5" s="511"/>
      <c r="M5" s="511"/>
    </row>
    <row r="6" spans="1:13" ht="28.95" customHeight="1" thickBot="1" x14ac:dyDescent="0.35">
      <c r="A6" s="689" t="s">
        <v>394</v>
      </c>
      <c r="B6" s="690"/>
      <c r="C6" s="690"/>
      <c r="D6" s="690"/>
    </row>
    <row r="7" spans="1:13" s="438" customFormat="1" ht="28.95" customHeight="1" x14ac:dyDescent="0.3">
      <c r="A7" s="529"/>
      <c r="B7" s="530"/>
      <c r="C7" s="530"/>
      <c r="D7" s="530"/>
      <c r="E7"/>
      <c r="F7"/>
      <c r="G7"/>
      <c r="H7" s="511"/>
      <c r="I7" s="511"/>
      <c r="J7" s="511"/>
      <c r="K7" s="511"/>
      <c r="L7" s="511"/>
      <c r="M7" s="511"/>
    </row>
    <row r="8" spans="1:13" ht="35.4" customHeight="1" x14ac:dyDescent="0.3">
      <c r="A8" s="540" t="s">
        <v>384</v>
      </c>
      <c r="B8" s="539"/>
      <c r="C8" s="539"/>
      <c r="D8" s="538"/>
    </row>
    <row r="9" spans="1:13" s="413" customFormat="1" ht="40.200000000000003" customHeight="1" x14ac:dyDescent="0.3">
      <c r="A9" s="535">
        <v>906</v>
      </c>
      <c r="B9" s="536" t="s">
        <v>302</v>
      </c>
      <c r="C9" s="643"/>
      <c r="D9" s="558" t="str">
        <f t="shared" ref="D9:D24" si="0">IF(C9="","This Question must be answered before uploading, the report will not be processed if left blank","")</f>
        <v>This Question must be answered before uploading, the report will not be processed if left blank</v>
      </c>
      <c r="E9"/>
      <c r="F9"/>
      <c r="G9"/>
      <c r="H9" s="513"/>
      <c r="I9" s="513"/>
      <c r="J9" s="513"/>
      <c r="K9" s="513"/>
      <c r="L9" s="513"/>
      <c r="M9" s="513"/>
    </row>
    <row r="10" spans="1:13" ht="40.200000000000003" customHeight="1" x14ac:dyDescent="0.3">
      <c r="A10" s="535">
        <v>907</v>
      </c>
      <c r="B10" s="536" t="s">
        <v>643</v>
      </c>
      <c r="C10" s="643"/>
      <c r="D10" s="558" t="str">
        <f t="shared" si="0"/>
        <v>This Question must be answered before uploading, the report will not be processed if left blank</v>
      </c>
      <c r="H10" s="513"/>
      <c r="I10" s="513"/>
      <c r="J10" s="513"/>
      <c r="K10" s="513"/>
      <c r="L10" s="513"/>
    </row>
    <row r="11" spans="1:13" ht="44.4" customHeight="1" x14ac:dyDescent="0.3">
      <c r="A11" s="505">
        <v>1058</v>
      </c>
      <c r="B11" s="506" t="s">
        <v>642</v>
      </c>
      <c r="C11" s="643"/>
      <c r="D11" s="558" t="str">
        <f t="shared" si="0"/>
        <v>This Question must be answered before uploading, the report will not be processed if left blank</v>
      </c>
    </row>
    <row r="12" spans="1:13" ht="40.200000000000003" customHeight="1" x14ac:dyDescent="0.3">
      <c r="A12" s="505">
        <v>1059</v>
      </c>
      <c r="B12" s="508" t="s">
        <v>883</v>
      </c>
      <c r="C12" s="643"/>
      <c r="D12" s="558" t="str">
        <f t="shared" si="0"/>
        <v>This Question must be answered before uploading, the report will not be processed if left blank</v>
      </c>
      <c r="H12" s="513"/>
      <c r="I12" s="513"/>
      <c r="J12" s="513"/>
      <c r="K12" s="513"/>
      <c r="L12" s="513"/>
    </row>
    <row r="13" spans="1:13" ht="40.200000000000003" customHeight="1" x14ac:dyDescent="0.3">
      <c r="A13" s="535">
        <v>951</v>
      </c>
      <c r="B13" s="536" t="s">
        <v>644</v>
      </c>
      <c r="C13" s="643"/>
      <c r="D13" s="558" t="str">
        <f t="shared" si="0"/>
        <v>This Question must be answered before uploading, the report will not be processed if left blank</v>
      </c>
      <c r="H13" s="513"/>
      <c r="I13" s="513"/>
      <c r="J13" s="513"/>
      <c r="K13" s="513"/>
      <c r="L13" s="513"/>
    </row>
    <row r="14" spans="1:13" ht="40.200000000000003" customHeight="1" x14ac:dyDescent="0.3">
      <c r="A14" s="535">
        <v>953</v>
      </c>
      <c r="B14" s="536" t="s">
        <v>645</v>
      </c>
      <c r="C14" s="643"/>
      <c r="D14" s="558" t="str">
        <f t="shared" si="0"/>
        <v>This Question must be answered before uploading, the report will not be processed if left blank</v>
      </c>
      <c r="H14" s="513"/>
      <c r="I14" s="513"/>
      <c r="J14" s="513"/>
      <c r="K14" s="513"/>
      <c r="L14" s="513"/>
    </row>
    <row r="15" spans="1:13" ht="40.200000000000003" customHeight="1" x14ac:dyDescent="0.3">
      <c r="A15" s="535">
        <v>955</v>
      </c>
      <c r="B15" s="536" t="s">
        <v>886</v>
      </c>
      <c r="C15" s="644"/>
      <c r="D15" s="558" t="str">
        <f t="shared" si="0"/>
        <v>This Question must be answered before uploading, the report will not be processed if left blank</v>
      </c>
      <c r="H15" s="513"/>
      <c r="I15" s="513"/>
      <c r="J15" s="513"/>
      <c r="K15" s="513"/>
      <c r="L15" s="513"/>
    </row>
    <row r="16" spans="1:13" ht="40.200000000000003" customHeight="1" x14ac:dyDescent="0.3">
      <c r="A16" s="535">
        <v>957</v>
      </c>
      <c r="B16" s="536" t="s">
        <v>887</v>
      </c>
      <c r="C16" s="644"/>
      <c r="D16" s="558" t="str">
        <f t="shared" si="0"/>
        <v>This Question must be answered before uploading, the report will not be processed if left blank</v>
      </c>
      <c r="H16" s="513"/>
      <c r="I16" s="513"/>
      <c r="J16" s="513"/>
      <c r="K16" s="513"/>
      <c r="L16" s="513"/>
    </row>
    <row r="17" spans="1:13" s="132" customFormat="1" ht="124.8" customHeight="1" x14ac:dyDescent="0.3">
      <c r="A17" s="535">
        <v>973</v>
      </c>
      <c r="B17" s="536" t="s">
        <v>888</v>
      </c>
      <c r="C17" s="644"/>
      <c r="D17" s="558" t="str">
        <f t="shared" si="0"/>
        <v>This Question must be answered before uploading, the report will not be processed if left blank</v>
      </c>
      <c r="E17"/>
      <c r="F17"/>
      <c r="G17"/>
      <c r="H17" s="513"/>
      <c r="I17" s="513"/>
      <c r="J17" s="513"/>
      <c r="K17" s="513"/>
      <c r="L17" s="513"/>
      <c r="M17" s="512"/>
    </row>
    <row r="18" spans="1:13" s="132" customFormat="1" ht="60" customHeight="1" x14ac:dyDescent="0.3">
      <c r="A18" s="535">
        <v>959</v>
      </c>
      <c r="B18" s="536" t="s">
        <v>335</v>
      </c>
      <c r="C18" s="643"/>
      <c r="D18" s="558" t="str">
        <f t="shared" si="0"/>
        <v>This Question must be answered before uploading, the report will not be processed if left blank</v>
      </c>
      <c r="E18"/>
      <c r="F18"/>
      <c r="G18"/>
      <c r="H18" s="513"/>
      <c r="I18" s="513"/>
      <c r="J18" s="513"/>
      <c r="K18" s="513"/>
      <c r="L18" s="513"/>
      <c r="M18" s="512"/>
    </row>
    <row r="19" spans="1:13" ht="40.200000000000003" customHeight="1" x14ac:dyDescent="0.3">
      <c r="A19" s="535" t="s">
        <v>323</v>
      </c>
      <c r="B19" s="536" t="s">
        <v>303</v>
      </c>
      <c r="C19" s="643"/>
      <c r="D19" s="558" t="str">
        <f t="shared" si="0"/>
        <v>This Question must be answered before uploading, the report will not be processed if left blank</v>
      </c>
      <c r="H19" s="513"/>
      <c r="I19" s="513"/>
      <c r="J19" s="513"/>
      <c r="K19" s="513"/>
      <c r="L19" s="513"/>
    </row>
    <row r="20" spans="1:13" ht="40.200000000000003" customHeight="1" x14ac:dyDescent="0.3">
      <c r="A20" s="535" t="s">
        <v>324</v>
      </c>
      <c r="B20" s="536" t="s">
        <v>304</v>
      </c>
      <c r="C20" s="643"/>
      <c r="D20" s="558" t="str">
        <f t="shared" si="0"/>
        <v>This Question must be answered before uploading, the report will not be processed if left blank</v>
      </c>
      <c r="H20" s="513"/>
      <c r="I20" s="513"/>
      <c r="J20" s="513"/>
      <c r="K20" s="513"/>
      <c r="L20" s="513"/>
    </row>
    <row r="21" spans="1:13" ht="40.200000000000003" customHeight="1" x14ac:dyDescent="0.3">
      <c r="A21" s="535" t="s">
        <v>325</v>
      </c>
      <c r="B21" s="536" t="s">
        <v>305</v>
      </c>
      <c r="C21" s="643"/>
      <c r="D21" s="558" t="str">
        <f t="shared" si="0"/>
        <v>This Question must be answered before uploading, the report will not be processed if left blank</v>
      </c>
      <c r="H21" s="513"/>
      <c r="I21" s="513"/>
      <c r="J21" s="513"/>
      <c r="K21" s="513"/>
      <c r="L21" s="513"/>
    </row>
    <row r="22" spans="1:13" ht="40.200000000000003" customHeight="1" x14ac:dyDescent="0.3">
      <c r="A22" s="535">
        <v>979</v>
      </c>
      <c r="B22" s="536" t="s">
        <v>391</v>
      </c>
      <c r="C22" s="643"/>
      <c r="D22" s="558" t="str">
        <f t="shared" si="0"/>
        <v>This Question must be answered before uploading, the report will not be processed if left blank</v>
      </c>
      <c r="H22" s="513"/>
      <c r="I22" s="513"/>
      <c r="J22" s="513"/>
      <c r="K22" s="513"/>
      <c r="L22" s="513"/>
    </row>
    <row r="23" spans="1:13" ht="49.95" customHeight="1" x14ac:dyDescent="0.3">
      <c r="A23" s="535">
        <v>980</v>
      </c>
      <c r="B23" s="536" t="s">
        <v>876</v>
      </c>
      <c r="C23" s="645"/>
      <c r="D23" s="558" t="str">
        <f t="shared" si="0"/>
        <v>This Question must be answered before uploading, the report will not be processed if left blank</v>
      </c>
      <c r="H23"/>
      <c r="I23"/>
      <c r="J23"/>
      <c r="K23"/>
      <c r="L23"/>
      <c r="M23"/>
    </row>
    <row r="24" spans="1:13" ht="40.200000000000003" customHeight="1" x14ac:dyDescent="0.3">
      <c r="A24" s="535">
        <v>975</v>
      </c>
      <c r="B24" s="536" t="s">
        <v>317</v>
      </c>
      <c r="C24" s="643"/>
      <c r="D24" s="558" t="str">
        <f t="shared" si="0"/>
        <v>This Question must be answered before uploading, the report will not be processed if left blank</v>
      </c>
      <c r="H24" s="513"/>
      <c r="I24" s="513"/>
      <c r="J24" s="513"/>
      <c r="K24" s="513"/>
      <c r="L24" s="513"/>
    </row>
    <row r="25" spans="1:13" x14ac:dyDescent="0.3">
      <c r="A25" s="502"/>
      <c r="B25" s="503"/>
      <c r="C25" s="504"/>
      <c r="D25" s="541"/>
    </row>
    <row r="26" spans="1:13" s="132" customFormat="1" ht="40.200000000000003" customHeight="1" x14ac:dyDescent="0.3">
      <c r="A26" s="537" t="s">
        <v>326</v>
      </c>
      <c r="B26" s="559" t="str">
        <f>IF(D26="","This Question must be answered before uploading, the report will not be processed if left blank","")</f>
        <v>This Question must be answered before uploading, the report will not be processed if left blank</v>
      </c>
      <c r="C26" s="647" t="s">
        <v>306</v>
      </c>
      <c r="D26" s="646"/>
      <c r="E26"/>
      <c r="F26"/>
      <c r="G26"/>
      <c r="H26" s="512"/>
      <c r="I26" s="512"/>
      <c r="J26" s="512"/>
      <c r="K26" s="512"/>
      <c r="L26" s="512"/>
      <c r="M26" s="512"/>
    </row>
    <row r="27" spans="1:13" ht="14.4" customHeight="1" x14ac:dyDescent="0.3">
      <c r="A27" s="437"/>
      <c r="B27" s="499"/>
      <c r="C27" s="648"/>
      <c r="D27" s="538"/>
    </row>
    <row r="28" spans="1:13" ht="40.200000000000003" customHeight="1" x14ac:dyDescent="0.3">
      <c r="A28" s="537" t="s">
        <v>327</v>
      </c>
      <c r="B28" s="559" t="str">
        <f>IF(D28="","This Question must be answered before uploading, the report will not be processed if left blank","")</f>
        <v>This Question must be answered before uploading, the report will not be processed if left blank</v>
      </c>
      <c r="C28" s="647" t="s">
        <v>307</v>
      </c>
      <c r="D28" s="646"/>
    </row>
    <row r="29" spans="1:13" ht="14.4" customHeight="1" x14ac:dyDescent="0.3">
      <c r="A29" s="437"/>
      <c r="B29" s="499"/>
      <c r="C29" s="648"/>
      <c r="D29" s="538"/>
    </row>
    <row r="30" spans="1:13" s="132" customFormat="1" ht="40.200000000000003" customHeight="1" x14ac:dyDescent="0.3">
      <c r="A30" s="537" t="s">
        <v>393</v>
      </c>
      <c r="B30" s="559" t="str">
        <f>IF(D30="","This Question must be answered before uploading, the report will not be processed if left blank","")</f>
        <v>This Question must be answered before uploading, the report will not be processed if left blank</v>
      </c>
      <c r="C30" s="647" t="s">
        <v>646</v>
      </c>
      <c r="D30" s="566"/>
      <c r="E30"/>
      <c r="F30"/>
      <c r="G30"/>
      <c r="H30" s="512"/>
      <c r="I30" s="512"/>
      <c r="J30" s="512"/>
      <c r="K30" s="512"/>
      <c r="L30" s="512"/>
      <c r="M30" s="512"/>
    </row>
    <row r="34" spans="1:4" x14ac:dyDescent="0.3">
      <c r="A34" s="649">
        <f>SUM(A9:A33)</f>
        <v>12612</v>
      </c>
      <c r="B34" s="650" t="s">
        <v>308</v>
      </c>
      <c r="C34" s="651">
        <v>1.1000000000000001</v>
      </c>
      <c r="D34" s="652" t="s">
        <v>230</v>
      </c>
    </row>
    <row r="35" spans="1:4" x14ac:dyDescent="0.3">
      <c r="A35" s="653"/>
      <c r="B35" s="654" t="s">
        <v>309</v>
      </c>
      <c r="C35" s="655">
        <v>44853</v>
      </c>
      <c r="D35" s="656"/>
    </row>
    <row r="36" spans="1:4" x14ac:dyDescent="0.3">
      <c r="B36" s="438"/>
      <c r="C36" s="499"/>
    </row>
    <row r="41" spans="1:4" x14ac:dyDescent="0.3">
      <c r="B41" s="438"/>
      <c r="C41" s="499"/>
    </row>
  </sheetData>
  <sheetProtection algorithmName="SHA-512" hashValue="hHxnnP/ser7SO0+RkXY8N6QIh17+gyaBwTrRPp+LQdyctSZFMCscHhds4zc6fF6hoYo6g7nHslGimMOdoc551A==" saltValue="hzZIvaR5g8PWPfNMz2YAtw==" spinCount="100000" sheet="1" objects="1" scenarios="1"/>
  <mergeCells count="3">
    <mergeCell ref="A2:D2"/>
    <mergeCell ref="A4:D4"/>
    <mergeCell ref="A6:D6"/>
  </mergeCells>
  <conditionalFormatting sqref="D30">
    <cfRule type="expression" dxfId="15" priority="1">
      <formula>$T30</formula>
    </cfRule>
  </conditionalFormatting>
  <dataValidations count="9">
    <dataValidation type="list" allowBlank="1" showInputMessage="1" showErrorMessage="1" prompt="Please select Yes or No from the drop down list" sqref="C14 C24 C11:C12 C19:C22"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date" operator="greaterThan" showInputMessage="1" showErrorMessage="1" promptTitle="MM/DD/YYYY" prompt="This cannot be blank" sqref="C23" xr:uid="{F2F609DE-2DD8-4C56-AEA4-B39EA636E384}">
      <formula1>44742</formula1>
    </dataValidation>
    <dataValidation type="list" allowBlank="1" showInputMessage="1" showErrorMessage="1" prompt="Please select Yes or No from the drop down list" sqref="C23" xr:uid="{B4C96C02-4742-4E38-B12A-360ABBD230F0}">
      <formula1>"Yes,No"</formula1>
    </dataValidation>
    <dataValidation type="list" allowBlank="1" showInputMessage="1" showErrorMessage="1" sqref="C23" xr:uid="{C1CF9E65-608C-4B9B-B8C1-8E5A300F6B99}">
      <formula1>"Yes, No"</formula1>
    </dataValidation>
    <dataValidation type="list" allowBlank="1" showInputMessage="1" showErrorMessage="1" sqref="C23" xr:uid="{2F6B1B33-D794-41C2-9ACB-1601D80589F6}">
      <formula1>"Yes,No"</formula1>
    </dataValidation>
    <dataValidation type="date" operator="greaterThan" allowBlank="1" showInputMessage="1" showErrorMessage="1" sqref="D30" xr:uid="{C03418DF-3B42-4CD5-A316-291388505573}">
      <formula1>44742</formula1>
    </dataValidation>
    <dataValidation type="list" allowBlank="1" showInputMessage="1" showErrorMessage="1" prompt="Please select Yes or No from the drop down list." sqref="C9:C10 C13" xr:uid="{09FCC64E-5331-4E1E-8B61-60F4B5075DD5}">
      <formula1>"Yes, No"</formula1>
    </dataValidation>
    <dataValidation type="list" allowBlank="1" showInputMessage="1" showErrorMessage="1" prompt="Please select Yes or No or N/A from the drop down list" sqref="C18" xr:uid="{5C5A808D-860B-46B9-973D-BC4A74CC6DB0}">
      <formula1>"Yes, No, N/A"</formula1>
    </dataValidation>
  </dataValidations>
  <pageMargins left="0.7" right="0.7" top="0.75" bottom="0.75" header="0.3" footer="0.3"/>
  <pageSetup scale="5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55"/>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L78" sqref="L78"/>
    </sheetView>
  </sheetViews>
  <sheetFormatPr defaultColWidth="9.109375" defaultRowHeight="14.4" x14ac:dyDescent="0.3"/>
  <cols>
    <col min="1" max="1" width="8.88671875" style="2" customWidth="1"/>
    <col min="2" max="2" width="17.5546875" style="32" bestFit="1" customWidth="1"/>
    <col min="3" max="3" width="40.44140625" style="264" customWidth="1"/>
    <col min="4" max="4" width="20.88671875" style="2" bestFit="1" customWidth="1"/>
    <col min="5" max="5" width="17.5546875" style="2" customWidth="1"/>
    <col min="6" max="6" width="22.6640625" style="2" customWidth="1"/>
    <col min="7" max="7" width="17.44140625" style="194" customWidth="1"/>
    <col min="8" max="8" width="9.6640625" style="2" customWidth="1"/>
    <col min="9" max="9" width="1" style="221" customWidth="1"/>
    <col min="10" max="10" width="18.109375" style="4" customWidth="1"/>
    <col min="11" max="11" width="36.88671875" style="7" customWidth="1"/>
    <col min="12" max="12" width="23.44140625" style="271" customWidth="1"/>
    <col min="13" max="13" width="8.44140625" customWidth="1"/>
    <col min="14" max="14" width="18.109375" style="2" customWidth="1"/>
    <col min="15" max="15" width="17.88671875" style="2" customWidth="1"/>
    <col min="16" max="16" width="9.109375" style="141" customWidth="1"/>
    <col min="17" max="17" width="10.33203125" customWidth="1"/>
    <col min="18" max="18" width="7.109375" customWidth="1"/>
    <col min="19" max="19" width="6" customWidth="1"/>
    <col min="20" max="20" width="6.6640625" customWidth="1"/>
    <col min="21" max="21" width="7.5546875" customWidth="1"/>
    <col min="22" max="22" width="3.44140625" customWidth="1"/>
    <col min="23" max="23" width="7.33203125" customWidth="1"/>
    <col min="24" max="24" width="10.5546875" customWidth="1"/>
    <col min="25" max="25" width="9.88671875" customWidth="1"/>
    <col min="26" max="26" width="9.109375" customWidth="1"/>
    <col min="29" max="16384" width="9.109375" style="2"/>
  </cols>
  <sheetData>
    <row r="1" spans="1:28" ht="36" x14ac:dyDescent="0.3">
      <c r="C1" s="29" t="s">
        <v>265</v>
      </c>
      <c r="D1" s="11">
        <f>L46-(L35+L36-L39-L40-L64)-L43</f>
        <v>0</v>
      </c>
      <c r="I1" s="195"/>
      <c r="J1" s="28"/>
      <c r="K1" s="12" t="s">
        <v>15</v>
      </c>
      <c r="L1" s="38"/>
    </row>
    <row r="2" spans="1:28" ht="21" x14ac:dyDescent="0.4">
      <c r="C2" s="46" t="str">
        <f>'Unit Data from Audit Worksheet'!D2</f>
        <v>Select Unit Name from Drop Down List</v>
      </c>
      <c r="D2" s="90">
        <v>2022</v>
      </c>
      <c r="E2" s="10">
        <v>2022</v>
      </c>
      <c r="F2" s="10"/>
      <c r="G2" s="42"/>
      <c r="H2" s="10"/>
      <c r="I2" s="195"/>
      <c r="J2" s="25" t="s">
        <v>11</v>
      </c>
      <c r="K2" s="6" t="s">
        <v>10</v>
      </c>
      <c r="L2" s="41" t="s">
        <v>6</v>
      </c>
    </row>
    <row r="3" spans="1:28" ht="31.2" x14ac:dyDescent="0.3">
      <c r="A3" s="197" t="s">
        <v>11</v>
      </c>
      <c r="B3" s="198"/>
      <c r="C3" s="27" t="s">
        <v>1</v>
      </c>
      <c r="D3" s="13" t="s">
        <v>12</v>
      </c>
      <c r="E3" s="13" t="s">
        <v>13</v>
      </c>
      <c r="F3" s="14" t="s">
        <v>16</v>
      </c>
      <c r="G3" s="47" t="s">
        <v>203</v>
      </c>
      <c r="H3" s="14" t="s">
        <v>228</v>
      </c>
      <c r="I3" s="195"/>
      <c r="J3" s="199"/>
      <c r="K3" s="91"/>
      <c r="L3" s="200"/>
      <c r="O3" s="2" t="s">
        <v>185</v>
      </c>
    </row>
    <row r="4" spans="1:28" ht="18" x14ac:dyDescent="0.35">
      <c r="A4" s="201"/>
      <c r="B4" s="202"/>
      <c r="C4" s="30"/>
      <c r="D4" s="5"/>
      <c r="E4" s="5"/>
      <c r="F4" s="5"/>
      <c r="G4" s="43"/>
      <c r="H4" s="5"/>
      <c r="I4" s="195"/>
      <c r="J4" s="26">
        <v>999</v>
      </c>
      <c r="K4" s="9" t="s">
        <v>182</v>
      </c>
      <c r="L4" s="573" t="e">
        <f>'Unit Data from Audit Worksheet'!D3</f>
        <v>#N/A</v>
      </c>
    </row>
    <row r="5" spans="1:28" ht="57" customHeight="1" x14ac:dyDescent="0.3">
      <c r="A5" s="203">
        <f>'Unit Data from Audit Worksheet'!A7</f>
        <v>333</v>
      </c>
      <c r="B5" s="34" t="str">
        <f>'Unit Data from Audit Worksheet'!C7</f>
        <v>Net Position-Governmental Activities</v>
      </c>
      <c r="C5" s="204" t="str">
        <f>'Unit Data from Audit Worksheet'!D7</f>
        <v xml:space="preserve"> All unrestricted Cash and investments.  
Exclude: restricted cash 
                   cash held by a third party. </v>
      </c>
      <c r="D5" s="89"/>
      <c r="E5" s="93">
        <f>'Unit Data from Audit Worksheet'!F7</f>
        <v>0</v>
      </c>
      <c r="F5" s="169">
        <f>IF(L5&lt;0,"Error: Number is normally positive.",)</f>
        <v>0</v>
      </c>
      <c r="G5" s="44"/>
      <c r="H5" s="168"/>
      <c r="I5" s="22"/>
      <c r="J5" s="24">
        <v>333</v>
      </c>
      <c r="K5" s="31" t="s">
        <v>85</v>
      </c>
      <c r="L5" s="205">
        <f>IF(D5="",E5,D5)</f>
        <v>0</v>
      </c>
      <c r="P5" s="147"/>
    </row>
    <row r="6" spans="1:28" ht="39.75" customHeight="1" x14ac:dyDescent="0.3">
      <c r="A6" s="158">
        <f>'Unit Data from Audit Worksheet'!A8</f>
        <v>500</v>
      </c>
      <c r="B6" s="170" t="str">
        <f>'Unit Data from Audit Worksheet'!C8</f>
        <v>Net Position-Governmental Activities</v>
      </c>
      <c r="C6" s="157" t="str">
        <f>'Unit Data from Audit Worksheet'!D8</f>
        <v xml:space="preserve"> All restricted Cash and investments</v>
      </c>
      <c r="D6" s="89"/>
      <c r="E6" s="175">
        <f>'Unit Data from Audit Worksheet'!F8</f>
        <v>0</v>
      </c>
      <c r="F6" s="169">
        <f>IF(L6&lt;0,"Error: Number is normally positive.",)</f>
        <v>0</v>
      </c>
      <c r="G6" s="171"/>
      <c r="H6" s="168"/>
      <c r="I6" s="22"/>
      <c r="J6" s="167">
        <v>500</v>
      </c>
      <c r="K6" s="166" t="s">
        <v>84</v>
      </c>
      <c r="L6" s="205">
        <f>IF(D6="",E6,D6)</f>
        <v>0</v>
      </c>
      <c r="P6" s="148"/>
    </row>
    <row r="7" spans="1:28" ht="43.5" customHeight="1" x14ac:dyDescent="0.3">
      <c r="A7" s="158">
        <f>'Unit Data from Audit Worksheet'!A9</f>
        <v>385</v>
      </c>
      <c r="B7" s="170" t="str">
        <f>'Unit Data from Audit Worksheet'!C9</f>
        <v>Net Position-Governmental Activities</v>
      </c>
      <c r="C7" s="157" t="str">
        <f>'Unit Data from Audit Worksheet'!D9</f>
        <v>Total Assets and deferred outflows</v>
      </c>
      <c r="D7" s="89"/>
      <c r="E7" s="175">
        <f>'Unit Data from Audit Worksheet'!F9</f>
        <v>0</v>
      </c>
      <c r="F7" s="84">
        <f>IF((L5+L6)&gt;L7,"Error: Please review accts (333 + 500) &gt; 385",)</f>
        <v>0</v>
      </c>
      <c r="G7" s="171" t="str">
        <f>IF(Q7=1," Included in error count"," ")</f>
        <v xml:space="preserve"> </v>
      </c>
      <c r="H7" s="168"/>
      <c r="I7" s="22"/>
      <c r="J7" s="48">
        <v>385</v>
      </c>
      <c r="K7" s="49" t="s">
        <v>45</v>
      </c>
      <c r="L7" s="206">
        <f>IF(D7="",E7,D7)+IF(D9="",E9,D9)</f>
        <v>0</v>
      </c>
      <c r="N7" s="50" t="s">
        <v>193</v>
      </c>
      <c r="P7" s="148"/>
    </row>
    <row r="8" spans="1:28" ht="90.75" customHeight="1" x14ac:dyDescent="0.3">
      <c r="A8" s="158">
        <f>'Unit Data from Audit Worksheet'!A10</f>
        <v>575</v>
      </c>
      <c r="B8" s="170" t="str">
        <f>'Unit Data from Audit Worksheet'!C10</f>
        <v>Net Position-Governmental Activities</v>
      </c>
      <c r="C8" s="157" t="str">
        <f>'Unit Data from Audit Worksheet'!D10</f>
        <v>Record any positive Internal balances on the net position statements that appear in the Asset Section of the Net Position Statement</v>
      </c>
      <c r="D8" s="89"/>
      <c r="E8" s="175">
        <f>'Unit Data from Audit Worksheet'!F10</f>
        <v>0</v>
      </c>
      <c r="F8" s="169">
        <f>IF(L8&lt;0,"Error: Number is normally positive.",)</f>
        <v>0</v>
      </c>
      <c r="G8" s="171"/>
      <c r="H8" s="168"/>
      <c r="I8" s="22"/>
      <c r="J8" s="167">
        <v>575</v>
      </c>
      <c r="K8" s="172" t="s">
        <v>195</v>
      </c>
      <c r="L8" s="205">
        <f>IF(D8="",E8,D8)</f>
        <v>0</v>
      </c>
      <c r="N8" s="39"/>
      <c r="P8" s="148"/>
    </row>
    <row r="9" spans="1:28" ht="103.5" customHeight="1" x14ac:dyDescent="0.3">
      <c r="A9" s="158">
        <f>'Unit Data from Audit Worksheet'!A11</f>
        <v>576</v>
      </c>
      <c r="B9" s="170" t="str">
        <f>'Unit Data from Audit Worksheet'!C11</f>
        <v>Net Position-Governmental Activities</v>
      </c>
      <c r="C9" s="207" t="str">
        <f>'Unit Data from Audit Worksheet'!D11</f>
        <v>Record any negative Internal balances on the net position statements that appear in the Asset Section of the Net Position Statement.
Enter as a positive</v>
      </c>
      <c r="D9" s="68"/>
      <c r="E9" s="96">
        <f>'Unit Data from Audit Worksheet'!F11</f>
        <v>0</v>
      </c>
      <c r="F9" s="165">
        <f>IF(E9&lt;0,"Error: Enter as positive.",)</f>
        <v>0</v>
      </c>
      <c r="G9" s="69"/>
      <c r="H9" s="70"/>
      <c r="I9" s="22"/>
      <c r="J9" s="65">
        <v>576</v>
      </c>
      <c r="K9" s="172" t="s">
        <v>196</v>
      </c>
      <c r="L9" s="205">
        <f>IF(D9="",E9,D9)</f>
        <v>0</v>
      </c>
      <c r="N9" s="39"/>
      <c r="P9" s="149"/>
    </row>
    <row r="10" spans="1:28" s="16" customFormat="1" ht="100.5" customHeight="1" x14ac:dyDescent="0.3">
      <c r="A10" s="158">
        <f>'Unit Data from Audit Worksheet'!A12</f>
        <v>626</v>
      </c>
      <c r="B10" s="162" t="str">
        <f>'Unit Data from Audit Worksheet'!C12</f>
        <v>Net Position-Governmental Activities</v>
      </c>
      <c r="C10" s="161" t="str">
        <f>'Unit Data from Audit Worksheet'!D12</f>
        <v xml:space="preserve">Total Current liabilities (as reported on Statement of Net Position)
Include:   Current liabilities including current portion of long-term debt.  Deferred inflows should not be included in Current Liabilities  </v>
      </c>
      <c r="D10" s="68"/>
      <c r="E10" s="178">
        <f>'Unit Data from Audit Worksheet'!F12</f>
        <v>0</v>
      </c>
      <c r="F10" s="164">
        <f>IF(L10&lt;0,"Error: Enter as a positive.",)</f>
        <v>0</v>
      </c>
      <c r="G10" s="154"/>
      <c r="H10" s="164"/>
      <c r="I10" s="22"/>
      <c r="J10" s="517">
        <v>626</v>
      </c>
      <c r="K10" s="518" t="s">
        <v>243</v>
      </c>
      <c r="L10" s="519">
        <f>IF(D10="",E10,D10)+IF(D9="",E9,D9)</f>
        <v>0</v>
      </c>
      <c r="M10"/>
      <c r="N10" s="120" t="s">
        <v>193</v>
      </c>
      <c r="O10" s="208"/>
      <c r="P10" s="150"/>
      <c r="Q10"/>
      <c r="R10"/>
      <c r="S10"/>
      <c r="T10"/>
      <c r="U10"/>
      <c r="V10"/>
      <c r="W10"/>
      <c r="X10"/>
      <c r="Y10"/>
      <c r="Z10"/>
      <c r="AA10"/>
      <c r="AB10"/>
    </row>
    <row r="11" spans="1:28" s="16" customFormat="1" ht="100.2" customHeight="1" x14ac:dyDescent="0.3">
      <c r="A11" s="158">
        <f>'Unit Data from Audit Worksheet'!A13</f>
        <v>627</v>
      </c>
      <c r="B11" s="162" t="str">
        <f>'Unit Data from Audit Worksheet'!C13</f>
        <v>Net Position-Governmental Activities</v>
      </c>
      <c r="C11" s="161" t="str">
        <f>'Unit Data from Audit Worksheet'!D13</f>
        <v>Please enter any bond anticipation notes that are classified as current liabilities and included in account 626 above (amounts entered should agree to the current amount included in the changes to long-term debt note)</v>
      </c>
      <c r="D11" s="68"/>
      <c r="E11" s="178">
        <f>'Unit Data from Audit Worksheet'!F13</f>
        <v>0</v>
      </c>
      <c r="F11" s="164"/>
      <c r="G11" s="154"/>
      <c r="H11" s="164"/>
      <c r="I11" s="22"/>
      <c r="J11" s="163">
        <v>627</v>
      </c>
      <c r="K11" s="144" t="s">
        <v>238</v>
      </c>
      <c r="L11" s="210">
        <f t="shared" ref="L11:L15" si="0">IF(D11="",E11,D11)</f>
        <v>0</v>
      </c>
      <c r="M11"/>
      <c r="N11" s="119"/>
      <c r="O11" s="208"/>
      <c r="P11" s="150"/>
      <c r="Q11"/>
      <c r="R11"/>
      <c r="S11"/>
      <c r="T11"/>
      <c r="U11"/>
      <c r="V11"/>
      <c r="W11"/>
      <c r="X11"/>
      <c r="Y11"/>
      <c r="Z11"/>
      <c r="AA11"/>
      <c r="AB11"/>
    </row>
    <row r="12" spans="1:28" s="16" customFormat="1" ht="97.2" customHeight="1" x14ac:dyDescent="0.3">
      <c r="A12" s="158">
        <f>'Unit Data from Audit Worksheet'!A14</f>
        <v>628</v>
      </c>
      <c r="B12" s="162" t="str">
        <f>'Unit Data from Audit Worksheet'!C14</f>
        <v>Net Position-Governmental Activities</v>
      </c>
      <c r="C12" s="161" t="str">
        <f>'Unit Data from Audit Worksheet'!D14</f>
        <v>Please enter any compensated absences that are classified as current liabilities and included in account 626 above (amounts entered should agree to the current amount included in the changes to long-term debt note)</v>
      </c>
      <c r="D12" s="68"/>
      <c r="E12" s="178">
        <f>'Unit Data from Audit Worksheet'!F14</f>
        <v>0</v>
      </c>
      <c r="F12" s="164"/>
      <c r="G12" s="154"/>
      <c r="H12" s="164"/>
      <c r="I12" s="22"/>
      <c r="J12" s="163">
        <v>628</v>
      </c>
      <c r="K12" s="144" t="s">
        <v>242</v>
      </c>
      <c r="L12" s="210">
        <f t="shared" si="0"/>
        <v>0</v>
      </c>
      <c r="M12"/>
      <c r="N12" s="119"/>
      <c r="O12" s="208"/>
      <c r="P12" s="150"/>
      <c r="Q12"/>
      <c r="R12"/>
      <c r="S12"/>
      <c r="T12"/>
      <c r="U12"/>
      <c r="V12"/>
      <c r="W12"/>
      <c r="X12"/>
      <c r="Y12"/>
      <c r="Z12"/>
      <c r="AA12"/>
      <c r="AB12"/>
    </row>
    <row r="13" spans="1:28" s="16" customFormat="1" ht="93" customHeight="1" x14ac:dyDescent="0.3">
      <c r="A13" s="158">
        <f>'Unit Data from Audit Worksheet'!A15</f>
        <v>629</v>
      </c>
      <c r="B13" s="162" t="str">
        <f>'Unit Data from Audit Worksheet'!C15</f>
        <v>Net Position-Governmental Activities</v>
      </c>
      <c r="C13" s="161" t="str">
        <f>'Unit Data from Audit Worksheet'!D15</f>
        <v>Please enter any pension liabilities that are classified as current liabilities and included in account 626 above (amounts entered should agree to the current amount included in the changes to long-term debt note)</v>
      </c>
      <c r="D13" s="68"/>
      <c r="E13" s="178">
        <f>'Unit Data from Audit Worksheet'!F15</f>
        <v>0</v>
      </c>
      <c r="F13" s="164"/>
      <c r="G13" s="154"/>
      <c r="H13" s="164"/>
      <c r="I13" s="22"/>
      <c r="J13" s="163">
        <v>629</v>
      </c>
      <c r="K13" s="144" t="s">
        <v>241</v>
      </c>
      <c r="L13" s="210">
        <f t="shared" si="0"/>
        <v>0</v>
      </c>
      <c r="M13"/>
      <c r="N13" s="119"/>
      <c r="O13" s="208"/>
      <c r="P13" s="150"/>
      <c r="Q13"/>
      <c r="R13"/>
      <c r="S13"/>
      <c r="T13"/>
      <c r="U13"/>
      <c r="V13"/>
      <c r="W13"/>
      <c r="X13"/>
      <c r="Y13"/>
      <c r="Z13"/>
      <c r="AA13"/>
      <c r="AB13"/>
    </row>
    <row r="14" spans="1:28" s="16" customFormat="1" ht="67.5" customHeight="1" x14ac:dyDescent="0.3">
      <c r="A14" s="158">
        <f>'Unit Data from Audit Worksheet'!A16</f>
        <v>630</v>
      </c>
      <c r="B14" s="162" t="str">
        <f>'Unit Data from Audit Worksheet'!C16</f>
        <v>Net Position-Governmental Activities</v>
      </c>
      <c r="C14" s="161" t="str">
        <f>'Unit Data from Audit Worksheet'!D16</f>
        <v>Please enter any current liabilities that are payable from restricted assets and included in account 626 above</v>
      </c>
      <c r="D14" s="68"/>
      <c r="E14" s="178">
        <f>'Unit Data from Audit Worksheet'!F16</f>
        <v>0</v>
      </c>
      <c r="F14" s="164"/>
      <c r="G14" s="154"/>
      <c r="H14" s="164"/>
      <c r="I14" s="22"/>
      <c r="J14" s="163">
        <v>630</v>
      </c>
      <c r="K14" s="144" t="s">
        <v>240</v>
      </c>
      <c r="L14" s="210">
        <f t="shared" si="0"/>
        <v>0</v>
      </c>
      <c r="M14"/>
      <c r="N14" s="119"/>
      <c r="O14" s="208"/>
      <c r="P14" s="150"/>
      <c r="Q14"/>
      <c r="R14"/>
      <c r="S14"/>
      <c r="T14"/>
      <c r="U14"/>
      <c r="V14"/>
      <c r="W14"/>
      <c r="X14"/>
      <c r="Y14"/>
      <c r="Z14"/>
      <c r="AA14"/>
      <c r="AB14"/>
    </row>
    <row r="15" spans="1:28" s="16" customFormat="1" ht="102.75" customHeight="1" x14ac:dyDescent="0.3">
      <c r="A15" s="158">
        <f>'Unit Data from Audit Worksheet'!A17</f>
        <v>631</v>
      </c>
      <c r="B15" s="170" t="str">
        <f>'Unit Data from Audit Worksheet'!C17</f>
        <v>Net Position-Governmental Activities</v>
      </c>
      <c r="C15" s="155" t="str">
        <f>'Unit Data from Audit Worksheet'!D17</f>
        <v>Please enter any OPEB liabilities that are classified as current liabilities and included in account 626 above (amounts entered should agree to the current amount included in the changes to long-term debt note)</v>
      </c>
      <c r="D15" s="68"/>
      <c r="E15" s="178">
        <f>'Unit Data from Audit Worksheet'!F17</f>
        <v>0</v>
      </c>
      <c r="F15" s="164"/>
      <c r="G15" s="154"/>
      <c r="H15" s="164"/>
      <c r="I15" s="22"/>
      <c r="J15" s="163">
        <v>631</v>
      </c>
      <c r="K15" s="144" t="s">
        <v>239</v>
      </c>
      <c r="L15" s="210">
        <f t="shared" si="0"/>
        <v>0</v>
      </c>
      <c r="M15"/>
      <c r="N15" s="119"/>
      <c r="O15" s="208"/>
      <c r="P15" s="150"/>
      <c r="Q15"/>
      <c r="R15"/>
      <c r="S15"/>
      <c r="T15"/>
      <c r="U15"/>
      <c r="V15"/>
      <c r="W15"/>
      <c r="X15"/>
      <c r="Y15"/>
      <c r="Z15"/>
      <c r="AA15"/>
      <c r="AB15"/>
    </row>
    <row r="16" spans="1:28" ht="44.4" customHeight="1" x14ac:dyDescent="0.3">
      <c r="A16" s="428">
        <f>'Unit Data from Audit Worksheet'!A18</f>
        <v>338</v>
      </c>
      <c r="B16" s="170" t="str">
        <f>'Unit Data from Audit Worksheet'!C18</f>
        <v>Net Position-Governmental Activities</v>
      </c>
      <c r="C16" s="157" t="str">
        <f>'Unit Data from Audit Worksheet'!D18</f>
        <v>Total Liabilities and total deferred inflows</v>
      </c>
      <c r="D16" s="68"/>
      <c r="E16" s="93">
        <f>'Unit Data from Audit Worksheet'!F18</f>
        <v>0</v>
      </c>
      <c r="F16" s="84" t="str">
        <f>IF(L10&gt;L16,"Please review accounts 626 greater than 338","")</f>
        <v/>
      </c>
      <c r="G16" s="44"/>
      <c r="H16" s="168"/>
      <c r="I16" s="22"/>
      <c r="J16" s="71">
        <v>338</v>
      </c>
      <c r="K16" s="72" t="s">
        <v>46</v>
      </c>
      <c r="L16" s="206">
        <f>IF(D16="",E16,D16)+IF(D9="",E9,D9)</f>
        <v>0</v>
      </c>
      <c r="N16" s="50" t="s">
        <v>193</v>
      </c>
      <c r="P16" s="147"/>
    </row>
    <row r="17" spans="1:16" ht="100.5" customHeight="1" x14ac:dyDescent="0.3">
      <c r="A17" s="158">
        <f>'Unit Data from Audit Worksheet'!A19</f>
        <v>335</v>
      </c>
      <c r="B17" s="170" t="str">
        <f>'Unit Data from Audit Worksheet'!C19</f>
        <v>Net Position-Governmental Activities</v>
      </c>
      <c r="C17" s="157" t="str">
        <f>'Unit Data from Audit Worksheet'!D19</f>
        <v>Unearned revenues that were included in current liabilities in your audit report or entered in acct # 626 above. 
Exclude - unearned revenues that are listed in deferred inflows.</v>
      </c>
      <c r="D17" s="68"/>
      <c r="E17" s="175">
        <f>'Unit Data from Audit Worksheet'!F19</f>
        <v>0</v>
      </c>
      <c r="F17" s="169">
        <f>IF(L17&lt;0,"Error: Enter as a positive.",)</f>
        <v>0</v>
      </c>
      <c r="G17" s="171"/>
      <c r="H17" s="168"/>
      <c r="I17" s="22"/>
      <c r="J17" s="167">
        <v>335</v>
      </c>
      <c r="K17" s="166" t="s">
        <v>47</v>
      </c>
      <c r="L17" s="205">
        <f>IF(D17="",E17,D17)</f>
        <v>0</v>
      </c>
      <c r="P17" s="148"/>
    </row>
    <row r="18" spans="1:16" ht="40.799999999999997" customHeight="1" x14ac:dyDescent="0.3">
      <c r="A18" s="158">
        <f>'Unit Data from Audit Worksheet'!A20</f>
        <v>252</v>
      </c>
      <c r="B18" s="170" t="str">
        <f>'Unit Data from Audit Worksheet'!C20</f>
        <v>Net Position-Governmental Activities</v>
      </c>
      <c r="C18" s="157" t="str">
        <f>'Unit Data from Audit Worksheet'!D20</f>
        <v xml:space="preserve"> Total Net investment in capital assets</v>
      </c>
      <c r="D18" s="68"/>
      <c r="E18" s="175">
        <f>'Unit Data from Audit Worksheet'!F20</f>
        <v>0</v>
      </c>
      <c r="F18" s="169"/>
      <c r="G18" s="171"/>
      <c r="H18" s="168"/>
      <c r="I18" s="22"/>
      <c r="J18" s="167">
        <v>252</v>
      </c>
      <c r="K18" s="166" t="s">
        <v>34</v>
      </c>
      <c r="L18" s="205">
        <f t="shared" ref="L18:L34" si="1">IF(D18="",E18,D18)</f>
        <v>0</v>
      </c>
      <c r="O18" s="211" t="e">
        <f>'Unit Data from Audit Worksheet'!E20</f>
        <v>#N/A</v>
      </c>
      <c r="P18" s="148"/>
    </row>
    <row r="19" spans="1:16" ht="49.2" customHeight="1" x14ac:dyDescent="0.3">
      <c r="A19" s="158">
        <f>'Unit Data from Audit Worksheet'!A21</f>
        <v>253</v>
      </c>
      <c r="B19" s="170" t="str">
        <f>'Unit Data from Audit Worksheet'!C21</f>
        <v>Net Position-Governmental Activities</v>
      </c>
      <c r="C19" s="157" t="str">
        <f>'Unit Data from Audit Worksheet'!D21</f>
        <v xml:space="preserve"> Total Net Position, Restricted</v>
      </c>
      <c r="D19" s="68"/>
      <c r="E19" s="175">
        <f>'Unit Data from Audit Worksheet'!F21</f>
        <v>0</v>
      </c>
      <c r="F19" s="169"/>
      <c r="G19" s="171"/>
      <c r="H19" s="168"/>
      <c r="I19" s="22"/>
      <c r="J19" s="167">
        <v>253</v>
      </c>
      <c r="K19" s="166" t="s">
        <v>35</v>
      </c>
      <c r="L19" s="205">
        <f t="shared" si="1"/>
        <v>0</v>
      </c>
      <c r="O19" s="211" t="e">
        <f>'Unit Data from Audit Worksheet'!E21</f>
        <v>#N/A</v>
      </c>
      <c r="P19" s="148"/>
    </row>
    <row r="20" spans="1:16" ht="73.5" customHeight="1" x14ac:dyDescent="0.3">
      <c r="A20" s="158">
        <f>'Unit Data from Audit Worksheet'!A22</f>
        <v>254</v>
      </c>
      <c r="B20" s="170" t="str">
        <f>'Unit Data from Audit Worksheet'!C22</f>
        <v>Net Position-Governmental Activities</v>
      </c>
      <c r="C20" s="157" t="str">
        <f>'Unit Data from Audit Worksheet'!D22</f>
        <v>Total Net Position, Unrestricted - enter negative unrestricted net position as a negative)</v>
      </c>
      <c r="D20" s="68"/>
      <c r="E20" s="175">
        <f>'Unit Data from Audit Worksheet'!F22</f>
        <v>0</v>
      </c>
      <c r="F20" s="169">
        <f>IF((L7-L16-L18-L19-L20)=0,,"Error: Total assets and deferred outflows less total liabilities and deferred inflows do not equal total net position accts 385-338-252-253-254")</f>
        <v>0</v>
      </c>
      <c r="G20" s="56">
        <f>+L7-L16-L18-L19-L20</f>
        <v>0</v>
      </c>
      <c r="H20" s="168"/>
      <c r="I20" s="22"/>
      <c r="J20" s="167">
        <v>254</v>
      </c>
      <c r="K20" s="166" t="s">
        <v>36</v>
      </c>
      <c r="L20" s="205">
        <f t="shared" si="1"/>
        <v>0</v>
      </c>
      <c r="O20" s="211" t="e">
        <f>'Unit Data from Audit Worksheet'!E22</f>
        <v>#N/A</v>
      </c>
      <c r="P20" s="148"/>
    </row>
    <row r="21" spans="1:16" ht="51.75" customHeight="1" x14ac:dyDescent="0.3">
      <c r="A21" s="158">
        <f>'Unit Data from Audit Worksheet'!A24</f>
        <v>502</v>
      </c>
      <c r="B21" s="170" t="str">
        <f>'Unit Data from Audit Worksheet'!C24</f>
        <v>Net Position-Business Activities</v>
      </c>
      <c r="C21" s="157" t="str">
        <f>'Unit Data from Audit Worksheet'!D24</f>
        <v xml:space="preserve">All unrestricted Cash and investments. 
Exclude restricted cash and cash held by a third party. </v>
      </c>
      <c r="D21" s="68"/>
      <c r="E21" s="175">
        <f>'Unit Data from Audit Worksheet'!F24</f>
        <v>0</v>
      </c>
      <c r="F21" s="169">
        <f>IF(L21&lt;0,"Error: Number is normally positive.",)</f>
        <v>0</v>
      </c>
      <c r="G21" s="171"/>
      <c r="H21" s="168"/>
      <c r="I21" s="22"/>
      <c r="J21" s="167">
        <v>502</v>
      </c>
      <c r="K21" s="166" t="s">
        <v>86</v>
      </c>
      <c r="L21" s="205">
        <f t="shared" si="1"/>
        <v>0</v>
      </c>
      <c r="P21" s="148"/>
    </row>
    <row r="22" spans="1:16" ht="40.5" customHeight="1" x14ac:dyDescent="0.3">
      <c r="A22" s="158">
        <f>'Unit Data from Audit Worksheet'!A25</f>
        <v>503</v>
      </c>
      <c r="B22" s="170" t="str">
        <f>'Unit Data from Audit Worksheet'!C25</f>
        <v>Net Position-Business Activities</v>
      </c>
      <c r="C22" s="157" t="str">
        <f>'Unit Data from Audit Worksheet'!D25</f>
        <v>All restricted Cash and investments</v>
      </c>
      <c r="D22" s="68"/>
      <c r="E22" s="175">
        <f>'Unit Data from Audit Worksheet'!F25</f>
        <v>0</v>
      </c>
      <c r="F22" s="169">
        <f>IF(L22&lt;0,"Error: Number is normally positive.",)</f>
        <v>0</v>
      </c>
      <c r="G22" s="171"/>
      <c r="H22" s="168"/>
      <c r="I22" s="22"/>
      <c r="J22" s="167">
        <v>503</v>
      </c>
      <c r="K22" s="166" t="s">
        <v>87</v>
      </c>
      <c r="L22" s="205">
        <f t="shared" si="1"/>
        <v>0</v>
      </c>
      <c r="P22" s="148"/>
    </row>
    <row r="23" spans="1:16" ht="39" customHeight="1" x14ac:dyDescent="0.3">
      <c r="A23" s="158">
        <f>'Unit Data from Audit Worksheet'!A27</f>
        <v>388</v>
      </c>
      <c r="B23" s="170" t="str">
        <f>'Unit Data from Audit Worksheet'!C27</f>
        <v>Statement of Activities - Governmental</v>
      </c>
      <c r="C23" s="157" t="str">
        <f>'Unit Data from Audit Worksheet'!D27</f>
        <v>Total Expenses</v>
      </c>
      <c r="D23" s="68"/>
      <c r="E23" s="175">
        <f>'Unit Data from Audit Worksheet'!F27</f>
        <v>0</v>
      </c>
      <c r="F23" s="169">
        <f t="shared" ref="F23" si="2">IF(L23&lt;0,"Error: Number is normally positive.",)</f>
        <v>0</v>
      </c>
      <c r="G23" s="171"/>
      <c r="H23" s="168"/>
      <c r="I23" s="22"/>
      <c r="J23" s="167">
        <v>388</v>
      </c>
      <c r="K23" s="166" t="s">
        <v>89</v>
      </c>
      <c r="L23" s="205">
        <f t="shared" si="1"/>
        <v>0</v>
      </c>
      <c r="P23" s="148"/>
    </row>
    <row r="24" spans="1:16" ht="39" customHeight="1" x14ac:dyDescent="0.3">
      <c r="A24" s="158">
        <f>'Unit Data from Audit Worksheet'!A28</f>
        <v>339</v>
      </c>
      <c r="B24" s="170" t="str">
        <f>'Unit Data from Audit Worksheet'!C28</f>
        <v>Statement of Activities - Governmental</v>
      </c>
      <c r="C24" s="157" t="str">
        <f>'Unit Data from Audit Worksheet'!D28</f>
        <v xml:space="preserve">Charges for services </v>
      </c>
      <c r="D24" s="68"/>
      <c r="E24" s="175">
        <f>'Unit Data from Audit Worksheet'!F28</f>
        <v>0</v>
      </c>
      <c r="F24" s="169"/>
      <c r="G24" s="171"/>
      <c r="H24" s="168"/>
      <c r="I24" s="22"/>
      <c r="J24" s="167">
        <v>339</v>
      </c>
      <c r="K24" s="166" t="s">
        <v>90</v>
      </c>
      <c r="L24" s="205">
        <f t="shared" si="1"/>
        <v>0</v>
      </c>
      <c r="P24" s="148"/>
    </row>
    <row r="25" spans="1:16" ht="39" customHeight="1" x14ac:dyDescent="0.3">
      <c r="A25" s="158">
        <f>'Unit Data from Audit Worksheet'!A29</f>
        <v>504</v>
      </c>
      <c r="B25" s="170" t="str">
        <f>'Unit Data from Audit Worksheet'!C29</f>
        <v>Statement of Activities - Governmental</v>
      </c>
      <c r="C25" s="157" t="str">
        <f>'Unit Data from Audit Worksheet'!D29</f>
        <v>Operating grants and contributions</v>
      </c>
      <c r="D25" s="68"/>
      <c r="E25" s="175">
        <f>'Unit Data from Audit Worksheet'!F29</f>
        <v>0</v>
      </c>
      <c r="F25" s="169"/>
      <c r="G25" s="171"/>
      <c r="H25" s="168"/>
      <c r="I25" s="22"/>
      <c r="J25" s="167">
        <v>504</v>
      </c>
      <c r="K25" s="166" t="s">
        <v>91</v>
      </c>
      <c r="L25" s="205">
        <f t="shared" si="1"/>
        <v>0</v>
      </c>
      <c r="P25" s="148"/>
    </row>
    <row r="26" spans="1:16" ht="39" customHeight="1" x14ac:dyDescent="0.3">
      <c r="A26" s="158">
        <f>'Unit Data from Audit Worksheet'!A30</f>
        <v>505</v>
      </c>
      <c r="B26" s="170" t="str">
        <f>'Unit Data from Audit Worksheet'!C30</f>
        <v>Statement of Activities - Governmental</v>
      </c>
      <c r="C26" s="157" t="str">
        <f>'Unit Data from Audit Worksheet'!D30</f>
        <v>Capital grants and contributions</v>
      </c>
      <c r="D26" s="68"/>
      <c r="E26" s="175">
        <f>'Unit Data from Audit Worksheet'!F30</f>
        <v>0</v>
      </c>
      <c r="F26" s="169"/>
      <c r="G26" s="171"/>
      <c r="H26" s="168"/>
      <c r="I26" s="22"/>
      <c r="J26" s="167">
        <v>505</v>
      </c>
      <c r="K26" s="166" t="s">
        <v>92</v>
      </c>
      <c r="L26" s="205">
        <f t="shared" si="1"/>
        <v>0</v>
      </c>
      <c r="P26" s="148"/>
    </row>
    <row r="27" spans="1:16" ht="82.5" customHeight="1" x14ac:dyDescent="0.3">
      <c r="A27" s="158">
        <f>'Unit Data from Audit Worksheet'!A31</f>
        <v>341</v>
      </c>
      <c r="B27" s="170" t="str">
        <f>'Unit Data from Audit Worksheet'!C31</f>
        <v>Statement of Activities - Governmental</v>
      </c>
      <c r="C27" s="157" t="str">
        <f>'Unit Data from Audit Worksheet'!D31</f>
        <v>Total General revenues
Exclude: transfers-in or out,
                 special items,
                 extraordinary amounts</v>
      </c>
      <c r="D27" s="68"/>
      <c r="E27" s="175">
        <f>'Unit Data from Audit Worksheet'!F31</f>
        <v>0</v>
      </c>
      <c r="F27" s="169"/>
      <c r="G27" s="171"/>
      <c r="H27" s="168"/>
      <c r="I27" s="22"/>
      <c r="J27" s="167">
        <v>341</v>
      </c>
      <c r="K27" s="166" t="s">
        <v>93</v>
      </c>
      <c r="L27" s="205">
        <f t="shared" si="1"/>
        <v>0</v>
      </c>
      <c r="P27" s="148"/>
    </row>
    <row r="28" spans="1:16" ht="82.5" customHeight="1" x14ac:dyDescent="0.3">
      <c r="A28" s="158">
        <f>'Unit Data from Audit Worksheet'!A32</f>
        <v>386</v>
      </c>
      <c r="B28" s="170" t="str">
        <f>'Unit Data from Audit Worksheet'!C32</f>
        <v>Statement of Activities - Governmental</v>
      </c>
      <c r="C28" s="157" t="str">
        <f>'Unit Data from Audit Worksheet'!D32</f>
        <v>Total Transfers in    (Preference is that transfers-in  are not netted against transfers-out)</v>
      </c>
      <c r="D28" s="68"/>
      <c r="E28" s="175">
        <f>'Unit Data from Audit Worksheet'!F32</f>
        <v>0</v>
      </c>
      <c r="F28" s="169"/>
      <c r="G28" s="171"/>
      <c r="H28" s="168"/>
      <c r="I28" s="22"/>
      <c r="J28" s="167">
        <v>386</v>
      </c>
      <c r="K28" s="166" t="s">
        <v>94</v>
      </c>
      <c r="L28" s="205">
        <f t="shared" si="1"/>
        <v>0</v>
      </c>
      <c r="P28" s="148"/>
    </row>
    <row r="29" spans="1:16" ht="82.5" customHeight="1" x14ac:dyDescent="0.3">
      <c r="A29" s="158">
        <f>'Unit Data from Audit Worksheet'!A33</f>
        <v>387</v>
      </c>
      <c r="B29" s="170" t="str">
        <f>'Unit Data from Audit Worksheet'!C33</f>
        <v>Statement of Activities - Governmental</v>
      </c>
      <c r="C29" s="157" t="str">
        <f>'Unit Data from Audit Worksheet'!D33</f>
        <v>Total Transfers out    (Preference is that transfers-in  are not netted against transfers-out)</v>
      </c>
      <c r="D29" s="68"/>
      <c r="E29" s="175">
        <f>'Unit Data from Audit Worksheet'!F33</f>
        <v>0</v>
      </c>
      <c r="F29" s="169"/>
      <c r="G29" s="171"/>
      <c r="H29" s="168"/>
      <c r="I29" s="22"/>
      <c r="J29" s="167">
        <v>387</v>
      </c>
      <c r="K29" s="166" t="s">
        <v>95</v>
      </c>
      <c r="L29" s="205">
        <f t="shared" si="1"/>
        <v>0</v>
      </c>
      <c r="P29" s="148"/>
    </row>
    <row r="30" spans="1:16" ht="82.5" customHeight="1" x14ac:dyDescent="0.3">
      <c r="A30" s="158">
        <f>'Unit Data from Audit Worksheet'!A34</f>
        <v>389</v>
      </c>
      <c r="B30" s="170" t="str">
        <f>'Unit Data from Audit Worksheet'!C34</f>
        <v>Statement of Activities - Governmental</v>
      </c>
      <c r="C30" s="157" t="str">
        <f>'Unit Data from Audit Worksheet'!D34</f>
        <v>Total Special and Extraordinary items.    (Amounts that increase net position are recorded as positive and amounts that decrease net position are recorded as negative)</v>
      </c>
      <c r="D30" s="68"/>
      <c r="E30" s="175">
        <f>'Unit Data from Audit Worksheet'!F34</f>
        <v>0</v>
      </c>
      <c r="F30" s="169"/>
      <c r="G30" s="171"/>
      <c r="H30" s="168"/>
      <c r="I30" s="22"/>
      <c r="J30" s="167">
        <v>389</v>
      </c>
      <c r="K30" s="166" t="s">
        <v>96</v>
      </c>
      <c r="L30" s="205">
        <f t="shared" si="1"/>
        <v>0</v>
      </c>
      <c r="N30" s="212"/>
      <c r="P30" s="148"/>
    </row>
    <row r="31" spans="1:16" ht="79.5" customHeight="1" x14ac:dyDescent="0.3">
      <c r="A31" s="158">
        <f>'Unit Data from Audit Worksheet'!A35</f>
        <v>255</v>
      </c>
      <c r="B31" s="170" t="str">
        <f>'Unit Data from Audit Worksheet'!C35</f>
        <v>Statement of Activities - Governmental</v>
      </c>
      <c r="C31" s="157" t="str">
        <f>'Unit Data from Audit Worksheet'!D35</f>
        <v>Total Change in net position - (Increase in net position is recorded as a positive and a decrease in net position is recorded as a negative)</v>
      </c>
      <c r="D31" s="68"/>
      <c r="E31" s="175">
        <f>'Unit Data from Audit Worksheet'!F35</f>
        <v>0</v>
      </c>
      <c r="F31" s="169">
        <f>IF((L24+L25+L26+L27+L28-L29+L30-L23-L31)=0,,"Total revenues less total expenses do not equal total change in net position. Acct 339+504+505+341+386-387+389-388-255=0")</f>
        <v>0</v>
      </c>
      <c r="G31" s="57">
        <f>L24+L25+L26+L27+L28-L29+L30-L23-L31</f>
        <v>0</v>
      </c>
      <c r="H31" s="168"/>
      <c r="I31" s="22"/>
      <c r="J31" s="167">
        <v>255</v>
      </c>
      <c r="K31" s="166" t="s">
        <v>97</v>
      </c>
      <c r="L31" s="205">
        <f t="shared" si="1"/>
        <v>0</v>
      </c>
      <c r="O31" s="211" t="e">
        <f>'Unit Data from Audit Worksheet'!E35</f>
        <v>#N/A</v>
      </c>
      <c r="P31" s="148"/>
    </row>
    <row r="32" spans="1:16" ht="89.25" customHeight="1" x14ac:dyDescent="0.3">
      <c r="A32" s="158">
        <f>'Unit Data from Audit Worksheet'!A36</f>
        <v>376</v>
      </c>
      <c r="B32" s="170" t="str">
        <f>'Unit Data from Audit Worksheet'!C36</f>
        <v>Statement of Activities - Governmental</v>
      </c>
      <c r="C32" s="157" t="str">
        <f>'Unit Data from Audit Worksheet'!D36</f>
        <v>Any adjustment to beginning net position including rounding, prior period adjustments and restatements.   (Increases to net position are positive; decreases to net position are negative)</v>
      </c>
      <c r="D32" s="68"/>
      <c r="E32" s="175">
        <f>'Unit Data from Audit Worksheet'!F36</f>
        <v>0</v>
      </c>
      <c r="F32" s="55" t="e">
        <f>IF(L18+L19+L20-L31-L32=O18+O19+O20,,"Beginning Balance does not agree with our records acct (252+253+254-255-376=PY252+PY253+PY254)")</f>
        <v>#N/A</v>
      </c>
      <c r="G32" s="58" t="e">
        <f>L18+L19+L20-L31-L32-(O18+O19+O20)</f>
        <v>#N/A</v>
      </c>
      <c r="H32" s="168"/>
      <c r="I32" s="22"/>
      <c r="J32" s="167">
        <v>376</v>
      </c>
      <c r="K32" s="166" t="s">
        <v>39</v>
      </c>
      <c r="L32" s="205">
        <f t="shared" si="1"/>
        <v>0</v>
      </c>
      <c r="O32" s="211" t="e">
        <f>'Unit Data from Audit Worksheet'!E36</f>
        <v>#N/A</v>
      </c>
      <c r="P32" s="148"/>
    </row>
    <row r="33" spans="1:28" ht="90" customHeight="1" x14ac:dyDescent="0.3">
      <c r="A33" s="158">
        <f>'Unit Data from Audit Worksheet'!A38</f>
        <v>592</v>
      </c>
      <c r="B33" s="170" t="str">
        <f>'Unit Data from Audit Worksheet'!C38</f>
        <v>Statement of Activities - Business Activities</v>
      </c>
      <c r="C33" s="157" t="str">
        <f>'Unit Data from Audit Worksheet'!D38</f>
        <v>Total Change in net position Business Type 
(Increase in net position is recorded as a positive and a decrease in net position is recorded as a negative)</v>
      </c>
      <c r="D33" s="68"/>
      <c r="E33" s="175">
        <f>'Unit Data from Audit Worksheet'!F38</f>
        <v>0</v>
      </c>
      <c r="F33" s="169"/>
      <c r="G33" s="171"/>
      <c r="H33" s="168"/>
      <c r="I33" s="22"/>
      <c r="J33" s="167">
        <v>592</v>
      </c>
      <c r="K33" s="166" t="s">
        <v>216</v>
      </c>
      <c r="L33" s="205">
        <f t="shared" si="1"/>
        <v>0</v>
      </c>
      <c r="O33" s="211"/>
      <c r="P33" s="148"/>
    </row>
    <row r="34" spans="1:28" ht="66" customHeight="1" x14ac:dyDescent="0.3">
      <c r="A34" s="158">
        <f>'Unit Data from Audit Worksheet'!A39</f>
        <v>591</v>
      </c>
      <c r="B34" s="170" t="str">
        <f>'Unit Data from Audit Worksheet'!C39</f>
        <v>Statement of Activities - Business Activities</v>
      </c>
      <c r="C34" s="157" t="str">
        <f>'Unit Data from Audit Worksheet'!D39</f>
        <v>Total Expenses - Exclude Transfers</v>
      </c>
      <c r="D34" s="68"/>
      <c r="E34" s="175">
        <f>'Unit Data from Audit Worksheet'!F39</f>
        <v>0</v>
      </c>
      <c r="F34" s="169">
        <f>IF(L34&lt;0,"Error: Enter as a positive.",)</f>
        <v>0</v>
      </c>
      <c r="G34" s="171"/>
      <c r="H34" s="168"/>
      <c r="I34" s="22"/>
      <c r="J34" s="167">
        <v>591</v>
      </c>
      <c r="K34" s="166" t="s">
        <v>215</v>
      </c>
      <c r="L34" s="205">
        <f t="shared" si="1"/>
        <v>0</v>
      </c>
      <c r="O34" s="211"/>
      <c r="P34" s="148"/>
    </row>
    <row r="35" spans="1:28" ht="59.4" customHeight="1" x14ac:dyDescent="0.3">
      <c r="A35" s="158">
        <f>'Unit Data from Audit Worksheet'!A41</f>
        <v>506</v>
      </c>
      <c r="B35" s="33" t="str">
        <f>'Unit Data from Audit Worksheet'!C41</f>
        <v>General Fund-Balance Sheet</v>
      </c>
      <c r="C35" s="213" t="str">
        <f>'Unit Data from Audit Worksheet'!D41</f>
        <v xml:space="preserve">All unrestricted cash and investments.  
Exclude restricted cash and cash held by a third party. </v>
      </c>
      <c r="D35" s="68"/>
      <c r="E35" s="95">
        <f>'Unit Data from Audit Worksheet'!F41</f>
        <v>0</v>
      </c>
      <c r="F35" s="21">
        <f>IF(L35&lt;0,"Error: Number is normally positive.",)</f>
        <v>0</v>
      </c>
      <c r="G35" s="45"/>
      <c r="H35" s="168"/>
      <c r="I35" s="22"/>
      <c r="J35" s="23">
        <v>506</v>
      </c>
      <c r="K35" s="166" t="s">
        <v>98</v>
      </c>
      <c r="L35" s="214">
        <f t="shared" ref="L35:L46" si="3">IF(D35="",E35,D35)</f>
        <v>0</v>
      </c>
      <c r="P35" s="149"/>
    </row>
    <row r="36" spans="1:28" ht="45.75" customHeight="1" x14ac:dyDescent="0.3">
      <c r="A36" s="158">
        <f>'Unit Data from Audit Worksheet'!A42</f>
        <v>536</v>
      </c>
      <c r="B36" s="33" t="str">
        <f>'Unit Data from Audit Worksheet'!C42</f>
        <v>General Fund-Balance Sheet</v>
      </c>
      <c r="C36" s="213" t="str">
        <f>'Unit Data from Audit Worksheet'!D42</f>
        <v>All restricted cash and investments</v>
      </c>
      <c r="D36" s="68"/>
      <c r="E36" s="95">
        <f>'Unit Data from Audit Worksheet'!F42</f>
        <v>0</v>
      </c>
      <c r="F36" s="21">
        <f>IF(L36&lt;0,"Error: Number is normally positive.",)</f>
        <v>0</v>
      </c>
      <c r="G36" s="45"/>
      <c r="H36" s="168"/>
      <c r="I36" s="22"/>
      <c r="J36" s="23">
        <v>536</v>
      </c>
      <c r="K36" s="166" t="s">
        <v>99</v>
      </c>
      <c r="L36" s="214">
        <f t="shared" si="3"/>
        <v>0</v>
      </c>
      <c r="P36" s="150"/>
    </row>
    <row r="37" spans="1:28" ht="56.25" customHeight="1" x14ac:dyDescent="0.3">
      <c r="A37" s="158">
        <f>'Unit Data from Audit Worksheet'!A43</f>
        <v>586</v>
      </c>
      <c r="B37" s="170" t="str">
        <f>'Unit Data from Audit Worksheet'!C43</f>
        <v>General Fund-Balance Sheet</v>
      </c>
      <c r="C37" s="157" t="str">
        <f>'Unit Data from Audit Worksheet'!D43</f>
        <v>Advance To: Interfund loan receivable-portion of repayment plan longer than 12 months</v>
      </c>
      <c r="D37" s="89"/>
      <c r="E37" s="175">
        <f>'Unit Data from Audit Worksheet'!F43</f>
        <v>0</v>
      </c>
      <c r="F37" s="169"/>
      <c r="G37" s="171"/>
      <c r="H37" s="168"/>
      <c r="I37" s="22"/>
      <c r="J37" s="167">
        <v>586</v>
      </c>
      <c r="K37" s="157" t="s">
        <v>205</v>
      </c>
      <c r="L37" s="205">
        <f t="shared" si="3"/>
        <v>0</v>
      </c>
      <c r="P37" s="150"/>
    </row>
    <row r="38" spans="1:28" ht="41.4" customHeight="1" x14ac:dyDescent="0.3">
      <c r="A38" s="158">
        <f>'Unit Data from Audit Worksheet'!A44</f>
        <v>379</v>
      </c>
      <c r="B38" s="170" t="str">
        <f>'Unit Data from Audit Worksheet'!C44</f>
        <v>General Fund-Balance Sheet</v>
      </c>
      <c r="C38" s="157" t="str">
        <f>'Unit Data from Audit Worksheet'!D44</f>
        <v>Total Assets and deferred outflows</v>
      </c>
      <c r="D38" s="89"/>
      <c r="E38" s="175">
        <f>'Unit Data from Audit Worksheet'!F44</f>
        <v>0</v>
      </c>
      <c r="F38" s="54">
        <f>IF((L35+L36)&gt;L38,"Error: Please review accts (506+536)&gt;379",)</f>
        <v>0</v>
      </c>
      <c r="G38" s="171"/>
      <c r="H38" s="168"/>
      <c r="I38" s="22"/>
      <c r="J38" s="167">
        <v>379</v>
      </c>
      <c r="K38" s="166" t="s">
        <v>48</v>
      </c>
      <c r="L38" s="205">
        <f t="shared" si="3"/>
        <v>0</v>
      </c>
      <c r="P38" s="147"/>
    </row>
    <row r="39" spans="1:28" ht="90.75" customHeight="1" x14ac:dyDescent="0.3">
      <c r="A39" s="158">
        <f>'Unit Data from Audit Worksheet'!A45</f>
        <v>4</v>
      </c>
      <c r="B39" s="33" t="str">
        <f>'Unit Data from Audit Worksheet'!C45</f>
        <v>General Fund-Balance Sheet</v>
      </c>
      <c r="C39" s="213" t="str">
        <f>'Unit Data from Audit Worksheet'!D45</f>
        <v>Current Liabilities (as reported on the Balance Sheet)
Exclude all deferred inflows. 
Include advance from(long-term portion of interfund loans)</v>
      </c>
      <c r="D39" s="89"/>
      <c r="E39" s="95">
        <f>'Unit Data from Audit Worksheet'!F45</f>
        <v>0</v>
      </c>
      <c r="F39" s="21">
        <f t="shared" ref="F39:F43" si="4">IF(L39&lt;0,"Error: Enter as a positive.",)</f>
        <v>0</v>
      </c>
      <c r="G39" s="45"/>
      <c r="H39" s="168"/>
      <c r="I39" s="22"/>
      <c r="J39" s="23">
        <v>4</v>
      </c>
      <c r="K39" s="166" t="s">
        <v>49</v>
      </c>
      <c r="L39" s="214">
        <f t="shared" si="3"/>
        <v>0</v>
      </c>
      <c r="P39" s="148"/>
    </row>
    <row r="40" spans="1:28" ht="131.25" customHeight="1" x14ac:dyDescent="0.3">
      <c r="A40" s="158">
        <f>'Unit Data from Audit Worksheet'!A46</f>
        <v>5</v>
      </c>
      <c r="B40" s="33" t="str">
        <f>'Unit Data from Audit Worksheet'!C46</f>
        <v>General Fund-Balance Sheet</v>
      </c>
      <c r="C40" s="213" t="str">
        <f>'Unit Data from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89"/>
      <c r="E40" s="95">
        <f>'Unit Data from Audit Worksheet'!F46</f>
        <v>0</v>
      </c>
      <c r="F40" s="21">
        <f t="shared" si="4"/>
        <v>0</v>
      </c>
      <c r="G40" s="45"/>
      <c r="H40" s="168"/>
      <c r="I40" s="22"/>
      <c r="J40" s="23">
        <v>5</v>
      </c>
      <c r="K40" s="166" t="s">
        <v>50</v>
      </c>
      <c r="L40" s="214">
        <f t="shared" si="3"/>
        <v>0</v>
      </c>
      <c r="P40" s="148"/>
    </row>
    <row r="41" spans="1:28" ht="104.25" customHeight="1" x14ac:dyDescent="0.3">
      <c r="A41" s="158">
        <f>'Unit Data from Audit Worksheet'!A47</f>
        <v>380</v>
      </c>
      <c r="B41" s="170" t="str">
        <f>'Unit Data from Audit Worksheet'!C47</f>
        <v>General Fund-Balance Sheet</v>
      </c>
      <c r="C41" s="157" t="str">
        <f>'Unit Data from Audit Worksheet'!D47</f>
        <v>Total Deferred inflows not derived from cash receipts.  Deferred inflows on the face of the statements can include cash and non-cash.  You may have to refer to the note disclosure where the cash and non-cash is broken out.</v>
      </c>
      <c r="D41" s="89"/>
      <c r="E41" s="175">
        <f>'Unit Data from Audit Worksheet'!F47</f>
        <v>0</v>
      </c>
      <c r="F41" s="169">
        <f t="shared" si="4"/>
        <v>0</v>
      </c>
      <c r="G41" s="171"/>
      <c r="H41" s="168"/>
      <c r="I41" s="22"/>
      <c r="J41" s="167">
        <v>380</v>
      </c>
      <c r="K41" s="166" t="s">
        <v>51</v>
      </c>
      <c r="L41" s="205">
        <f t="shared" si="3"/>
        <v>0</v>
      </c>
      <c r="P41" s="148"/>
    </row>
    <row r="42" spans="1:28" ht="41.25" customHeight="1" x14ac:dyDescent="0.3">
      <c r="A42" s="158">
        <f>'Unit Data from Audit Worksheet'!A48</f>
        <v>391</v>
      </c>
      <c r="B42" s="170" t="str">
        <f>'Unit Data from Audit Worksheet'!C48</f>
        <v>General Fund-Balance Sheet</v>
      </c>
      <c r="C42" s="157" t="str">
        <f>'Unit Data from Audit Worksheet'!D48</f>
        <v xml:space="preserve">Fund balance, Restricted for Stabilization by State Statute </v>
      </c>
      <c r="D42" s="89"/>
      <c r="E42" s="175">
        <f>'Unit Data from Audit Worksheet'!F48</f>
        <v>0</v>
      </c>
      <c r="F42" s="169">
        <f t="shared" si="4"/>
        <v>0</v>
      </c>
      <c r="G42" s="171"/>
      <c r="H42" s="168"/>
      <c r="I42" s="22"/>
      <c r="J42" s="167">
        <v>391</v>
      </c>
      <c r="K42" s="166" t="s">
        <v>101</v>
      </c>
      <c r="L42" s="205">
        <f t="shared" si="3"/>
        <v>0</v>
      </c>
      <c r="P42" s="148"/>
    </row>
    <row r="43" spans="1:28" ht="43.2" customHeight="1" x14ac:dyDescent="0.3">
      <c r="A43" s="158">
        <f>'Unit Data from Audit Worksheet'!A49</f>
        <v>7</v>
      </c>
      <c r="B43" s="33" t="str">
        <f>'Unit Data from Audit Worksheet'!C49</f>
        <v>General Fund-Balance Sheet</v>
      </c>
      <c r="C43" s="213" t="str">
        <f>'Unit Data from Audit Worksheet'!D49</f>
        <v>Fund balance, Nonspendable-  inventory/prepaids/etc.</v>
      </c>
      <c r="D43" s="89"/>
      <c r="E43" s="95">
        <f>'Unit Data from Audit Worksheet'!F49</f>
        <v>0</v>
      </c>
      <c r="F43" s="21">
        <f t="shared" si="4"/>
        <v>0</v>
      </c>
      <c r="G43" s="45"/>
      <c r="H43" s="168"/>
      <c r="I43" s="22"/>
      <c r="J43" s="23">
        <v>7</v>
      </c>
      <c r="K43" s="166" t="s">
        <v>102</v>
      </c>
      <c r="L43" s="214">
        <f t="shared" si="3"/>
        <v>0</v>
      </c>
      <c r="P43" s="148"/>
    </row>
    <row r="44" spans="1:28" s="16" customFormat="1" ht="48.75" customHeight="1" x14ac:dyDescent="0.3">
      <c r="A44" s="142">
        <f>'Unit Data from Audit Worksheet'!A50</f>
        <v>645</v>
      </c>
      <c r="B44" s="179" t="str">
        <f>'Unit Data from Audit Worksheet'!C50</f>
        <v>General Fund-Balance Sheet</v>
      </c>
      <c r="C44" s="142" t="str">
        <f>'Unit Data from Audit Worksheet'!D50</f>
        <v>Fund balance, Assigned (total of all assigned components)</v>
      </c>
      <c r="D44" s="73"/>
      <c r="E44" s="178">
        <f>'Unit Data from Audit Worksheet'!F50</f>
        <v>0</v>
      </c>
      <c r="F44" s="164">
        <f>IF(L44&lt;0,"Error: Enter as a positive.",)</f>
        <v>0</v>
      </c>
      <c r="G44" s="154"/>
      <c r="H44" s="164"/>
      <c r="I44" s="215"/>
      <c r="J44" s="163">
        <v>645</v>
      </c>
      <c r="K44" s="142" t="s">
        <v>247</v>
      </c>
      <c r="L44" s="216">
        <f t="shared" si="3"/>
        <v>0</v>
      </c>
      <c r="M44"/>
      <c r="N44" s="208"/>
      <c r="O44" s="208"/>
      <c r="P44" s="148"/>
      <c r="Q44"/>
      <c r="R44"/>
      <c r="S44"/>
      <c r="T44"/>
      <c r="U44"/>
      <c r="V44"/>
      <c r="W44"/>
      <c r="X44"/>
      <c r="Y44"/>
      <c r="Z44"/>
      <c r="AA44"/>
      <c r="AB44"/>
    </row>
    <row r="45" spans="1:28" s="16" customFormat="1" ht="45.75" customHeight="1" x14ac:dyDescent="0.3">
      <c r="A45" s="142">
        <f>'Unit Data from Audit Worksheet'!A51</f>
        <v>646</v>
      </c>
      <c r="B45" s="179" t="str">
        <f>'Unit Data from Audit Worksheet'!C51</f>
        <v>General Fund-Balance Sheet</v>
      </c>
      <c r="C45" s="142" t="str">
        <f>'Unit Data from Audit Worksheet'!D51</f>
        <v>Fund Balance, Unassigned</v>
      </c>
      <c r="D45" s="73"/>
      <c r="E45" s="178">
        <f>'Unit Data from Audit Worksheet'!F51</f>
        <v>0</v>
      </c>
      <c r="F45" s="164">
        <f>IF(L45&lt;0,"Error: Enter as a positive.",)</f>
        <v>0</v>
      </c>
      <c r="G45" s="154"/>
      <c r="H45" s="164"/>
      <c r="I45" s="215"/>
      <c r="J45" s="163">
        <v>646</v>
      </c>
      <c r="K45" s="142" t="s">
        <v>248</v>
      </c>
      <c r="L45" s="216">
        <f t="shared" si="3"/>
        <v>0</v>
      </c>
      <c r="M45"/>
      <c r="N45" s="208"/>
      <c r="O45" s="208"/>
      <c r="P45" s="148"/>
      <c r="Q45"/>
      <c r="R45"/>
      <c r="S45"/>
      <c r="T45"/>
      <c r="U45"/>
      <c r="V45"/>
      <c r="W45"/>
      <c r="X45"/>
      <c r="Y45"/>
      <c r="Z45"/>
      <c r="AA45"/>
      <c r="AB45"/>
    </row>
    <row r="46" spans="1:28" ht="55.5" customHeight="1" x14ac:dyDescent="0.3">
      <c r="A46" s="203">
        <f>'Unit Data from Audit Worksheet'!A52</f>
        <v>9</v>
      </c>
      <c r="B46" s="74" t="str">
        <f>'Unit Data from Audit Worksheet'!C52</f>
        <v>General Fund-Balance Sheet</v>
      </c>
      <c r="C46" s="217" t="str">
        <f>'Unit Data from Audit Worksheet'!D52</f>
        <v>Total Fund balance (enter fund deficits as negative)</v>
      </c>
      <c r="D46" s="89"/>
      <c r="E46" s="94">
        <f>'Unit Data from Audit Worksheet'!F52</f>
        <v>0</v>
      </c>
      <c r="F46" s="75">
        <f>IF(L38-L39-L40-L41-L46=0,,"Error: Total assets less total liabilities do not equal Acct +379-4-5-380-9=0")</f>
        <v>0</v>
      </c>
      <c r="G46" s="76">
        <f>L38-L39-L40-L41-L46</f>
        <v>0</v>
      </c>
      <c r="H46" s="168"/>
      <c r="I46" s="22"/>
      <c r="J46" s="77">
        <v>9</v>
      </c>
      <c r="K46" s="31" t="s">
        <v>104</v>
      </c>
      <c r="L46" s="214">
        <f t="shared" si="3"/>
        <v>0</v>
      </c>
      <c r="O46" s="211" t="e">
        <f>'Unit Data from Audit Worksheet'!E52</f>
        <v>#N/A</v>
      </c>
      <c r="P46" s="148"/>
    </row>
    <row r="47" spans="1:28" s="16" customFormat="1" ht="73.5" customHeight="1" x14ac:dyDescent="0.3">
      <c r="A47" s="218">
        <f>'Unit Data from Audit Worksheet'!A53</f>
        <v>1052</v>
      </c>
      <c r="B47" s="173" t="str">
        <f>'Unit Data from Audit Worksheet'!C53</f>
        <v>General Fund-Rev, Exp. Change in Fund Balance</v>
      </c>
      <c r="C47" s="219" t="str">
        <f>'Unit Data from Audit Worksheet'!D53</f>
        <v>Mark to Market unrealized losses in the General Fund. (enter as a negative number)</v>
      </c>
      <c r="D47" s="89"/>
      <c r="E47" s="176">
        <f>'Unit Data from Audit Worksheet'!F53</f>
        <v>0</v>
      </c>
      <c r="F47" s="169"/>
      <c r="G47" s="171"/>
      <c r="H47" s="168"/>
      <c r="I47" s="22"/>
      <c r="J47" s="180">
        <v>1052</v>
      </c>
      <c r="K47" s="80" t="s">
        <v>804</v>
      </c>
      <c r="L47" s="220">
        <f t="shared" ref="L47:L76" si="5">IF(D47="",E47,D47)</f>
        <v>0</v>
      </c>
      <c r="M47"/>
      <c r="P47" s="148"/>
      <c r="Q47"/>
      <c r="R47"/>
      <c r="S47"/>
      <c r="T47"/>
      <c r="U47"/>
      <c r="V47"/>
      <c r="W47"/>
      <c r="X47"/>
      <c r="Y47"/>
      <c r="Z47"/>
      <c r="AA47"/>
      <c r="AB47"/>
    </row>
    <row r="48" spans="1:28" s="16" customFormat="1" ht="63.6" customHeight="1" x14ac:dyDescent="0.3">
      <c r="A48" s="158">
        <f>'Unit Data from Audit Worksheet'!A55</f>
        <v>16</v>
      </c>
      <c r="B48" s="158" t="str">
        <f>'Unit Data from Audit Worksheet'!C55</f>
        <v>General Fund-Rev, Exp. Change in Fund Balance</v>
      </c>
      <c r="C48" s="158" t="str">
        <f>'Unit Data from Audit Worksheet'!D55</f>
        <v>Total revenues</v>
      </c>
      <c r="D48" s="89"/>
      <c r="E48" s="175">
        <f>'Unit Data from Audit Worksheet'!F55</f>
        <v>0</v>
      </c>
      <c r="F48" s="169"/>
      <c r="G48" s="171"/>
      <c r="H48" s="168"/>
      <c r="I48" s="22"/>
      <c r="J48" s="160">
        <v>16</v>
      </c>
      <c r="K48" s="158" t="s">
        <v>106</v>
      </c>
      <c r="L48" s="210">
        <f t="shared" si="5"/>
        <v>0</v>
      </c>
      <c r="M48"/>
      <c r="P48" s="148"/>
      <c r="Q48"/>
      <c r="R48"/>
      <c r="S48"/>
      <c r="T48"/>
      <c r="U48"/>
      <c r="V48"/>
      <c r="W48"/>
      <c r="X48"/>
      <c r="Y48"/>
      <c r="Z48"/>
      <c r="AA48"/>
      <c r="AB48"/>
    </row>
    <row r="49" spans="1:28" s="16" customFormat="1" ht="58.2" customHeight="1" x14ac:dyDescent="0.3">
      <c r="A49" s="158">
        <f>'Unit Data from Audit Worksheet'!A56</f>
        <v>532</v>
      </c>
      <c r="B49" s="158" t="str">
        <f>'Unit Data from Audit Worksheet'!C56</f>
        <v>General Fund-Rev, Exp. Change in Fund Balance</v>
      </c>
      <c r="C49" s="158" t="str">
        <f>'Unit Data from Audit Worksheet'!D56</f>
        <v xml:space="preserve">Total expenditures  
Exclude expenditures in the "other financing sources (uses)" section.
</v>
      </c>
      <c r="D49" s="89"/>
      <c r="E49" s="175">
        <f>'Unit Data from Audit Worksheet'!F56</f>
        <v>0</v>
      </c>
      <c r="F49" s="169"/>
      <c r="G49" s="171"/>
      <c r="H49" s="168"/>
      <c r="I49" s="22"/>
      <c r="J49" s="160">
        <v>532</v>
      </c>
      <c r="K49" s="158" t="s">
        <v>807</v>
      </c>
      <c r="L49" s="210">
        <f t="shared" si="5"/>
        <v>0</v>
      </c>
      <c r="M49"/>
      <c r="P49" s="148"/>
      <c r="Q49"/>
      <c r="R49"/>
      <c r="S49"/>
      <c r="T49"/>
      <c r="U49"/>
      <c r="V49"/>
      <c r="W49"/>
      <c r="X49"/>
      <c r="Y49"/>
      <c r="Z49"/>
      <c r="AA49"/>
      <c r="AB49"/>
    </row>
    <row r="50" spans="1:28" s="16" customFormat="1" ht="64.2" customHeight="1" x14ac:dyDescent="0.3">
      <c r="A50" s="158">
        <f>'Unit Data from Audit Worksheet'!A57</f>
        <v>17</v>
      </c>
      <c r="B50" s="158" t="str">
        <f>'Unit Data from Audit Worksheet'!C57</f>
        <v>General Fund-Rev, Exp. Change in Fund Balance</v>
      </c>
      <c r="C50" s="158" t="str">
        <f>'Unit Data from Audit Worksheet'!D57</f>
        <v>Total Transfers in    (Preference is that transfers-in  are not netted against transfers-out)</v>
      </c>
      <c r="D50" s="89"/>
      <c r="E50" s="175">
        <f>'Unit Data from Audit Worksheet'!F57</f>
        <v>0</v>
      </c>
      <c r="F50" s="169"/>
      <c r="G50" s="171"/>
      <c r="H50" s="168"/>
      <c r="I50" s="22"/>
      <c r="J50" s="160">
        <v>17</v>
      </c>
      <c r="K50" s="158" t="s">
        <v>108</v>
      </c>
      <c r="L50" s="210">
        <f t="shared" si="5"/>
        <v>0</v>
      </c>
      <c r="M50"/>
      <c r="P50" s="148"/>
      <c r="Q50"/>
      <c r="R50"/>
      <c r="S50"/>
      <c r="T50"/>
      <c r="U50"/>
      <c r="V50"/>
      <c r="W50"/>
      <c r="X50"/>
      <c r="Y50"/>
      <c r="Z50"/>
      <c r="AA50"/>
      <c r="AB50"/>
    </row>
    <row r="51" spans="1:28" s="16" customFormat="1" ht="58.8" customHeight="1" x14ac:dyDescent="0.3">
      <c r="A51" s="158">
        <f>'Unit Data from Audit Worksheet'!A58</f>
        <v>20</v>
      </c>
      <c r="B51" s="158" t="str">
        <f>'Unit Data from Audit Worksheet'!C58</f>
        <v>General Fund-Rev, Exp. Change in Fund Balance</v>
      </c>
      <c r="C51" s="158" t="str">
        <f>'Unit Data from Audit Worksheet'!D58</f>
        <v>Total Transfers out    (Preference is that transfers-in  are not netted against transfers-out)</v>
      </c>
      <c r="D51" s="89"/>
      <c r="E51" s="175">
        <f>'Unit Data from Audit Worksheet'!F58</f>
        <v>0</v>
      </c>
      <c r="F51" s="169"/>
      <c r="G51" s="171"/>
      <c r="H51" s="168"/>
      <c r="I51" s="22"/>
      <c r="J51" s="160">
        <v>20</v>
      </c>
      <c r="K51" s="158" t="s">
        <v>109</v>
      </c>
      <c r="L51" s="210">
        <f t="shared" si="5"/>
        <v>0</v>
      </c>
      <c r="M51"/>
      <c r="P51" s="148"/>
      <c r="Q51"/>
      <c r="R51"/>
      <c r="S51"/>
      <c r="T51"/>
      <c r="U51"/>
      <c r="V51"/>
      <c r="W51"/>
      <c r="X51"/>
      <c r="Y51"/>
      <c r="Z51"/>
      <c r="AA51"/>
      <c r="AB51"/>
    </row>
    <row r="52" spans="1:28" s="16" customFormat="1" ht="69.599999999999994" customHeight="1" x14ac:dyDescent="0.3">
      <c r="A52" s="158">
        <f>'Unit Data from Audit Worksheet'!A59</f>
        <v>533</v>
      </c>
      <c r="B52" s="158" t="str">
        <f>'Unit Data from Audit Worksheet'!C59</f>
        <v>General Fund-Rev, Exp. Change in Fund Balance</v>
      </c>
      <c r="C52" s="158" t="str">
        <f>'Unit Data from Audit Worksheet'!D59</f>
        <v>Total Proceeds from all long-term debt issuances 
Exclude proceeds from refundings</v>
      </c>
      <c r="D52" s="89"/>
      <c r="E52" s="175">
        <f>'Unit Data from Audit Worksheet'!F59</f>
        <v>0</v>
      </c>
      <c r="F52" s="169"/>
      <c r="G52" s="171"/>
      <c r="H52" s="168"/>
      <c r="I52" s="22"/>
      <c r="J52" s="160">
        <v>533</v>
      </c>
      <c r="K52" s="158" t="s">
        <v>808</v>
      </c>
      <c r="L52" s="210">
        <f t="shared" si="5"/>
        <v>0</v>
      </c>
      <c r="M52"/>
      <c r="P52" s="148"/>
      <c r="Q52"/>
      <c r="R52"/>
      <c r="S52"/>
      <c r="T52"/>
      <c r="U52"/>
      <c r="V52"/>
      <c r="W52"/>
      <c r="X52"/>
      <c r="Y52"/>
      <c r="Z52"/>
      <c r="AA52"/>
      <c r="AB52"/>
    </row>
    <row r="53" spans="1:28" s="16" customFormat="1" ht="78.599999999999994" customHeight="1" x14ac:dyDescent="0.3">
      <c r="A53" s="158">
        <f>'Unit Data from Audit Worksheet'!A60</f>
        <v>22</v>
      </c>
      <c r="B53" s="158" t="str">
        <f>'Unit Data from Audit Worksheet'!C60</f>
        <v>General Fund-Rev, Exp. Change in Fund Balance</v>
      </c>
      <c r="C53" s="158" t="str">
        <f>'Unit Data from Audit Worksheet'!D60</f>
        <v xml:space="preserve">All other items on this statement that were not included in total revenues, total expenditures, transfers in or out, or proceeds from long-term debt above.  </v>
      </c>
      <c r="D53" s="89"/>
      <c r="E53" s="175">
        <f>'Unit Data from Audit Worksheet'!F60</f>
        <v>0</v>
      </c>
      <c r="F53" s="169"/>
      <c r="G53" s="171"/>
      <c r="H53" s="168"/>
      <c r="I53" s="22"/>
      <c r="J53" s="160">
        <v>22</v>
      </c>
      <c r="K53" s="158" t="s">
        <v>110</v>
      </c>
      <c r="L53" s="210">
        <f t="shared" si="5"/>
        <v>0</v>
      </c>
      <c r="M53"/>
      <c r="P53" s="148"/>
      <c r="Q53"/>
      <c r="R53"/>
      <c r="S53"/>
      <c r="T53"/>
      <c r="U53"/>
      <c r="V53"/>
      <c r="W53"/>
      <c r="X53"/>
      <c r="Y53"/>
      <c r="Z53"/>
      <c r="AA53"/>
      <c r="AB53"/>
    </row>
    <row r="54" spans="1:28" s="16" customFormat="1" ht="85.2" customHeight="1" x14ac:dyDescent="0.3">
      <c r="A54" s="158">
        <f>'Unit Data from Audit Worksheet'!A61</f>
        <v>23</v>
      </c>
      <c r="B54" s="158" t="str">
        <f>'Unit Data from Audit Worksheet'!C61</f>
        <v>General Fund-Rev, Exp. Change in Fund Balance</v>
      </c>
      <c r="C54" s="158" t="str">
        <f>'Unit Data from Audit Worksheet'!D61</f>
        <v>Change in fund balance - (Increase in Fund balance is recorded as a positive and a decrease in fund balance is recorded as a negative)</v>
      </c>
      <c r="D54" s="89"/>
      <c r="E54" s="175">
        <f>'Unit Data from Audit Worksheet'!F61</f>
        <v>0</v>
      </c>
      <c r="F54" s="169"/>
      <c r="G54" s="171"/>
      <c r="H54" s="168"/>
      <c r="I54" s="22"/>
      <c r="J54" s="160">
        <v>23</v>
      </c>
      <c r="K54" s="158" t="s">
        <v>113</v>
      </c>
      <c r="L54" s="210">
        <f t="shared" si="5"/>
        <v>0</v>
      </c>
      <c r="M54"/>
      <c r="P54" s="148"/>
      <c r="Q54"/>
      <c r="R54"/>
      <c r="S54"/>
      <c r="T54"/>
      <c r="U54"/>
      <c r="V54"/>
      <c r="W54"/>
      <c r="X54"/>
      <c r="Y54"/>
      <c r="Z54"/>
      <c r="AA54"/>
      <c r="AB54"/>
    </row>
    <row r="55" spans="1:28" s="16" customFormat="1" ht="108.6" customHeight="1" x14ac:dyDescent="0.3">
      <c r="A55" s="158">
        <f>'Unit Data from Audit Worksheet'!A62</f>
        <v>507</v>
      </c>
      <c r="B55" s="158" t="str">
        <f>'Unit Data from Audit Worksheet'!C62</f>
        <v>General Fund-Rev, Exp. Change in Fund Balance</v>
      </c>
      <c r="C55" s="158" t="str">
        <f>'Unit Data from Audit Worksheet'!D62</f>
        <v>Any adjustment to beginning fund balance including rounding, prior period adjustments and restatements.   (Amounts that increase fund balance are recorded as positive and amounts that decrease fund balance are recorded as negative)</v>
      </c>
      <c r="D55" s="89"/>
      <c r="E55" s="175">
        <f>'Unit Data from Audit Worksheet'!F62</f>
        <v>0</v>
      </c>
      <c r="F55" s="169"/>
      <c r="G55" s="171"/>
      <c r="H55" s="168"/>
      <c r="I55" s="22"/>
      <c r="J55" s="160">
        <v>507</v>
      </c>
      <c r="K55" s="158" t="s">
        <v>809</v>
      </c>
      <c r="L55" s="210">
        <f t="shared" si="5"/>
        <v>0</v>
      </c>
      <c r="M55"/>
      <c r="P55" s="148"/>
      <c r="Q55"/>
      <c r="R55"/>
      <c r="S55"/>
      <c r="T55"/>
      <c r="U55"/>
      <c r="V55"/>
      <c r="W55"/>
      <c r="X55"/>
      <c r="Y55"/>
      <c r="Z55"/>
      <c r="AA55"/>
      <c r="AB55"/>
    </row>
    <row r="56" spans="1:28" s="16" customFormat="1" ht="78.599999999999994" customHeight="1" x14ac:dyDescent="0.3">
      <c r="A56" s="158">
        <f>'Unit Data from Audit Worksheet'!A64</f>
        <v>512</v>
      </c>
      <c r="B56" s="170" t="str">
        <f>'Unit Data from Audit Worksheet'!C64</f>
        <v>Fiduciary Statements</v>
      </c>
      <c r="C56" s="157" t="str">
        <f>'Unit Data from Audit Worksheet'!D64</f>
        <v>Cash and investments.  
Include:  unrestricted and restricted.  
                   cash and investments held 
                   by a third party</v>
      </c>
      <c r="D56" s="89"/>
      <c r="E56" s="175">
        <f>'Unit Data from Audit Worksheet'!F64</f>
        <v>0</v>
      </c>
      <c r="F56" s="169"/>
      <c r="G56" s="171"/>
      <c r="H56" s="168"/>
      <c r="I56" s="22"/>
      <c r="J56" s="167">
        <v>512</v>
      </c>
      <c r="K56" s="166" t="s">
        <v>148</v>
      </c>
      <c r="L56" s="210">
        <f t="shared" si="5"/>
        <v>0</v>
      </c>
      <c r="M56"/>
      <c r="P56" s="148"/>
      <c r="Q56"/>
      <c r="R56"/>
      <c r="S56"/>
      <c r="T56"/>
      <c r="U56"/>
      <c r="V56"/>
      <c r="W56"/>
      <c r="X56"/>
      <c r="Y56"/>
      <c r="Z56"/>
      <c r="AA56"/>
      <c r="AB56"/>
    </row>
    <row r="57" spans="1:28" ht="87" customHeight="1" x14ac:dyDescent="0.3">
      <c r="A57" s="158">
        <f>'Unit Data from Audit Worksheet'!A66</f>
        <v>622</v>
      </c>
      <c r="B57" s="170" t="str">
        <f>'Unit Data from Audit Worksheet'!C66</f>
        <v>FS., Pension note or RSI</v>
      </c>
      <c r="C57" s="170" t="str">
        <f>'Unit Data from Audit Worksheet'!D66</f>
        <v xml:space="preserve">Unit's Share of Net Pension Liability ($s)
- unit of government is a participating employer in the State's TSERS (Teachers' and State Employees' Retirement System) or the LGERS (Local Governmental Employees' Retirement System).  </v>
      </c>
      <c r="D57" s="174"/>
      <c r="E57" s="175">
        <f>'Unit Data from Audit Worksheet'!F66</f>
        <v>0</v>
      </c>
      <c r="F57" s="169"/>
      <c r="G57" s="171"/>
      <c r="H57" s="168"/>
      <c r="I57" s="22"/>
      <c r="J57" s="167">
        <v>622</v>
      </c>
      <c r="K57" s="172" t="s">
        <v>235</v>
      </c>
      <c r="L57" s="210">
        <f t="shared" si="5"/>
        <v>0</v>
      </c>
      <c r="P57" s="148"/>
    </row>
    <row r="58" spans="1:28" ht="151.80000000000001" customHeight="1" x14ac:dyDescent="0.3">
      <c r="A58" s="158">
        <f>'Unit Data from Audit Worksheet'!A67</f>
        <v>577</v>
      </c>
      <c r="B58" s="170" t="str">
        <f>'Unit Data from Audit Worksheet'!C67</f>
        <v>Pension Notes</v>
      </c>
      <c r="C58" s="170" t="str">
        <f>'Unit Data from Audit Worksheet'!D67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58" s="174"/>
      <c r="E58" s="175">
        <f>'Unit Data from Audit Worksheet'!F67</f>
        <v>0</v>
      </c>
      <c r="F58" s="169"/>
      <c r="G58" s="171"/>
      <c r="H58" s="168"/>
      <c r="I58" s="22"/>
      <c r="J58" s="167">
        <v>577</v>
      </c>
      <c r="K58" s="172" t="s">
        <v>217</v>
      </c>
      <c r="L58" s="210">
        <f t="shared" si="5"/>
        <v>0</v>
      </c>
      <c r="P58" s="148"/>
    </row>
    <row r="59" spans="1:28" s="284" customFormat="1" ht="90.6" customHeight="1" x14ac:dyDescent="0.3">
      <c r="A59" s="158">
        <f>'Unit Data from Audit Worksheet'!A69</f>
        <v>621</v>
      </c>
      <c r="B59" s="170" t="str">
        <f>'Unit Data from Audit Worksheet'!C69</f>
        <v>FS., OPEB note or RSI</v>
      </c>
      <c r="C59" s="170" t="str">
        <f>'Unit Data from Audit Worksheet'!D69</f>
        <v xml:space="preserve">Unit's share of Retirement Health Benefit Fund Net OPEB Liability ($s)
- unit of government is a participating employer in the State's RHBF </v>
      </c>
      <c r="D59" s="174"/>
      <c r="E59" s="567">
        <f>'Unit Data from Audit Worksheet'!F69</f>
        <v>0</v>
      </c>
      <c r="F59" s="169"/>
      <c r="G59" s="171"/>
      <c r="H59" s="168"/>
      <c r="I59" s="22"/>
      <c r="J59" s="167">
        <v>621</v>
      </c>
      <c r="K59" s="172" t="s">
        <v>776</v>
      </c>
      <c r="L59" s="210">
        <f t="shared" si="5"/>
        <v>0</v>
      </c>
      <c r="M59"/>
      <c r="P59" s="149"/>
      <c r="Q59"/>
      <c r="R59"/>
      <c r="S59"/>
      <c r="T59"/>
      <c r="U59"/>
      <c r="V59"/>
      <c r="W59"/>
      <c r="X59"/>
      <c r="Y59"/>
      <c r="Z59"/>
      <c r="AA59"/>
      <c r="AB59"/>
    </row>
    <row r="60" spans="1:28" s="16" customFormat="1" ht="127.2" customHeight="1" x14ac:dyDescent="0.3">
      <c r="A60" s="224">
        <f>'Unit Data from Audit Worksheet'!A70</f>
        <v>547</v>
      </c>
      <c r="B60" s="170" t="str">
        <f>'Unit Data from Audit Worksheet'!C70</f>
        <v>OPEB Note</v>
      </c>
      <c r="C60" s="170" t="str">
        <f>'Unit Data from Audit Worksheet'!D70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60" s="59"/>
      <c r="E60" s="567">
        <f>'Unit Data from Audit Worksheet'!F70</f>
        <v>0</v>
      </c>
      <c r="F60" s="169"/>
      <c r="G60" s="171"/>
      <c r="H60" s="63"/>
      <c r="I60" s="22"/>
      <c r="J60" s="167">
        <v>547</v>
      </c>
      <c r="K60" s="226" t="s">
        <v>191</v>
      </c>
      <c r="L60" s="210">
        <f t="shared" si="5"/>
        <v>0</v>
      </c>
      <c r="M60"/>
      <c r="P60" s="149"/>
      <c r="Q60"/>
      <c r="R60"/>
      <c r="S60"/>
      <c r="T60"/>
      <c r="U60"/>
      <c r="V60"/>
      <c r="W60"/>
      <c r="X60"/>
      <c r="Y60"/>
      <c r="Z60"/>
      <c r="AA60"/>
      <c r="AB60"/>
    </row>
    <row r="61" spans="1:28" s="16" customFormat="1" ht="99" customHeight="1" x14ac:dyDescent="0.3">
      <c r="A61" s="158">
        <f>'Unit Data from Audit Worksheet'!A71</f>
        <v>659</v>
      </c>
      <c r="B61" s="170" t="str">
        <f>'Unit Data from Audit Worksheet'!C71</f>
        <v>OPEB
 Note or RSI</v>
      </c>
      <c r="C61" s="157" t="str">
        <f>'Unit Data from Audit Worksheet'!D71</f>
        <v>Total OPEB benefits - total OPEB liability
If you do not provide benefit, please enter 0</v>
      </c>
      <c r="D61" s="59"/>
      <c r="E61" s="567">
        <f>'Unit Data from Audit Worksheet'!F71</f>
        <v>0</v>
      </c>
      <c r="F61" s="169"/>
      <c r="G61" s="227" t="s">
        <v>802</v>
      </c>
      <c r="H61" s="168"/>
      <c r="I61" s="22"/>
      <c r="J61" s="160">
        <v>659</v>
      </c>
      <c r="K61" s="159" t="s">
        <v>267</v>
      </c>
      <c r="L61" s="210">
        <f t="shared" si="5"/>
        <v>0</v>
      </c>
      <c r="M61"/>
      <c r="P61" s="149"/>
      <c r="Q61"/>
      <c r="R61"/>
      <c r="S61"/>
      <c r="T61"/>
      <c r="U61"/>
      <c r="V61"/>
      <c r="W61"/>
      <c r="X61"/>
      <c r="Y61"/>
      <c r="Z61"/>
      <c r="AA61"/>
      <c r="AB61"/>
    </row>
    <row r="62" spans="1:28" s="16" customFormat="1" ht="109.2" customHeight="1" x14ac:dyDescent="0.3">
      <c r="A62" s="158">
        <f>'Unit Data from Audit Worksheet'!A72</f>
        <v>660</v>
      </c>
      <c r="B62" s="170" t="str">
        <f>'Unit Data from Audit Worksheet'!C72</f>
        <v>OPEB
 Note or RSI</v>
      </c>
      <c r="C62" s="157" t="str">
        <f>'Unit Data from Audit Worksheet'!D72</f>
        <v>Total OPEB benefits- OPEB plan fiduciary net position
If no fiduciary net position, enter 0</v>
      </c>
      <c r="D62" s="174"/>
      <c r="E62" s="567">
        <f>'Unit Data from Audit Worksheet'!F72</f>
        <v>0</v>
      </c>
      <c r="F62" s="169"/>
      <c r="G62" s="227" t="s">
        <v>802</v>
      </c>
      <c r="H62" s="168"/>
      <c r="I62" s="22"/>
      <c r="J62" s="160">
        <v>660</v>
      </c>
      <c r="K62" s="159" t="s">
        <v>268</v>
      </c>
      <c r="L62" s="210">
        <f t="shared" si="5"/>
        <v>0</v>
      </c>
      <c r="M62"/>
      <c r="P62" s="149"/>
      <c r="Q62"/>
      <c r="R62"/>
      <c r="S62"/>
      <c r="T62"/>
      <c r="U62"/>
      <c r="V62"/>
      <c r="W62"/>
      <c r="X62"/>
      <c r="Y62"/>
      <c r="Z62"/>
      <c r="AA62"/>
      <c r="AB62"/>
    </row>
    <row r="63" spans="1:28" ht="134.25" customHeight="1" x14ac:dyDescent="0.3">
      <c r="A63" s="158">
        <f>'Unit Data from Audit Worksheet'!A73</f>
        <v>661</v>
      </c>
      <c r="B63" s="170" t="str">
        <f>'Unit Data from Audit Worksheet'!C73</f>
        <v>OPEB
RSI</v>
      </c>
      <c r="C63" s="157" t="str">
        <f>'Unit Data from Audit Worksheet'!D73</f>
        <v>Total OPEB benefits - What is the plan’s fiduciary net position as a percentage of the total OPEB liability?  Please enter as percentage value; for example, 83.5% should be entered as 83.5.  If assets have not been set aside in a trust, please enter 0.0</v>
      </c>
      <c r="D63" s="174"/>
      <c r="E63" s="555">
        <f>'Unit Data from Audit Worksheet'!F73</f>
        <v>0</v>
      </c>
      <c r="F63" s="169"/>
      <c r="G63" s="227" t="s">
        <v>802</v>
      </c>
      <c r="H63" s="168"/>
      <c r="I63" s="22"/>
      <c r="J63" s="160">
        <v>661</v>
      </c>
      <c r="K63" s="172" t="s">
        <v>269</v>
      </c>
      <c r="L63" s="568">
        <f t="shared" si="5"/>
        <v>0</v>
      </c>
      <c r="P63" s="149"/>
    </row>
    <row r="64" spans="1:28" ht="84.75" customHeight="1" x14ac:dyDescent="0.3">
      <c r="A64" s="228">
        <f>'Unit Data from Audit Worksheet'!A76</f>
        <v>6</v>
      </c>
      <c r="B64" s="33" t="str">
        <f>'Unit Data from Audit Worksheet'!C76</f>
        <v>Fund Balance Note</v>
      </c>
      <c r="C64" s="213" t="str">
        <f>'Unit Data from Audit Worksheet'!D76</f>
        <v>General Fund -  Total Encumbrances.  You will probably have to refer to the note disclosure where the amount of encumbrances is listed.</v>
      </c>
      <c r="D64" s="514"/>
      <c r="E64" s="175">
        <f>'Unit Data from Audit Worksheet'!F76</f>
        <v>0</v>
      </c>
      <c r="F64" s="169"/>
      <c r="G64" s="171"/>
      <c r="H64" s="168"/>
      <c r="I64" s="22"/>
      <c r="J64" s="23">
        <v>6</v>
      </c>
      <c r="K64" s="83" t="s">
        <v>156</v>
      </c>
      <c r="L64" s="210">
        <f t="shared" si="5"/>
        <v>0</v>
      </c>
      <c r="P64" s="151"/>
    </row>
    <row r="65" spans="1:28" ht="87.75" customHeight="1" x14ac:dyDescent="0.3">
      <c r="A65" s="158">
        <f>'TD Info Completed by Auditor'!A9</f>
        <v>906</v>
      </c>
      <c r="B65" s="82" t="s">
        <v>319</v>
      </c>
      <c r="C65" s="158" t="str">
        <f>'TD Info Completed by Auditor'!B9</f>
        <v>Is the Independent Auditor's Report Opinion Unmodified?</v>
      </c>
      <c r="D65" s="174"/>
      <c r="E65" s="160">
        <f>IF(+'TD Info Completed by Auditor'!C9="Yes",1,IF(+'TD Info Completed by Auditor'!C9="No",2,IF(+'TD Info Completed by Auditor'!C9="N/A",3,0)))</f>
        <v>0</v>
      </c>
      <c r="F65" s="169"/>
      <c r="G65" s="171"/>
      <c r="H65" s="168"/>
      <c r="I65" s="22"/>
      <c r="J65" s="134">
        <v>906</v>
      </c>
      <c r="K65" s="37" t="s">
        <v>310</v>
      </c>
      <c r="L65" s="210">
        <f t="shared" si="5"/>
        <v>0</v>
      </c>
      <c r="N65" s="185" t="s">
        <v>334</v>
      </c>
      <c r="P65" s="147"/>
    </row>
    <row r="66" spans="1:28" ht="87.75" customHeight="1" x14ac:dyDescent="0.3">
      <c r="A66" s="158">
        <f>'TD Info Completed by Auditor'!A10</f>
        <v>907</v>
      </c>
      <c r="B66" s="82" t="s">
        <v>319</v>
      </c>
      <c r="C66" s="158" t="str">
        <f>'TD Info Completed by Auditor'!B10</f>
        <v xml:space="preserve">Is there a finding for lack of segregation of duties at this unit? </v>
      </c>
      <c r="D66" s="174"/>
      <c r="E66" s="160">
        <f>IF(+'TD Info Completed by Auditor'!C10="Yes",1,IF(+'TD Info Completed by Auditor'!C10="No",2,IF(+'TD Info Completed by Auditor'!C10="N/A",3,0)))</f>
        <v>0</v>
      </c>
      <c r="F66" s="169"/>
      <c r="G66" s="171"/>
      <c r="H66" s="168"/>
      <c r="I66" s="22"/>
      <c r="J66" s="134">
        <v>907</v>
      </c>
      <c r="K66" s="37" t="s">
        <v>311</v>
      </c>
      <c r="L66" s="210">
        <f t="shared" si="5"/>
        <v>0</v>
      </c>
      <c r="N66" s="185" t="s">
        <v>334</v>
      </c>
      <c r="P66" s="148"/>
    </row>
    <row r="67" spans="1:28" s="284" customFormat="1" ht="87.75" customHeight="1" x14ac:dyDescent="0.3">
      <c r="A67" s="218">
        <f>'TD Info Completed by Auditor'!A11</f>
        <v>1058</v>
      </c>
      <c r="B67" s="156"/>
      <c r="C67" s="218" t="str">
        <f>'TD Info Completed by Auditor'!B11</f>
        <v>Did your audit disclose as a finding any statutory violations? (not including budget violations) (Yes or No)</v>
      </c>
      <c r="D67" s="174"/>
      <c r="E67" s="160">
        <f>IF(+'TD Info Completed by Auditor'!C11="Yes",1,IF(+'TD Info Completed by Auditor'!C11="No",2,IF(+'TD Info Completed by Auditor'!C11="N/A",3,0)))</f>
        <v>0</v>
      </c>
      <c r="F67" s="169"/>
      <c r="G67" s="171"/>
      <c r="H67" s="168"/>
      <c r="I67" s="22"/>
      <c r="J67" s="81">
        <v>1058</v>
      </c>
      <c r="K67" s="146" t="s">
        <v>811</v>
      </c>
      <c r="L67" s="210">
        <f t="shared" si="5"/>
        <v>0</v>
      </c>
      <c r="M67"/>
      <c r="N67" s="185"/>
      <c r="P67" s="149"/>
      <c r="Q67"/>
      <c r="R67"/>
      <c r="S67"/>
      <c r="T67"/>
      <c r="U67"/>
      <c r="V67"/>
      <c r="W67"/>
      <c r="X67"/>
      <c r="Y67"/>
      <c r="Z67"/>
      <c r="AA67"/>
      <c r="AB67"/>
    </row>
    <row r="68" spans="1:28" s="284" customFormat="1" ht="87.75" customHeight="1" x14ac:dyDescent="0.3">
      <c r="A68" s="218">
        <f>'TD Info Completed by Auditor'!A12</f>
        <v>1059</v>
      </c>
      <c r="B68" s="156"/>
      <c r="C68" s="218" t="str">
        <f>'TD Info Completed by Auditor'!B12</f>
        <v xml:space="preserve"> Did the unit have a board-appointed finance officer the entire fiscal year? (Yes or No)</v>
      </c>
      <c r="D68" s="174"/>
      <c r="E68" s="160">
        <f>IF(+'TD Info Completed by Auditor'!C12="Yes",1,IF(+'TD Info Completed by Auditor'!C12="No",2,IF(+'TD Info Completed by Auditor'!C12="N/A",3,0)))</f>
        <v>0</v>
      </c>
      <c r="F68" s="169"/>
      <c r="G68" s="171"/>
      <c r="H68" s="168"/>
      <c r="I68" s="22"/>
      <c r="J68" s="81">
        <v>1059</v>
      </c>
      <c r="K68" s="146" t="s">
        <v>812</v>
      </c>
      <c r="L68" s="210">
        <f t="shared" si="5"/>
        <v>0</v>
      </c>
      <c r="M68"/>
      <c r="N68" s="185"/>
      <c r="P68" s="149"/>
      <c r="Q68"/>
      <c r="R68"/>
      <c r="S68"/>
      <c r="T68"/>
      <c r="U68"/>
      <c r="V68"/>
      <c r="W68"/>
      <c r="X68"/>
      <c r="Y68"/>
      <c r="Z68"/>
      <c r="AA68"/>
      <c r="AB68"/>
    </row>
    <row r="69" spans="1:28" s="284" customFormat="1" ht="87.75" customHeight="1" x14ac:dyDescent="0.3">
      <c r="A69" s="158">
        <f>'TD Info Completed by Auditor'!A13</f>
        <v>951</v>
      </c>
      <c r="B69" s="16"/>
      <c r="C69" s="158" t="str">
        <f>'TD Info Completed by Auditor'!B13</f>
        <v>Is there a finding for lack of technical skills, knowledge and experience (SKE) at this unit?</v>
      </c>
      <c r="D69" s="174"/>
      <c r="E69" s="160">
        <f>IF(+'TD Info Completed by Auditor'!C13="Yes",1,IF(+'TD Info Completed by Auditor'!C13="No",2,IF(+'TD Info Completed by Auditor'!C13="N/A",3,0)))</f>
        <v>0</v>
      </c>
      <c r="F69" s="169"/>
      <c r="G69" s="171"/>
      <c r="H69" s="168"/>
      <c r="I69" s="22"/>
      <c r="J69" s="134">
        <v>951</v>
      </c>
      <c r="K69" s="574" t="s">
        <v>803</v>
      </c>
      <c r="L69" s="210">
        <f t="shared" si="5"/>
        <v>0</v>
      </c>
      <c r="M69"/>
      <c r="N69" s="185"/>
      <c r="P69" s="149"/>
      <c r="Q69"/>
      <c r="R69"/>
      <c r="S69"/>
      <c r="T69"/>
      <c r="U69"/>
      <c r="V69"/>
      <c r="W69"/>
      <c r="X69"/>
      <c r="Y69"/>
      <c r="Z69"/>
      <c r="AA69"/>
      <c r="AB69"/>
    </row>
    <row r="70" spans="1:28" ht="87.75" customHeight="1" x14ac:dyDescent="0.3">
      <c r="A70" s="158">
        <f>'TD Info Completed by Auditor'!A14</f>
        <v>953</v>
      </c>
      <c r="B70" s="82" t="s">
        <v>319</v>
      </c>
      <c r="C70" s="158" t="str">
        <f>'TD Info Completed by Auditor'!B14</f>
        <v xml:space="preserve">Is there is a going concern finding noted in the audit report? </v>
      </c>
      <c r="D70" s="174"/>
      <c r="E70" s="160">
        <f>IF(+'TD Info Completed by Auditor'!C14="Yes",1,IF(+'TD Info Completed by Auditor'!C14="No",2,IF(+'TD Info Completed by Auditor'!C14="N/A",3,0)))</f>
        <v>0</v>
      </c>
      <c r="F70" s="169"/>
      <c r="G70" s="171"/>
      <c r="H70" s="168"/>
      <c r="I70" s="22"/>
      <c r="J70" s="134">
        <v>953</v>
      </c>
      <c r="K70" s="37" t="s">
        <v>382</v>
      </c>
      <c r="L70" s="210">
        <f t="shared" si="5"/>
        <v>0</v>
      </c>
      <c r="N70" s="185" t="s">
        <v>334</v>
      </c>
      <c r="P70" s="149"/>
    </row>
    <row r="71" spans="1:28" ht="87.75" customHeight="1" x14ac:dyDescent="0.3">
      <c r="A71" s="158">
        <f>'TD Info Completed by Auditor'!A15</f>
        <v>955</v>
      </c>
      <c r="B71" s="82" t="s">
        <v>319</v>
      </c>
      <c r="C71" s="158" t="str">
        <f>'TD Info Completed by Auditor'!B15</f>
        <v xml:space="preserve">Number of significant deficiency findings (financial statement findings only)
Exclude findings reported in questions 906, 907, 951, 953 </v>
      </c>
      <c r="D71" s="174"/>
      <c r="E71" s="160">
        <f>'TD Info Completed by Auditor'!C15</f>
        <v>0</v>
      </c>
      <c r="F71" s="169"/>
      <c r="G71" s="171"/>
      <c r="H71" s="168"/>
      <c r="I71" s="22"/>
      <c r="J71" s="134">
        <v>955</v>
      </c>
      <c r="K71" s="37" t="s">
        <v>805</v>
      </c>
      <c r="L71" s="210">
        <f t="shared" si="5"/>
        <v>0</v>
      </c>
      <c r="N71" s="185" t="s">
        <v>334</v>
      </c>
      <c r="P71" s="149"/>
    </row>
    <row r="72" spans="1:28" ht="87.75" customHeight="1" x14ac:dyDescent="0.3">
      <c r="A72" s="158">
        <f>'TD Info Completed by Auditor'!A16</f>
        <v>957</v>
      </c>
      <c r="B72" s="82" t="s">
        <v>319</v>
      </c>
      <c r="C72" s="158" t="str">
        <f>'TD Info Completed by Auditor'!B16</f>
        <v xml:space="preserve">Number of material weaknesses findings (financial statements findings only)
Exclude findings reported in questions 906, 907, 951, 953 </v>
      </c>
      <c r="D72" s="174"/>
      <c r="E72" s="160">
        <f>'TD Info Completed by Auditor'!C16</f>
        <v>0</v>
      </c>
      <c r="F72" s="169"/>
      <c r="G72" s="171"/>
      <c r="H72" s="168"/>
      <c r="I72" s="22"/>
      <c r="J72" s="134">
        <v>957</v>
      </c>
      <c r="K72" s="37" t="s">
        <v>806</v>
      </c>
      <c r="L72" s="210">
        <f t="shared" si="5"/>
        <v>0</v>
      </c>
      <c r="N72" s="185" t="s">
        <v>334</v>
      </c>
      <c r="P72" s="149"/>
    </row>
    <row r="73" spans="1:28" s="284" customFormat="1" ht="185.4" customHeight="1" x14ac:dyDescent="0.3">
      <c r="A73" s="158">
        <f>'TD Info Completed by Auditor'!A17</f>
        <v>973</v>
      </c>
      <c r="B73" s="82" t="s">
        <v>319</v>
      </c>
      <c r="C73" s="158"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73" s="174"/>
      <c r="E73" s="160">
        <f>'TD Info Completed by Auditor'!C17</f>
        <v>0</v>
      </c>
      <c r="F73" s="169"/>
      <c r="G73" s="171"/>
      <c r="H73" s="168"/>
      <c r="I73" s="22"/>
      <c r="J73" s="134">
        <v>973</v>
      </c>
      <c r="K73" s="37" t="s">
        <v>787</v>
      </c>
      <c r="L73" s="210">
        <f t="shared" si="5"/>
        <v>0</v>
      </c>
      <c r="M73"/>
      <c r="N73" s="185"/>
      <c r="P73" s="149"/>
      <c r="Q73"/>
      <c r="R73"/>
      <c r="S73"/>
      <c r="T73"/>
      <c r="U73"/>
      <c r="V73"/>
      <c r="W73"/>
      <c r="X73"/>
      <c r="Y73"/>
      <c r="Z73"/>
      <c r="AA73"/>
      <c r="AB73"/>
    </row>
    <row r="74" spans="1:28" ht="94.2" customHeight="1" x14ac:dyDescent="0.3">
      <c r="A74" s="158">
        <f>'TD Info Completed by Auditor'!A18</f>
        <v>959</v>
      </c>
      <c r="B74" s="82" t="s">
        <v>319</v>
      </c>
      <c r="C74" s="158" t="str">
        <f>'TD Info Completed by Auditor'!B18</f>
        <v>Did the Unit have debt service payments deferred or restructured in this fiscal year? (does not include refinancings designed to take advantage of lower interest rates)  Select Yes, No, or NA</v>
      </c>
      <c r="D74" s="174"/>
      <c r="E74" s="160">
        <f>IF(+'TD Info Completed by Auditor'!C18="Yes",1,IF(+'TD Info Completed by Auditor'!C18="No",2,IF(+'TD Info Completed by Auditor'!C18="N/A",3,0)))</f>
        <v>0</v>
      </c>
      <c r="F74" s="169"/>
      <c r="G74" s="171"/>
      <c r="H74" s="168"/>
      <c r="I74" s="22"/>
      <c r="J74" s="134">
        <v>959</v>
      </c>
      <c r="K74" s="37" t="s">
        <v>336</v>
      </c>
      <c r="L74" s="210">
        <f t="shared" si="5"/>
        <v>0</v>
      </c>
      <c r="N74" s="185" t="s">
        <v>334</v>
      </c>
      <c r="P74" s="149"/>
    </row>
    <row r="75" spans="1:28" ht="104.4" customHeight="1" x14ac:dyDescent="0.3">
      <c r="A75" s="158">
        <f>'TD Info Completed by Auditor'!A22</f>
        <v>979</v>
      </c>
      <c r="B75" s="82" t="s">
        <v>319</v>
      </c>
      <c r="C75" s="157" t="str">
        <f>'TD Info Completed by Auditor'!B22</f>
        <v>The Auditor will submit the Audit Report to the LGC within five months plus one day after the fiscal year end.  (for units with a June 30th fiscal year-end this would be December 1)   Select Yes or No</v>
      </c>
      <c r="D75" s="174"/>
      <c r="E75" s="160">
        <f>IF(+'TD Info Completed by Auditor'!C22="Yes",1,IF(+'TD Info Completed by Auditor'!C22="No",2,IF(+'TD Info Completed by Auditor'!C22="N/A",3,0)))</f>
        <v>0</v>
      </c>
      <c r="F75" s="169"/>
      <c r="G75" s="171"/>
      <c r="H75" s="168"/>
      <c r="I75" s="22"/>
      <c r="J75" s="134">
        <v>979</v>
      </c>
      <c r="K75" s="37" t="s">
        <v>316</v>
      </c>
      <c r="L75" s="210">
        <f t="shared" si="5"/>
        <v>0</v>
      </c>
      <c r="N75" s="185" t="s">
        <v>334</v>
      </c>
      <c r="P75" s="152"/>
    </row>
    <row r="76" spans="1:28" ht="100.2" customHeight="1" x14ac:dyDescent="0.3">
      <c r="A76" s="158">
        <f>'TD Info Completed by Auditor'!A24</f>
        <v>975</v>
      </c>
      <c r="B76" s="82" t="s">
        <v>319</v>
      </c>
      <c r="C76" s="157" t="str">
        <f>'TD Info Completed by Auditor'!B24</f>
        <v>The Performance Indicator Tab in this worksheet has at least one performance indicator of concern (indicated by a red shaded cell)</v>
      </c>
      <c r="D76" s="174"/>
      <c r="E76" s="160">
        <f>IF(+'TD Info Completed by Auditor'!C24="Yes",1,IF(+'TD Info Completed by Auditor'!C24="No",2,IF(+'TD Info Completed by Auditor'!C24="N/A",3,0)))</f>
        <v>0</v>
      </c>
      <c r="F76" s="169"/>
      <c r="G76" s="171"/>
      <c r="H76" s="168"/>
      <c r="I76" s="22"/>
      <c r="J76" s="134">
        <v>975</v>
      </c>
      <c r="K76" s="37" t="s">
        <v>320</v>
      </c>
      <c r="L76" s="210">
        <f t="shared" si="5"/>
        <v>0</v>
      </c>
      <c r="N76" s="185" t="s">
        <v>334</v>
      </c>
      <c r="P76" s="152"/>
    </row>
    <row r="77" spans="1:28" ht="127.8" customHeight="1" x14ac:dyDescent="0.3">
      <c r="A77" s="229">
        <v>336</v>
      </c>
      <c r="B77" s="182"/>
      <c r="C77" s="230" t="s">
        <v>338</v>
      </c>
      <c r="D77" s="231" t="s">
        <v>328</v>
      </c>
      <c r="E77" s="232" t="s">
        <v>786</v>
      </c>
      <c r="F77" s="183" t="s">
        <v>563</v>
      </c>
      <c r="G77" s="171"/>
      <c r="H77" s="168"/>
      <c r="I77" s="22"/>
      <c r="J77" s="542">
        <v>336</v>
      </c>
      <c r="K77" s="542" t="s">
        <v>330</v>
      </c>
      <c r="L77" s="544">
        <f>L10-L11-L12-L13-L14-L15</f>
        <v>0</v>
      </c>
      <c r="N77" s="186" t="s">
        <v>329</v>
      </c>
      <c r="P77" s="152"/>
    </row>
    <row r="78" spans="1:28" ht="113.4" customHeight="1" x14ac:dyDescent="0.3">
      <c r="A78" s="233"/>
      <c r="B78" s="61"/>
      <c r="C78" s="234"/>
      <c r="D78" s="85"/>
      <c r="E78" s="92"/>
      <c r="F78" s="40"/>
      <c r="G78" s="86"/>
      <c r="H78" s="87"/>
      <c r="I78" s="22"/>
      <c r="J78" s="542">
        <v>998</v>
      </c>
      <c r="K78" s="542" t="s">
        <v>181</v>
      </c>
      <c r="L78" s="544" t="e">
        <f>VLOOKUP('Unit Data from Audit Worksheet'!D2,'Unit Names(H)'!$A$2:$C$8,3,FALSE)</f>
        <v>#N/A</v>
      </c>
      <c r="N78" s="186" t="s">
        <v>331</v>
      </c>
      <c r="P78" s="152"/>
    </row>
    <row r="79" spans="1:28" ht="80.400000000000006" customHeight="1" x14ac:dyDescent="0.3">
      <c r="A79" s="233"/>
      <c r="B79" s="61"/>
      <c r="C79" s="234"/>
      <c r="D79" s="235"/>
      <c r="E79" s="236"/>
      <c r="F79" s="237"/>
      <c r="G79" s="238"/>
      <c r="H79" s="239"/>
      <c r="I79" s="22"/>
      <c r="J79" s="543">
        <v>554</v>
      </c>
      <c r="K79" s="241" t="s">
        <v>206</v>
      </c>
      <c r="L79" s="223"/>
      <c r="N79"/>
      <c r="P79" s="152"/>
    </row>
    <row r="80" spans="1:28" ht="69.599999999999994" customHeight="1" x14ac:dyDescent="0.3">
      <c r="A80" s="233"/>
      <c r="B80" s="61"/>
      <c r="C80" s="234"/>
      <c r="D80" s="235"/>
      <c r="E80" s="236"/>
      <c r="F80" s="237"/>
      <c r="G80" s="238"/>
      <c r="H80" s="239"/>
      <c r="I80" s="22"/>
      <c r="J80" s="112">
        <v>555</v>
      </c>
      <c r="K80" s="241" t="s">
        <v>207</v>
      </c>
      <c r="L80" s="223"/>
      <c r="N80"/>
      <c r="P80" s="152"/>
    </row>
    <row r="81" spans="1:28" ht="57" customHeight="1" x14ac:dyDescent="0.3">
      <c r="A81" s="233"/>
      <c r="B81" s="61"/>
      <c r="C81" s="234"/>
      <c r="D81" s="235"/>
      <c r="E81" s="236"/>
      <c r="F81" s="237"/>
      <c r="G81" s="238"/>
      <c r="H81" s="240"/>
      <c r="I81" s="22"/>
      <c r="J81" s="112">
        <v>556</v>
      </c>
      <c r="K81" s="241" t="s">
        <v>208</v>
      </c>
      <c r="L81" s="223"/>
      <c r="N81" s="242"/>
      <c r="P81" s="152"/>
    </row>
    <row r="82" spans="1:28" ht="61.8" customHeight="1" x14ac:dyDescent="0.3">
      <c r="A82" s="233"/>
      <c r="B82" s="61"/>
      <c r="C82" s="234"/>
      <c r="D82" s="235"/>
      <c r="E82" s="236"/>
      <c r="F82" s="237"/>
      <c r="G82" s="238"/>
      <c r="H82" s="240"/>
      <c r="I82" s="22"/>
      <c r="J82" s="112">
        <v>557</v>
      </c>
      <c r="K82" s="241" t="s">
        <v>209</v>
      </c>
      <c r="L82" s="223"/>
      <c r="N82" s="242"/>
      <c r="P82" s="152"/>
    </row>
    <row r="83" spans="1:28" ht="61.2" customHeight="1" x14ac:dyDescent="0.3">
      <c r="A83" s="233"/>
      <c r="B83" s="61"/>
      <c r="C83" s="234"/>
      <c r="D83" s="235"/>
      <c r="E83" s="236"/>
      <c r="F83" s="237"/>
      <c r="G83" s="238"/>
      <c r="H83" s="240"/>
      <c r="I83" s="22"/>
      <c r="J83" s="112">
        <v>606</v>
      </c>
      <c r="K83" s="241" t="s">
        <v>287</v>
      </c>
      <c r="L83" s="223"/>
      <c r="N83" s="242"/>
      <c r="P83" s="152"/>
    </row>
    <row r="84" spans="1:28" ht="53.4" customHeight="1" x14ac:dyDescent="0.3">
      <c r="A84" s="233"/>
      <c r="B84" s="61"/>
      <c r="C84" s="234"/>
      <c r="D84" s="235"/>
      <c r="E84" s="236"/>
      <c r="F84" s="237"/>
      <c r="G84" s="238"/>
      <c r="H84" s="240"/>
      <c r="I84" s="22"/>
      <c r="J84" s="152">
        <v>662</v>
      </c>
      <c r="K84" s="243" t="s">
        <v>288</v>
      </c>
      <c r="L84" s="244"/>
      <c r="N84" s="242"/>
      <c r="P84" s="153"/>
    </row>
    <row r="85" spans="1:28" ht="48.6" customHeight="1" x14ac:dyDescent="0.3">
      <c r="A85" s="233"/>
      <c r="B85" s="61"/>
      <c r="C85" s="234"/>
      <c r="D85" s="235"/>
      <c r="E85" s="236"/>
      <c r="F85" s="237"/>
      <c r="G85" s="238"/>
      <c r="H85" s="240"/>
      <c r="I85" s="22"/>
      <c r="J85" s="152">
        <v>663</v>
      </c>
      <c r="K85" s="245" t="s">
        <v>289</v>
      </c>
      <c r="L85" s="244"/>
      <c r="N85" s="242"/>
      <c r="P85" s="153"/>
    </row>
    <row r="86" spans="1:28" ht="60" customHeight="1" x14ac:dyDescent="0.3">
      <c r="A86" s="233"/>
      <c r="B86" s="61"/>
      <c r="C86" s="234"/>
      <c r="D86" s="235"/>
      <c r="E86" s="236"/>
      <c r="F86" s="237"/>
      <c r="G86" s="238"/>
      <c r="H86" s="240"/>
      <c r="I86" s="22"/>
      <c r="J86" s="88"/>
      <c r="K86" s="246"/>
      <c r="L86" s="247"/>
      <c r="N86" s="242"/>
      <c r="P86" s="153"/>
    </row>
    <row r="87" spans="1:28" ht="79.95" customHeight="1" x14ac:dyDescent="0.3">
      <c r="A87" s="158">
        <f>'Unit Data from Audit Worksheet'!A78</f>
        <v>947</v>
      </c>
      <c r="B87" s="82"/>
      <c r="C87" s="157" t="str">
        <f>'Unit Data from Audit Worksheet'!D78</f>
        <v>First name of finance officer or interim finance officer (please enter “vacant” for first name if the position is currently vacant)</v>
      </c>
      <c r="D87" s="177"/>
      <c r="E87" s="531">
        <f>'Unit Data from Audit Worksheet'!F78</f>
        <v>0</v>
      </c>
      <c r="F87" s="169" t="str">
        <f>'Unit Data from Audit Worksheet'!G78</f>
        <v>Please do not leave blank</v>
      </c>
      <c r="G87" s="171"/>
      <c r="H87" s="168"/>
      <c r="I87" s="22"/>
      <c r="J87" s="114">
        <v>947</v>
      </c>
      <c r="K87" s="248" t="s">
        <v>258</v>
      </c>
      <c r="L87" s="249">
        <f t="shared" ref="L87:L100" si="6">IF(D87="",E87,D87)</f>
        <v>0</v>
      </c>
      <c r="N87" s="242"/>
      <c r="P87" s="153"/>
    </row>
    <row r="88" spans="1:28" s="16" customFormat="1" ht="75" customHeight="1" x14ac:dyDescent="0.3">
      <c r="A88" s="158">
        <f>'Unit Data from Audit Worksheet'!A79</f>
        <v>948</v>
      </c>
      <c r="B88" s="82"/>
      <c r="C88" s="157" t="str">
        <f>'Unit Data from Audit Worksheet'!D79</f>
        <v>Last name of finance officer or interim finance officer (please enter “vacant” for last name if the position is currently vacant)</v>
      </c>
      <c r="D88" s="177"/>
      <c r="E88" s="250">
        <f>'Unit Data from Audit Worksheet'!F79</f>
        <v>0</v>
      </c>
      <c r="F88" s="169" t="str">
        <f>'Unit Data from Audit Worksheet'!G79</f>
        <v>Please do not leave blank</v>
      </c>
      <c r="G88" s="171"/>
      <c r="H88" s="168"/>
      <c r="I88" s="22"/>
      <c r="J88" s="114">
        <v>948</v>
      </c>
      <c r="K88" s="248" t="s">
        <v>259</v>
      </c>
      <c r="L88" s="249">
        <f t="shared" si="6"/>
        <v>0</v>
      </c>
      <c r="M88"/>
      <c r="N88" s="185"/>
      <c r="P88" s="153"/>
      <c r="Q88"/>
      <c r="R88"/>
      <c r="S88"/>
      <c r="T88"/>
      <c r="U88"/>
      <c r="V88"/>
      <c r="W88"/>
      <c r="X88"/>
      <c r="Y88"/>
      <c r="Z88"/>
      <c r="AA88"/>
      <c r="AB88"/>
    </row>
    <row r="89" spans="1:28" ht="99" customHeight="1" x14ac:dyDescent="0.3">
      <c r="A89" s="158">
        <f>'Unit Data from Audit Worksheet'!A80</f>
        <v>949</v>
      </c>
      <c r="B89" s="82"/>
      <c r="C89" s="157" t="str">
        <f>'Unit Data from Audit Worksheet'!D80</f>
        <v>Is the finance officer serving in a permanent role or an interim role? (select permanent/interim/vacant)</v>
      </c>
      <c r="D89" s="177"/>
      <c r="E89" s="125">
        <f>'Unit Data from Audit Worksheet'!F80</f>
        <v>0</v>
      </c>
      <c r="F89" s="169" t="str">
        <f>'Unit Data from Audit Worksheet'!G80</f>
        <v>Please do not leave blank</v>
      </c>
      <c r="G89" s="171"/>
      <c r="H89" s="168"/>
      <c r="I89" s="22"/>
      <c r="J89" s="114">
        <v>949</v>
      </c>
      <c r="K89" s="248" t="s">
        <v>280</v>
      </c>
      <c r="L89" s="249">
        <f t="shared" si="6"/>
        <v>0</v>
      </c>
      <c r="N89" s="242"/>
      <c r="P89" s="153"/>
    </row>
    <row r="90" spans="1:28" ht="128.25" customHeight="1" x14ac:dyDescent="0.3">
      <c r="A90" s="158">
        <f>'Unit Data from Audit Worksheet'!A81</f>
        <v>950</v>
      </c>
      <c r="B90" s="82"/>
      <c r="C90" s="157" t="str">
        <f>'Unit Data from Audit Worksheet'!D81</f>
        <v>Has the finance officer been formally appointed by the local government, public authority, or designated official?  (Y/N)</v>
      </c>
      <c r="D90" s="177"/>
      <c r="E90" s="125">
        <f>'Unit Data from Audit Worksheet'!F81</f>
        <v>0</v>
      </c>
      <c r="F90" s="169" t="str">
        <f>'Unit Data from Audit Worksheet'!G81</f>
        <v>Please do not leave blank</v>
      </c>
      <c r="G90" s="171"/>
      <c r="H90" s="168"/>
      <c r="I90" s="22"/>
      <c r="J90" s="114">
        <v>950</v>
      </c>
      <c r="K90" s="248" t="s">
        <v>281</v>
      </c>
      <c r="L90" s="249">
        <f t="shared" si="6"/>
        <v>0</v>
      </c>
      <c r="N90" s="242"/>
      <c r="P90" s="153"/>
    </row>
    <row r="91" spans="1:28" ht="115.2" customHeight="1" x14ac:dyDescent="0.3">
      <c r="A91" s="158">
        <f>'Unit Data from Audit Worksheet'!A82</f>
        <v>952</v>
      </c>
      <c r="B91" s="82"/>
      <c r="C91" s="157" t="str">
        <f>'Unit Data from Audit Worksheet'!D82</f>
        <v>Date on which the local government, public authority, or designated official appointed the finance officer?     Date Format  MM/DD/YYYY</v>
      </c>
      <c r="D91" s="177"/>
      <c r="E91" s="525" t="str">
        <f>IF('Unit Data from Audit Worksheet'!F82&gt;0,'Unit Data from Audit Worksheet'!F82," ")</f>
        <v xml:space="preserve"> </v>
      </c>
      <c r="F91" s="169" t="str">
        <f>'Unit Data from Audit Worksheet'!G82</f>
        <v>Leave blank if data not available</v>
      </c>
      <c r="G91" s="171"/>
      <c r="H91" s="168"/>
      <c r="I91" s="22"/>
      <c r="J91" s="114">
        <v>952</v>
      </c>
      <c r="K91" s="248" t="s">
        <v>282</v>
      </c>
      <c r="L91" s="251" t="str">
        <f t="shared" si="6"/>
        <v xml:space="preserve"> </v>
      </c>
      <c r="N91" s="242"/>
      <c r="P91" s="153"/>
    </row>
    <row r="92" spans="1:28" ht="93.75" customHeight="1" x14ac:dyDescent="0.3">
      <c r="A92" s="158">
        <f>'Unit Data from Audit Worksheet'!A83</f>
        <v>954</v>
      </c>
      <c r="B92" s="82"/>
      <c r="C92" s="157" t="str">
        <f>'Unit Data from Audit Worksheet'!D83</f>
        <v>Has the finance officer or interim finance officer read, understand, and is in compliance with the requirements of N.C.G.S. 159, as applicable based on unit type and circumstances? (Y/N)</v>
      </c>
      <c r="D92" s="177"/>
      <c r="E92" s="125">
        <f>'Unit Data from Audit Worksheet'!F83</f>
        <v>0</v>
      </c>
      <c r="F92" s="169" t="str">
        <f>'Unit Data from Audit Worksheet'!G83</f>
        <v>Please do not leave blank</v>
      </c>
      <c r="G92" s="171"/>
      <c r="H92" s="168"/>
      <c r="I92" s="22"/>
      <c r="J92" s="114">
        <v>954</v>
      </c>
      <c r="K92" s="248" t="s">
        <v>283</v>
      </c>
      <c r="L92" s="249">
        <f t="shared" si="6"/>
        <v>0</v>
      </c>
      <c r="N92" s="242"/>
      <c r="P92" s="153"/>
    </row>
    <row r="93" spans="1:28" ht="153.75" customHeight="1" x14ac:dyDescent="0.3">
      <c r="A93" s="158">
        <f>'Unit Data from Audit Worksheet'!A84</f>
        <v>956</v>
      </c>
      <c r="B93" s="82"/>
      <c r="C93" s="157" t="str">
        <f>'Unit Data from Audit Worksheet'!D84</f>
        <v>Does the finance officer or interim finance officer maintain and update (or ensures the maintenance and update of)  financial records monthly, including reconciliation of bank accounts to the general ledger? (Y/N)</v>
      </c>
      <c r="D93" s="177"/>
      <c r="E93" s="125">
        <f>'Unit Data from Audit Worksheet'!F84</f>
        <v>0</v>
      </c>
      <c r="F93" s="169" t="str">
        <f>'Unit Data from Audit Worksheet'!G84</f>
        <v>Please do not leave blank</v>
      </c>
      <c r="G93" s="171"/>
      <c r="H93" s="168"/>
      <c r="I93" s="22"/>
      <c r="J93" s="114">
        <v>956</v>
      </c>
      <c r="K93" s="248" t="s">
        <v>284</v>
      </c>
      <c r="L93" s="249">
        <f t="shared" si="6"/>
        <v>0</v>
      </c>
      <c r="N93" s="242"/>
      <c r="P93" s="153"/>
    </row>
    <row r="94" spans="1:28" ht="217.8" customHeight="1" x14ac:dyDescent="0.3">
      <c r="A94" s="158">
        <f>'Unit Data from Audit Worksheet'!A85</f>
        <v>958</v>
      </c>
      <c r="B94" s="82"/>
      <c r="C94" s="157" t="str">
        <f>'Unit Data from Audit Worksheet'!D85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94" s="177"/>
      <c r="E94" s="125">
        <f>'Unit Data from Audit Worksheet'!F85</f>
        <v>0</v>
      </c>
      <c r="F94" s="169" t="str">
        <f>'Unit Data from Audit Worksheet'!G85</f>
        <v>Please do not leave blank</v>
      </c>
      <c r="G94" s="171"/>
      <c r="H94" s="168"/>
      <c r="I94" s="22"/>
      <c r="J94" s="114">
        <v>958</v>
      </c>
      <c r="K94" s="248" t="s">
        <v>285</v>
      </c>
      <c r="L94" s="252">
        <f t="shared" si="6"/>
        <v>0</v>
      </c>
      <c r="N94" s="242"/>
      <c r="P94" s="153"/>
    </row>
    <row r="95" spans="1:28" ht="41.4" customHeight="1" x14ac:dyDescent="0.3">
      <c r="A95" s="253">
        <f>'Unit Data from Audit Worksheet'!A93</f>
        <v>960</v>
      </c>
      <c r="B95" s="121"/>
      <c r="C95" s="122" t="str">
        <f>'Unit Data from Audit Worksheet'!B93</f>
        <v>Name of Finance Officer</v>
      </c>
      <c r="D95" s="177"/>
      <c r="E95" s="254">
        <f>'Unit Data from Audit Worksheet'!D93</f>
        <v>0</v>
      </c>
      <c r="F95" s="255" t="str">
        <f>'Unit Data from Audit Worksheet'!F93</f>
        <v>Required</v>
      </c>
      <c r="G95" s="171"/>
      <c r="H95" s="168"/>
      <c r="I95" s="22"/>
      <c r="J95" s="124">
        <v>960</v>
      </c>
      <c r="K95" s="256" t="s">
        <v>276</v>
      </c>
      <c r="L95" s="257">
        <f t="shared" si="6"/>
        <v>0</v>
      </c>
      <c r="N95" s="242"/>
      <c r="P95" s="153"/>
    </row>
    <row r="96" spans="1:28" ht="33" customHeight="1" x14ac:dyDescent="0.3">
      <c r="A96" s="253">
        <f>'Unit Data from Audit Worksheet'!A94</f>
        <v>962</v>
      </c>
      <c r="B96" s="121"/>
      <c r="C96" s="122" t="str">
        <f>'Unit Data from Audit Worksheet'!B94</f>
        <v>Title of Official</v>
      </c>
      <c r="D96" s="177"/>
      <c r="E96" s="254">
        <f>'Unit Data from Audit Worksheet'!D94</f>
        <v>0</v>
      </c>
      <c r="F96" s="255" t="str">
        <f>'Unit Data from Audit Worksheet'!F94</f>
        <v>Required</v>
      </c>
      <c r="G96" s="171"/>
      <c r="H96" s="168"/>
      <c r="I96" s="22"/>
      <c r="J96" s="124">
        <v>962</v>
      </c>
      <c r="K96" s="256" t="s">
        <v>254</v>
      </c>
      <c r="L96" s="257">
        <f t="shared" si="6"/>
        <v>0</v>
      </c>
      <c r="N96" s="242"/>
      <c r="P96" s="153"/>
    </row>
    <row r="97" spans="1:28" ht="30.75" customHeight="1" x14ac:dyDescent="0.3">
      <c r="A97" s="253">
        <f>'Unit Data from Audit Worksheet'!A95</f>
        <v>964</v>
      </c>
      <c r="B97" s="121"/>
      <c r="C97" s="123" t="str">
        <f>'Unit Data from Audit Worksheet'!B95</f>
        <v>Date                        (Enter as "MM/DD/YYYY")</v>
      </c>
      <c r="D97" s="177"/>
      <c r="E97" s="258" t="str">
        <f>IF('Unit Data from Audit Worksheet'!D95&gt;0,'Unit Data from Audit Worksheet'!D95," ")</f>
        <v xml:space="preserve"> </v>
      </c>
      <c r="F97" s="255" t="str">
        <f>'Unit Data from Audit Worksheet'!F95</f>
        <v>Required</v>
      </c>
      <c r="G97" s="453"/>
      <c r="H97" s="168"/>
      <c r="I97" s="22"/>
      <c r="J97" s="124">
        <v>964</v>
      </c>
      <c r="K97" s="256" t="s">
        <v>297</v>
      </c>
      <c r="L97" s="259" t="str">
        <f t="shared" si="6"/>
        <v xml:space="preserve"> </v>
      </c>
      <c r="N97" s="222"/>
      <c r="P97" s="153"/>
    </row>
    <row r="98" spans="1:28" ht="30.75" customHeight="1" x14ac:dyDescent="0.3">
      <c r="A98" s="253">
        <f>'Unit Data from Audit Worksheet'!A96</f>
        <v>966</v>
      </c>
      <c r="B98" s="121"/>
      <c r="C98" s="122" t="s">
        <v>564</v>
      </c>
      <c r="D98" s="177"/>
      <c r="E98" s="452" t="str">
        <f>_xlfn.TEXTJOIN(",",,TEXT('Unit Data from Audit Worksheet'!D96,"###-###-####")," "&amp;'Unit Data from Audit Worksheet'!D97)</f>
        <v xml:space="preserve">--, </v>
      </c>
      <c r="F98" s="255" t="str">
        <f>'Unit Data from Audit Worksheet'!F96</f>
        <v>Required</v>
      </c>
      <c r="G98" s="171"/>
      <c r="H98" s="168"/>
      <c r="I98" s="22"/>
      <c r="J98" s="124">
        <v>966</v>
      </c>
      <c r="K98" s="256" t="s">
        <v>256</v>
      </c>
      <c r="L98" s="257" t="str">
        <f t="shared" si="6"/>
        <v xml:space="preserve">--, </v>
      </c>
      <c r="N98" s="222"/>
      <c r="P98" s="153"/>
    </row>
    <row r="99" spans="1:28" ht="30.75" customHeight="1" x14ac:dyDescent="0.3">
      <c r="A99" s="253">
        <f>'Unit Data from Audit Worksheet'!A98</f>
        <v>968</v>
      </c>
      <c r="B99" s="121"/>
      <c r="C99" s="122" t="str">
        <f>'Unit Data from Audit Worksheet'!B98</f>
        <v>E-mail address</v>
      </c>
      <c r="D99" s="177"/>
      <c r="E99" s="254">
        <f>'Unit Data from Audit Worksheet'!D98</f>
        <v>0</v>
      </c>
      <c r="F99" s="255" t="str">
        <f>'Unit Data from Audit Worksheet'!F98</f>
        <v>Required</v>
      </c>
      <c r="G99" s="171"/>
      <c r="H99" s="168"/>
      <c r="I99" s="22"/>
      <c r="J99" s="124">
        <v>968</v>
      </c>
      <c r="K99" s="256" t="s">
        <v>257</v>
      </c>
      <c r="L99" s="257">
        <f t="shared" si="6"/>
        <v>0</v>
      </c>
      <c r="N99" s="222"/>
      <c r="P99" s="153"/>
    </row>
    <row r="100" spans="1:28" ht="103.2" customHeight="1" x14ac:dyDescent="0.3">
      <c r="A100" s="260">
        <v>980</v>
      </c>
      <c r="B100" s="182" t="s">
        <v>319</v>
      </c>
      <c r="C100" s="569" t="str">
        <f>'TD Info Completed by Auditor'!B23</f>
        <v>Date the auditor presented or plans to present Financial Performance Indicators of Concern (FPIC) to the Governing Board.  If there are no FPICs to present to the governing board,  enter "7/1/2022" to indicate that a FPIC response is not required.</v>
      </c>
      <c r="D100" s="177"/>
      <c r="E100" s="570" t="str">
        <f>IF('TD Info Completed by Auditor'!C23&gt;0,'TD Info Completed by Auditor'!C23," ")</f>
        <v xml:space="preserve"> </v>
      </c>
      <c r="F100" s="261" t="s">
        <v>333</v>
      </c>
      <c r="G100" s="171"/>
      <c r="H100" s="168"/>
      <c r="I100" s="22"/>
      <c r="J100" s="187">
        <v>980</v>
      </c>
      <c r="K100" s="188" t="s">
        <v>315</v>
      </c>
      <c r="L100" s="262" t="str">
        <f t="shared" si="6"/>
        <v xml:space="preserve"> </v>
      </c>
      <c r="N100" s="222"/>
      <c r="P100" s="153"/>
    </row>
    <row r="101" spans="1:28" ht="63.6" customHeight="1" x14ac:dyDescent="0.3">
      <c r="A101" s="233"/>
      <c r="B101" s="61"/>
      <c r="C101" s="234"/>
      <c r="D101" s="235"/>
      <c r="E101" s="236"/>
      <c r="F101" s="237"/>
      <c r="G101" s="238"/>
      <c r="H101" s="239"/>
      <c r="I101" s="22"/>
      <c r="J101" s="114">
        <v>999</v>
      </c>
      <c r="K101" s="248" t="s">
        <v>182</v>
      </c>
      <c r="L101" s="571" t="e">
        <f>'Unit Data from Audit Worksheet'!D3</f>
        <v>#N/A</v>
      </c>
      <c r="N101" s="263" t="s">
        <v>332</v>
      </c>
      <c r="P101" s="153"/>
    </row>
    <row r="102" spans="1:28" customFormat="1" ht="33" customHeight="1" x14ac:dyDescent="0.3"/>
    <row r="103" spans="1:28" customFormat="1" ht="33" customHeight="1" x14ac:dyDescent="0.3"/>
    <row r="104" spans="1:28" ht="29.4" customHeight="1" x14ac:dyDescent="0.3">
      <c r="C104" s="516"/>
      <c r="D104" s="265"/>
      <c r="E104" s="266"/>
      <c r="F104" s="266"/>
      <c r="G104" s="267"/>
      <c r="H104" s="266"/>
      <c r="I104" s="140"/>
      <c r="K104" s="532" t="s">
        <v>655</v>
      </c>
      <c r="L104" s="533" t="e">
        <f>SUM(L4:L85)</f>
        <v>#N/A</v>
      </c>
      <c r="N104" s="3"/>
      <c r="P104" s="153"/>
    </row>
    <row r="105" spans="1:28" s="284" customFormat="1" ht="27.6" customHeight="1" x14ac:dyDescent="0.35">
      <c r="A105" s="104" t="s">
        <v>234</v>
      </c>
      <c r="B105" s="105"/>
      <c r="C105" s="106"/>
      <c r="D105" s="107"/>
      <c r="E105" s="108"/>
      <c r="F105" s="266"/>
      <c r="G105" s="267"/>
      <c r="H105" s="266"/>
      <c r="I105" s="140"/>
      <c r="J105" s="4"/>
      <c r="K105" s="534" t="s">
        <v>647</v>
      </c>
      <c r="L105" s="533"/>
      <c r="M105"/>
      <c r="N105" s="3"/>
      <c r="P105" s="153"/>
      <c r="Q105"/>
      <c r="R105"/>
      <c r="S105"/>
      <c r="T105"/>
      <c r="U105"/>
      <c r="V105"/>
      <c r="W105"/>
      <c r="X105"/>
      <c r="Y105"/>
      <c r="Z105"/>
      <c r="AA105"/>
      <c r="AB105"/>
    </row>
    <row r="106" spans="1:28" ht="36.6" x14ac:dyDescent="0.7">
      <c r="A106" s="158"/>
      <c r="B106" s="158"/>
      <c r="C106" s="53"/>
      <c r="D106" s="52"/>
      <c r="E106" s="64"/>
      <c r="F106" s="52"/>
      <c r="G106" s="267"/>
      <c r="H106" s="266"/>
      <c r="I106" s="268"/>
      <c r="J106" s="98"/>
      <c r="K106" s="97"/>
      <c r="L106" s="533" t="e">
        <f>L104-L105</f>
        <v>#N/A</v>
      </c>
      <c r="N106" s="3"/>
      <c r="P106" s="153"/>
    </row>
    <row r="107" spans="1:28" x14ac:dyDescent="0.3">
      <c r="A107" s="140"/>
      <c r="B107" s="140"/>
      <c r="C107" s="140"/>
      <c r="D107" s="140"/>
      <c r="E107" s="140"/>
      <c r="F107" s="266"/>
      <c r="G107" s="267"/>
      <c r="H107" s="266"/>
      <c r="I107" s="268"/>
      <c r="K107" s="8"/>
      <c r="L107" s="269"/>
      <c r="N107" s="3"/>
      <c r="P107" s="153"/>
    </row>
    <row r="108" spans="1:28" ht="117" customHeight="1" x14ac:dyDescent="0.3">
      <c r="A108" s="140"/>
      <c r="B108" s="140"/>
      <c r="C108" s="140"/>
      <c r="D108" s="140"/>
      <c r="E108" s="140"/>
      <c r="F108" s="266"/>
      <c r="G108" s="267"/>
      <c r="H108" s="266"/>
      <c r="I108" s="268"/>
      <c r="K108" s="8"/>
      <c r="L108" s="269"/>
      <c r="N108" s="3"/>
      <c r="P108" s="153"/>
    </row>
    <row r="109" spans="1:28" ht="25.2" customHeight="1" x14ac:dyDescent="0.3">
      <c r="A109" s="140"/>
      <c r="B109" s="140"/>
      <c r="C109" s="140"/>
      <c r="D109" s="140"/>
      <c r="E109" s="140"/>
      <c r="F109" s="266"/>
      <c r="G109" s="267"/>
      <c r="H109" s="266"/>
      <c r="I109" s="268"/>
      <c r="K109" s="8"/>
      <c r="L109" s="269"/>
      <c r="P109" s="153"/>
    </row>
    <row r="110" spans="1:28" x14ac:dyDescent="0.3">
      <c r="A110" s="140"/>
      <c r="B110" s="140"/>
      <c r="C110" s="140"/>
      <c r="D110" s="140"/>
      <c r="E110" s="140"/>
      <c r="F110" s="266"/>
      <c r="G110" s="267"/>
      <c r="H110" s="266"/>
      <c r="I110" s="268"/>
      <c r="K110" s="8"/>
      <c r="L110" s="269"/>
      <c r="P110" s="153"/>
    </row>
    <row r="111" spans="1:28" ht="18.75" customHeight="1" x14ac:dyDescent="0.3">
      <c r="A111" s="140"/>
      <c r="B111" s="140"/>
      <c r="C111" s="140"/>
      <c r="D111" s="140"/>
      <c r="E111" s="140"/>
      <c r="F111" s="266"/>
      <c r="G111" s="267"/>
      <c r="H111" s="266"/>
      <c r="I111" s="268"/>
      <c r="K111" s="8"/>
      <c r="L111" s="269"/>
      <c r="P111" s="153"/>
    </row>
    <row r="112" spans="1:28" ht="30.75" customHeight="1" x14ac:dyDescent="0.3">
      <c r="A112" s="140"/>
      <c r="B112" s="140"/>
      <c r="C112" s="140"/>
      <c r="D112" s="140"/>
      <c r="E112" s="140"/>
      <c r="F112" s="266"/>
      <c r="G112" s="267"/>
      <c r="H112" s="266"/>
      <c r="I112" s="268"/>
      <c r="K112" s="8"/>
      <c r="L112" s="269"/>
      <c r="P112" s="153"/>
    </row>
    <row r="113" spans="1:16" ht="30.75" customHeight="1" x14ac:dyDescent="0.3">
      <c r="A113" s="140"/>
      <c r="B113" s="140"/>
      <c r="C113" s="140"/>
      <c r="D113" s="140"/>
      <c r="E113" s="140"/>
      <c r="F113" s="266"/>
      <c r="G113" s="267"/>
      <c r="H113" s="266"/>
      <c r="I113" s="268"/>
      <c r="K113" s="8"/>
      <c r="L113" s="269"/>
      <c r="P113" s="153"/>
    </row>
    <row r="114" spans="1:16" ht="30.75" customHeight="1" x14ac:dyDescent="0.3">
      <c r="A114" s="140"/>
      <c r="B114" s="140"/>
      <c r="C114" s="140"/>
      <c r="D114" s="140"/>
      <c r="E114" s="140"/>
      <c r="F114" s="266"/>
      <c r="G114" s="267"/>
      <c r="H114" s="266"/>
      <c r="I114" s="268"/>
      <c r="K114" s="8"/>
      <c r="L114" s="269"/>
      <c r="P114" s="153"/>
    </row>
    <row r="115" spans="1:16" ht="30.75" customHeight="1" x14ac:dyDescent="0.3">
      <c r="A115" s="140"/>
      <c r="B115" s="140"/>
      <c r="C115" s="140"/>
      <c r="D115" s="140"/>
      <c r="E115" s="140"/>
      <c r="I115" s="268"/>
      <c r="K115" s="8"/>
      <c r="L115" s="269"/>
      <c r="P115" s="153"/>
    </row>
    <row r="116" spans="1:16" ht="30.75" customHeight="1" x14ac:dyDescent="0.3">
      <c r="A116" s="140"/>
      <c r="B116" s="140"/>
      <c r="C116" s="140"/>
      <c r="D116" s="140"/>
      <c r="E116" s="140"/>
      <c r="I116" s="268"/>
      <c r="L116" s="269"/>
      <c r="P116" s="153"/>
    </row>
    <row r="117" spans="1:16" x14ac:dyDescent="0.3">
      <c r="A117" s="4"/>
      <c r="B117" s="270"/>
      <c r="C117" s="19"/>
      <c r="D117" s="51"/>
      <c r="I117" s="268"/>
      <c r="L117" s="269"/>
      <c r="P117" s="153"/>
    </row>
    <row r="118" spans="1:16" x14ac:dyDescent="0.3">
      <c r="A118" s="4"/>
      <c r="B118" s="270"/>
      <c r="C118" s="19"/>
      <c r="D118" s="51"/>
      <c r="I118" s="268"/>
      <c r="L118" s="269"/>
      <c r="P118" s="153"/>
    </row>
    <row r="119" spans="1:16" x14ac:dyDescent="0.3">
      <c r="D119" s="51"/>
      <c r="I119" s="268"/>
      <c r="P119" s="153"/>
    </row>
    <row r="120" spans="1:16" x14ac:dyDescent="0.3">
      <c r="D120" s="51"/>
      <c r="P120" s="153"/>
    </row>
    <row r="121" spans="1:16" x14ac:dyDescent="0.3">
      <c r="D121" s="51"/>
      <c r="P121" s="153"/>
    </row>
    <row r="122" spans="1:16" x14ac:dyDescent="0.3">
      <c r="D122" s="51"/>
      <c r="P122" s="153"/>
    </row>
    <row r="123" spans="1:16" x14ac:dyDescent="0.3">
      <c r="A123" s="4"/>
      <c r="B123" s="270"/>
      <c r="C123" s="19"/>
      <c r="D123" s="51"/>
      <c r="P123" s="153"/>
    </row>
    <row r="124" spans="1:16" x14ac:dyDescent="0.3">
      <c r="A124" s="4"/>
      <c r="B124" s="270"/>
      <c r="C124" s="19"/>
      <c r="D124" s="51"/>
      <c r="P124" s="153"/>
    </row>
    <row r="125" spans="1:16" x14ac:dyDescent="0.3">
      <c r="D125" s="51"/>
      <c r="P125" s="153"/>
    </row>
    <row r="126" spans="1:16" x14ac:dyDescent="0.3">
      <c r="D126" s="51"/>
      <c r="P126" s="153"/>
    </row>
    <row r="127" spans="1:16" x14ac:dyDescent="0.3">
      <c r="D127" s="51"/>
      <c r="P127" s="153"/>
    </row>
    <row r="128" spans="1:16" x14ac:dyDescent="0.3">
      <c r="D128" s="51"/>
      <c r="P128" s="153"/>
    </row>
    <row r="129" spans="1:16" x14ac:dyDescent="0.3">
      <c r="A129" s="4"/>
      <c r="B129" s="270"/>
      <c r="C129" s="19"/>
      <c r="D129" s="51"/>
      <c r="P129" s="153"/>
    </row>
    <row r="130" spans="1:16" x14ac:dyDescent="0.3">
      <c r="A130" s="4"/>
      <c r="B130" s="270"/>
      <c r="C130" s="19"/>
      <c r="D130" s="51"/>
      <c r="P130" s="153"/>
    </row>
    <row r="131" spans="1:16" x14ac:dyDescent="0.3">
      <c r="D131" s="51"/>
      <c r="P131" s="153"/>
    </row>
    <row r="132" spans="1:16" x14ac:dyDescent="0.3">
      <c r="D132" s="51"/>
      <c r="P132" s="153"/>
    </row>
    <row r="133" spans="1:16" x14ac:dyDescent="0.3">
      <c r="D133" s="51"/>
      <c r="P133" s="153"/>
    </row>
    <row r="134" spans="1:16" x14ac:dyDescent="0.3">
      <c r="D134" s="51"/>
      <c r="P134" s="153"/>
    </row>
    <row r="135" spans="1:16" x14ac:dyDescent="0.3">
      <c r="A135" s="4"/>
      <c r="B135" s="270"/>
      <c r="C135" s="19"/>
      <c r="D135" s="51"/>
      <c r="P135" s="153"/>
    </row>
    <row r="136" spans="1:16" x14ac:dyDescent="0.3">
      <c r="A136" s="4"/>
      <c r="B136" s="270"/>
      <c r="C136" s="19"/>
      <c r="D136" s="51"/>
      <c r="P136" s="153"/>
    </row>
    <row r="137" spans="1:16" x14ac:dyDescent="0.3">
      <c r="A137" s="4"/>
      <c r="B137" s="270"/>
      <c r="C137" s="19"/>
      <c r="D137" s="51"/>
      <c r="P137" s="153"/>
    </row>
    <row r="138" spans="1:16" x14ac:dyDescent="0.3">
      <c r="A138" s="4"/>
      <c r="B138" s="270"/>
      <c r="C138" s="19"/>
      <c r="D138" s="51"/>
      <c r="P138" s="153"/>
    </row>
    <row r="139" spans="1:16" x14ac:dyDescent="0.3">
      <c r="D139" s="51"/>
      <c r="P139" s="153"/>
    </row>
    <row r="140" spans="1:16" x14ac:dyDescent="0.3">
      <c r="D140" s="51"/>
      <c r="P140" s="153"/>
    </row>
    <row r="141" spans="1:16" x14ac:dyDescent="0.3">
      <c r="D141" s="51"/>
      <c r="P141" s="153"/>
    </row>
    <row r="142" spans="1:16" x14ac:dyDescent="0.3">
      <c r="A142" s="4"/>
      <c r="B142" s="270"/>
      <c r="C142" s="19"/>
      <c r="D142" s="51"/>
      <c r="P142" s="153"/>
    </row>
    <row r="143" spans="1:16" x14ac:dyDescent="0.3">
      <c r="A143" s="4"/>
      <c r="B143" s="270"/>
      <c r="C143" s="19"/>
      <c r="D143" s="51"/>
      <c r="P143" s="153"/>
    </row>
    <row r="144" spans="1:16" x14ac:dyDescent="0.3">
      <c r="A144" s="4"/>
      <c r="B144" s="270"/>
      <c r="C144" s="19"/>
      <c r="D144" s="51"/>
      <c r="P144" s="153"/>
    </row>
    <row r="145" spans="1:16" x14ac:dyDescent="0.3">
      <c r="A145" s="4"/>
      <c r="B145" s="270"/>
      <c r="C145" s="19"/>
      <c r="D145" s="51"/>
      <c r="P145" s="153"/>
    </row>
    <row r="146" spans="1:16" x14ac:dyDescent="0.3">
      <c r="A146" s="4"/>
      <c r="B146" s="270"/>
      <c r="C146" s="19"/>
      <c r="D146" s="51"/>
      <c r="P146" s="153"/>
    </row>
    <row r="147" spans="1:16" x14ac:dyDescent="0.3">
      <c r="A147" s="4"/>
      <c r="B147" s="270"/>
      <c r="C147" s="19"/>
      <c r="D147" s="51"/>
      <c r="P147" s="153"/>
    </row>
    <row r="148" spans="1:16" x14ac:dyDescent="0.3">
      <c r="A148" s="4"/>
      <c r="B148" s="270"/>
      <c r="C148" s="19"/>
      <c r="D148" s="51"/>
      <c r="P148" s="153"/>
    </row>
    <row r="149" spans="1:16" x14ac:dyDescent="0.3">
      <c r="A149" s="4"/>
      <c r="B149" s="270"/>
      <c r="C149" s="19"/>
      <c r="D149" s="51"/>
      <c r="P149" s="153"/>
    </row>
    <row r="150" spans="1:16" x14ac:dyDescent="0.3">
      <c r="A150" s="4"/>
      <c r="B150" s="270"/>
      <c r="C150" s="19"/>
      <c r="D150" s="51"/>
      <c r="P150" s="153"/>
    </row>
    <row r="151" spans="1:16" x14ac:dyDescent="0.3">
      <c r="A151" s="4"/>
      <c r="B151" s="270"/>
      <c r="C151" s="19"/>
      <c r="D151" s="51"/>
      <c r="P151" s="153"/>
    </row>
    <row r="152" spans="1:16" x14ac:dyDescent="0.3">
      <c r="A152" s="4"/>
      <c r="B152" s="270"/>
      <c r="C152" s="19"/>
      <c r="D152" s="51"/>
      <c r="P152" s="153"/>
    </row>
    <row r="153" spans="1:16" x14ac:dyDescent="0.3">
      <c r="A153" s="4"/>
      <c r="B153" s="270"/>
      <c r="C153" s="19"/>
      <c r="D153" s="51"/>
      <c r="P153" s="153"/>
    </row>
    <row r="154" spans="1:16" x14ac:dyDescent="0.3">
      <c r="A154" s="4"/>
      <c r="B154" s="270"/>
      <c r="C154" s="19"/>
      <c r="D154" s="51"/>
      <c r="P154" s="153"/>
    </row>
    <row r="155" spans="1:16" x14ac:dyDescent="0.3">
      <c r="A155" s="4"/>
      <c r="B155" s="270"/>
      <c r="C155" s="19"/>
      <c r="D155" s="51"/>
      <c r="P155" s="153"/>
    </row>
    <row r="156" spans="1:16" x14ac:dyDescent="0.3">
      <c r="A156" s="4"/>
      <c r="B156" s="270"/>
      <c r="C156" s="19"/>
      <c r="D156" s="51"/>
      <c r="P156" s="153"/>
    </row>
    <row r="157" spans="1:16" x14ac:dyDescent="0.3">
      <c r="A157" s="4"/>
      <c r="B157" s="270"/>
      <c r="C157" s="19"/>
      <c r="D157" s="51"/>
      <c r="P157" s="153"/>
    </row>
    <row r="158" spans="1:16" x14ac:dyDescent="0.3">
      <c r="A158" s="4"/>
      <c r="B158" s="270"/>
      <c r="C158" s="19"/>
      <c r="D158" s="51"/>
      <c r="P158" s="153"/>
    </row>
    <row r="159" spans="1:16" x14ac:dyDescent="0.3">
      <c r="A159" s="4"/>
      <c r="B159" s="270"/>
      <c r="C159" s="19"/>
      <c r="D159" s="51"/>
      <c r="P159" s="153"/>
    </row>
    <row r="160" spans="1:16" x14ac:dyDescent="0.3">
      <c r="A160" s="4"/>
      <c r="B160" s="270"/>
      <c r="C160" s="19"/>
      <c r="D160" s="51"/>
      <c r="P160" s="153"/>
    </row>
    <row r="161" spans="1:16" x14ac:dyDescent="0.3">
      <c r="A161" s="4"/>
      <c r="B161" s="270"/>
      <c r="C161" s="19"/>
      <c r="D161" s="51"/>
      <c r="P161" s="153"/>
    </row>
    <row r="162" spans="1:16" x14ac:dyDescent="0.3">
      <c r="A162" s="4"/>
      <c r="B162" s="270"/>
      <c r="C162" s="19"/>
      <c r="D162" s="51"/>
      <c r="P162" s="153"/>
    </row>
    <row r="163" spans="1:16" x14ac:dyDescent="0.3">
      <c r="A163" s="4"/>
      <c r="B163" s="270"/>
      <c r="C163" s="19"/>
      <c r="D163" s="51"/>
      <c r="P163" s="153"/>
    </row>
    <row r="164" spans="1:16" x14ac:dyDescent="0.3">
      <c r="A164" s="4"/>
      <c r="B164" s="270"/>
      <c r="C164" s="19"/>
      <c r="D164" s="51"/>
      <c r="P164" s="153"/>
    </row>
    <row r="165" spans="1:16" x14ac:dyDescent="0.3">
      <c r="A165" s="4"/>
      <c r="B165" s="270"/>
      <c r="C165" s="19"/>
      <c r="D165" s="51"/>
      <c r="P165" s="153"/>
    </row>
    <row r="166" spans="1:16" x14ac:dyDescent="0.3">
      <c r="A166" s="4"/>
      <c r="B166" s="270"/>
      <c r="C166" s="19"/>
      <c r="D166" s="51"/>
      <c r="P166" s="153"/>
    </row>
    <row r="167" spans="1:16" x14ac:dyDescent="0.3">
      <c r="A167" s="4"/>
      <c r="B167" s="270"/>
      <c r="C167" s="19"/>
      <c r="D167" s="51"/>
      <c r="P167" s="153"/>
    </row>
    <row r="168" spans="1:16" x14ac:dyDescent="0.3">
      <c r="A168" s="4"/>
      <c r="B168" s="270"/>
      <c r="C168" s="19"/>
      <c r="D168" s="51"/>
      <c r="P168" s="153"/>
    </row>
    <row r="169" spans="1:16" x14ac:dyDescent="0.3">
      <c r="A169" s="4"/>
      <c r="B169" s="270"/>
      <c r="C169" s="19"/>
      <c r="D169" s="51"/>
      <c r="P169" s="153"/>
    </row>
    <row r="170" spans="1:16" x14ac:dyDescent="0.3">
      <c r="A170" s="4"/>
      <c r="B170" s="270"/>
      <c r="C170" s="19"/>
      <c r="D170" s="51"/>
      <c r="P170" s="153"/>
    </row>
    <row r="171" spans="1:16" x14ac:dyDescent="0.3">
      <c r="A171" s="4"/>
      <c r="B171" s="270"/>
      <c r="C171" s="19"/>
      <c r="D171" s="51"/>
      <c r="P171" s="153"/>
    </row>
    <row r="172" spans="1:16" x14ac:dyDescent="0.3">
      <c r="A172" s="4"/>
      <c r="B172" s="270"/>
      <c r="C172" s="19"/>
      <c r="D172" s="51"/>
      <c r="P172" s="153"/>
    </row>
    <row r="173" spans="1:16" x14ac:dyDescent="0.3">
      <c r="A173" s="4"/>
      <c r="B173" s="270"/>
      <c r="C173" s="19"/>
      <c r="D173" s="51"/>
      <c r="P173" s="153"/>
    </row>
    <row r="174" spans="1:16" x14ac:dyDescent="0.3">
      <c r="A174" s="4"/>
      <c r="B174" s="270"/>
      <c r="C174" s="19"/>
      <c r="D174" s="51"/>
      <c r="P174" s="153"/>
    </row>
    <row r="175" spans="1:16" x14ac:dyDescent="0.3">
      <c r="A175" s="4"/>
      <c r="B175" s="270"/>
      <c r="C175" s="19"/>
      <c r="D175" s="51"/>
      <c r="P175" s="153"/>
    </row>
    <row r="176" spans="1:16" x14ac:dyDescent="0.3">
      <c r="A176" s="4"/>
      <c r="B176" s="270"/>
      <c r="C176" s="19"/>
      <c r="D176" s="51"/>
      <c r="P176" s="153"/>
    </row>
    <row r="177" spans="1:16" x14ac:dyDescent="0.3">
      <c r="A177" s="4"/>
      <c r="B177" s="270"/>
      <c r="C177" s="19"/>
      <c r="D177" s="51"/>
      <c r="P177" s="153"/>
    </row>
    <row r="178" spans="1:16" x14ac:dyDescent="0.3">
      <c r="A178" s="4"/>
      <c r="B178" s="270"/>
      <c r="C178" s="19"/>
      <c r="D178" s="51"/>
      <c r="P178" s="153"/>
    </row>
    <row r="179" spans="1:16" x14ac:dyDescent="0.3">
      <c r="A179" s="4"/>
      <c r="B179" s="270"/>
      <c r="C179" s="19"/>
      <c r="D179" s="51"/>
      <c r="P179" s="153"/>
    </row>
    <row r="180" spans="1:16" x14ac:dyDescent="0.3">
      <c r="A180" s="4"/>
      <c r="B180" s="270"/>
      <c r="C180" s="19"/>
      <c r="D180" s="51"/>
      <c r="P180" s="153"/>
    </row>
    <row r="181" spans="1:16" x14ac:dyDescent="0.3">
      <c r="A181" s="4"/>
      <c r="B181" s="270"/>
      <c r="C181" s="19"/>
      <c r="D181" s="51"/>
      <c r="P181" s="153"/>
    </row>
    <row r="182" spans="1:16" x14ac:dyDescent="0.3">
      <c r="A182" s="4"/>
      <c r="B182" s="270"/>
      <c r="C182" s="19"/>
      <c r="D182" s="51"/>
      <c r="P182" s="153"/>
    </row>
    <row r="183" spans="1:16" x14ac:dyDescent="0.3">
      <c r="A183" s="4"/>
      <c r="B183" s="270"/>
      <c r="C183" s="19"/>
      <c r="D183" s="51"/>
      <c r="P183" s="153"/>
    </row>
    <row r="184" spans="1:16" x14ac:dyDescent="0.3">
      <c r="A184" s="4"/>
      <c r="B184" s="270"/>
      <c r="C184" s="19"/>
      <c r="D184" s="51"/>
      <c r="P184" s="153"/>
    </row>
    <row r="185" spans="1:16" x14ac:dyDescent="0.3">
      <c r="A185" s="4"/>
      <c r="B185" s="270"/>
      <c r="C185" s="19"/>
      <c r="D185" s="51"/>
      <c r="P185" s="153"/>
    </row>
    <row r="186" spans="1:16" x14ac:dyDescent="0.3">
      <c r="A186" s="4"/>
      <c r="B186" s="270"/>
      <c r="C186" s="19"/>
      <c r="D186" s="51"/>
      <c r="P186" s="153"/>
    </row>
    <row r="187" spans="1:16" x14ac:dyDescent="0.3">
      <c r="A187" s="4"/>
      <c r="B187" s="270"/>
      <c r="C187" s="19"/>
      <c r="D187" s="51"/>
      <c r="P187" s="153"/>
    </row>
    <row r="188" spans="1:16" x14ac:dyDescent="0.3">
      <c r="A188" s="4"/>
      <c r="B188" s="270"/>
      <c r="C188" s="19"/>
      <c r="D188" s="51"/>
      <c r="P188" s="153"/>
    </row>
    <row r="189" spans="1:16" x14ac:dyDescent="0.3">
      <c r="A189" s="4"/>
      <c r="B189" s="270"/>
      <c r="C189" s="19"/>
      <c r="D189" s="51"/>
      <c r="P189" s="153"/>
    </row>
    <row r="190" spans="1:16" x14ac:dyDescent="0.3">
      <c r="A190" s="4"/>
      <c r="B190" s="270"/>
      <c r="C190" s="19"/>
      <c r="D190" s="51"/>
      <c r="P190" s="153"/>
    </row>
    <row r="191" spans="1:16" x14ac:dyDescent="0.3">
      <c r="A191" s="4"/>
      <c r="B191" s="270"/>
      <c r="C191" s="19"/>
      <c r="D191" s="51"/>
      <c r="P191" s="153"/>
    </row>
    <row r="192" spans="1:16" x14ac:dyDescent="0.3">
      <c r="A192" s="4"/>
      <c r="B192" s="270"/>
      <c r="C192" s="19"/>
      <c r="D192" s="51"/>
      <c r="P192" s="153"/>
    </row>
    <row r="193" spans="1:16" x14ac:dyDescent="0.3">
      <c r="A193" s="4"/>
      <c r="B193" s="270"/>
      <c r="C193" s="19"/>
      <c r="D193" s="51"/>
      <c r="P193" s="153"/>
    </row>
    <row r="194" spans="1:16" x14ac:dyDescent="0.3">
      <c r="A194" s="4"/>
      <c r="B194" s="270"/>
      <c r="C194" s="19"/>
      <c r="D194" s="51"/>
      <c r="P194" s="153"/>
    </row>
    <row r="195" spans="1:16" x14ac:dyDescent="0.3">
      <c r="A195" s="4"/>
      <c r="B195" s="270"/>
      <c r="C195" s="19"/>
      <c r="D195" s="51"/>
      <c r="P195" s="153"/>
    </row>
    <row r="196" spans="1:16" x14ac:dyDescent="0.3">
      <c r="A196" s="4"/>
      <c r="B196" s="270"/>
      <c r="C196" s="19"/>
      <c r="D196" s="51"/>
      <c r="P196" s="153"/>
    </row>
    <row r="197" spans="1:16" x14ac:dyDescent="0.3">
      <c r="A197" s="4"/>
      <c r="B197" s="270"/>
      <c r="C197" s="19"/>
      <c r="D197" s="51"/>
      <c r="P197" s="153"/>
    </row>
    <row r="198" spans="1:16" x14ac:dyDescent="0.3">
      <c r="A198" s="4"/>
      <c r="B198" s="270"/>
      <c r="C198" s="19"/>
      <c r="D198" s="51"/>
      <c r="P198" s="153"/>
    </row>
    <row r="199" spans="1:16" x14ac:dyDescent="0.3">
      <c r="A199" s="4"/>
      <c r="B199" s="270"/>
      <c r="C199" s="19"/>
      <c r="D199" s="51"/>
      <c r="P199" s="153"/>
    </row>
    <row r="200" spans="1:16" x14ac:dyDescent="0.3">
      <c r="A200" s="4"/>
      <c r="B200" s="270"/>
      <c r="C200" s="19"/>
      <c r="D200" s="51"/>
      <c r="P200" s="153"/>
    </row>
    <row r="201" spans="1:16" x14ac:dyDescent="0.3">
      <c r="A201" s="4"/>
      <c r="B201" s="270"/>
      <c r="C201" s="19"/>
      <c r="D201" s="51"/>
      <c r="P201" s="153"/>
    </row>
    <row r="202" spans="1:16" x14ac:dyDescent="0.3">
      <c r="A202" s="4"/>
      <c r="B202" s="270"/>
      <c r="C202" s="19"/>
      <c r="D202" s="51"/>
      <c r="P202" s="153"/>
    </row>
    <row r="203" spans="1:16" x14ac:dyDescent="0.3">
      <c r="A203" s="4"/>
      <c r="B203" s="270"/>
      <c r="C203" s="19"/>
      <c r="D203" s="51"/>
      <c r="P203" s="153"/>
    </row>
    <row r="204" spans="1:16" x14ac:dyDescent="0.3">
      <c r="A204" s="4"/>
      <c r="B204" s="270"/>
      <c r="C204" s="19"/>
      <c r="D204" s="51"/>
      <c r="P204" s="153"/>
    </row>
    <row r="205" spans="1:16" x14ac:dyDescent="0.3">
      <c r="A205" s="4"/>
      <c r="B205" s="270"/>
      <c r="C205" s="19"/>
      <c r="D205" s="51"/>
      <c r="P205" s="153"/>
    </row>
    <row r="206" spans="1:16" x14ac:dyDescent="0.3">
      <c r="A206" s="4"/>
      <c r="B206" s="270"/>
      <c r="C206" s="19"/>
      <c r="D206" s="51"/>
      <c r="P206" s="153"/>
    </row>
    <row r="207" spans="1:16" x14ac:dyDescent="0.3">
      <c r="A207" s="4"/>
      <c r="B207" s="270"/>
      <c r="C207" s="19"/>
      <c r="D207" s="51"/>
      <c r="P207" s="153"/>
    </row>
    <row r="208" spans="1:16" x14ac:dyDescent="0.3">
      <c r="A208" s="4"/>
      <c r="B208" s="270"/>
      <c r="C208" s="19"/>
      <c r="D208" s="51"/>
      <c r="P208" s="153"/>
    </row>
    <row r="209" spans="1:16" x14ac:dyDescent="0.3">
      <c r="A209" s="4"/>
      <c r="B209" s="270"/>
      <c r="C209" s="19"/>
      <c r="D209" s="51"/>
      <c r="P209" s="153"/>
    </row>
    <row r="210" spans="1:16" x14ac:dyDescent="0.3">
      <c r="A210" s="4"/>
      <c r="B210" s="270"/>
      <c r="C210" s="19"/>
      <c r="D210" s="51"/>
      <c r="P210" s="153"/>
    </row>
    <row r="211" spans="1:16" x14ac:dyDescent="0.3">
      <c r="A211" s="4"/>
      <c r="B211" s="270"/>
      <c r="C211" s="19"/>
      <c r="D211" s="51"/>
      <c r="P211" s="153"/>
    </row>
    <row r="212" spans="1:16" x14ac:dyDescent="0.3">
      <c r="A212" s="4"/>
      <c r="B212" s="270"/>
      <c r="C212" s="19"/>
      <c r="D212" s="51"/>
      <c r="P212" s="153"/>
    </row>
    <row r="213" spans="1:16" x14ac:dyDescent="0.3">
      <c r="A213" s="4"/>
      <c r="B213" s="270"/>
      <c r="C213" s="19"/>
      <c r="D213" s="51"/>
      <c r="P213" s="153"/>
    </row>
    <row r="214" spans="1:16" x14ac:dyDescent="0.3">
      <c r="A214" s="4"/>
      <c r="B214" s="270"/>
      <c r="C214" s="19"/>
      <c r="D214" s="51"/>
      <c r="P214" s="153"/>
    </row>
    <row r="215" spans="1:16" x14ac:dyDescent="0.3">
      <c r="A215" s="4"/>
      <c r="B215" s="270"/>
      <c r="C215" s="19"/>
      <c r="D215" s="51"/>
      <c r="P215" s="153"/>
    </row>
    <row r="216" spans="1:16" x14ac:dyDescent="0.3">
      <c r="A216" s="4"/>
      <c r="B216" s="270"/>
      <c r="C216" s="19"/>
      <c r="D216" s="51"/>
      <c r="P216" s="153"/>
    </row>
    <row r="217" spans="1:16" x14ac:dyDescent="0.3">
      <c r="A217" s="4"/>
      <c r="B217" s="270"/>
      <c r="C217" s="19"/>
      <c r="D217" s="51"/>
      <c r="P217" s="153"/>
    </row>
    <row r="218" spans="1:16" x14ac:dyDescent="0.3">
      <c r="A218" s="4"/>
      <c r="B218" s="270"/>
      <c r="C218" s="19"/>
      <c r="D218" s="51"/>
      <c r="P218" s="153"/>
    </row>
    <row r="219" spans="1:16" x14ac:dyDescent="0.3">
      <c r="A219" s="4"/>
      <c r="B219" s="270"/>
      <c r="C219" s="19"/>
      <c r="D219" s="51"/>
      <c r="P219" s="153"/>
    </row>
    <row r="220" spans="1:16" x14ac:dyDescent="0.3">
      <c r="A220" s="4"/>
      <c r="B220" s="270"/>
      <c r="C220" s="19"/>
      <c r="D220" s="51"/>
      <c r="P220" s="153"/>
    </row>
    <row r="221" spans="1:16" x14ac:dyDescent="0.3">
      <c r="A221" s="4"/>
      <c r="B221" s="270"/>
      <c r="C221" s="19"/>
      <c r="D221" s="51"/>
      <c r="P221" s="153"/>
    </row>
    <row r="222" spans="1:16" x14ac:dyDescent="0.3">
      <c r="A222" s="4"/>
      <c r="B222" s="270"/>
      <c r="C222" s="19"/>
      <c r="D222" s="51"/>
    </row>
    <row r="223" spans="1:16" x14ac:dyDescent="0.3">
      <c r="A223" s="4"/>
      <c r="B223" s="270"/>
      <c r="C223" s="19"/>
      <c r="D223" s="51"/>
      <c r="P223" s="153"/>
    </row>
    <row r="224" spans="1:16" x14ac:dyDescent="0.3">
      <c r="A224" s="4"/>
      <c r="B224" s="270"/>
      <c r="C224" s="19"/>
      <c r="D224" s="51"/>
    </row>
    <row r="225" spans="1:4" x14ac:dyDescent="0.3">
      <c r="A225" s="4"/>
      <c r="B225" s="270"/>
      <c r="C225" s="19"/>
      <c r="D225" s="51"/>
    </row>
    <row r="226" spans="1:4" x14ac:dyDescent="0.3">
      <c r="A226" s="4"/>
      <c r="B226" s="270"/>
      <c r="C226" s="19"/>
      <c r="D226" s="51"/>
    </row>
    <row r="227" spans="1:4" x14ac:dyDescent="0.3">
      <c r="A227" s="4"/>
      <c r="B227" s="270"/>
      <c r="C227" s="19"/>
      <c r="D227" s="51"/>
    </row>
    <row r="228" spans="1:4" x14ac:dyDescent="0.3">
      <c r="A228" s="4"/>
      <c r="B228" s="270"/>
      <c r="C228" s="19"/>
      <c r="D228" s="51"/>
    </row>
    <row r="229" spans="1:4" x14ac:dyDescent="0.3">
      <c r="A229" s="4"/>
      <c r="B229" s="270"/>
      <c r="C229" s="19"/>
      <c r="D229" s="51"/>
    </row>
    <row r="230" spans="1:4" x14ac:dyDescent="0.3">
      <c r="A230" s="4"/>
      <c r="B230" s="270"/>
      <c r="C230" s="19"/>
      <c r="D230" s="51"/>
    </row>
    <row r="231" spans="1:4" x14ac:dyDescent="0.3">
      <c r="A231" s="4"/>
      <c r="B231" s="270"/>
      <c r="C231" s="19"/>
      <c r="D231" s="51"/>
    </row>
    <row r="232" spans="1:4" x14ac:dyDescent="0.3">
      <c r="A232" s="4"/>
      <c r="B232" s="270"/>
      <c r="C232" s="19"/>
      <c r="D232" s="51"/>
    </row>
    <row r="233" spans="1:4" x14ac:dyDescent="0.3">
      <c r="A233" s="4"/>
      <c r="B233" s="270"/>
      <c r="C233" s="19"/>
      <c r="D233" s="51"/>
    </row>
    <row r="234" spans="1:4" x14ac:dyDescent="0.3">
      <c r="A234" s="4"/>
      <c r="B234" s="270"/>
      <c r="C234" s="19"/>
      <c r="D234" s="51"/>
    </row>
    <row r="235" spans="1:4" x14ac:dyDescent="0.3">
      <c r="A235" s="4"/>
      <c r="B235" s="270"/>
      <c r="C235" s="19"/>
      <c r="D235" s="51"/>
    </row>
    <row r="236" spans="1:4" x14ac:dyDescent="0.3">
      <c r="A236" s="4"/>
      <c r="B236" s="270"/>
      <c r="C236" s="19"/>
      <c r="D236" s="51"/>
    </row>
    <row r="237" spans="1:4" x14ac:dyDescent="0.3">
      <c r="A237" s="4"/>
      <c r="B237" s="270"/>
      <c r="C237" s="19"/>
      <c r="D237" s="51"/>
    </row>
    <row r="238" spans="1:4" x14ac:dyDescent="0.3">
      <c r="A238" s="4"/>
      <c r="B238" s="270"/>
      <c r="C238" s="19"/>
      <c r="D238" s="51"/>
    </row>
    <row r="239" spans="1:4" x14ac:dyDescent="0.3">
      <c r="A239" s="4"/>
      <c r="B239" s="270"/>
      <c r="C239" s="19"/>
      <c r="D239" s="51"/>
    </row>
    <row r="240" spans="1:4" x14ac:dyDescent="0.3">
      <c r="A240" s="4"/>
      <c r="B240" s="270"/>
      <c r="C240" s="19"/>
      <c r="D240" s="51"/>
    </row>
    <row r="241" spans="1:4" x14ac:dyDescent="0.3">
      <c r="A241" s="4"/>
      <c r="B241" s="270"/>
      <c r="C241" s="19"/>
      <c r="D241" s="51"/>
    </row>
    <row r="242" spans="1:4" x14ac:dyDescent="0.3">
      <c r="A242" s="4"/>
      <c r="B242" s="270"/>
      <c r="C242" s="19"/>
      <c r="D242" s="51"/>
    </row>
    <row r="243" spans="1:4" x14ac:dyDescent="0.3">
      <c r="A243" s="4"/>
      <c r="B243" s="270"/>
      <c r="C243" s="19"/>
      <c r="D243" s="51"/>
    </row>
    <row r="244" spans="1:4" x14ac:dyDescent="0.3">
      <c r="A244" s="4"/>
      <c r="B244" s="270"/>
      <c r="C244" s="19"/>
      <c r="D244" s="51"/>
    </row>
    <row r="245" spans="1:4" x14ac:dyDescent="0.3">
      <c r="A245" s="4"/>
      <c r="B245" s="270"/>
      <c r="C245" s="19"/>
      <c r="D245" s="51"/>
    </row>
    <row r="246" spans="1:4" x14ac:dyDescent="0.3">
      <c r="A246" s="4"/>
      <c r="B246" s="270"/>
      <c r="C246" s="19"/>
      <c r="D246" s="51"/>
    </row>
    <row r="247" spans="1:4" x14ac:dyDescent="0.3">
      <c r="A247" s="4"/>
      <c r="B247" s="270"/>
      <c r="C247" s="19"/>
      <c r="D247" s="51"/>
    </row>
    <row r="248" spans="1:4" x14ac:dyDescent="0.3">
      <c r="A248" s="4"/>
      <c r="B248" s="270"/>
      <c r="C248" s="19"/>
      <c r="D248" s="51"/>
    </row>
    <row r="249" spans="1:4" x14ac:dyDescent="0.3">
      <c r="A249" s="4"/>
      <c r="B249" s="270"/>
      <c r="C249" s="19"/>
      <c r="D249" s="51"/>
    </row>
    <row r="250" spans="1:4" x14ac:dyDescent="0.3">
      <c r="A250" s="4"/>
      <c r="B250" s="270"/>
      <c r="C250" s="19"/>
      <c r="D250" s="51"/>
    </row>
    <row r="251" spans="1:4" x14ac:dyDescent="0.3">
      <c r="A251" s="4"/>
      <c r="B251" s="270"/>
      <c r="C251" s="19"/>
      <c r="D251" s="51"/>
    </row>
    <row r="252" spans="1:4" x14ac:dyDescent="0.3">
      <c r="A252" s="4"/>
      <c r="B252" s="270"/>
      <c r="C252" s="19"/>
      <c r="D252" s="51"/>
    </row>
    <row r="253" spans="1:4" x14ac:dyDescent="0.3">
      <c r="A253" s="4"/>
      <c r="B253" s="270"/>
      <c r="C253" s="19"/>
      <c r="D253" s="51"/>
    </row>
    <row r="254" spans="1:4" x14ac:dyDescent="0.3">
      <c r="D254" s="51"/>
    </row>
    <row r="255" spans="1:4" x14ac:dyDescent="0.3">
      <c r="D255" s="51"/>
    </row>
    <row r="256" spans="1:4" x14ac:dyDescent="0.3">
      <c r="D256" s="51"/>
    </row>
    <row r="257" spans="4:4" x14ac:dyDescent="0.3">
      <c r="D257" s="51"/>
    </row>
    <row r="258" spans="4:4" x14ac:dyDescent="0.3">
      <c r="D258" s="51"/>
    </row>
    <row r="259" spans="4:4" x14ac:dyDescent="0.3">
      <c r="D259" s="51"/>
    </row>
    <row r="260" spans="4:4" x14ac:dyDescent="0.3">
      <c r="D260" s="51"/>
    </row>
    <row r="261" spans="4:4" x14ac:dyDescent="0.3">
      <c r="D261" s="51"/>
    </row>
    <row r="262" spans="4:4" x14ac:dyDescent="0.3">
      <c r="D262" s="51"/>
    </row>
    <row r="263" spans="4:4" x14ac:dyDescent="0.3">
      <c r="D263" s="51"/>
    </row>
    <row r="264" spans="4:4" x14ac:dyDescent="0.3">
      <c r="D264" s="51"/>
    </row>
    <row r="265" spans="4:4" x14ac:dyDescent="0.3">
      <c r="D265" s="51"/>
    </row>
    <row r="266" spans="4:4" x14ac:dyDescent="0.3">
      <c r="D266" s="51"/>
    </row>
    <row r="267" spans="4:4" x14ac:dyDescent="0.3">
      <c r="D267" s="51"/>
    </row>
    <row r="268" spans="4:4" x14ac:dyDescent="0.3">
      <c r="D268" s="51"/>
    </row>
    <row r="269" spans="4:4" x14ac:dyDescent="0.3">
      <c r="D269" s="51"/>
    </row>
    <row r="270" spans="4:4" x14ac:dyDescent="0.3">
      <c r="D270" s="51"/>
    </row>
    <row r="271" spans="4:4" x14ac:dyDescent="0.3">
      <c r="D271" s="51"/>
    </row>
    <row r="272" spans="4:4" x14ac:dyDescent="0.3">
      <c r="D272" s="51"/>
    </row>
    <row r="273" spans="4:4" x14ac:dyDescent="0.3">
      <c r="D273" s="51"/>
    </row>
    <row r="274" spans="4:4" x14ac:dyDescent="0.3">
      <c r="D274" s="51"/>
    </row>
    <row r="275" spans="4:4" x14ac:dyDescent="0.3">
      <c r="D275" s="51"/>
    </row>
    <row r="276" spans="4:4" x14ac:dyDescent="0.3">
      <c r="D276" s="51"/>
    </row>
    <row r="277" spans="4:4" x14ac:dyDescent="0.3">
      <c r="D277" s="51"/>
    </row>
    <row r="278" spans="4:4" x14ac:dyDescent="0.3">
      <c r="D278" s="51"/>
    </row>
    <row r="279" spans="4:4" x14ac:dyDescent="0.3">
      <c r="D279" s="51"/>
    </row>
    <row r="280" spans="4:4" x14ac:dyDescent="0.3">
      <c r="D280" s="51"/>
    </row>
    <row r="281" spans="4:4" x14ac:dyDescent="0.3">
      <c r="D281" s="51"/>
    </row>
    <row r="282" spans="4:4" x14ac:dyDescent="0.3">
      <c r="D282" s="51"/>
    </row>
    <row r="283" spans="4:4" x14ac:dyDescent="0.3">
      <c r="D283" s="51"/>
    </row>
    <row r="284" spans="4:4" x14ac:dyDescent="0.3">
      <c r="D284" s="51"/>
    </row>
    <row r="285" spans="4:4" x14ac:dyDescent="0.3">
      <c r="D285" s="51"/>
    </row>
    <row r="286" spans="4:4" x14ac:dyDescent="0.3">
      <c r="D286" s="51"/>
    </row>
    <row r="287" spans="4:4" x14ac:dyDescent="0.3">
      <c r="D287" s="51"/>
    </row>
    <row r="288" spans="4:4" x14ac:dyDescent="0.3">
      <c r="D288" s="51"/>
    </row>
    <row r="289" spans="4:4" x14ac:dyDescent="0.3">
      <c r="D289" s="51"/>
    </row>
    <row r="290" spans="4:4" x14ac:dyDescent="0.3">
      <c r="D290" s="51"/>
    </row>
    <row r="291" spans="4:4" x14ac:dyDescent="0.3">
      <c r="D291" s="51"/>
    </row>
    <row r="292" spans="4:4" x14ac:dyDescent="0.3">
      <c r="D292" s="51"/>
    </row>
    <row r="293" spans="4:4" x14ac:dyDescent="0.3">
      <c r="D293" s="51"/>
    </row>
    <row r="294" spans="4:4" x14ac:dyDescent="0.3">
      <c r="D294" s="51"/>
    </row>
    <row r="295" spans="4:4" x14ac:dyDescent="0.3">
      <c r="D295" s="51"/>
    </row>
    <row r="296" spans="4:4" x14ac:dyDescent="0.3">
      <c r="D296" s="51"/>
    </row>
    <row r="297" spans="4:4" x14ac:dyDescent="0.3">
      <c r="D297" s="51"/>
    </row>
    <row r="298" spans="4:4" x14ac:dyDescent="0.3">
      <c r="D298" s="51"/>
    </row>
    <row r="299" spans="4:4" x14ac:dyDescent="0.3">
      <c r="D299" s="51"/>
    </row>
    <row r="300" spans="4:4" x14ac:dyDescent="0.3">
      <c r="D300" s="51"/>
    </row>
    <row r="301" spans="4:4" x14ac:dyDescent="0.3">
      <c r="D301" s="51"/>
    </row>
    <row r="302" spans="4:4" x14ac:dyDescent="0.3">
      <c r="D302" s="51"/>
    </row>
    <row r="303" spans="4:4" x14ac:dyDescent="0.3">
      <c r="D303" s="51"/>
    </row>
    <row r="304" spans="4:4" x14ac:dyDescent="0.3">
      <c r="D304" s="51"/>
    </row>
    <row r="305" spans="4:4" x14ac:dyDescent="0.3">
      <c r="D305" s="51"/>
    </row>
    <row r="306" spans="4:4" x14ac:dyDescent="0.3">
      <c r="D306" s="51"/>
    </row>
    <row r="307" spans="4:4" x14ac:dyDescent="0.3">
      <c r="D307" s="51"/>
    </row>
    <row r="308" spans="4:4" x14ac:dyDescent="0.3">
      <c r="D308" s="51"/>
    </row>
    <row r="309" spans="4:4" x14ac:dyDescent="0.3">
      <c r="D309" s="51"/>
    </row>
    <row r="310" spans="4:4" x14ac:dyDescent="0.3">
      <c r="D310" s="51"/>
    </row>
    <row r="311" spans="4:4" x14ac:dyDescent="0.3">
      <c r="D311" s="51"/>
    </row>
    <row r="312" spans="4:4" x14ac:dyDescent="0.3">
      <c r="D312" s="51"/>
    </row>
    <row r="313" spans="4:4" x14ac:dyDescent="0.3">
      <c r="D313" s="51"/>
    </row>
    <row r="314" spans="4:4" x14ac:dyDescent="0.3">
      <c r="D314" s="51"/>
    </row>
    <row r="315" spans="4:4" x14ac:dyDescent="0.3">
      <c r="D315" s="51"/>
    </row>
    <row r="316" spans="4:4" x14ac:dyDescent="0.3">
      <c r="D316" s="51"/>
    </row>
    <row r="317" spans="4:4" x14ac:dyDescent="0.3">
      <c r="D317" s="51"/>
    </row>
    <row r="318" spans="4:4" x14ac:dyDescent="0.3">
      <c r="D318" s="51"/>
    </row>
    <row r="319" spans="4:4" x14ac:dyDescent="0.3">
      <c r="D319" s="51"/>
    </row>
    <row r="320" spans="4:4" x14ac:dyDescent="0.3">
      <c r="D320" s="51"/>
    </row>
    <row r="321" spans="4:4" x14ac:dyDescent="0.3">
      <c r="D321" s="51"/>
    </row>
    <row r="322" spans="4:4" x14ac:dyDescent="0.3">
      <c r="D322" s="51"/>
    </row>
    <row r="323" spans="4:4" x14ac:dyDescent="0.3">
      <c r="D323" s="51"/>
    </row>
    <row r="324" spans="4:4" x14ac:dyDescent="0.3">
      <c r="D324" s="51"/>
    </row>
    <row r="325" spans="4:4" x14ac:dyDescent="0.3">
      <c r="D325" s="51"/>
    </row>
    <row r="326" spans="4:4" x14ac:dyDescent="0.3">
      <c r="D326" s="51"/>
    </row>
    <row r="327" spans="4:4" x14ac:dyDescent="0.3">
      <c r="D327" s="51"/>
    </row>
    <row r="328" spans="4:4" x14ac:dyDescent="0.3">
      <c r="D328" s="51"/>
    </row>
    <row r="329" spans="4:4" x14ac:dyDescent="0.3">
      <c r="D329" s="51"/>
    </row>
    <row r="330" spans="4:4" x14ac:dyDescent="0.3">
      <c r="D330" s="51"/>
    </row>
    <row r="331" spans="4:4" x14ac:dyDescent="0.3">
      <c r="D331" s="51"/>
    </row>
    <row r="332" spans="4:4" x14ac:dyDescent="0.3">
      <c r="D332" s="51"/>
    </row>
    <row r="333" spans="4:4" x14ac:dyDescent="0.3">
      <c r="D333" s="51"/>
    </row>
    <row r="334" spans="4:4" x14ac:dyDescent="0.3">
      <c r="D334" s="51"/>
    </row>
    <row r="335" spans="4:4" x14ac:dyDescent="0.3">
      <c r="D335" s="51"/>
    </row>
    <row r="336" spans="4:4" x14ac:dyDescent="0.3">
      <c r="D336" s="51"/>
    </row>
    <row r="337" spans="4:4" x14ac:dyDescent="0.3">
      <c r="D337" s="51"/>
    </row>
    <row r="338" spans="4:4" x14ac:dyDescent="0.3">
      <c r="D338" s="51"/>
    </row>
    <row r="339" spans="4:4" x14ac:dyDescent="0.3">
      <c r="D339" s="51"/>
    </row>
    <row r="340" spans="4:4" x14ac:dyDescent="0.3">
      <c r="D340" s="51"/>
    </row>
    <row r="341" spans="4:4" x14ac:dyDescent="0.3">
      <c r="D341" s="51"/>
    </row>
    <row r="342" spans="4:4" x14ac:dyDescent="0.3">
      <c r="D342" s="51"/>
    </row>
    <row r="343" spans="4:4" x14ac:dyDescent="0.3">
      <c r="D343" s="51"/>
    </row>
    <row r="344" spans="4:4" x14ac:dyDescent="0.3">
      <c r="D344" s="51"/>
    </row>
    <row r="345" spans="4:4" x14ac:dyDescent="0.3">
      <c r="D345" s="51"/>
    </row>
    <row r="346" spans="4:4" x14ac:dyDescent="0.3">
      <c r="D346" s="51"/>
    </row>
    <row r="347" spans="4:4" x14ac:dyDescent="0.3">
      <c r="D347" s="51"/>
    </row>
    <row r="348" spans="4:4" x14ac:dyDescent="0.3">
      <c r="D348" s="51"/>
    </row>
    <row r="349" spans="4:4" x14ac:dyDescent="0.3">
      <c r="D349" s="51"/>
    </row>
    <row r="350" spans="4:4" x14ac:dyDescent="0.3">
      <c r="D350" s="51"/>
    </row>
    <row r="351" spans="4:4" x14ac:dyDescent="0.3">
      <c r="D351" s="51"/>
    </row>
    <row r="352" spans="4:4" x14ac:dyDescent="0.3">
      <c r="D352" s="51"/>
    </row>
    <row r="353" spans="4:4" x14ac:dyDescent="0.3">
      <c r="D353" s="51"/>
    </row>
    <row r="354" spans="4:4" x14ac:dyDescent="0.3">
      <c r="D354" s="51"/>
    </row>
    <row r="355" spans="4:4" x14ac:dyDescent="0.3">
      <c r="D355" s="51"/>
    </row>
    <row r="356" spans="4:4" x14ac:dyDescent="0.3">
      <c r="D356" s="51"/>
    </row>
    <row r="357" spans="4:4" x14ac:dyDescent="0.3">
      <c r="D357" s="51"/>
    </row>
    <row r="358" spans="4:4" x14ac:dyDescent="0.3">
      <c r="D358" s="51"/>
    </row>
    <row r="359" spans="4:4" x14ac:dyDescent="0.3">
      <c r="D359" s="51"/>
    </row>
    <row r="360" spans="4:4" x14ac:dyDescent="0.3">
      <c r="D360" s="51"/>
    </row>
    <row r="361" spans="4:4" x14ac:dyDescent="0.3">
      <c r="D361" s="51"/>
    </row>
    <row r="362" spans="4:4" x14ac:dyDescent="0.3">
      <c r="D362" s="51"/>
    </row>
    <row r="363" spans="4:4" x14ac:dyDescent="0.3">
      <c r="D363" s="51"/>
    </row>
    <row r="364" spans="4:4" x14ac:dyDescent="0.3">
      <c r="D364" s="51"/>
    </row>
    <row r="365" spans="4:4" x14ac:dyDescent="0.3">
      <c r="D365" s="51"/>
    </row>
    <row r="366" spans="4:4" x14ac:dyDescent="0.3">
      <c r="D366" s="51"/>
    </row>
    <row r="367" spans="4:4" x14ac:dyDescent="0.3">
      <c r="D367" s="51"/>
    </row>
    <row r="368" spans="4:4" x14ac:dyDescent="0.3">
      <c r="D368" s="51"/>
    </row>
    <row r="369" spans="4:4" x14ac:dyDescent="0.3">
      <c r="D369" s="51"/>
    </row>
    <row r="370" spans="4:4" x14ac:dyDescent="0.3">
      <c r="D370" s="51"/>
    </row>
    <row r="371" spans="4:4" x14ac:dyDescent="0.3">
      <c r="D371" s="51"/>
    </row>
    <row r="372" spans="4:4" x14ac:dyDescent="0.3">
      <c r="D372" s="51"/>
    </row>
    <row r="373" spans="4:4" x14ac:dyDescent="0.3">
      <c r="D373" s="51"/>
    </row>
    <row r="374" spans="4:4" x14ac:dyDescent="0.3">
      <c r="D374" s="51"/>
    </row>
    <row r="375" spans="4:4" x14ac:dyDescent="0.3">
      <c r="D375" s="51"/>
    </row>
    <row r="376" spans="4:4" x14ac:dyDescent="0.3">
      <c r="D376" s="51"/>
    </row>
    <row r="377" spans="4:4" x14ac:dyDescent="0.3">
      <c r="D377" s="51"/>
    </row>
    <row r="378" spans="4:4" x14ac:dyDescent="0.3">
      <c r="D378" s="51"/>
    </row>
    <row r="379" spans="4:4" x14ac:dyDescent="0.3">
      <c r="D379" s="51"/>
    </row>
    <row r="380" spans="4:4" x14ac:dyDescent="0.3">
      <c r="D380" s="51"/>
    </row>
    <row r="381" spans="4:4" x14ac:dyDescent="0.3">
      <c r="D381" s="51"/>
    </row>
    <row r="382" spans="4:4" x14ac:dyDescent="0.3">
      <c r="D382" s="51"/>
    </row>
    <row r="383" spans="4:4" x14ac:dyDescent="0.3">
      <c r="D383" s="51"/>
    </row>
    <row r="384" spans="4:4" x14ac:dyDescent="0.3">
      <c r="D384" s="51"/>
    </row>
    <row r="385" spans="4:4" x14ac:dyDescent="0.3">
      <c r="D385" s="51"/>
    </row>
    <row r="386" spans="4:4" x14ac:dyDescent="0.3">
      <c r="D386" s="51"/>
    </row>
    <row r="387" spans="4:4" x14ac:dyDescent="0.3">
      <c r="D387" s="51"/>
    </row>
    <row r="388" spans="4:4" x14ac:dyDescent="0.3">
      <c r="D388" s="51"/>
    </row>
    <row r="389" spans="4:4" x14ac:dyDescent="0.3">
      <c r="D389" s="51"/>
    </row>
    <row r="390" spans="4:4" x14ac:dyDescent="0.3">
      <c r="D390" s="51"/>
    </row>
    <row r="391" spans="4:4" x14ac:dyDescent="0.3">
      <c r="D391" s="51"/>
    </row>
    <row r="392" spans="4:4" x14ac:dyDescent="0.3">
      <c r="D392" s="51"/>
    </row>
    <row r="393" spans="4:4" x14ac:dyDescent="0.3">
      <c r="D393" s="51"/>
    </row>
    <row r="394" spans="4:4" x14ac:dyDescent="0.3">
      <c r="D394" s="51"/>
    </row>
    <row r="395" spans="4:4" x14ac:dyDescent="0.3">
      <c r="D395" s="51"/>
    </row>
    <row r="396" spans="4:4" x14ac:dyDescent="0.3">
      <c r="D396" s="51"/>
    </row>
    <row r="397" spans="4:4" x14ac:dyDescent="0.3">
      <c r="D397" s="51"/>
    </row>
    <row r="398" spans="4:4" x14ac:dyDescent="0.3">
      <c r="D398" s="51"/>
    </row>
    <row r="399" spans="4:4" x14ac:dyDescent="0.3">
      <c r="D399" s="51"/>
    </row>
    <row r="400" spans="4:4" x14ac:dyDescent="0.3">
      <c r="D400" s="51"/>
    </row>
    <row r="401" spans="4:4" x14ac:dyDescent="0.3">
      <c r="D401" s="51"/>
    </row>
    <row r="402" spans="4:4" x14ac:dyDescent="0.3">
      <c r="D402" s="51"/>
    </row>
    <row r="403" spans="4:4" x14ac:dyDescent="0.3">
      <c r="D403" s="51"/>
    </row>
    <row r="404" spans="4:4" x14ac:dyDescent="0.3">
      <c r="D404" s="51"/>
    </row>
    <row r="405" spans="4:4" x14ac:dyDescent="0.3">
      <c r="D405" s="51"/>
    </row>
    <row r="406" spans="4:4" x14ac:dyDescent="0.3">
      <c r="D406" s="51"/>
    </row>
    <row r="407" spans="4:4" x14ac:dyDescent="0.3">
      <c r="D407" s="51"/>
    </row>
    <row r="408" spans="4:4" x14ac:dyDescent="0.3">
      <c r="D408" s="51"/>
    </row>
    <row r="409" spans="4:4" x14ac:dyDescent="0.3">
      <c r="D409" s="51"/>
    </row>
    <row r="410" spans="4:4" x14ac:dyDescent="0.3">
      <c r="D410" s="51"/>
    </row>
    <row r="411" spans="4:4" x14ac:dyDescent="0.3">
      <c r="D411" s="51"/>
    </row>
    <row r="412" spans="4:4" x14ac:dyDescent="0.3">
      <c r="D412" s="51"/>
    </row>
    <row r="413" spans="4:4" x14ac:dyDescent="0.3">
      <c r="D413" s="51"/>
    </row>
    <row r="414" spans="4:4" x14ac:dyDescent="0.3">
      <c r="D414" s="51"/>
    </row>
    <row r="415" spans="4:4" x14ac:dyDescent="0.3">
      <c r="D415" s="51"/>
    </row>
    <row r="416" spans="4:4" x14ac:dyDescent="0.3">
      <c r="D416" s="51"/>
    </row>
    <row r="417" spans="4:4" x14ac:dyDescent="0.3">
      <c r="D417" s="51"/>
    </row>
    <row r="418" spans="4:4" x14ac:dyDescent="0.3">
      <c r="D418" s="51"/>
    </row>
    <row r="419" spans="4:4" x14ac:dyDescent="0.3">
      <c r="D419" s="51"/>
    </row>
    <row r="420" spans="4:4" x14ac:dyDescent="0.3">
      <c r="D420" s="51"/>
    </row>
    <row r="421" spans="4:4" x14ac:dyDescent="0.3">
      <c r="D421" s="51"/>
    </row>
    <row r="422" spans="4:4" x14ac:dyDescent="0.3">
      <c r="D422" s="51"/>
    </row>
    <row r="423" spans="4:4" x14ac:dyDescent="0.3">
      <c r="D423" s="51"/>
    </row>
    <row r="424" spans="4:4" x14ac:dyDescent="0.3">
      <c r="D424" s="51"/>
    </row>
    <row r="425" spans="4:4" x14ac:dyDescent="0.3">
      <c r="D425" s="51"/>
    </row>
    <row r="426" spans="4:4" x14ac:dyDescent="0.3">
      <c r="D426" s="51"/>
    </row>
    <row r="427" spans="4:4" x14ac:dyDescent="0.3">
      <c r="D427" s="51"/>
    </row>
    <row r="428" spans="4:4" x14ac:dyDescent="0.3">
      <c r="D428" s="51"/>
    </row>
    <row r="429" spans="4:4" x14ac:dyDescent="0.3">
      <c r="D429" s="51"/>
    </row>
    <row r="430" spans="4:4" x14ac:dyDescent="0.3">
      <c r="D430" s="51"/>
    </row>
    <row r="431" spans="4:4" x14ac:dyDescent="0.3">
      <c r="D431" s="51"/>
    </row>
    <row r="432" spans="4:4" x14ac:dyDescent="0.3">
      <c r="D432" s="51"/>
    </row>
    <row r="433" spans="4:4" x14ac:dyDescent="0.3">
      <c r="D433" s="51"/>
    </row>
    <row r="434" spans="4:4" x14ac:dyDescent="0.3">
      <c r="D434" s="51"/>
    </row>
    <row r="435" spans="4:4" x14ac:dyDescent="0.3">
      <c r="D435" s="51"/>
    </row>
    <row r="436" spans="4:4" x14ac:dyDescent="0.3">
      <c r="D436" s="51"/>
    </row>
    <row r="437" spans="4:4" x14ac:dyDescent="0.3">
      <c r="D437" s="51"/>
    </row>
    <row r="438" spans="4:4" x14ac:dyDescent="0.3">
      <c r="D438" s="51"/>
    </row>
    <row r="439" spans="4:4" x14ac:dyDescent="0.3">
      <c r="D439" s="51"/>
    </row>
    <row r="440" spans="4:4" x14ac:dyDescent="0.3">
      <c r="D440" s="51"/>
    </row>
    <row r="441" spans="4:4" x14ac:dyDescent="0.3">
      <c r="D441" s="51"/>
    </row>
    <row r="442" spans="4:4" x14ac:dyDescent="0.3">
      <c r="D442" s="51"/>
    </row>
    <row r="443" spans="4:4" x14ac:dyDescent="0.3">
      <c r="D443" s="51"/>
    </row>
    <row r="444" spans="4:4" x14ac:dyDescent="0.3">
      <c r="D444" s="51"/>
    </row>
    <row r="445" spans="4:4" x14ac:dyDescent="0.3">
      <c r="D445" s="51"/>
    </row>
    <row r="446" spans="4:4" x14ac:dyDescent="0.3">
      <c r="D446" s="51"/>
    </row>
    <row r="447" spans="4:4" x14ac:dyDescent="0.3">
      <c r="D447" s="51"/>
    </row>
    <row r="448" spans="4:4" x14ac:dyDescent="0.3">
      <c r="D448" s="51"/>
    </row>
    <row r="449" spans="4:4" x14ac:dyDescent="0.3">
      <c r="D449" s="51"/>
    </row>
    <row r="450" spans="4:4" x14ac:dyDescent="0.3">
      <c r="D450" s="51"/>
    </row>
    <row r="451" spans="4:4" x14ac:dyDescent="0.3">
      <c r="D451" s="51"/>
    </row>
    <row r="452" spans="4:4" x14ac:dyDescent="0.3">
      <c r="D452" s="51"/>
    </row>
    <row r="453" spans="4:4" x14ac:dyDescent="0.3">
      <c r="D453" s="51"/>
    </row>
    <row r="454" spans="4:4" x14ac:dyDescent="0.3">
      <c r="D454" s="51"/>
    </row>
    <row r="455" spans="4:4" x14ac:dyDescent="0.3">
      <c r="D455" s="51"/>
    </row>
    <row r="456" spans="4:4" x14ac:dyDescent="0.3">
      <c r="D456" s="51"/>
    </row>
    <row r="457" spans="4:4" x14ac:dyDescent="0.3">
      <c r="D457" s="51"/>
    </row>
    <row r="458" spans="4:4" x14ac:dyDescent="0.3">
      <c r="D458" s="51"/>
    </row>
    <row r="459" spans="4:4" x14ac:dyDescent="0.3">
      <c r="D459" s="51"/>
    </row>
    <row r="460" spans="4:4" x14ac:dyDescent="0.3">
      <c r="D460" s="51"/>
    </row>
    <row r="461" spans="4:4" x14ac:dyDescent="0.3">
      <c r="D461" s="51"/>
    </row>
    <row r="462" spans="4:4" x14ac:dyDescent="0.3">
      <c r="D462" s="51"/>
    </row>
    <row r="463" spans="4:4" x14ac:dyDescent="0.3">
      <c r="D463" s="51"/>
    </row>
    <row r="464" spans="4:4" x14ac:dyDescent="0.3">
      <c r="D464" s="51"/>
    </row>
    <row r="465" spans="4:4" x14ac:dyDescent="0.3">
      <c r="D465" s="51"/>
    </row>
    <row r="466" spans="4:4" x14ac:dyDescent="0.3">
      <c r="D466" s="51"/>
    </row>
    <row r="467" spans="4:4" x14ac:dyDescent="0.3">
      <c r="D467" s="51"/>
    </row>
    <row r="468" spans="4:4" x14ac:dyDescent="0.3">
      <c r="D468" s="51"/>
    </row>
    <row r="469" spans="4:4" x14ac:dyDescent="0.3">
      <c r="D469" s="51"/>
    </row>
    <row r="470" spans="4:4" x14ac:dyDescent="0.3">
      <c r="D470" s="51"/>
    </row>
    <row r="471" spans="4:4" x14ac:dyDescent="0.3">
      <c r="D471" s="51"/>
    </row>
    <row r="472" spans="4:4" x14ac:dyDescent="0.3">
      <c r="D472" s="51"/>
    </row>
    <row r="473" spans="4:4" x14ac:dyDescent="0.3">
      <c r="D473" s="51"/>
    </row>
    <row r="474" spans="4:4" x14ac:dyDescent="0.3">
      <c r="D474" s="51"/>
    </row>
    <row r="475" spans="4:4" x14ac:dyDescent="0.3">
      <c r="D475" s="51"/>
    </row>
    <row r="476" spans="4:4" x14ac:dyDescent="0.3">
      <c r="D476" s="51"/>
    </row>
    <row r="477" spans="4:4" x14ac:dyDescent="0.3">
      <c r="D477" s="51"/>
    </row>
    <row r="478" spans="4:4" x14ac:dyDescent="0.3">
      <c r="D478" s="51"/>
    </row>
    <row r="479" spans="4:4" x14ac:dyDescent="0.3">
      <c r="D479" s="51"/>
    </row>
    <row r="480" spans="4:4" x14ac:dyDescent="0.3">
      <c r="D480" s="51"/>
    </row>
    <row r="481" spans="4:4" x14ac:dyDescent="0.3">
      <c r="D481" s="51"/>
    </row>
    <row r="482" spans="4:4" x14ac:dyDescent="0.3">
      <c r="D482" s="51"/>
    </row>
    <row r="483" spans="4:4" x14ac:dyDescent="0.3">
      <c r="D483" s="51"/>
    </row>
    <row r="484" spans="4:4" x14ac:dyDescent="0.3">
      <c r="D484" s="51"/>
    </row>
    <row r="485" spans="4:4" x14ac:dyDescent="0.3">
      <c r="D485" s="51"/>
    </row>
    <row r="486" spans="4:4" x14ac:dyDescent="0.3">
      <c r="D486" s="51"/>
    </row>
    <row r="487" spans="4:4" x14ac:dyDescent="0.3">
      <c r="D487" s="51"/>
    </row>
    <row r="488" spans="4:4" x14ac:dyDescent="0.3">
      <c r="D488" s="51"/>
    </row>
    <row r="489" spans="4:4" x14ac:dyDescent="0.3">
      <c r="D489" s="51"/>
    </row>
    <row r="490" spans="4:4" x14ac:dyDescent="0.3">
      <c r="D490" s="51"/>
    </row>
    <row r="491" spans="4:4" x14ac:dyDescent="0.3">
      <c r="D491" s="51"/>
    </row>
    <row r="492" spans="4:4" x14ac:dyDescent="0.3">
      <c r="D492" s="51"/>
    </row>
    <row r="493" spans="4:4" x14ac:dyDescent="0.3">
      <c r="D493" s="51"/>
    </row>
    <row r="494" spans="4:4" x14ac:dyDescent="0.3">
      <c r="D494" s="51"/>
    </row>
    <row r="495" spans="4:4" x14ac:dyDescent="0.3">
      <c r="D495" s="51"/>
    </row>
    <row r="496" spans="4:4" x14ac:dyDescent="0.3">
      <c r="D496" s="51"/>
    </row>
    <row r="497" spans="4:4" x14ac:dyDescent="0.3">
      <c r="D497" s="51"/>
    </row>
    <row r="498" spans="4:4" x14ac:dyDescent="0.3">
      <c r="D498" s="51"/>
    </row>
    <row r="499" spans="4:4" x14ac:dyDescent="0.3">
      <c r="D499" s="51"/>
    </row>
    <row r="500" spans="4:4" x14ac:dyDescent="0.3">
      <c r="D500" s="51"/>
    </row>
    <row r="501" spans="4:4" x14ac:dyDescent="0.3">
      <c r="D501" s="51"/>
    </row>
    <row r="502" spans="4:4" x14ac:dyDescent="0.3">
      <c r="D502" s="51"/>
    </row>
    <row r="503" spans="4:4" x14ac:dyDescent="0.3">
      <c r="D503" s="51"/>
    </row>
    <row r="504" spans="4:4" x14ac:dyDescent="0.3">
      <c r="D504" s="51"/>
    </row>
    <row r="505" spans="4:4" x14ac:dyDescent="0.3">
      <c r="D505" s="51"/>
    </row>
    <row r="506" spans="4:4" x14ac:dyDescent="0.3">
      <c r="D506" s="51"/>
    </row>
    <row r="507" spans="4:4" x14ac:dyDescent="0.3">
      <c r="D507" s="51"/>
    </row>
    <row r="508" spans="4:4" x14ac:dyDescent="0.3">
      <c r="D508" s="51"/>
    </row>
    <row r="509" spans="4:4" x14ac:dyDescent="0.3">
      <c r="D509" s="51"/>
    </row>
    <row r="510" spans="4:4" x14ac:dyDescent="0.3">
      <c r="D510" s="51"/>
    </row>
    <row r="511" spans="4:4" x14ac:dyDescent="0.3">
      <c r="D511" s="51"/>
    </row>
    <row r="512" spans="4:4" x14ac:dyDescent="0.3">
      <c r="D512" s="51"/>
    </row>
    <row r="513" spans="4:4" x14ac:dyDescent="0.3">
      <c r="D513" s="51"/>
    </row>
    <row r="514" spans="4:4" x14ac:dyDescent="0.3">
      <c r="D514" s="51"/>
    </row>
    <row r="515" spans="4:4" x14ac:dyDescent="0.3">
      <c r="D515" s="51"/>
    </row>
    <row r="516" spans="4:4" x14ac:dyDescent="0.3">
      <c r="D516" s="51"/>
    </row>
    <row r="517" spans="4:4" x14ac:dyDescent="0.3">
      <c r="D517" s="51"/>
    </row>
    <row r="518" spans="4:4" x14ac:dyDescent="0.3">
      <c r="D518" s="51"/>
    </row>
    <row r="519" spans="4:4" x14ac:dyDescent="0.3">
      <c r="D519" s="51"/>
    </row>
    <row r="520" spans="4:4" x14ac:dyDescent="0.3">
      <c r="D520" s="51"/>
    </row>
    <row r="521" spans="4:4" x14ac:dyDescent="0.3">
      <c r="D521" s="51"/>
    </row>
    <row r="522" spans="4:4" x14ac:dyDescent="0.3">
      <c r="D522" s="51"/>
    </row>
    <row r="523" spans="4:4" x14ac:dyDescent="0.3">
      <c r="D523" s="51"/>
    </row>
    <row r="524" spans="4:4" x14ac:dyDescent="0.3">
      <c r="D524" s="51"/>
    </row>
    <row r="525" spans="4:4" x14ac:dyDescent="0.3">
      <c r="D525" s="51"/>
    </row>
    <row r="526" spans="4:4" x14ac:dyDescent="0.3">
      <c r="D526" s="51"/>
    </row>
    <row r="527" spans="4:4" x14ac:dyDescent="0.3">
      <c r="D527" s="51"/>
    </row>
    <row r="528" spans="4:4" x14ac:dyDescent="0.3">
      <c r="D528" s="51"/>
    </row>
    <row r="529" spans="4:4" x14ac:dyDescent="0.3">
      <c r="D529" s="51"/>
    </row>
    <row r="530" spans="4:4" x14ac:dyDescent="0.3">
      <c r="D530" s="51"/>
    </row>
    <row r="531" spans="4:4" x14ac:dyDescent="0.3">
      <c r="D531" s="51"/>
    </row>
    <row r="532" spans="4:4" x14ac:dyDescent="0.3">
      <c r="D532" s="51"/>
    </row>
    <row r="533" spans="4:4" x14ac:dyDescent="0.3">
      <c r="D533" s="51"/>
    </row>
    <row r="534" spans="4:4" x14ac:dyDescent="0.3">
      <c r="D534" s="51"/>
    </row>
    <row r="535" spans="4:4" x14ac:dyDescent="0.3">
      <c r="D535" s="51"/>
    </row>
    <row r="536" spans="4:4" x14ac:dyDescent="0.3">
      <c r="D536" s="51"/>
    </row>
    <row r="537" spans="4:4" x14ac:dyDescent="0.3">
      <c r="D537" s="51"/>
    </row>
    <row r="538" spans="4:4" x14ac:dyDescent="0.3">
      <c r="D538" s="51"/>
    </row>
    <row r="539" spans="4:4" x14ac:dyDescent="0.3">
      <c r="D539" s="51"/>
    </row>
    <row r="540" spans="4:4" x14ac:dyDescent="0.3">
      <c r="D540" s="51"/>
    </row>
    <row r="541" spans="4:4" x14ac:dyDescent="0.3">
      <c r="D541" s="51"/>
    </row>
    <row r="542" spans="4:4" x14ac:dyDescent="0.3">
      <c r="D542" s="51"/>
    </row>
    <row r="543" spans="4:4" x14ac:dyDescent="0.3">
      <c r="D543" s="51"/>
    </row>
    <row r="544" spans="4:4" x14ac:dyDescent="0.3">
      <c r="D544" s="51"/>
    </row>
    <row r="545" spans="4:4" x14ac:dyDescent="0.3">
      <c r="D545" s="51"/>
    </row>
    <row r="546" spans="4:4" x14ac:dyDescent="0.3">
      <c r="D546" s="51"/>
    </row>
    <row r="547" spans="4:4" x14ac:dyDescent="0.3">
      <c r="D547" s="51"/>
    </row>
    <row r="548" spans="4:4" x14ac:dyDescent="0.3">
      <c r="D548" s="51"/>
    </row>
    <row r="549" spans="4:4" x14ac:dyDescent="0.3">
      <c r="D549" s="51"/>
    </row>
    <row r="550" spans="4:4" x14ac:dyDescent="0.3">
      <c r="D550" s="51"/>
    </row>
    <row r="551" spans="4:4" x14ac:dyDescent="0.3">
      <c r="D551" s="51"/>
    </row>
    <row r="552" spans="4:4" x14ac:dyDescent="0.3">
      <c r="D552" s="51"/>
    </row>
    <row r="553" spans="4:4" x14ac:dyDescent="0.3">
      <c r="D553" s="51"/>
    </row>
    <row r="554" spans="4:4" x14ac:dyDescent="0.3">
      <c r="D554" s="51"/>
    </row>
    <row r="555" spans="4:4" x14ac:dyDescent="0.3">
      <c r="D555" s="51"/>
    </row>
  </sheetData>
  <sheetProtection formatCells="0" formatColumns="0" formatRows="0"/>
  <conditionalFormatting sqref="G31">
    <cfRule type="cellIs" dxfId="14" priority="93" stopIfTrue="1" operator="notEqual">
      <formula>0</formula>
    </cfRule>
  </conditionalFormatting>
  <conditionalFormatting sqref="G32">
    <cfRule type="cellIs" dxfId="13" priority="92" stopIfTrue="1" operator="notEqual">
      <formula>0</formula>
    </cfRule>
  </conditionalFormatting>
  <conditionalFormatting sqref="G46">
    <cfRule type="cellIs" dxfId="12" priority="91" stopIfTrue="1" operator="notEqual">
      <formula>0</formula>
    </cfRule>
  </conditionalFormatting>
  <conditionalFormatting sqref="G20">
    <cfRule type="cellIs" dxfId="11" priority="73" stopIfTrue="1" operator="notEqual">
      <formula>0</formula>
    </cfRule>
  </conditionalFormatting>
  <conditionalFormatting sqref="G7">
    <cfRule type="containsText" dxfId="10" priority="71" stopIfTrue="1" operator="containsText" text="Included in error count">
      <formula>NOT(ISERROR(SEARCH("Included in error count",G7)))</formula>
    </cfRule>
    <cfRule type="cellIs" dxfId="9" priority="72" stopIfTrue="1" operator="equal">
      <formula>1</formula>
    </cfRule>
  </conditionalFormatting>
  <conditionalFormatting sqref="G38">
    <cfRule type="containsText" dxfId="8" priority="69" stopIfTrue="1" operator="containsText" text="Included in error count">
      <formula>NOT(ISERROR(SEARCH("Included in error count",G38)))</formula>
    </cfRule>
    <cfRule type="cellIs" dxfId="7"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5"/>
  <sheetViews>
    <sheetView showGridLines="0" zoomScale="70" zoomScaleNormal="70" workbookViewId="0">
      <selection activeCell="K1" sqref="K1:N1048576"/>
    </sheetView>
  </sheetViews>
  <sheetFormatPr defaultColWidth="9.109375" defaultRowHeight="14.4" x14ac:dyDescent="0.3"/>
  <cols>
    <col min="1" max="1" width="7.6640625" style="387" customWidth="1"/>
    <col min="2" max="2" width="44.5546875" style="387" customWidth="1"/>
    <col min="3" max="3" width="17.109375" style="387" customWidth="1"/>
    <col min="4" max="4" width="19" style="387" customWidth="1"/>
    <col min="5" max="5" width="19.109375" style="387" customWidth="1"/>
    <col min="6" max="6" width="15.109375" style="387" customWidth="1"/>
    <col min="7" max="7" width="16.109375" style="387" customWidth="1"/>
    <col min="8" max="8" width="77.5546875" style="387" customWidth="1"/>
    <col min="9" max="9" width="91" style="388" customWidth="1"/>
    <col min="10" max="10" width="46.109375" style="388" customWidth="1"/>
    <col min="11" max="11" width="9.109375" style="497" hidden="1" customWidth="1"/>
    <col min="12" max="12" width="36.88671875" style="483" hidden="1" customWidth="1"/>
    <col min="13" max="14" width="15.6640625" style="483" hidden="1" customWidth="1"/>
    <col min="15" max="15" width="56.33203125" style="483" customWidth="1"/>
    <col min="16" max="16" width="11.109375" style="484" customWidth="1"/>
    <col min="17" max="18" width="9.109375" style="485" customWidth="1"/>
    <col min="19" max="59" width="9.109375" style="485"/>
    <col min="60" max="16384" width="9.109375" style="387"/>
  </cols>
  <sheetData>
    <row r="1" spans="1:81" ht="40.5" customHeight="1" thickBot="1" x14ac:dyDescent="0.35">
      <c r="A1" s="455"/>
      <c r="B1" s="693" t="s">
        <v>632</v>
      </c>
      <c r="C1" s="693"/>
      <c r="D1" s="693"/>
      <c r="E1" s="693"/>
      <c r="F1" s="693"/>
      <c r="G1" s="693"/>
      <c r="H1" s="694"/>
      <c r="I1" s="691"/>
      <c r="J1" s="692"/>
      <c r="K1" s="482"/>
    </row>
    <row r="2" spans="1:81" ht="72" customHeight="1" thickBot="1" x14ac:dyDescent="0.35">
      <c r="A2" s="456"/>
      <c r="B2" s="695" t="s">
        <v>633</v>
      </c>
      <c r="C2" s="696"/>
      <c r="D2" s="696"/>
      <c r="E2" s="696"/>
      <c r="F2" s="696"/>
      <c r="G2" s="696"/>
      <c r="H2" s="697"/>
      <c r="I2" s="710" t="s">
        <v>634</v>
      </c>
      <c r="J2" s="712" t="s">
        <v>777</v>
      </c>
      <c r="K2" s="486"/>
    </row>
    <row r="3" spans="1:81" ht="15" customHeight="1" thickBot="1" x14ac:dyDescent="0.35">
      <c r="A3" s="457"/>
      <c r="B3" s="458"/>
      <c r="C3" s="459"/>
      <c r="D3" s="459"/>
      <c r="E3" s="459"/>
      <c r="F3" s="459"/>
      <c r="G3" s="460"/>
      <c r="H3" s="481"/>
      <c r="I3" s="711"/>
      <c r="J3" s="713"/>
      <c r="K3" s="486"/>
    </row>
    <row r="4" spans="1:81" ht="21.75" customHeight="1" thickBot="1" x14ac:dyDescent="0.35">
      <c r="A4" s="461"/>
      <c r="B4" s="462" t="s">
        <v>322</v>
      </c>
      <c r="C4" s="698" t="str">
        <f>'Unit Data from Audit Worksheet'!D2</f>
        <v>Select Unit Name from Drop Down List</v>
      </c>
      <c r="D4" s="699"/>
      <c r="E4" s="700"/>
      <c r="F4" s="701" t="s">
        <v>635</v>
      </c>
      <c r="G4" s="702"/>
      <c r="H4" s="705" t="s">
        <v>314</v>
      </c>
      <c r="I4" s="711"/>
      <c r="J4" s="713"/>
      <c r="K4" s="487"/>
      <c r="L4" s="488"/>
    </row>
    <row r="5" spans="1:81" ht="21.6" thickBot="1" x14ac:dyDescent="0.35">
      <c r="A5" s="463"/>
      <c r="B5" s="464" t="s">
        <v>313</v>
      </c>
      <c r="C5" s="707" t="e">
        <f>'Unit Data from Audit Worksheet'!D3</f>
        <v>#N/A</v>
      </c>
      <c r="D5" s="708"/>
      <c r="E5" s="709"/>
      <c r="F5" s="703"/>
      <c r="G5" s="704"/>
      <c r="H5" s="706"/>
      <c r="I5" s="711"/>
      <c r="J5" s="713"/>
      <c r="K5" s="489"/>
      <c r="L5" s="490" t="s">
        <v>318</v>
      </c>
    </row>
    <row r="6" spans="1:81" ht="18.75" customHeight="1" thickBot="1" x14ac:dyDescent="0.35">
      <c r="A6" s="457"/>
      <c r="B6" s="720" t="s">
        <v>641</v>
      </c>
      <c r="C6" s="721"/>
      <c r="D6" s="721"/>
      <c r="E6" s="721"/>
      <c r="F6" s="721"/>
      <c r="G6" s="721"/>
      <c r="H6" s="722"/>
      <c r="I6" s="711"/>
      <c r="J6" s="713"/>
      <c r="K6" s="489"/>
      <c r="L6" s="490"/>
    </row>
    <row r="7" spans="1:81" ht="27.75" customHeight="1" thickBot="1" x14ac:dyDescent="0.35">
      <c r="A7" s="390"/>
      <c r="B7" s="725" t="s">
        <v>385</v>
      </c>
      <c r="C7" s="726"/>
      <c r="D7" s="726"/>
      <c r="E7" s="726"/>
      <c r="F7" s="560" t="s">
        <v>337</v>
      </c>
      <c r="G7" s="560" t="s">
        <v>386</v>
      </c>
      <c r="H7" s="466"/>
      <c r="I7" s="556"/>
      <c r="J7" s="467"/>
      <c r="K7" s="491"/>
      <c r="L7" s="483">
        <v>2020</v>
      </c>
      <c r="M7" s="488">
        <v>2021</v>
      </c>
      <c r="N7" s="483">
        <v>2022</v>
      </c>
      <c r="O7" s="492"/>
      <c r="P7" s="493"/>
    </row>
    <row r="8" spans="1:81" ht="202.5" customHeight="1" thickBot="1" x14ac:dyDescent="0.35">
      <c r="A8" s="465" t="s">
        <v>782</v>
      </c>
      <c r="B8" s="727"/>
      <c r="C8" s="727"/>
      <c r="D8" s="727"/>
      <c r="E8" s="728"/>
      <c r="F8" s="405">
        <v>0.08</v>
      </c>
      <c r="G8" s="389" t="e">
        <f>N8</f>
        <v>#DIV/0!</v>
      </c>
      <c r="H8" s="397" t="s">
        <v>779</v>
      </c>
      <c r="I8" s="400" t="s">
        <v>778</v>
      </c>
      <c r="J8" s="468"/>
      <c r="K8" s="489"/>
      <c r="L8" s="495" t="e">
        <f>HLOOKUP($C$4,'PY2 Data(H)'!C1:$AJ$400,145,FALSE)</f>
        <v>#N/A</v>
      </c>
      <c r="M8" s="495" t="e">
        <f>HLOOKUP($C$4,'PY1 Data(H)'!C1:$AJ$400,296,FALSE)</f>
        <v>#N/A</v>
      </c>
      <c r="N8" s="494" t="e">
        <f>(Import!L35+Import!L36-Import!L39-Import!L40-Import!L64)/(Import!L49+Import!L51-Import!L52)</f>
        <v>#DIV/0!</v>
      </c>
      <c r="O8" s="492"/>
      <c r="P8" s="493"/>
    </row>
    <row r="9" spans="1:81" s="132" customFormat="1" ht="18.600000000000001" thickBot="1" x14ac:dyDescent="0.35">
      <c r="A9" s="406"/>
      <c r="B9" s="714" t="s">
        <v>387</v>
      </c>
      <c r="C9" s="714"/>
      <c r="D9" s="714"/>
      <c r="E9" s="392">
        <v>2022</v>
      </c>
      <c r="F9" s="471" t="s">
        <v>388</v>
      </c>
      <c r="G9" s="472"/>
      <c r="H9" s="391"/>
      <c r="I9" s="402"/>
      <c r="J9" s="391"/>
      <c r="K9" s="489"/>
      <c r="L9" s="483"/>
      <c r="M9" s="483"/>
      <c r="N9" s="483"/>
      <c r="O9" s="483"/>
      <c r="P9" s="484"/>
      <c r="Q9" s="485"/>
      <c r="R9" s="485"/>
      <c r="S9" s="485"/>
      <c r="T9" s="485"/>
      <c r="U9" s="485"/>
      <c r="V9" s="485"/>
      <c r="W9" s="485"/>
      <c r="X9" s="485"/>
      <c r="Y9" s="485"/>
      <c r="Z9" s="485"/>
      <c r="AA9" s="485"/>
      <c r="AB9" s="485"/>
      <c r="AC9" s="485"/>
      <c r="AD9" s="485"/>
      <c r="AE9" s="485"/>
      <c r="AF9" s="485"/>
      <c r="AG9" s="485"/>
      <c r="AH9" s="485"/>
      <c r="AI9" s="485"/>
      <c r="AJ9" s="485"/>
      <c r="AK9" s="485"/>
      <c r="AL9" s="485"/>
      <c r="AM9" s="485"/>
      <c r="AN9" s="485"/>
      <c r="AO9" s="485"/>
      <c r="AP9" s="485"/>
      <c r="AQ9" s="485"/>
      <c r="AR9" s="485"/>
      <c r="AS9" s="485"/>
      <c r="AT9" s="485"/>
      <c r="AU9" s="485"/>
      <c r="AV9" s="485"/>
      <c r="AW9" s="485"/>
      <c r="AX9" s="485"/>
      <c r="AY9" s="485"/>
      <c r="AZ9" s="485"/>
      <c r="BA9" s="485"/>
      <c r="BB9" s="485"/>
      <c r="BC9" s="485"/>
      <c r="BD9" s="485"/>
      <c r="BE9" s="485"/>
      <c r="BF9" s="485"/>
      <c r="BG9" s="485"/>
      <c r="BH9" s="387"/>
      <c r="BI9" s="387"/>
      <c r="BJ9" s="387"/>
      <c r="BK9" s="387"/>
      <c r="BL9" s="387"/>
      <c r="BM9" s="387"/>
      <c r="BN9" s="387"/>
      <c r="BO9" s="387"/>
      <c r="BP9" s="387"/>
      <c r="BQ9" s="387"/>
      <c r="BR9" s="387"/>
      <c r="BS9" s="387"/>
      <c r="BT9" s="387"/>
      <c r="BU9" s="387"/>
      <c r="BV9" s="387"/>
      <c r="BW9" s="387"/>
      <c r="BX9" s="387"/>
      <c r="BY9" s="387"/>
      <c r="BZ9" s="387"/>
      <c r="CA9" s="387"/>
      <c r="CB9" s="387"/>
      <c r="CC9" s="387"/>
    </row>
    <row r="10" spans="1:81" s="132" customFormat="1" ht="92.25" customHeight="1" thickBot="1" x14ac:dyDescent="0.35">
      <c r="A10" s="473" t="s">
        <v>783</v>
      </c>
      <c r="B10" s="723" t="s">
        <v>636</v>
      </c>
      <c r="C10" s="724"/>
      <c r="D10" s="724"/>
      <c r="E10" s="469" t="str">
        <f>IF(Import!L75=1,"Yes",IF(Import!L75=2,"No","This question must be answered.  See cell C22 on TD"))</f>
        <v>This question must be answered.  See cell C22 on TD</v>
      </c>
      <c r="F10" s="557" t="s">
        <v>392</v>
      </c>
      <c r="G10" s="469" t="str">
        <f>IF(E10="No","Late",E10)</f>
        <v>This question must be answered.  See cell C22 on TD</v>
      </c>
      <c r="H10" s="399" t="s">
        <v>389</v>
      </c>
      <c r="I10" s="470" t="s">
        <v>637</v>
      </c>
      <c r="J10" s="474"/>
      <c r="K10" s="489"/>
      <c r="L10" s="483"/>
      <c r="M10" s="483"/>
      <c r="N10" s="483"/>
      <c r="O10" s="483"/>
      <c r="P10" s="484"/>
      <c r="Q10" s="485"/>
      <c r="R10" s="485"/>
      <c r="S10" s="485"/>
      <c r="T10" s="485"/>
      <c r="U10" s="485"/>
      <c r="V10" s="485"/>
      <c r="W10" s="485"/>
      <c r="X10" s="485"/>
      <c r="Y10" s="485"/>
      <c r="Z10" s="485"/>
      <c r="AA10" s="485"/>
      <c r="AB10" s="485"/>
      <c r="AC10" s="485"/>
      <c r="AD10" s="485"/>
      <c r="AE10" s="485"/>
      <c r="AF10" s="485"/>
      <c r="AG10" s="485"/>
      <c r="AH10" s="485"/>
      <c r="AI10" s="485"/>
      <c r="AJ10" s="485"/>
      <c r="AK10" s="485"/>
      <c r="AL10" s="485"/>
      <c r="AM10" s="485"/>
      <c r="AN10" s="485"/>
      <c r="AO10" s="485"/>
      <c r="AP10" s="485"/>
      <c r="AQ10" s="485"/>
      <c r="AR10" s="485"/>
      <c r="AS10" s="485"/>
      <c r="AT10" s="485"/>
      <c r="AU10" s="485"/>
      <c r="AV10" s="485"/>
      <c r="AW10" s="485"/>
      <c r="AX10" s="485"/>
      <c r="AY10" s="485"/>
      <c r="AZ10" s="485"/>
      <c r="BA10" s="485"/>
      <c r="BB10" s="485"/>
      <c r="BC10" s="485"/>
      <c r="BD10" s="485"/>
      <c r="BE10" s="485"/>
      <c r="BF10" s="485"/>
      <c r="BG10" s="485"/>
      <c r="BH10" s="387"/>
      <c r="BI10" s="387"/>
      <c r="BJ10" s="387"/>
      <c r="BK10" s="387"/>
      <c r="BL10" s="387"/>
      <c r="BM10" s="387"/>
      <c r="BN10" s="387"/>
      <c r="BO10" s="387"/>
      <c r="BP10" s="387"/>
      <c r="BQ10" s="387"/>
      <c r="BR10" s="387"/>
      <c r="BS10" s="387"/>
      <c r="BT10" s="387"/>
      <c r="BU10" s="387"/>
      <c r="BV10" s="387"/>
      <c r="BW10" s="387"/>
      <c r="BX10" s="387"/>
      <c r="BY10" s="387"/>
      <c r="BZ10" s="387"/>
      <c r="CA10" s="387"/>
      <c r="CB10" s="387"/>
      <c r="CC10" s="387"/>
    </row>
    <row r="11" spans="1:81" s="132" customFormat="1" ht="18" customHeight="1" thickBot="1" x14ac:dyDescent="0.35">
      <c r="A11" s="475"/>
      <c r="B11" s="716"/>
      <c r="C11" s="716"/>
      <c r="D11" s="717"/>
      <c r="E11" s="392">
        <v>2022</v>
      </c>
      <c r="F11" s="136" t="s">
        <v>388</v>
      </c>
      <c r="G11" s="393"/>
      <c r="H11" s="398"/>
      <c r="I11" s="403"/>
      <c r="J11" s="404"/>
      <c r="K11" s="489"/>
      <c r="L11" s="483"/>
      <c r="M11" s="483"/>
      <c r="N11" s="483"/>
      <c r="O11" s="483"/>
      <c r="P11" s="484"/>
      <c r="Q11" s="485"/>
      <c r="R11" s="485"/>
      <c r="S11" s="485"/>
      <c r="T11" s="485"/>
      <c r="U11" s="485"/>
      <c r="V11" s="485"/>
      <c r="W11" s="485"/>
      <c r="X11" s="485"/>
      <c r="Y11" s="485"/>
      <c r="Z11" s="485"/>
      <c r="AA11" s="485"/>
      <c r="AB11" s="485"/>
      <c r="AC11" s="485"/>
      <c r="AD11" s="485"/>
      <c r="AE11" s="485"/>
      <c r="AF11" s="485"/>
      <c r="AG11" s="485"/>
      <c r="AH11" s="485"/>
      <c r="AI11" s="485"/>
      <c r="AJ11" s="485"/>
      <c r="AK11" s="485"/>
      <c r="AL11" s="485"/>
      <c r="AM11" s="485"/>
      <c r="AN11" s="485"/>
      <c r="AO11" s="485"/>
      <c r="AP11" s="485"/>
      <c r="AQ11" s="485"/>
      <c r="AR11" s="485"/>
      <c r="AS11" s="485"/>
      <c r="AT11" s="485"/>
      <c r="AU11" s="485"/>
      <c r="AV11" s="485"/>
      <c r="AW11" s="485"/>
      <c r="AX11" s="485"/>
      <c r="AY11" s="485"/>
      <c r="AZ11" s="485"/>
      <c r="BA11" s="485"/>
      <c r="BB11" s="485"/>
      <c r="BC11" s="485"/>
      <c r="BD11" s="485"/>
      <c r="BE11" s="485"/>
      <c r="BF11" s="485"/>
      <c r="BG11" s="485"/>
      <c r="BH11" s="387"/>
      <c r="BI11" s="387"/>
      <c r="BJ11" s="387"/>
      <c r="BK11" s="387"/>
      <c r="BL11" s="387"/>
      <c r="BM11" s="387"/>
      <c r="BN11" s="387"/>
      <c r="BO11" s="387"/>
      <c r="BP11" s="387"/>
      <c r="BQ11" s="387"/>
      <c r="BR11" s="387"/>
      <c r="BS11" s="387"/>
      <c r="BT11" s="387"/>
      <c r="BU11" s="387"/>
      <c r="BV11" s="387"/>
      <c r="BW11" s="387"/>
      <c r="BX11" s="387"/>
      <c r="BY11" s="387"/>
      <c r="BZ11" s="387"/>
      <c r="CA11" s="387"/>
      <c r="CB11" s="387"/>
      <c r="CC11" s="387"/>
    </row>
    <row r="12" spans="1:81" s="132" customFormat="1" ht="61.5" customHeight="1" thickBot="1" x14ac:dyDescent="0.35">
      <c r="A12" s="465" t="s">
        <v>784</v>
      </c>
      <c r="B12" s="729" t="s">
        <v>638</v>
      </c>
      <c r="C12" s="729"/>
      <c r="D12" s="723"/>
      <c r="E12" s="469" t="str">
        <f>IF(AND(Import!L67=2,AND(Import!L71&lt;=0,Import!L72&lt;=0)),"No","Yes")</f>
        <v>Yes</v>
      </c>
      <c r="F12" s="476"/>
      <c r="G12" s="469" t="str">
        <f>E12</f>
        <v>Yes</v>
      </c>
      <c r="H12" s="397" t="s">
        <v>639</v>
      </c>
      <c r="I12" s="477" t="s">
        <v>780</v>
      </c>
      <c r="J12" s="474"/>
      <c r="K12" s="489"/>
      <c r="L12" s="483"/>
      <c r="M12" s="483"/>
      <c r="N12" s="483"/>
      <c r="O12" s="483"/>
      <c r="P12" s="484"/>
      <c r="Q12" s="485"/>
      <c r="R12" s="485"/>
      <c r="S12" s="485"/>
      <c r="T12" s="485"/>
      <c r="U12" s="485"/>
      <c r="V12" s="485"/>
      <c r="W12" s="485"/>
      <c r="X12" s="485"/>
      <c r="Y12" s="485"/>
      <c r="Z12" s="485"/>
      <c r="AA12" s="485"/>
      <c r="AB12" s="485"/>
      <c r="AC12" s="485"/>
      <c r="AD12" s="485"/>
      <c r="AE12" s="485"/>
      <c r="AF12" s="485"/>
      <c r="AG12" s="485"/>
      <c r="AH12" s="485"/>
      <c r="AI12" s="485"/>
      <c r="AJ12" s="485"/>
      <c r="AK12" s="485"/>
      <c r="AL12" s="485"/>
      <c r="AM12" s="485"/>
      <c r="AN12" s="485"/>
      <c r="AO12" s="485"/>
      <c r="AP12" s="485"/>
      <c r="AQ12" s="485"/>
      <c r="AR12" s="485"/>
      <c r="AS12" s="485"/>
      <c r="AT12" s="485"/>
      <c r="AU12" s="485"/>
      <c r="AV12" s="485"/>
      <c r="AW12" s="485"/>
      <c r="AX12" s="485"/>
      <c r="AY12" s="485"/>
      <c r="AZ12" s="485"/>
      <c r="BA12" s="485"/>
      <c r="BB12" s="485"/>
      <c r="BC12" s="485"/>
      <c r="BD12" s="485"/>
      <c r="BE12" s="485"/>
      <c r="BF12" s="485"/>
      <c r="BG12" s="485"/>
      <c r="BH12" s="387"/>
      <c r="BI12" s="387"/>
      <c r="BJ12" s="387"/>
      <c r="BK12" s="387"/>
      <c r="BL12" s="387"/>
      <c r="BM12" s="387"/>
      <c r="BN12" s="387"/>
      <c r="BO12" s="387"/>
      <c r="BP12" s="387"/>
      <c r="BQ12" s="387"/>
      <c r="BR12" s="387"/>
      <c r="BS12" s="387"/>
      <c r="BT12" s="387"/>
      <c r="BU12" s="387"/>
      <c r="BV12" s="387"/>
      <c r="BW12" s="387"/>
      <c r="BX12" s="387"/>
      <c r="BY12" s="387"/>
      <c r="BZ12" s="387"/>
      <c r="CA12" s="387"/>
      <c r="CB12" s="387"/>
      <c r="CC12" s="387"/>
    </row>
    <row r="13" spans="1:81" s="132" customFormat="1" ht="18" customHeight="1" thickBot="1" x14ac:dyDescent="0.35">
      <c r="A13" s="475"/>
      <c r="B13" s="714" t="s">
        <v>387</v>
      </c>
      <c r="C13" s="714"/>
      <c r="D13" s="715"/>
      <c r="E13" s="392">
        <v>2022</v>
      </c>
      <c r="F13" s="136" t="s">
        <v>388</v>
      </c>
      <c r="G13" s="394"/>
      <c r="H13" s="393"/>
      <c r="I13" s="401"/>
      <c r="J13" s="404"/>
      <c r="K13" s="489"/>
      <c r="L13" s="483"/>
      <c r="M13" s="483"/>
      <c r="N13" s="483"/>
      <c r="O13" s="483"/>
      <c r="P13" s="484"/>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c r="AS13" s="485"/>
      <c r="AT13" s="485"/>
      <c r="AU13" s="485"/>
      <c r="AV13" s="485"/>
      <c r="AW13" s="485"/>
      <c r="AX13" s="485"/>
      <c r="AY13" s="485"/>
      <c r="AZ13" s="485"/>
      <c r="BA13" s="485"/>
      <c r="BB13" s="485"/>
      <c r="BC13" s="485"/>
      <c r="BD13" s="485"/>
      <c r="BE13" s="485"/>
      <c r="BF13" s="485"/>
      <c r="BG13" s="485"/>
      <c r="BH13" s="387"/>
      <c r="BI13" s="387"/>
      <c r="BJ13" s="387"/>
      <c r="BK13" s="387"/>
      <c r="BL13" s="387"/>
      <c r="BM13" s="387"/>
      <c r="BN13" s="387"/>
      <c r="BO13" s="387"/>
      <c r="BP13" s="387"/>
      <c r="BQ13" s="387"/>
      <c r="BR13" s="387"/>
      <c r="BS13" s="387"/>
      <c r="BT13" s="387"/>
      <c r="BU13" s="387"/>
      <c r="BV13" s="387"/>
      <c r="BW13" s="387"/>
      <c r="BX13" s="387"/>
      <c r="BY13" s="387"/>
      <c r="BZ13" s="387"/>
      <c r="CA13" s="387"/>
      <c r="CB13" s="387"/>
      <c r="CC13" s="387"/>
    </row>
    <row r="14" spans="1:81" s="132" customFormat="1" ht="99.75" customHeight="1" thickBot="1" x14ac:dyDescent="0.35">
      <c r="A14" s="465" t="s">
        <v>785</v>
      </c>
      <c r="B14" s="718" t="s">
        <v>781</v>
      </c>
      <c r="C14" s="719"/>
      <c r="D14" s="719"/>
      <c r="E14" s="478" t="str">
        <f>IF(Import!L73&gt;0,"Yes","No")</f>
        <v>No</v>
      </c>
      <c r="F14" s="476"/>
      <c r="G14" s="469" t="str">
        <f>E14</f>
        <v>No</v>
      </c>
      <c r="H14" s="397" t="s">
        <v>390</v>
      </c>
      <c r="I14" s="470" t="s">
        <v>789</v>
      </c>
      <c r="J14" s="474"/>
      <c r="K14" s="489"/>
      <c r="L14" s="483"/>
      <c r="M14" s="496"/>
      <c r="N14" s="483"/>
      <c r="O14" s="483"/>
      <c r="P14" s="484"/>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5"/>
      <c r="AN14" s="485"/>
      <c r="AO14" s="485"/>
      <c r="AP14" s="485"/>
      <c r="AQ14" s="485"/>
      <c r="AR14" s="485"/>
      <c r="AS14" s="485"/>
      <c r="AT14" s="485"/>
      <c r="AU14" s="485"/>
      <c r="AV14" s="485"/>
      <c r="AW14" s="485"/>
      <c r="AX14" s="485"/>
      <c r="AY14" s="485"/>
      <c r="AZ14" s="485"/>
      <c r="BA14" s="485"/>
      <c r="BB14" s="485"/>
      <c r="BC14" s="485"/>
      <c r="BD14" s="485"/>
      <c r="BE14" s="485"/>
      <c r="BF14" s="485"/>
      <c r="BG14" s="485"/>
      <c r="BH14" s="387"/>
      <c r="BI14" s="387"/>
      <c r="BJ14" s="387"/>
      <c r="BK14" s="387"/>
      <c r="BL14" s="387"/>
      <c r="BM14" s="387"/>
      <c r="BN14" s="387"/>
      <c r="BO14" s="387"/>
      <c r="BP14" s="387"/>
      <c r="BQ14" s="387"/>
      <c r="BR14" s="387"/>
      <c r="BS14" s="387"/>
      <c r="BT14" s="387"/>
      <c r="BU14" s="387"/>
      <c r="BV14" s="387"/>
      <c r="BW14" s="387"/>
      <c r="BX14" s="387"/>
      <c r="BY14" s="387"/>
      <c r="BZ14" s="387"/>
      <c r="CA14" s="387"/>
      <c r="CB14" s="387"/>
      <c r="CC14" s="387"/>
    </row>
    <row r="15" spans="1:81" s="388" customFormat="1" x14ac:dyDescent="0.3">
      <c r="A15" s="479"/>
      <c r="B15" s="395"/>
      <c r="C15" s="395"/>
      <c r="D15" s="395"/>
      <c r="E15" s="395"/>
      <c r="F15" s="395"/>
      <c r="G15" s="395"/>
      <c r="H15" s="395"/>
      <c r="I15" s="396"/>
      <c r="J15" s="396"/>
      <c r="K15" s="497"/>
      <c r="L15" s="483"/>
      <c r="M15" s="483"/>
      <c r="N15" s="483"/>
      <c r="O15" s="483"/>
      <c r="P15" s="484"/>
      <c r="Q15" s="485"/>
      <c r="R15" s="485"/>
      <c r="S15" s="485"/>
      <c r="T15" s="485"/>
      <c r="U15" s="485"/>
      <c r="V15" s="485"/>
      <c r="W15" s="485"/>
      <c r="X15" s="485"/>
      <c r="Y15" s="485"/>
      <c r="Z15" s="485"/>
      <c r="AA15" s="485"/>
      <c r="AB15" s="485"/>
      <c r="AC15" s="485"/>
      <c r="AD15" s="485"/>
      <c r="AE15" s="485"/>
      <c r="AF15" s="485"/>
      <c r="AG15" s="485"/>
      <c r="AH15" s="485"/>
      <c r="AI15" s="485"/>
      <c r="AJ15" s="485"/>
      <c r="AK15" s="485"/>
      <c r="AL15" s="485"/>
      <c r="AM15" s="485"/>
      <c r="AN15" s="485"/>
      <c r="AO15" s="485"/>
      <c r="AP15" s="485"/>
      <c r="AQ15" s="485"/>
      <c r="AR15" s="485"/>
      <c r="AS15" s="485"/>
      <c r="AT15" s="485"/>
      <c r="AU15" s="485"/>
      <c r="AV15" s="485"/>
      <c r="AW15" s="485"/>
      <c r="AX15" s="485"/>
      <c r="AY15" s="485"/>
      <c r="AZ15" s="485"/>
      <c r="BA15" s="485"/>
      <c r="BB15" s="485"/>
      <c r="BC15" s="485"/>
      <c r="BD15" s="485"/>
      <c r="BE15" s="485"/>
      <c r="BF15" s="485"/>
      <c r="BG15" s="485"/>
      <c r="BH15" s="387"/>
      <c r="BI15" s="387"/>
      <c r="BJ15" s="387"/>
      <c r="BK15" s="387"/>
      <c r="BL15" s="387"/>
      <c r="BM15" s="387"/>
      <c r="BN15" s="387"/>
      <c r="BO15" s="387"/>
      <c r="BP15" s="387"/>
      <c r="BQ15" s="387"/>
      <c r="BR15" s="387"/>
      <c r="BS15" s="387"/>
      <c r="BT15" s="387"/>
      <c r="BU15" s="387"/>
      <c r="BV15" s="387"/>
      <c r="BW15" s="387"/>
      <c r="BX15" s="387"/>
      <c r="BY15" s="387"/>
      <c r="BZ15" s="387"/>
      <c r="CA15" s="387"/>
      <c r="CB15" s="387"/>
      <c r="CC15" s="387"/>
    </row>
  </sheetData>
  <mergeCells count="18">
    <mergeCell ref="B13:D13"/>
    <mergeCell ref="B11:D11"/>
    <mergeCell ref="B14:D14"/>
    <mergeCell ref="B6:H6"/>
    <mergeCell ref="B10:D10"/>
    <mergeCell ref="B7:E7"/>
    <mergeCell ref="B8:E8"/>
    <mergeCell ref="B9:D9"/>
    <mergeCell ref="B12:D12"/>
    <mergeCell ref="I1:J1"/>
    <mergeCell ref="B1:H1"/>
    <mergeCell ref="B2:H2"/>
    <mergeCell ref="C4:E4"/>
    <mergeCell ref="F4:G5"/>
    <mergeCell ref="H4:H5"/>
    <mergeCell ref="C5:E5"/>
    <mergeCell ref="I2:I6"/>
    <mergeCell ref="J2:J6"/>
  </mergeCells>
  <conditionalFormatting sqref="G10">
    <cfRule type="cellIs" dxfId="6" priority="26" operator="equal">
      <formula>"Late"</formula>
    </cfRule>
  </conditionalFormatting>
  <conditionalFormatting sqref="G12">
    <cfRule type="cellIs" dxfId="5" priority="23" operator="equal">
      <formula>"Yes"</formula>
    </cfRule>
  </conditionalFormatting>
  <conditionalFormatting sqref="G8">
    <cfRule type="cellIs" dxfId="4" priority="1" operator="lessThan">
      <formula>0.08</formula>
    </cfRule>
    <cfRule type="expression" dxfId="3" priority="13">
      <formula>$G$8&lt;8%</formula>
    </cfRule>
  </conditionalFormatting>
  <conditionalFormatting sqref="E10 G10">
    <cfRule type="containsText" dxfId="2" priority="7" operator="containsText" text="This question must be answered">
      <formula>NOT(ISERROR(SEARCH("This question must be answered",E10)))</formula>
    </cfRule>
  </conditionalFormatting>
  <conditionalFormatting sqref="G14">
    <cfRule type="cellIs" dxfId="1" priority="3" operator="equal">
      <formula>"Yes"</formula>
    </cfRule>
  </conditionalFormatting>
  <conditionalFormatting sqref="G14">
    <cfRule type="containsText" dxfId="0" priority="2" operator="containsText" text="This question must be answered">
      <formula>NOT(ISERROR(SEARCH("This question must be answered",G14)))</formula>
    </cfRule>
  </conditionalFormatting>
  <pageMargins left="0.25" right="0.25" top="0.05" bottom="0.25" header="0.3" footer="0.25"/>
  <pageSetup scale="61" fitToHeight="0" orientation="landscape" r:id="rId1"/>
  <headerFooter>
    <oddFooter>&amp;C&amp;12&amp;P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5163-8549-4205-BAA0-1BC3AC0393DE}">
  <dimension ref="B1:R30"/>
  <sheetViews>
    <sheetView workbookViewId="0">
      <selection activeCell="D5" sqref="D5"/>
    </sheetView>
  </sheetViews>
  <sheetFormatPr defaultColWidth="9.109375" defaultRowHeight="14.4" x14ac:dyDescent="0.3"/>
  <cols>
    <col min="1" max="1" width="2" style="132" customWidth="1"/>
    <col min="2" max="2" width="96.21875" style="132" customWidth="1"/>
    <col min="3" max="3" width="2" style="132" customWidth="1"/>
    <col min="4" max="4" width="17.6640625" style="132" customWidth="1"/>
    <col min="5" max="5" width="9.33203125" style="132" customWidth="1"/>
    <col min="6" max="6" width="14.109375" style="109" customWidth="1"/>
    <col min="7" max="7" width="50.44140625" style="386" customWidth="1"/>
    <col min="8" max="8" width="44.21875" style="132" customWidth="1"/>
    <col min="9" max="9" width="9.109375" style="132"/>
    <col min="10" max="10" width="36.77734375" style="132" customWidth="1"/>
    <col min="11" max="12" width="28.88671875" style="132" customWidth="1"/>
    <col min="13" max="13" width="9.109375" style="132"/>
    <col min="14" max="14" width="16.6640625" style="132" customWidth="1"/>
    <col min="15" max="15" width="22.5546875" style="132" customWidth="1"/>
    <col min="16" max="16" width="23.44140625" style="132" customWidth="1"/>
    <col min="17" max="17" width="9.109375" style="132"/>
    <col min="18" max="18" width="26.33203125" style="132" customWidth="1"/>
    <col min="19" max="16384" width="9.109375" style="132"/>
  </cols>
  <sheetData>
    <row r="1" spans="2:8" ht="18" x14ac:dyDescent="0.35">
      <c r="B1" s="575" t="s">
        <v>813</v>
      </c>
      <c r="C1" s="575"/>
      <c r="D1" s="575"/>
    </row>
    <row r="2" spans="2:8" x14ac:dyDescent="0.3">
      <c r="B2" s="730"/>
      <c r="C2" s="730"/>
      <c r="D2" s="730"/>
    </row>
    <row r="3" spans="2:8" ht="29.4" x14ac:dyDescent="0.35">
      <c r="B3" s="576" t="str">
        <f>'Unit Data from Audit Worksheet'!D2</f>
        <v>Select Unit Name from Drop Down List</v>
      </c>
      <c r="C3" s="443"/>
      <c r="D3" s="577">
        <v>2022</v>
      </c>
      <c r="F3" s="578" t="s">
        <v>814</v>
      </c>
      <c r="G3" s="579" t="s">
        <v>10</v>
      </c>
    </row>
    <row r="4" spans="2:8" ht="21" x14ac:dyDescent="0.3">
      <c r="B4" s="580" t="s">
        <v>30</v>
      </c>
      <c r="C4" s="192"/>
    </row>
    <row r="5" spans="2:8" ht="15.6" x14ac:dyDescent="0.3">
      <c r="B5" s="581" t="s">
        <v>815</v>
      </c>
      <c r="C5" s="581"/>
      <c r="D5" s="193"/>
    </row>
    <row r="6" spans="2:8" x14ac:dyDescent="0.3">
      <c r="B6" s="582" t="s">
        <v>816</v>
      </c>
      <c r="C6" s="582"/>
      <c r="D6" s="583">
        <f>Import!L35</f>
        <v>0</v>
      </c>
      <c r="F6" s="584">
        <v>506</v>
      </c>
      <c r="G6" s="386" t="s">
        <v>98</v>
      </c>
    </row>
    <row r="7" spans="2:8" x14ac:dyDescent="0.3">
      <c r="B7" s="582" t="s">
        <v>817</v>
      </c>
      <c r="C7" s="582"/>
      <c r="D7" s="585">
        <f>Import!L36</f>
        <v>0</v>
      </c>
      <c r="F7" s="584">
        <v>536</v>
      </c>
      <c r="G7" s="386" t="s">
        <v>99</v>
      </c>
    </row>
    <row r="8" spans="2:8" x14ac:dyDescent="0.3">
      <c r="B8"/>
      <c r="C8"/>
      <c r="D8"/>
    </row>
    <row r="9" spans="2:8" x14ac:dyDescent="0.3">
      <c r="B9" s="586" t="s">
        <v>818</v>
      </c>
      <c r="C9" s="586"/>
      <c r="D9" s="587"/>
    </row>
    <row r="10" spans="2:8" x14ac:dyDescent="0.3">
      <c r="B10" s="582" t="s">
        <v>819</v>
      </c>
      <c r="C10" s="582"/>
      <c r="D10" s="588">
        <f>Import!L39</f>
        <v>0</v>
      </c>
      <c r="F10" s="109">
        <v>4</v>
      </c>
      <c r="G10" s="386" t="s">
        <v>820</v>
      </c>
    </row>
    <row r="11" spans="2:8" x14ac:dyDescent="0.3">
      <c r="B11" s="582" t="s">
        <v>821</v>
      </c>
      <c r="C11" s="582"/>
      <c r="D11" s="588">
        <f>Import!L64</f>
        <v>0</v>
      </c>
      <c r="F11" s="109">
        <v>6</v>
      </c>
      <c r="G11" s="386" t="s">
        <v>156</v>
      </c>
    </row>
    <row r="12" spans="2:8" x14ac:dyDescent="0.3">
      <c r="B12" s="582" t="s">
        <v>822</v>
      </c>
      <c r="C12" s="582"/>
      <c r="D12" s="589">
        <f>Import!L40</f>
        <v>0</v>
      </c>
      <c r="F12" s="109">
        <v>5</v>
      </c>
      <c r="G12" s="386" t="s">
        <v>823</v>
      </c>
    </row>
    <row r="13" spans="2:8" ht="15" thickBot="1" x14ac:dyDescent="0.35">
      <c r="B13" s="590" t="s">
        <v>824</v>
      </c>
      <c r="C13" s="582"/>
      <c r="D13" s="591">
        <f>SUM(D6:D7)-SUM(D10:D12)</f>
        <v>0</v>
      </c>
      <c r="E13" s="592"/>
      <c r="F13" s="109" t="s">
        <v>825</v>
      </c>
      <c r="G13" s="593" t="s">
        <v>877</v>
      </c>
      <c r="H13" s="594"/>
    </row>
    <row r="14" spans="2:8" ht="15" thickTop="1" x14ac:dyDescent="0.3">
      <c r="B14" s="17"/>
      <c r="C14" s="17"/>
      <c r="D14" s="595"/>
    </row>
    <row r="15" spans="2:8" ht="15.6" x14ac:dyDescent="0.3">
      <c r="B15" s="581"/>
      <c r="C15" s="581"/>
      <c r="D15" s="596"/>
    </row>
    <row r="16" spans="2:8" x14ac:dyDescent="0.3">
      <c r="B16" s="17" t="s">
        <v>826</v>
      </c>
      <c r="C16" s="17"/>
      <c r="D16" s="193"/>
    </row>
    <row r="17" spans="2:18" x14ac:dyDescent="0.3">
      <c r="B17" s="582" t="s">
        <v>827</v>
      </c>
      <c r="C17" s="582"/>
      <c r="D17" s="597">
        <f>Import!L49</f>
        <v>0</v>
      </c>
      <c r="F17" s="109">
        <v>532</v>
      </c>
      <c r="G17" s="386" t="s">
        <v>442</v>
      </c>
    </row>
    <row r="18" spans="2:18" x14ac:dyDescent="0.3">
      <c r="C18" s="17"/>
      <c r="D18" s="588"/>
    </row>
    <row r="19" spans="2:18" x14ac:dyDescent="0.3">
      <c r="B19" s="17" t="s">
        <v>828</v>
      </c>
      <c r="C19" s="17"/>
      <c r="D19" s="588"/>
    </row>
    <row r="20" spans="2:18" x14ac:dyDescent="0.3">
      <c r="B20" s="582" t="s">
        <v>829</v>
      </c>
      <c r="C20" s="582"/>
      <c r="D20" s="598">
        <f>Import!L51</f>
        <v>0</v>
      </c>
      <c r="F20" s="109">
        <v>20</v>
      </c>
      <c r="G20" s="386" t="s">
        <v>830</v>
      </c>
    </row>
    <row r="21" spans="2:18" ht="28.8" x14ac:dyDescent="0.3">
      <c r="B21" s="582" t="s">
        <v>831</v>
      </c>
      <c r="C21" s="582"/>
      <c r="D21" s="588"/>
      <c r="F21" s="109">
        <v>509</v>
      </c>
      <c r="G21" s="386" t="s">
        <v>832</v>
      </c>
    </row>
    <row r="22" spans="2:18" x14ac:dyDescent="0.3">
      <c r="B22" s="582" t="s">
        <v>833</v>
      </c>
      <c r="C22" s="582"/>
      <c r="D22" s="598">
        <f>Import!L52</f>
        <v>0</v>
      </c>
      <c r="F22" s="109">
        <v>533</v>
      </c>
      <c r="G22" s="386" t="s">
        <v>443</v>
      </c>
    </row>
    <row r="23" spans="2:18" ht="28.8" x14ac:dyDescent="0.3">
      <c r="B23" s="582" t="s">
        <v>834</v>
      </c>
      <c r="C23" s="582"/>
      <c r="D23" s="598"/>
      <c r="F23" s="109">
        <v>508</v>
      </c>
      <c r="G23" s="386" t="s">
        <v>835</v>
      </c>
    </row>
    <row r="24" spans="2:18" ht="15" thickBot="1" x14ac:dyDescent="0.35">
      <c r="B24" s="590" t="s">
        <v>836</v>
      </c>
      <c r="C24" s="599"/>
      <c r="D24" s="600">
        <f>D17+D20+D21+-D22-D23</f>
        <v>0</v>
      </c>
      <c r="F24" s="109" t="s">
        <v>825</v>
      </c>
      <c r="G24" s="593" t="s">
        <v>839</v>
      </c>
    </row>
    <row r="25" spans="2:18" ht="15" thickTop="1" x14ac:dyDescent="0.3">
      <c r="B25" s="193"/>
      <c r="C25" s="193"/>
      <c r="D25" s="193"/>
    </row>
    <row r="26" spans="2:18" s="602" customFormat="1" ht="29.4" thickBot="1" x14ac:dyDescent="0.35">
      <c r="B26" s="590" t="s">
        <v>837</v>
      </c>
      <c r="C26" s="599"/>
      <c r="D26" s="601" t="e">
        <f>D13/D24</f>
        <v>#DIV/0!</v>
      </c>
      <c r="F26" s="109" t="s">
        <v>825</v>
      </c>
      <c r="G26" s="603" t="s">
        <v>838</v>
      </c>
      <c r="I26" s="132"/>
      <c r="J26" s="132"/>
      <c r="K26" s="132"/>
      <c r="L26" s="132"/>
      <c r="M26" s="132"/>
      <c r="N26" s="132"/>
      <c r="O26" s="132"/>
      <c r="P26" s="132"/>
      <c r="Q26" s="132"/>
      <c r="R26" s="132"/>
    </row>
    <row r="27" spans="2:18" s="602" customFormat="1" ht="15" thickTop="1" x14ac:dyDescent="0.3">
      <c r="B27" s="586"/>
      <c r="C27" s="586"/>
      <c r="D27" s="604"/>
      <c r="F27" s="109"/>
      <c r="G27" s="603"/>
      <c r="I27" s="132"/>
      <c r="J27" s="132"/>
      <c r="K27" s="132"/>
      <c r="L27" s="132"/>
      <c r="M27" s="132"/>
      <c r="N27" s="132"/>
      <c r="O27" s="132"/>
      <c r="P27" s="132"/>
      <c r="Q27" s="132"/>
      <c r="R27" s="132"/>
    </row>
    <row r="28" spans="2:18" s="602" customFormat="1" x14ac:dyDescent="0.3">
      <c r="B28" s="586"/>
      <c r="C28" s="586"/>
      <c r="D28" s="604"/>
      <c r="F28" s="109"/>
      <c r="G28" s="603"/>
      <c r="I28" s="132"/>
      <c r="J28" s="132"/>
      <c r="K28" s="132"/>
      <c r="L28" s="132"/>
      <c r="M28" s="132"/>
      <c r="N28" s="132"/>
      <c r="O28" s="132"/>
      <c r="P28" s="132"/>
      <c r="Q28" s="132"/>
      <c r="R28" s="132"/>
    </row>
    <row r="29" spans="2:18" s="602" customFormat="1" x14ac:dyDescent="0.3">
      <c r="B29" s="605"/>
      <c r="C29" s="605"/>
      <c r="D29" s="604"/>
      <c r="F29" s="109"/>
      <c r="G29" s="603"/>
      <c r="I29" s="132"/>
      <c r="J29" s="132"/>
      <c r="K29" s="132"/>
      <c r="L29" s="132"/>
      <c r="M29" s="132"/>
      <c r="N29" s="132"/>
      <c r="O29" s="132"/>
      <c r="P29" s="132"/>
      <c r="Q29" s="132"/>
      <c r="R29" s="132"/>
    </row>
    <row r="30" spans="2:18" x14ac:dyDescent="0.3">
      <c r="B30" s="606"/>
      <c r="C30" s="606"/>
      <c r="D30" s="607"/>
    </row>
  </sheetData>
  <sheetProtection algorithmName="SHA-512" hashValue="FVX2OrmbzhzFMQYg9G23sAcdC94uoTLuGiGWrG5U5WeotJ+kyVj43E+4Roa8QVfzlY3+Tad+JHYSIpArr7QTVw==" saltValue="fQnCzyfy0dl+49vp6NVZDw==" spinCount="100000" sheet="1" objects="1" scenarios="1"/>
  <mergeCells count="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DEE1-D30E-48D8-ADDC-2414840DD4EB}">
  <dimension ref="A2:K43"/>
  <sheetViews>
    <sheetView workbookViewId="0">
      <selection activeCell="C31" sqref="C31"/>
    </sheetView>
  </sheetViews>
  <sheetFormatPr defaultColWidth="9.109375" defaultRowHeight="14.4" x14ac:dyDescent="0.3"/>
  <cols>
    <col min="1" max="1" width="4.77734375" style="132" customWidth="1"/>
    <col min="2" max="2" width="77.21875" style="132" customWidth="1"/>
    <col min="3" max="3" width="20.21875" style="132" customWidth="1"/>
    <col min="4" max="4" width="3.6640625" style="132" customWidth="1"/>
    <col min="5" max="5" width="20.21875" style="132" customWidth="1"/>
    <col min="6" max="6" width="6.21875" style="132" customWidth="1"/>
    <col min="7" max="7" width="17.33203125" style="132" customWidth="1"/>
    <col min="8" max="8" width="34.77734375" style="132" customWidth="1"/>
    <col min="9" max="9" width="15" style="109" customWidth="1"/>
    <col min="10" max="10" width="56.5546875" style="132" customWidth="1"/>
    <col min="11" max="11" width="18.33203125" style="132" customWidth="1"/>
    <col min="12" max="12" width="19.88671875" style="132" customWidth="1"/>
    <col min="13" max="13" width="17.77734375" style="132" customWidth="1"/>
    <col min="14" max="16384" width="9.109375" style="132"/>
  </cols>
  <sheetData>
    <row r="2" spans="1:11" ht="14.4" customHeight="1" x14ac:dyDescent="0.3">
      <c r="B2" s="731" t="s">
        <v>840</v>
      </c>
      <c r="C2" s="731"/>
      <c r="D2" s="731"/>
      <c r="E2" s="731"/>
      <c r="F2" s="608"/>
      <c r="G2" s="609"/>
    </row>
    <row r="4" spans="1:11" ht="15.6" x14ac:dyDescent="0.3">
      <c r="A4" s="609"/>
      <c r="B4" s="610" t="str">
        <f>'Unit Data from Audit Worksheet'!D2</f>
        <v>Select Unit Name from Drop Down List</v>
      </c>
      <c r="C4" s="611">
        <f>'Unit Data from Audit Worksheet'!F5</f>
        <v>2022</v>
      </c>
      <c r="E4" s="612">
        <f>'Unit Data from Audit Worksheet'!F5</f>
        <v>2022</v>
      </c>
    </row>
    <row r="5" spans="1:11" ht="55.2" customHeight="1" x14ac:dyDescent="0.4">
      <c r="A5" s="613"/>
      <c r="B5" s="192" t="s">
        <v>30</v>
      </c>
      <c r="C5" s="614" t="s">
        <v>841</v>
      </c>
      <c r="D5" s="613"/>
      <c r="E5" s="615" t="s">
        <v>842</v>
      </c>
      <c r="G5" s="109"/>
      <c r="I5" s="132"/>
    </row>
    <row r="6" spans="1:11" x14ac:dyDescent="0.3">
      <c r="A6" s="609"/>
      <c r="B6" s="616" t="s">
        <v>843</v>
      </c>
      <c r="C6" s="193"/>
      <c r="D6" s="193"/>
      <c r="E6" s="193"/>
      <c r="G6" s="109"/>
      <c r="I6" s="132"/>
    </row>
    <row r="7" spans="1:11" x14ac:dyDescent="0.3">
      <c r="A7" s="609"/>
      <c r="B7" s="617" t="s">
        <v>844</v>
      </c>
      <c r="C7" s="583">
        <f>Import!L35</f>
        <v>0</v>
      </c>
      <c r="D7" s="618"/>
      <c r="E7" s="583">
        <f>C7</f>
        <v>0</v>
      </c>
      <c r="G7" s="619">
        <v>506</v>
      </c>
      <c r="H7" s="620" t="s">
        <v>98</v>
      </c>
      <c r="I7" s="132"/>
    </row>
    <row r="8" spans="1:11" x14ac:dyDescent="0.3">
      <c r="A8" s="609"/>
      <c r="B8" s="617" t="s">
        <v>845</v>
      </c>
      <c r="C8" s="587">
        <f>Import!L36</f>
        <v>0</v>
      </c>
      <c r="D8" s="621"/>
      <c r="E8" s="621"/>
      <c r="G8" s="619">
        <v>536</v>
      </c>
      <c r="H8" s="620" t="s">
        <v>99</v>
      </c>
      <c r="I8" s="132"/>
    </row>
    <row r="9" spans="1:11" x14ac:dyDescent="0.3">
      <c r="A9" s="609"/>
      <c r="B9" s="617" t="s">
        <v>846</v>
      </c>
      <c r="C9" s="657">
        <f>Import!L39</f>
        <v>0</v>
      </c>
      <c r="D9" s="621"/>
      <c r="E9" s="657">
        <f>C9</f>
        <v>0</v>
      </c>
      <c r="G9" s="619">
        <v>4</v>
      </c>
      <c r="H9" s="620" t="s">
        <v>49</v>
      </c>
      <c r="I9" s="132"/>
    </row>
    <row r="10" spans="1:11" x14ac:dyDescent="0.3">
      <c r="A10" s="609"/>
      <c r="B10" s="617" t="s">
        <v>847</v>
      </c>
      <c r="C10" s="588">
        <f>Import!L64</f>
        <v>0</v>
      </c>
      <c r="D10" s="621"/>
      <c r="E10" s="657">
        <f>C10</f>
        <v>0</v>
      </c>
      <c r="G10" s="619">
        <v>6</v>
      </c>
      <c r="H10" s="620" t="s">
        <v>156</v>
      </c>
      <c r="I10" s="132"/>
    </row>
    <row r="11" spans="1:11" x14ac:dyDescent="0.3">
      <c r="A11" s="609"/>
      <c r="B11" s="617" t="s">
        <v>848</v>
      </c>
      <c r="C11" s="589">
        <f>Import!L40</f>
        <v>0</v>
      </c>
      <c r="D11" s="622"/>
      <c r="E11" s="657">
        <f>C11</f>
        <v>0</v>
      </c>
      <c r="G11" s="619">
        <v>5</v>
      </c>
      <c r="H11" s="620" t="s">
        <v>50</v>
      </c>
      <c r="I11" s="132"/>
    </row>
    <row r="12" spans="1:11" x14ac:dyDescent="0.3">
      <c r="A12" s="17"/>
      <c r="B12" s="617" t="s">
        <v>849</v>
      </c>
      <c r="C12" s="658">
        <f>C7+C8-SUM(C9:C11)</f>
        <v>0</v>
      </c>
      <c r="E12" s="658">
        <f>E7-SUM(E9:E11)</f>
        <v>0</v>
      </c>
      <c r="G12" s="619" t="s">
        <v>850</v>
      </c>
      <c r="H12" s="623" t="s">
        <v>877</v>
      </c>
      <c r="I12" s="620" t="s">
        <v>880</v>
      </c>
      <c r="J12" s="623" t="s">
        <v>881</v>
      </c>
      <c r="K12" s="632"/>
    </row>
    <row r="13" spans="1:11" x14ac:dyDescent="0.3">
      <c r="A13" s="609"/>
      <c r="B13" s="609"/>
      <c r="C13" s="193"/>
      <c r="D13" s="193"/>
      <c r="E13" s="193"/>
      <c r="G13" s="619"/>
      <c r="H13" s="620"/>
      <c r="I13" s="132"/>
    </row>
    <row r="14" spans="1:11" x14ac:dyDescent="0.3">
      <c r="A14" s="609"/>
      <c r="B14" s="617" t="s">
        <v>851</v>
      </c>
      <c r="C14" s="659">
        <f>Import!L46</f>
        <v>0</v>
      </c>
      <c r="D14" s="193"/>
      <c r="E14" s="193"/>
      <c r="G14" s="619">
        <v>9</v>
      </c>
      <c r="H14" s="620" t="s">
        <v>104</v>
      </c>
      <c r="I14" s="132"/>
    </row>
    <row r="15" spans="1:11" x14ac:dyDescent="0.3">
      <c r="A15" s="609"/>
      <c r="B15" s="617" t="s">
        <v>852</v>
      </c>
      <c r="C15" s="660">
        <f>C14-C12</f>
        <v>0</v>
      </c>
      <c r="D15" s="193"/>
      <c r="E15" s="193"/>
      <c r="G15" s="619" t="s">
        <v>850</v>
      </c>
      <c r="H15" s="623" t="s">
        <v>878</v>
      </c>
      <c r="I15" s="634"/>
    </row>
    <row r="16" spans="1:11" x14ac:dyDescent="0.3">
      <c r="A16" s="609"/>
      <c r="B16" s="624" t="s">
        <v>853</v>
      </c>
      <c r="C16" s="193"/>
      <c r="D16" s="193"/>
      <c r="E16" s="193"/>
      <c r="G16" s="619"/>
      <c r="H16" s="620"/>
      <c r="I16" s="132"/>
    </row>
    <row r="17" spans="1:9" x14ac:dyDescent="0.3">
      <c r="A17" s="625" t="s">
        <v>854</v>
      </c>
      <c r="B17" s="617" t="s">
        <v>855</v>
      </c>
      <c r="C17" s="660">
        <f>Import!L43</f>
        <v>0</v>
      </c>
      <c r="D17" s="193"/>
      <c r="E17" s="193"/>
      <c r="G17" s="619">
        <v>7</v>
      </c>
      <c r="H17" s="620" t="s">
        <v>102</v>
      </c>
      <c r="I17" s="132"/>
    </row>
    <row r="18" spans="1:9" ht="15" thickBot="1" x14ac:dyDescent="0.35">
      <c r="B18" s="617" t="s">
        <v>856</v>
      </c>
      <c r="C18" s="661">
        <f>(C15-SUM(C17:C17))</f>
        <v>0</v>
      </c>
      <c r="D18" s="193"/>
      <c r="E18" s="193"/>
      <c r="G18" s="619" t="s">
        <v>850</v>
      </c>
      <c r="H18" s="623" t="s">
        <v>879</v>
      </c>
      <c r="I18" s="132"/>
    </row>
    <row r="19" spans="1:9" ht="15" thickTop="1" x14ac:dyDescent="0.3">
      <c r="B19" s="609"/>
      <c r="C19" s="193"/>
      <c r="D19" s="193"/>
      <c r="E19" s="193"/>
      <c r="G19" s="619"/>
      <c r="H19" s="620"/>
      <c r="I19" s="132"/>
    </row>
    <row r="20" spans="1:9" ht="15" thickBot="1" x14ac:dyDescent="0.35">
      <c r="B20" s="617" t="s">
        <v>857</v>
      </c>
      <c r="C20" s="662">
        <f>Import!L42</f>
        <v>0</v>
      </c>
      <c r="D20" s="193"/>
      <c r="E20" s="193"/>
      <c r="G20" s="619">
        <v>391</v>
      </c>
      <c r="H20" s="620" t="s">
        <v>101</v>
      </c>
      <c r="I20" s="132"/>
    </row>
    <row r="21" spans="1:9" ht="15.6" thickTop="1" thickBot="1" x14ac:dyDescent="0.35">
      <c r="B21" s="626"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63">
        <f>ABS(C18-C20)</f>
        <v>0</v>
      </c>
      <c r="D21" s="193"/>
      <c r="E21" s="193"/>
      <c r="G21" s="109"/>
      <c r="I21" s="132"/>
    </row>
    <row r="22" spans="1:9" ht="28.2" customHeight="1" thickTop="1" x14ac:dyDescent="0.3">
      <c r="B22" s="627" t="str">
        <f>IF(C18&gt;C20,"Since Restricted-Stabilization by State Statute was understated, verfiy that the unit did not appropriate fund balance in excess of legal amount available in row 12 above.","")</f>
        <v/>
      </c>
      <c r="C22" s="627"/>
      <c r="D22" s="627"/>
      <c r="E22" s="627"/>
      <c r="F22" s="193"/>
      <c r="G22" s="193"/>
    </row>
    <row r="23" spans="1:9" x14ac:dyDescent="0.3">
      <c r="B23" s="624" t="s">
        <v>858</v>
      </c>
      <c r="C23" s="193"/>
      <c r="D23" s="193"/>
      <c r="E23" s="628" t="s">
        <v>859</v>
      </c>
      <c r="G23" s="109"/>
      <c r="I23" s="132"/>
    </row>
    <row r="24" spans="1:9" x14ac:dyDescent="0.3">
      <c r="B24" s="624"/>
      <c r="C24" s="614" t="s">
        <v>860</v>
      </c>
      <c r="D24" s="193"/>
      <c r="E24" s="614" t="s">
        <v>861</v>
      </c>
      <c r="G24" s="109"/>
      <c r="I24" s="132"/>
    </row>
    <row r="25" spans="1:9" x14ac:dyDescent="0.3">
      <c r="B25" s="616" t="s">
        <v>862</v>
      </c>
      <c r="C25" s="193"/>
      <c r="D25" s="193"/>
      <c r="E25" s="193"/>
      <c r="G25" s="109"/>
      <c r="I25" s="132"/>
    </row>
    <row r="26" spans="1:9" x14ac:dyDescent="0.3">
      <c r="B26" s="617" t="s">
        <v>863</v>
      </c>
      <c r="C26" s="583">
        <f>Import!L49</f>
        <v>0</v>
      </c>
      <c r="D26" s="618"/>
      <c r="E26" s="583">
        <f>C26</f>
        <v>0</v>
      </c>
      <c r="G26" s="584">
        <v>532</v>
      </c>
      <c r="H26" s="629" t="s">
        <v>807</v>
      </c>
      <c r="I26" s="132"/>
    </row>
    <row r="27" spans="1:9" x14ac:dyDescent="0.3">
      <c r="B27" s="616" t="s">
        <v>864</v>
      </c>
      <c r="C27" s="193"/>
      <c r="D27" s="193"/>
      <c r="E27" s="193"/>
      <c r="G27" s="109"/>
      <c r="H27" s="620"/>
      <c r="I27" s="132"/>
    </row>
    <row r="28" spans="1:9" x14ac:dyDescent="0.3">
      <c r="B28" s="617" t="s">
        <v>865</v>
      </c>
      <c r="C28" s="587">
        <f>Import!L51</f>
        <v>0</v>
      </c>
      <c r="D28" s="621"/>
      <c r="E28" s="587">
        <f>C28</f>
        <v>0</v>
      </c>
      <c r="G28" s="584">
        <v>20</v>
      </c>
      <c r="H28" s="620" t="s">
        <v>109</v>
      </c>
      <c r="I28" s="132"/>
    </row>
    <row r="29" spans="1:9" ht="41.4" x14ac:dyDescent="0.3">
      <c r="B29" s="617" t="s">
        <v>866</v>
      </c>
      <c r="C29" s="587"/>
      <c r="D29" s="621"/>
      <c r="E29" s="587">
        <f>C29</f>
        <v>0</v>
      </c>
      <c r="G29" s="584">
        <v>509</v>
      </c>
      <c r="H29" s="630" t="s">
        <v>832</v>
      </c>
      <c r="I29" s="132"/>
    </row>
    <row r="30" spans="1:9" x14ac:dyDescent="0.3">
      <c r="B30" s="617" t="s">
        <v>867</v>
      </c>
      <c r="C30" s="587">
        <f>Import!L52</f>
        <v>0</v>
      </c>
      <c r="D30" s="621"/>
      <c r="E30" s="587">
        <f>C30</f>
        <v>0</v>
      </c>
      <c r="G30" s="584">
        <v>533</v>
      </c>
      <c r="H30" s="620" t="s">
        <v>108</v>
      </c>
      <c r="I30" s="132"/>
    </row>
    <row r="31" spans="1:9" ht="41.4" x14ac:dyDescent="0.3">
      <c r="B31" s="617" t="s">
        <v>868</v>
      </c>
      <c r="C31" s="587"/>
      <c r="D31" s="621"/>
      <c r="E31" s="587">
        <f>C31</f>
        <v>0</v>
      </c>
      <c r="G31" s="584">
        <v>508</v>
      </c>
      <c r="H31" s="630" t="s">
        <v>835</v>
      </c>
      <c r="I31" s="132"/>
    </row>
    <row r="32" spans="1:9" ht="15" thickBot="1" x14ac:dyDescent="0.35">
      <c r="B32" s="631" t="s">
        <v>869</v>
      </c>
      <c r="C32" s="664">
        <f>SUM(C26:C28)-C30</f>
        <v>0</v>
      </c>
      <c r="D32" s="618"/>
      <c r="E32" s="664">
        <f>SUM(E26:E28)-E30</f>
        <v>0</v>
      </c>
      <c r="G32" s="619" t="s">
        <v>850</v>
      </c>
      <c r="H32" s="632" t="s">
        <v>871</v>
      </c>
      <c r="I32" s="132"/>
    </row>
    <row r="33" spans="1:9" ht="15" thickTop="1" x14ac:dyDescent="0.3">
      <c r="B33" s="193"/>
      <c r="C33" s="193"/>
      <c r="D33" s="193"/>
      <c r="E33" s="193"/>
      <c r="G33" s="109"/>
      <c r="I33" s="132"/>
    </row>
    <row r="34" spans="1:9" ht="15" thickBot="1" x14ac:dyDescent="0.35">
      <c r="B34" s="631" t="s">
        <v>870</v>
      </c>
      <c r="C34" s="633" t="e">
        <f>C12/C32</f>
        <v>#DIV/0!</v>
      </c>
      <c r="D34" s="193"/>
      <c r="E34" s="633" t="e">
        <f>E12/E32</f>
        <v>#DIV/0!</v>
      </c>
      <c r="G34" s="109"/>
      <c r="I34" s="132"/>
    </row>
    <row r="35" spans="1:9" ht="15" thickTop="1" x14ac:dyDescent="0.3">
      <c r="C35" s="193"/>
      <c r="D35" s="193"/>
      <c r="E35" s="193"/>
      <c r="G35" s="109"/>
      <c r="I35" s="132"/>
    </row>
    <row r="36" spans="1:9" ht="15.6" x14ac:dyDescent="0.3">
      <c r="A36" s="635"/>
    </row>
    <row r="38" spans="1:9" x14ac:dyDescent="0.3">
      <c r="E38" s="636"/>
    </row>
    <row r="39" spans="1:9" x14ac:dyDescent="0.3">
      <c r="E39" s="637"/>
    </row>
    <row r="40" spans="1:9" x14ac:dyDescent="0.3">
      <c r="E40" s="637"/>
    </row>
    <row r="41" spans="1:9" x14ac:dyDescent="0.3">
      <c r="E41" s="637"/>
    </row>
    <row r="42" spans="1:9" x14ac:dyDescent="0.3">
      <c r="E42" s="637"/>
    </row>
    <row r="43" spans="1:9" x14ac:dyDescent="0.3">
      <c r="E43" s="637"/>
    </row>
  </sheetData>
  <sheetProtection algorithmName="SHA-512" hashValue="kFeYQ9PWA2kKx4uBFgklCK4NPQLA3YjH8sw1nFULHtMhTcTqMu/iPCLLOUHxQogeZHpN9wxT0FWQNR1OUsCv3w==" saltValue="b3ER24xudRa1NuyqbZ39WQ==" spinCount="100000" sheet="1" objects="1" scenarios="1"/>
  <mergeCells count="1">
    <mergeCell ref="B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365"/>
  <sheetViews>
    <sheetView workbookViewId="0">
      <pane xSplit="3" topLeftCell="D1" activePane="topRight" state="frozen"/>
      <selection pane="topRight" activeCell="D363" sqref="D363"/>
    </sheetView>
  </sheetViews>
  <sheetFormatPr defaultRowHeight="14.4" x14ac:dyDescent="0.3"/>
  <cols>
    <col min="1" max="1" width="29.33203125" style="109" customWidth="1"/>
    <col min="2" max="2" width="72.6640625" style="386" customWidth="1"/>
    <col min="3" max="3" width="54.33203125" customWidth="1"/>
    <col min="4" max="97" width="20.6640625" customWidth="1"/>
  </cols>
  <sheetData>
    <row r="1" spans="1:99" ht="28.8" x14ac:dyDescent="0.3">
      <c r="A1" s="430" t="s">
        <v>650</v>
      </c>
      <c r="B1" s="386" t="s">
        <v>230</v>
      </c>
      <c r="C1" s="132" t="s">
        <v>230</v>
      </c>
      <c r="D1" s="386" t="s">
        <v>656</v>
      </c>
      <c r="E1" s="386" t="s">
        <v>657</v>
      </c>
      <c r="F1" s="386" t="s">
        <v>658</v>
      </c>
      <c r="G1" s="386" t="s">
        <v>659</v>
      </c>
      <c r="H1" s="386" t="s">
        <v>660</v>
      </c>
      <c r="I1" s="386" t="s">
        <v>661</v>
      </c>
      <c r="J1" s="386" t="s">
        <v>662</v>
      </c>
      <c r="K1" s="386"/>
      <c r="L1" s="386"/>
      <c r="M1" s="386"/>
      <c r="N1" s="386"/>
      <c r="O1" s="386"/>
      <c r="P1" s="386"/>
      <c r="Q1" s="386"/>
      <c r="R1" s="386"/>
      <c r="S1" s="386"/>
      <c r="T1" s="386"/>
      <c r="U1" s="386"/>
      <c r="V1" s="386"/>
      <c r="W1" s="386"/>
      <c r="X1" s="386"/>
      <c r="Y1" s="386"/>
      <c r="Z1" s="386"/>
      <c r="AA1" s="386"/>
      <c r="AB1" s="386"/>
      <c r="AC1" s="386"/>
      <c r="AD1" s="386"/>
      <c r="AE1" s="386"/>
      <c r="AF1" s="386"/>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row>
    <row r="2" spans="1:99" x14ac:dyDescent="0.3">
      <c r="A2" s="109" t="s">
        <v>411</v>
      </c>
      <c r="B2" s="386" t="s">
        <v>10</v>
      </c>
      <c r="C2" s="132" t="s">
        <v>2</v>
      </c>
      <c r="D2" s="132" t="s">
        <v>663</v>
      </c>
      <c r="E2" s="132" t="s">
        <v>664</v>
      </c>
      <c r="F2" s="132" t="s">
        <v>665</v>
      </c>
      <c r="G2" s="132" t="s">
        <v>666</v>
      </c>
      <c r="H2" s="132" t="s">
        <v>667</v>
      </c>
      <c r="I2" s="132" t="s">
        <v>668</v>
      </c>
      <c r="J2" s="132" t="s">
        <v>669</v>
      </c>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row>
    <row r="3" spans="1:99" x14ac:dyDescent="0.3">
      <c r="A3" s="109">
        <v>4</v>
      </c>
      <c r="B3" s="386" t="s">
        <v>49</v>
      </c>
      <c r="C3" s="132"/>
      <c r="D3" s="132">
        <v>557592</v>
      </c>
      <c r="E3" s="132">
        <v>111797</v>
      </c>
      <c r="F3" s="132">
        <v>1444033</v>
      </c>
      <c r="G3" s="132">
        <v>188317</v>
      </c>
      <c r="H3" s="132">
        <v>395705</v>
      </c>
      <c r="I3" s="132">
        <v>599506</v>
      </c>
      <c r="J3" s="132">
        <v>553048</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row>
    <row r="4" spans="1:99" x14ac:dyDescent="0.3">
      <c r="A4" s="109">
        <v>5</v>
      </c>
      <c r="B4" s="386" t="s">
        <v>50</v>
      </c>
      <c r="C4" s="132"/>
      <c r="D4" s="132">
        <v>0</v>
      </c>
      <c r="E4" s="132">
        <v>0</v>
      </c>
      <c r="F4" s="132">
        <v>0</v>
      </c>
      <c r="G4" s="132">
        <v>28600</v>
      </c>
      <c r="H4" s="132">
        <v>20863</v>
      </c>
      <c r="I4" s="132">
        <v>0</v>
      </c>
      <c r="J4" s="132">
        <v>583118</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row>
    <row r="5" spans="1:99" x14ac:dyDescent="0.3">
      <c r="A5" s="109">
        <v>6</v>
      </c>
      <c r="B5" s="386" t="s">
        <v>156</v>
      </c>
      <c r="C5" s="132"/>
      <c r="D5" s="132">
        <v>0</v>
      </c>
      <c r="E5" s="132">
        <v>0</v>
      </c>
      <c r="F5" s="132">
        <v>0</v>
      </c>
      <c r="G5" s="132">
        <v>0</v>
      </c>
      <c r="H5" s="132">
        <v>0</v>
      </c>
      <c r="I5" s="132">
        <v>0</v>
      </c>
      <c r="J5" s="132">
        <v>0</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2"/>
      <c r="CP5" s="132"/>
      <c r="CQ5" s="132"/>
      <c r="CR5" s="132"/>
      <c r="CS5" s="132"/>
      <c r="CT5" s="132"/>
      <c r="CU5" s="132"/>
    </row>
    <row r="6" spans="1:99" x14ac:dyDescent="0.3">
      <c r="A6" s="109">
        <v>7</v>
      </c>
      <c r="B6" s="386" t="s">
        <v>102</v>
      </c>
      <c r="C6" s="132"/>
      <c r="D6" s="132">
        <v>0</v>
      </c>
      <c r="E6" s="132">
        <v>35854</v>
      </c>
      <c r="F6" s="132">
        <v>0</v>
      </c>
      <c r="G6" s="132">
        <v>0</v>
      </c>
      <c r="H6" s="132">
        <v>0</v>
      </c>
      <c r="I6" s="132">
        <v>0</v>
      </c>
      <c r="J6" s="132">
        <v>0</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row>
    <row r="7" spans="1:99" x14ac:dyDescent="0.3">
      <c r="A7" s="109">
        <v>9</v>
      </c>
      <c r="B7" s="386" t="s">
        <v>104</v>
      </c>
      <c r="C7" s="132"/>
      <c r="D7" s="132">
        <v>7497983</v>
      </c>
      <c r="E7" s="132">
        <v>9644487</v>
      </c>
      <c r="F7" s="132">
        <v>10702662</v>
      </c>
      <c r="G7" s="132">
        <v>2081396</v>
      </c>
      <c r="H7" s="132">
        <v>3991241</v>
      </c>
      <c r="I7" s="132">
        <v>2285278</v>
      </c>
      <c r="J7" s="132">
        <v>4803941</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row>
    <row r="8" spans="1:99" x14ac:dyDescent="0.3">
      <c r="A8" s="109">
        <v>11</v>
      </c>
      <c r="B8" s="386" t="s">
        <v>103</v>
      </c>
      <c r="C8" s="132"/>
      <c r="D8" s="132">
        <v>0</v>
      </c>
      <c r="E8" s="132">
        <v>0</v>
      </c>
      <c r="F8" s="132">
        <v>0</v>
      </c>
      <c r="G8" s="132">
        <v>0</v>
      </c>
      <c r="H8" s="132">
        <v>0</v>
      </c>
      <c r="I8" s="132">
        <v>0</v>
      </c>
      <c r="J8" s="132">
        <v>0</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row>
    <row r="9" spans="1:99" x14ac:dyDescent="0.3">
      <c r="A9" s="109">
        <v>13</v>
      </c>
      <c r="B9" s="386" t="s">
        <v>412</v>
      </c>
      <c r="C9" s="132"/>
      <c r="D9" s="132">
        <v>0</v>
      </c>
      <c r="E9" s="132">
        <v>0</v>
      </c>
      <c r="F9" s="132">
        <v>0</v>
      </c>
      <c r="G9" s="132">
        <v>0</v>
      </c>
      <c r="H9" s="132">
        <v>0</v>
      </c>
      <c r="I9" s="132">
        <v>0</v>
      </c>
      <c r="J9" s="132">
        <v>0</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row>
    <row r="10" spans="1:99" x14ac:dyDescent="0.3">
      <c r="A10" s="109">
        <v>14</v>
      </c>
      <c r="B10" s="386" t="s">
        <v>413</v>
      </c>
      <c r="C10" s="132"/>
      <c r="D10" s="132">
        <v>0</v>
      </c>
      <c r="E10" s="132">
        <v>0</v>
      </c>
      <c r="F10" s="132">
        <v>0</v>
      </c>
      <c r="G10" s="132">
        <v>0</v>
      </c>
      <c r="H10" s="132">
        <v>0</v>
      </c>
      <c r="I10" s="132">
        <v>0</v>
      </c>
      <c r="J10" s="132">
        <v>0</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row>
    <row r="11" spans="1:99" x14ac:dyDescent="0.3">
      <c r="A11" s="109">
        <v>16</v>
      </c>
      <c r="B11" s="386" t="s">
        <v>106</v>
      </c>
      <c r="C11" s="132"/>
      <c r="D11" s="132">
        <v>16367419</v>
      </c>
      <c r="E11" s="132">
        <v>16054506</v>
      </c>
      <c r="F11" s="132">
        <v>25037834</v>
      </c>
      <c r="G11" s="132">
        <v>8234989</v>
      </c>
      <c r="H11" s="132">
        <v>9841694</v>
      </c>
      <c r="I11" s="132">
        <v>8039275</v>
      </c>
      <c r="J11" s="132">
        <v>5298547</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row>
    <row r="12" spans="1:99" x14ac:dyDescent="0.3">
      <c r="A12" s="109">
        <v>17</v>
      </c>
      <c r="B12" s="386" t="s">
        <v>108</v>
      </c>
      <c r="C12" s="132"/>
      <c r="D12" s="132">
        <v>0</v>
      </c>
      <c r="E12" s="132">
        <v>0</v>
      </c>
      <c r="F12" s="132">
        <v>0</v>
      </c>
      <c r="G12" s="132">
        <v>0</v>
      </c>
      <c r="H12" s="132">
        <v>0</v>
      </c>
      <c r="I12" s="132">
        <v>0</v>
      </c>
      <c r="J12" s="132">
        <v>0</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row>
    <row r="13" spans="1:99" x14ac:dyDescent="0.3">
      <c r="A13" s="109">
        <v>20</v>
      </c>
      <c r="B13" s="386" t="s">
        <v>109</v>
      </c>
      <c r="C13" s="132"/>
      <c r="D13" s="132">
        <v>13640</v>
      </c>
      <c r="E13" s="132">
        <v>0</v>
      </c>
      <c r="F13" s="132">
        <v>0</v>
      </c>
      <c r="G13" s="132">
        <v>0</v>
      </c>
      <c r="H13" s="132">
        <v>0</v>
      </c>
      <c r="I13" s="132">
        <v>0</v>
      </c>
      <c r="J13" s="132">
        <v>0</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row>
    <row r="14" spans="1:99" x14ac:dyDescent="0.3">
      <c r="A14" s="109">
        <v>22</v>
      </c>
      <c r="B14" s="386" t="s">
        <v>110</v>
      </c>
      <c r="C14" s="132"/>
      <c r="D14" s="132">
        <v>-1858568</v>
      </c>
      <c r="E14" s="132">
        <v>0</v>
      </c>
      <c r="F14" s="132">
        <v>200000</v>
      </c>
      <c r="G14" s="132">
        <v>0</v>
      </c>
      <c r="H14" s="132">
        <v>0</v>
      </c>
      <c r="I14" s="132">
        <v>0</v>
      </c>
      <c r="J14" s="132">
        <v>0</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row>
    <row r="15" spans="1:99" x14ac:dyDescent="0.3">
      <c r="A15" s="109">
        <v>23</v>
      </c>
      <c r="B15" s="386" t="s">
        <v>113</v>
      </c>
      <c r="C15" s="132"/>
      <c r="D15" s="132">
        <v>-72295</v>
      </c>
      <c r="E15" s="132">
        <v>5576977</v>
      </c>
      <c r="F15" s="132">
        <v>2339101</v>
      </c>
      <c r="G15" s="132">
        <v>1127021</v>
      </c>
      <c r="H15" s="132">
        <v>874587</v>
      </c>
      <c r="I15" s="132">
        <v>699275</v>
      </c>
      <c r="J15" s="132">
        <v>749165</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row>
    <row r="16" spans="1:99" x14ac:dyDescent="0.3">
      <c r="A16" s="109">
        <v>31</v>
      </c>
      <c r="B16" s="386" t="s">
        <v>414</v>
      </c>
      <c r="C16" s="132"/>
      <c r="D16" s="132">
        <v>0</v>
      </c>
      <c r="E16" s="132">
        <v>0</v>
      </c>
      <c r="F16" s="132">
        <v>0</v>
      </c>
      <c r="G16" s="132">
        <v>0</v>
      </c>
      <c r="H16" s="132">
        <v>0</v>
      </c>
      <c r="I16" s="132">
        <v>0</v>
      </c>
      <c r="J16" s="132">
        <v>0</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row>
    <row r="17" spans="1:99" x14ac:dyDescent="0.3">
      <c r="A17" s="109">
        <v>32</v>
      </c>
      <c r="B17" s="386" t="s">
        <v>415</v>
      </c>
      <c r="C17" s="132"/>
      <c r="D17" s="132">
        <v>0</v>
      </c>
      <c r="E17" s="132">
        <v>0</v>
      </c>
      <c r="F17" s="132">
        <v>0</v>
      </c>
      <c r="G17" s="132">
        <v>0</v>
      </c>
      <c r="H17" s="132">
        <v>0</v>
      </c>
      <c r="I17" s="132">
        <v>0</v>
      </c>
      <c r="J17" s="132">
        <v>0</v>
      </c>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row>
    <row r="18" spans="1:99" x14ac:dyDescent="0.3">
      <c r="A18" s="109">
        <v>33</v>
      </c>
      <c r="B18" s="386" t="s">
        <v>186</v>
      </c>
      <c r="C18" s="132"/>
      <c r="D18" s="132">
        <v>0</v>
      </c>
      <c r="E18" s="132">
        <v>0</v>
      </c>
      <c r="F18" s="132">
        <v>0</v>
      </c>
      <c r="G18" s="132">
        <v>0</v>
      </c>
      <c r="H18" s="132">
        <v>0</v>
      </c>
      <c r="I18" s="132">
        <v>0</v>
      </c>
      <c r="J18" s="132">
        <v>0</v>
      </c>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row>
    <row r="19" spans="1:99" x14ac:dyDescent="0.3">
      <c r="A19" s="109">
        <v>34</v>
      </c>
      <c r="B19" s="386" t="s">
        <v>416</v>
      </c>
      <c r="C19" s="132"/>
      <c r="D19" s="132">
        <v>0</v>
      </c>
      <c r="E19" s="132">
        <v>0</v>
      </c>
      <c r="F19" s="132">
        <v>0</v>
      </c>
      <c r="G19" s="132">
        <v>0</v>
      </c>
      <c r="H19" s="132">
        <v>0</v>
      </c>
      <c r="I19" s="132">
        <v>0</v>
      </c>
      <c r="J19" s="132">
        <v>0</v>
      </c>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row>
    <row r="20" spans="1:99" x14ac:dyDescent="0.3">
      <c r="A20" s="109">
        <v>35</v>
      </c>
      <c r="B20" s="386" t="s">
        <v>417</v>
      </c>
      <c r="C20" s="132"/>
      <c r="D20" s="132">
        <v>0</v>
      </c>
      <c r="E20" s="132">
        <v>0</v>
      </c>
      <c r="F20" s="132">
        <v>0</v>
      </c>
      <c r="G20" s="132">
        <v>0</v>
      </c>
      <c r="H20" s="132">
        <v>0</v>
      </c>
      <c r="I20" s="132">
        <v>0</v>
      </c>
      <c r="J20" s="132">
        <v>0</v>
      </c>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row>
    <row r="21" spans="1:99" x14ac:dyDescent="0.3">
      <c r="A21" s="109">
        <v>36</v>
      </c>
      <c r="B21" s="386" t="s">
        <v>418</v>
      </c>
      <c r="C21" s="132"/>
      <c r="D21" s="132">
        <v>0</v>
      </c>
      <c r="E21" s="132">
        <v>0</v>
      </c>
      <c r="F21" s="132">
        <v>0</v>
      </c>
      <c r="G21" s="132">
        <v>0</v>
      </c>
      <c r="H21" s="132">
        <v>0</v>
      </c>
      <c r="I21" s="132">
        <v>0</v>
      </c>
      <c r="J21" s="132">
        <v>0</v>
      </c>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row>
    <row r="22" spans="1:99" x14ac:dyDescent="0.3">
      <c r="A22" s="109">
        <v>37</v>
      </c>
      <c r="B22" s="386" t="s">
        <v>419</v>
      </c>
      <c r="C22" s="132"/>
      <c r="D22" s="132">
        <v>0</v>
      </c>
      <c r="E22" s="132">
        <v>0</v>
      </c>
      <c r="F22" s="132">
        <v>0</v>
      </c>
      <c r="G22" s="132">
        <v>0</v>
      </c>
      <c r="H22" s="132">
        <v>0</v>
      </c>
      <c r="I22" s="132">
        <v>0</v>
      </c>
      <c r="J22" s="132">
        <v>0</v>
      </c>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row>
    <row r="23" spans="1:99" x14ac:dyDescent="0.3">
      <c r="A23" s="109">
        <v>38</v>
      </c>
      <c r="B23" s="386" t="s">
        <v>420</v>
      </c>
      <c r="C23" s="132"/>
      <c r="D23" s="132">
        <v>0</v>
      </c>
      <c r="E23" s="132">
        <v>0</v>
      </c>
      <c r="F23" s="132">
        <v>0</v>
      </c>
      <c r="G23" s="132">
        <v>0</v>
      </c>
      <c r="H23" s="132">
        <v>0</v>
      </c>
      <c r="I23" s="132">
        <v>0</v>
      </c>
      <c r="J23" s="132">
        <v>0</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row>
    <row r="24" spans="1:99" x14ac:dyDescent="0.3">
      <c r="A24" s="109">
        <v>39</v>
      </c>
      <c r="B24" s="386" t="s">
        <v>421</v>
      </c>
      <c r="C24" s="132"/>
      <c r="D24" s="132">
        <v>0</v>
      </c>
      <c r="E24" s="132">
        <v>0</v>
      </c>
      <c r="F24" s="132">
        <v>0</v>
      </c>
      <c r="G24" s="132">
        <v>0</v>
      </c>
      <c r="H24" s="132">
        <v>0</v>
      </c>
      <c r="I24" s="132">
        <v>0</v>
      </c>
      <c r="J24" s="132">
        <v>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row>
    <row r="25" spans="1:99" x14ac:dyDescent="0.3">
      <c r="A25" s="109">
        <v>40</v>
      </c>
      <c r="B25" s="386" t="s">
        <v>422</v>
      </c>
      <c r="C25" s="132"/>
      <c r="D25" s="132">
        <v>0</v>
      </c>
      <c r="E25" s="132">
        <v>0</v>
      </c>
      <c r="F25" s="132">
        <v>0</v>
      </c>
      <c r="G25" s="132">
        <v>0</v>
      </c>
      <c r="H25" s="132">
        <v>0</v>
      </c>
      <c r="I25" s="132">
        <v>0</v>
      </c>
      <c r="J25" s="132">
        <v>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row>
    <row r="26" spans="1:99" x14ac:dyDescent="0.3">
      <c r="A26" s="109">
        <v>41</v>
      </c>
      <c r="B26" s="386" t="s">
        <v>423</v>
      </c>
      <c r="C26" s="132"/>
      <c r="D26" s="132">
        <v>0</v>
      </c>
      <c r="E26" s="132">
        <v>0</v>
      </c>
      <c r="F26" s="132">
        <v>0</v>
      </c>
      <c r="G26" s="132">
        <v>0</v>
      </c>
      <c r="H26" s="132">
        <v>0</v>
      </c>
      <c r="I26" s="132">
        <v>0</v>
      </c>
      <c r="J26" s="132">
        <v>0</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row>
    <row r="27" spans="1:99" s="436" customFormat="1" x14ac:dyDescent="0.3">
      <c r="A27" s="435">
        <v>44</v>
      </c>
      <c r="B27" s="549" t="s">
        <v>424</v>
      </c>
      <c r="D27" s="436">
        <v>0</v>
      </c>
      <c r="E27" s="436">
        <v>0</v>
      </c>
      <c r="F27" s="436">
        <v>0</v>
      </c>
      <c r="G27" s="436">
        <v>0</v>
      </c>
      <c r="H27" s="436">
        <v>0</v>
      </c>
      <c r="I27" s="436">
        <v>0</v>
      </c>
      <c r="J27" s="436">
        <v>0</v>
      </c>
    </row>
    <row r="28" spans="1:99" s="436" customFormat="1" x14ac:dyDescent="0.3">
      <c r="A28" s="435">
        <v>45</v>
      </c>
      <c r="B28" s="549" t="s">
        <v>425</v>
      </c>
      <c r="D28" s="436">
        <v>0</v>
      </c>
      <c r="E28" s="436">
        <v>0</v>
      </c>
      <c r="F28" s="436">
        <v>0</v>
      </c>
      <c r="G28" s="436">
        <v>0</v>
      </c>
      <c r="H28" s="436">
        <v>0</v>
      </c>
      <c r="I28" s="436">
        <v>0</v>
      </c>
      <c r="J28" s="436">
        <v>0</v>
      </c>
    </row>
    <row r="29" spans="1:99" s="436" customFormat="1" x14ac:dyDescent="0.3">
      <c r="A29" s="435">
        <v>47</v>
      </c>
      <c r="B29" s="549" t="s">
        <v>426</v>
      </c>
      <c r="D29" s="436">
        <v>0</v>
      </c>
      <c r="E29" s="436">
        <v>0</v>
      </c>
      <c r="F29" s="436">
        <v>0</v>
      </c>
      <c r="G29" s="436">
        <v>0</v>
      </c>
      <c r="H29" s="436">
        <v>0</v>
      </c>
      <c r="I29" s="436">
        <v>0</v>
      </c>
      <c r="J29" s="436">
        <v>0</v>
      </c>
    </row>
    <row r="30" spans="1:99" s="436" customFormat="1" ht="13.95" customHeight="1" x14ac:dyDescent="0.3">
      <c r="A30" s="435">
        <v>48</v>
      </c>
      <c r="B30" s="549" t="s">
        <v>53</v>
      </c>
      <c r="D30" s="436">
        <v>0</v>
      </c>
      <c r="E30" s="436">
        <v>0</v>
      </c>
      <c r="F30" s="436">
        <v>0</v>
      </c>
      <c r="G30" s="436">
        <v>0</v>
      </c>
      <c r="H30" s="436">
        <v>0</v>
      </c>
      <c r="I30" s="436">
        <v>0</v>
      </c>
      <c r="J30" s="436">
        <v>0</v>
      </c>
    </row>
    <row r="31" spans="1:99" x14ac:dyDescent="0.3">
      <c r="A31" s="109">
        <v>49</v>
      </c>
      <c r="B31" s="386" t="s">
        <v>125</v>
      </c>
      <c r="C31" s="132"/>
      <c r="D31" s="132">
        <v>0</v>
      </c>
      <c r="E31" s="132">
        <v>0</v>
      </c>
      <c r="F31" s="132">
        <v>0</v>
      </c>
      <c r="G31" s="132">
        <v>0</v>
      </c>
      <c r="H31" s="132">
        <v>0</v>
      </c>
      <c r="I31" s="132">
        <v>0</v>
      </c>
      <c r="J31" s="132">
        <v>0</v>
      </c>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row>
    <row r="32" spans="1:99" x14ac:dyDescent="0.3">
      <c r="A32" s="109">
        <v>50</v>
      </c>
      <c r="B32" s="386" t="s">
        <v>31</v>
      </c>
      <c r="C32" s="132"/>
      <c r="D32" s="132">
        <v>0</v>
      </c>
      <c r="E32" s="132">
        <v>0</v>
      </c>
      <c r="F32" s="132">
        <v>0</v>
      </c>
      <c r="G32" s="132">
        <v>0</v>
      </c>
      <c r="H32" s="132">
        <v>0</v>
      </c>
      <c r="I32" s="132">
        <v>0</v>
      </c>
      <c r="J32" s="132">
        <v>0</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row>
    <row r="33" spans="1:99" x14ac:dyDescent="0.3">
      <c r="A33" s="109">
        <v>51</v>
      </c>
      <c r="B33" s="386" t="s">
        <v>142</v>
      </c>
      <c r="C33" s="132"/>
      <c r="D33" s="132">
        <v>0</v>
      </c>
      <c r="E33" s="132">
        <v>0</v>
      </c>
      <c r="F33" s="132">
        <v>0</v>
      </c>
      <c r="G33" s="132">
        <v>0</v>
      </c>
      <c r="H33" s="132">
        <v>0</v>
      </c>
      <c r="I33" s="132">
        <v>0</v>
      </c>
      <c r="J33" s="132">
        <v>0</v>
      </c>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row>
    <row r="34" spans="1:99" x14ac:dyDescent="0.3">
      <c r="A34" s="109">
        <v>52</v>
      </c>
      <c r="B34" s="386" t="s">
        <v>135</v>
      </c>
      <c r="C34" s="132"/>
      <c r="D34" s="132">
        <v>0</v>
      </c>
      <c r="E34" s="132">
        <v>0</v>
      </c>
      <c r="F34" s="132">
        <v>0</v>
      </c>
      <c r="G34" s="132">
        <v>0</v>
      </c>
      <c r="H34" s="132">
        <v>0</v>
      </c>
      <c r="I34" s="132">
        <v>0</v>
      </c>
      <c r="J34" s="132">
        <v>0</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row>
    <row r="35" spans="1:99" x14ac:dyDescent="0.3">
      <c r="A35" s="109">
        <v>53</v>
      </c>
      <c r="B35" s="386" t="s">
        <v>32</v>
      </c>
      <c r="C35" s="132"/>
      <c r="D35" s="132">
        <v>0</v>
      </c>
      <c r="E35" s="132">
        <v>0</v>
      </c>
      <c r="F35" s="132">
        <v>0</v>
      </c>
      <c r="G35" s="132">
        <v>0</v>
      </c>
      <c r="H35" s="132">
        <v>0</v>
      </c>
      <c r="I35" s="132">
        <v>0</v>
      </c>
      <c r="J35" s="132">
        <v>0</v>
      </c>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row>
    <row r="36" spans="1:99" x14ac:dyDescent="0.3">
      <c r="A36" s="109">
        <v>55</v>
      </c>
      <c r="B36" s="386" t="s">
        <v>145</v>
      </c>
      <c r="C36" s="132"/>
      <c r="D36" s="132">
        <v>0</v>
      </c>
      <c r="E36" s="132">
        <v>0</v>
      </c>
      <c r="F36" s="132">
        <v>0</v>
      </c>
      <c r="G36" s="132">
        <v>0</v>
      </c>
      <c r="H36" s="132">
        <v>0</v>
      </c>
      <c r="I36" s="132">
        <v>0</v>
      </c>
      <c r="J36" s="132">
        <v>0</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row>
    <row r="37" spans="1:99" x14ac:dyDescent="0.3">
      <c r="A37" s="109">
        <v>61</v>
      </c>
      <c r="B37" s="386" t="s">
        <v>158</v>
      </c>
      <c r="C37" s="132"/>
      <c r="D37" s="132">
        <v>0</v>
      </c>
      <c r="E37" s="132">
        <v>0</v>
      </c>
      <c r="F37" s="132">
        <v>0</v>
      </c>
      <c r="G37" s="132">
        <v>0</v>
      </c>
      <c r="H37" s="132">
        <v>0</v>
      </c>
      <c r="I37" s="132">
        <v>0</v>
      </c>
      <c r="J37" s="132">
        <v>0</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row>
    <row r="38" spans="1:99" x14ac:dyDescent="0.3">
      <c r="A38" s="109">
        <v>80</v>
      </c>
      <c r="B38" s="386" t="s">
        <v>115</v>
      </c>
      <c r="C38" s="132"/>
      <c r="D38" s="132">
        <v>0</v>
      </c>
      <c r="E38" s="132">
        <v>0</v>
      </c>
      <c r="F38" s="132">
        <v>0</v>
      </c>
      <c r="G38" s="132">
        <v>0</v>
      </c>
      <c r="H38" s="132">
        <v>0</v>
      </c>
      <c r="I38" s="132">
        <v>0</v>
      </c>
      <c r="J38" s="132">
        <v>0</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row>
    <row r="39" spans="1:99" x14ac:dyDescent="0.3">
      <c r="A39" s="109">
        <v>81</v>
      </c>
      <c r="B39" s="386" t="s">
        <v>116</v>
      </c>
      <c r="C39" s="132"/>
      <c r="D39" s="132">
        <v>0</v>
      </c>
      <c r="E39" s="132">
        <v>0</v>
      </c>
      <c r="F39" s="132">
        <v>0</v>
      </c>
      <c r="G39" s="132">
        <v>0</v>
      </c>
      <c r="H39" s="132">
        <v>0</v>
      </c>
      <c r="I39" s="132">
        <v>0</v>
      </c>
      <c r="J39" s="132">
        <v>0</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row>
    <row r="40" spans="1:99" x14ac:dyDescent="0.3">
      <c r="A40" s="109">
        <v>82</v>
      </c>
      <c r="B40" s="386" t="s">
        <v>201</v>
      </c>
      <c r="C40" s="132"/>
      <c r="D40" s="132">
        <v>0</v>
      </c>
      <c r="E40" s="132">
        <v>0</v>
      </c>
      <c r="F40" s="132">
        <v>0</v>
      </c>
      <c r="G40" s="132">
        <v>0</v>
      </c>
      <c r="H40" s="132">
        <v>0</v>
      </c>
      <c r="I40" s="132">
        <v>0</v>
      </c>
      <c r="J40" s="132">
        <v>0</v>
      </c>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row>
    <row r="41" spans="1:99" x14ac:dyDescent="0.3">
      <c r="A41" s="109">
        <v>83</v>
      </c>
      <c r="B41" s="386" t="s">
        <v>33</v>
      </c>
      <c r="C41" s="132"/>
      <c r="D41" s="132">
        <v>0</v>
      </c>
      <c r="E41" s="132">
        <v>0</v>
      </c>
      <c r="F41" s="132">
        <v>0</v>
      </c>
      <c r="G41" s="132">
        <v>0</v>
      </c>
      <c r="H41" s="132">
        <v>0</v>
      </c>
      <c r="I41" s="132">
        <v>0</v>
      </c>
      <c r="J41" s="132">
        <v>0</v>
      </c>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row>
    <row r="42" spans="1:99" x14ac:dyDescent="0.3">
      <c r="A42" s="109">
        <v>84</v>
      </c>
      <c r="B42" s="386" t="s">
        <v>124</v>
      </c>
      <c r="C42" s="132"/>
      <c r="D42" s="132">
        <v>0</v>
      </c>
      <c r="E42" s="132">
        <v>0</v>
      </c>
      <c r="F42" s="132">
        <v>0</v>
      </c>
      <c r="G42" s="132">
        <v>0</v>
      </c>
      <c r="H42" s="132">
        <v>0</v>
      </c>
      <c r="I42" s="132">
        <v>0</v>
      </c>
      <c r="J42" s="132">
        <v>0</v>
      </c>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row>
    <row r="43" spans="1:99" x14ac:dyDescent="0.3">
      <c r="A43" s="109">
        <v>85</v>
      </c>
      <c r="B43" s="386" t="s">
        <v>126</v>
      </c>
      <c r="C43" s="132"/>
      <c r="D43" s="132">
        <v>0</v>
      </c>
      <c r="E43" s="132">
        <v>0</v>
      </c>
      <c r="F43" s="132">
        <v>0</v>
      </c>
      <c r="G43" s="132">
        <v>0</v>
      </c>
      <c r="H43" s="132">
        <v>0</v>
      </c>
      <c r="I43" s="132">
        <v>0</v>
      </c>
      <c r="J43" s="132">
        <v>0</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row>
    <row r="44" spans="1:99" x14ac:dyDescent="0.3">
      <c r="A44" s="109">
        <v>88</v>
      </c>
      <c r="B44" s="386" t="s">
        <v>123</v>
      </c>
      <c r="C44" s="132"/>
      <c r="D44" s="132">
        <v>0</v>
      </c>
      <c r="E44" s="132">
        <v>0</v>
      </c>
      <c r="F44" s="132">
        <v>0</v>
      </c>
      <c r="G44" s="132">
        <v>0</v>
      </c>
      <c r="H44" s="132">
        <v>0</v>
      </c>
      <c r="I44" s="132">
        <v>0</v>
      </c>
      <c r="J44" s="132">
        <v>0</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row>
    <row r="45" spans="1:99" x14ac:dyDescent="0.3">
      <c r="A45" s="109">
        <v>89</v>
      </c>
      <c r="B45" s="386" t="s">
        <v>127</v>
      </c>
      <c r="C45" s="132"/>
      <c r="D45" s="132">
        <v>0</v>
      </c>
      <c r="E45" s="132">
        <v>0</v>
      </c>
      <c r="F45" s="132">
        <v>0</v>
      </c>
      <c r="G45" s="132">
        <v>0</v>
      </c>
      <c r="H45" s="132">
        <v>0</v>
      </c>
      <c r="I45" s="132">
        <v>0</v>
      </c>
      <c r="J45" s="132">
        <v>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row>
    <row r="46" spans="1:99" x14ac:dyDescent="0.3">
      <c r="A46" s="109">
        <v>90</v>
      </c>
      <c r="B46" s="386" t="s">
        <v>120</v>
      </c>
      <c r="C46" s="132"/>
      <c r="D46" s="132">
        <v>0</v>
      </c>
      <c r="E46" s="132">
        <v>0</v>
      </c>
      <c r="F46" s="132">
        <v>0</v>
      </c>
      <c r="G46" s="132">
        <v>0</v>
      </c>
      <c r="H46" s="132">
        <v>0</v>
      </c>
      <c r="I46" s="132">
        <v>0</v>
      </c>
      <c r="J46" s="132">
        <v>0</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32"/>
      <c r="BW46" s="132"/>
      <c r="BX46" s="132"/>
      <c r="BY46" s="132"/>
      <c r="BZ46" s="132"/>
      <c r="CA46" s="132"/>
      <c r="CB46" s="132"/>
      <c r="CC46" s="132"/>
      <c r="CD46" s="132"/>
      <c r="CE46" s="132"/>
      <c r="CF46" s="132"/>
      <c r="CG46" s="132"/>
      <c r="CH46" s="132"/>
      <c r="CI46" s="132"/>
      <c r="CJ46" s="132"/>
      <c r="CK46" s="132"/>
      <c r="CL46" s="132"/>
      <c r="CM46" s="132"/>
      <c r="CN46" s="132"/>
      <c r="CO46" s="132"/>
      <c r="CP46" s="132"/>
      <c r="CQ46" s="132"/>
      <c r="CR46" s="132"/>
      <c r="CS46" s="132"/>
      <c r="CT46" s="132"/>
      <c r="CU46" s="132"/>
    </row>
    <row r="47" spans="1:99" x14ac:dyDescent="0.3">
      <c r="A47" s="109">
        <v>91</v>
      </c>
      <c r="B47" s="386" t="s">
        <v>121</v>
      </c>
      <c r="C47" s="132"/>
      <c r="D47" s="132">
        <v>0</v>
      </c>
      <c r="E47" s="132">
        <v>0</v>
      </c>
      <c r="F47" s="132">
        <v>0</v>
      </c>
      <c r="G47" s="132">
        <v>0</v>
      </c>
      <c r="H47" s="132">
        <v>0</v>
      </c>
      <c r="I47" s="132">
        <v>0</v>
      </c>
      <c r="J47" s="132">
        <v>0</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row>
    <row r="48" spans="1:99" x14ac:dyDescent="0.3">
      <c r="A48" s="109">
        <v>93</v>
      </c>
      <c r="B48" s="386" t="s">
        <v>133</v>
      </c>
      <c r="C48" s="132"/>
      <c r="D48" s="132">
        <v>0</v>
      </c>
      <c r="E48" s="132">
        <v>0</v>
      </c>
      <c r="F48" s="132">
        <v>0</v>
      </c>
      <c r="G48" s="132">
        <v>0</v>
      </c>
      <c r="H48" s="132">
        <v>0</v>
      </c>
      <c r="I48" s="132">
        <v>0</v>
      </c>
      <c r="J48" s="132">
        <v>0</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32"/>
      <c r="CG48" s="132"/>
      <c r="CH48" s="132"/>
      <c r="CI48" s="132"/>
      <c r="CJ48" s="132"/>
      <c r="CK48" s="132"/>
      <c r="CL48" s="132"/>
      <c r="CM48" s="132"/>
      <c r="CN48" s="132"/>
      <c r="CO48" s="132"/>
      <c r="CP48" s="132"/>
      <c r="CQ48" s="132"/>
      <c r="CR48" s="132"/>
      <c r="CS48" s="132"/>
      <c r="CT48" s="132"/>
      <c r="CU48" s="132"/>
    </row>
    <row r="49" spans="1:99" x14ac:dyDescent="0.3">
      <c r="A49" s="109">
        <v>94</v>
      </c>
      <c r="B49" s="386" t="s">
        <v>136</v>
      </c>
      <c r="C49" s="132"/>
      <c r="D49" s="132">
        <v>0</v>
      </c>
      <c r="E49" s="132">
        <v>0</v>
      </c>
      <c r="F49" s="132">
        <v>0</v>
      </c>
      <c r="G49" s="132">
        <v>0</v>
      </c>
      <c r="H49" s="132">
        <v>0</v>
      </c>
      <c r="I49" s="132">
        <v>0</v>
      </c>
      <c r="J49" s="132">
        <v>0</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132"/>
      <c r="CF49" s="132"/>
      <c r="CG49" s="132"/>
      <c r="CH49" s="132"/>
      <c r="CI49" s="132"/>
      <c r="CJ49" s="132"/>
      <c r="CK49" s="132"/>
      <c r="CL49" s="132"/>
      <c r="CM49" s="132"/>
      <c r="CN49" s="132"/>
      <c r="CO49" s="132"/>
      <c r="CP49" s="132"/>
      <c r="CQ49" s="132"/>
      <c r="CR49" s="132"/>
      <c r="CS49" s="132"/>
      <c r="CT49" s="132"/>
      <c r="CU49" s="132"/>
    </row>
    <row r="50" spans="1:99" x14ac:dyDescent="0.3">
      <c r="A50" s="109">
        <v>97</v>
      </c>
      <c r="B50" s="386" t="s">
        <v>132</v>
      </c>
      <c r="C50" s="132"/>
      <c r="D50" s="132">
        <v>0</v>
      </c>
      <c r="E50" s="132">
        <v>0</v>
      </c>
      <c r="F50" s="132">
        <v>0</v>
      </c>
      <c r="G50" s="132">
        <v>0</v>
      </c>
      <c r="H50" s="132">
        <v>0</v>
      </c>
      <c r="I50" s="132">
        <v>0</v>
      </c>
      <c r="J50" s="132">
        <v>0</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2"/>
      <c r="CE50" s="132"/>
      <c r="CF50" s="132"/>
      <c r="CG50" s="132"/>
      <c r="CH50" s="132"/>
      <c r="CI50" s="132"/>
      <c r="CJ50" s="132"/>
      <c r="CK50" s="132"/>
      <c r="CL50" s="132"/>
      <c r="CM50" s="132"/>
      <c r="CN50" s="132"/>
      <c r="CO50" s="132"/>
      <c r="CP50" s="132"/>
      <c r="CQ50" s="132"/>
      <c r="CR50" s="132"/>
      <c r="CS50" s="132"/>
      <c r="CT50" s="132"/>
      <c r="CU50" s="132"/>
    </row>
    <row r="51" spans="1:99" x14ac:dyDescent="0.3">
      <c r="A51" s="109">
        <v>98</v>
      </c>
      <c r="B51" s="386" t="s">
        <v>137</v>
      </c>
      <c r="C51" s="132"/>
      <c r="D51" s="132">
        <v>0</v>
      </c>
      <c r="E51" s="132">
        <v>0</v>
      </c>
      <c r="F51" s="132">
        <v>0</v>
      </c>
      <c r="G51" s="132">
        <v>0</v>
      </c>
      <c r="H51" s="132">
        <v>0</v>
      </c>
      <c r="I51" s="132">
        <v>0</v>
      </c>
      <c r="J51" s="132">
        <v>0</v>
      </c>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row>
    <row r="52" spans="1:99" x14ac:dyDescent="0.3">
      <c r="A52" s="109">
        <v>99</v>
      </c>
      <c r="B52" s="386" t="s">
        <v>134</v>
      </c>
      <c r="C52" s="132"/>
      <c r="D52" s="132">
        <v>0</v>
      </c>
      <c r="E52" s="132">
        <v>0</v>
      </c>
      <c r="F52" s="132">
        <v>0</v>
      </c>
      <c r="G52" s="132">
        <v>0</v>
      </c>
      <c r="H52" s="132">
        <v>0</v>
      </c>
      <c r="I52" s="132">
        <v>0</v>
      </c>
      <c r="J52" s="132">
        <v>0</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32"/>
      <c r="BM52" s="132"/>
      <c r="BN52" s="132"/>
      <c r="BO52" s="132"/>
      <c r="BP52" s="132"/>
      <c r="BQ52" s="132"/>
      <c r="BR52" s="132"/>
      <c r="BS52" s="132"/>
      <c r="BT52" s="132"/>
      <c r="BU52" s="132"/>
      <c r="BV52" s="132"/>
      <c r="BW52" s="132"/>
      <c r="BX52" s="132"/>
      <c r="BY52" s="132"/>
      <c r="BZ52" s="132"/>
      <c r="CA52" s="132"/>
      <c r="CB52" s="132"/>
      <c r="CC52" s="132"/>
      <c r="CD52" s="132"/>
      <c r="CE52" s="132"/>
      <c r="CF52" s="132"/>
      <c r="CG52" s="132"/>
      <c r="CH52" s="132"/>
      <c r="CI52" s="132"/>
      <c r="CJ52" s="132"/>
      <c r="CK52" s="132"/>
      <c r="CL52" s="132"/>
      <c r="CM52" s="132"/>
      <c r="CN52" s="132"/>
      <c r="CO52" s="132"/>
      <c r="CP52" s="132"/>
      <c r="CQ52" s="132"/>
      <c r="CR52" s="132"/>
      <c r="CS52" s="132"/>
      <c r="CT52" s="132"/>
      <c r="CU52" s="132"/>
    </row>
    <row r="53" spans="1:99" x14ac:dyDescent="0.3">
      <c r="A53" s="109">
        <v>100</v>
      </c>
      <c r="B53" s="386" t="s">
        <v>147</v>
      </c>
      <c r="C53" s="132"/>
      <c r="D53" s="132">
        <v>0</v>
      </c>
      <c r="E53" s="132">
        <v>0</v>
      </c>
      <c r="F53" s="132">
        <v>0</v>
      </c>
      <c r="G53" s="132">
        <v>0</v>
      </c>
      <c r="H53" s="132">
        <v>0</v>
      </c>
      <c r="I53" s="132">
        <v>0</v>
      </c>
      <c r="J53" s="132">
        <v>0</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row>
    <row r="54" spans="1:99" x14ac:dyDescent="0.3">
      <c r="A54" s="109">
        <v>101</v>
      </c>
      <c r="B54" s="386" t="s">
        <v>146</v>
      </c>
      <c r="C54" s="132"/>
      <c r="D54" s="132">
        <v>0</v>
      </c>
      <c r="E54" s="132">
        <v>0</v>
      </c>
      <c r="F54" s="132">
        <v>0</v>
      </c>
      <c r="G54" s="132">
        <v>0</v>
      </c>
      <c r="H54" s="132">
        <v>0</v>
      </c>
      <c r="I54" s="132">
        <v>0</v>
      </c>
      <c r="J54" s="132">
        <v>0</v>
      </c>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2"/>
      <c r="BR54" s="132"/>
      <c r="BS54" s="132"/>
      <c r="BT54" s="132"/>
      <c r="BU54" s="132"/>
      <c r="BV54" s="132"/>
      <c r="BW54" s="132"/>
      <c r="BX54" s="132"/>
      <c r="BY54" s="132"/>
      <c r="BZ54" s="132"/>
      <c r="CA54" s="132"/>
      <c r="CB54" s="132"/>
      <c r="CC54" s="132"/>
      <c r="CD54" s="132"/>
      <c r="CE54" s="132"/>
      <c r="CF54" s="132"/>
      <c r="CG54" s="132"/>
      <c r="CH54" s="132"/>
      <c r="CI54" s="132"/>
      <c r="CJ54" s="132"/>
      <c r="CK54" s="132"/>
      <c r="CL54" s="132"/>
      <c r="CM54" s="132"/>
      <c r="CN54" s="132"/>
      <c r="CO54" s="132"/>
      <c r="CP54" s="132"/>
      <c r="CQ54" s="132"/>
      <c r="CR54" s="132"/>
      <c r="CS54" s="132"/>
      <c r="CT54" s="132"/>
      <c r="CU54" s="132"/>
    </row>
    <row r="55" spans="1:99" x14ac:dyDescent="0.3">
      <c r="A55" s="109">
        <v>102</v>
      </c>
      <c r="B55" s="386" t="s">
        <v>159</v>
      </c>
      <c r="C55" s="132"/>
      <c r="D55" s="132">
        <v>0</v>
      </c>
      <c r="E55" s="132">
        <v>0</v>
      </c>
      <c r="F55" s="132">
        <v>0</v>
      </c>
      <c r="G55" s="132">
        <v>0</v>
      </c>
      <c r="H55" s="132">
        <v>0</v>
      </c>
      <c r="I55" s="132">
        <v>0</v>
      </c>
      <c r="J55" s="132">
        <v>0</v>
      </c>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c r="BX55" s="132"/>
      <c r="BY55" s="132"/>
      <c r="BZ55" s="132"/>
      <c r="CA55" s="132"/>
      <c r="CB55" s="132"/>
      <c r="CC55" s="132"/>
      <c r="CD55" s="132"/>
      <c r="CE55" s="132"/>
      <c r="CF55" s="132"/>
      <c r="CG55" s="132"/>
      <c r="CH55" s="132"/>
      <c r="CI55" s="132"/>
      <c r="CJ55" s="132"/>
      <c r="CK55" s="132"/>
      <c r="CL55" s="132"/>
      <c r="CM55" s="132"/>
      <c r="CN55" s="132"/>
      <c r="CO55" s="132"/>
      <c r="CP55" s="132"/>
      <c r="CQ55" s="132"/>
      <c r="CR55" s="132"/>
      <c r="CS55" s="132"/>
      <c r="CT55" s="132"/>
      <c r="CU55" s="132"/>
    </row>
    <row r="56" spans="1:99" x14ac:dyDescent="0.3">
      <c r="A56" s="109">
        <v>103</v>
      </c>
      <c r="B56" s="386" t="s">
        <v>160</v>
      </c>
      <c r="C56" s="132"/>
      <c r="D56" s="132">
        <v>0</v>
      </c>
      <c r="E56" s="132">
        <v>0</v>
      </c>
      <c r="F56" s="132">
        <v>0</v>
      </c>
      <c r="G56" s="132">
        <v>0</v>
      </c>
      <c r="H56" s="132">
        <v>0</v>
      </c>
      <c r="I56" s="132">
        <v>0</v>
      </c>
      <c r="J56" s="132">
        <v>0</v>
      </c>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c r="CF56" s="132"/>
      <c r="CG56" s="132"/>
      <c r="CH56" s="132"/>
      <c r="CI56" s="132"/>
      <c r="CJ56" s="132"/>
      <c r="CK56" s="132"/>
      <c r="CL56" s="132"/>
      <c r="CM56" s="132"/>
      <c r="CN56" s="132"/>
      <c r="CO56" s="132"/>
      <c r="CP56" s="132"/>
      <c r="CQ56" s="132"/>
      <c r="CR56" s="132"/>
      <c r="CS56" s="132"/>
      <c r="CT56" s="132"/>
      <c r="CU56" s="132"/>
    </row>
    <row r="57" spans="1:99" x14ac:dyDescent="0.3">
      <c r="A57" s="109">
        <v>104</v>
      </c>
      <c r="B57" s="386" t="s">
        <v>427</v>
      </c>
      <c r="C57" s="132"/>
      <c r="D57" s="132">
        <v>0</v>
      </c>
      <c r="E57" s="132">
        <v>0</v>
      </c>
      <c r="F57" s="132">
        <v>0</v>
      </c>
      <c r="G57" s="132">
        <v>0</v>
      </c>
      <c r="H57" s="132">
        <v>0</v>
      </c>
      <c r="I57" s="132">
        <v>0</v>
      </c>
      <c r="J57" s="132">
        <v>0</v>
      </c>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row>
    <row r="58" spans="1:99" x14ac:dyDescent="0.3">
      <c r="A58" s="109">
        <v>107</v>
      </c>
      <c r="B58" s="386" t="s">
        <v>428</v>
      </c>
      <c r="C58" s="132"/>
      <c r="D58" s="132">
        <v>0</v>
      </c>
      <c r="E58" s="132">
        <v>0</v>
      </c>
      <c r="F58" s="132">
        <v>0</v>
      </c>
      <c r="G58" s="132">
        <v>0</v>
      </c>
      <c r="H58" s="132">
        <v>0</v>
      </c>
      <c r="I58" s="132">
        <v>0</v>
      </c>
      <c r="J58" s="132">
        <v>0</v>
      </c>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H58" s="132"/>
      <c r="CI58" s="132"/>
      <c r="CJ58" s="132"/>
      <c r="CK58" s="132"/>
      <c r="CL58" s="132"/>
      <c r="CM58" s="132"/>
      <c r="CN58" s="132"/>
      <c r="CO58" s="132"/>
      <c r="CP58" s="132"/>
      <c r="CQ58" s="132"/>
      <c r="CR58" s="132"/>
      <c r="CS58" s="132"/>
      <c r="CT58" s="132"/>
      <c r="CU58" s="132"/>
    </row>
    <row r="59" spans="1:99" x14ac:dyDescent="0.3">
      <c r="A59" s="109">
        <v>108</v>
      </c>
      <c r="B59" s="386" t="s">
        <v>429</v>
      </c>
      <c r="C59" s="132"/>
      <c r="D59" s="132">
        <v>0</v>
      </c>
      <c r="E59" s="132">
        <v>0</v>
      </c>
      <c r="F59" s="132">
        <v>0</v>
      </c>
      <c r="G59" s="132">
        <v>0</v>
      </c>
      <c r="H59" s="132">
        <v>0</v>
      </c>
      <c r="I59" s="132">
        <v>0</v>
      </c>
      <c r="J59" s="132">
        <v>0</v>
      </c>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32"/>
      <c r="AX59" s="132"/>
      <c r="AY59" s="132"/>
      <c r="AZ59" s="132"/>
      <c r="BA59" s="132"/>
      <c r="BB59" s="132"/>
      <c r="BC59" s="132"/>
      <c r="BD59" s="132"/>
      <c r="BE59" s="132"/>
      <c r="BF59" s="132"/>
      <c r="BG59" s="132"/>
      <c r="BH59" s="132"/>
      <c r="BI59" s="132"/>
      <c r="BJ59" s="132"/>
      <c r="BK59" s="132"/>
      <c r="BL59" s="132"/>
      <c r="BM59" s="132"/>
      <c r="BN59" s="132"/>
      <c r="BO59" s="132"/>
      <c r="BP59" s="132"/>
      <c r="BQ59" s="132"/>
      <c r="BR59" s="132"/>
      <c r="BS59" s="132"/>
      <c r="BT59" s="132"/>
      <c r="BU59" s="132"/>
      <c r="BV59" s="132"/>
      <c r="BW59" s="132"/>
      <c r="BX59" s="132"/>
      <c r="BY59" s="132"/>
      <c r="BZ59" s="132"/>
      <c r="CA59" s="132"/>
      <c r="CB59" s="132"/>
      <c r="CC59" s="132"/>
      <c r="CD59" s="132"/>
      <c r="CE59" s="132"/>
      <c r="CF59" s="132"/>
      <c r="CG59" s="132"/>
      <c r="CH59" s="132"/>
      <c r="CI59" s="132"/>
      <c r="CJ59" s="132"/>
      <c r="CK59" s="132"/>
      <c r="CL59" s="132"/>
      <c r="CM59" s="132"/>
      <c r="CN59" s="132"/>
      <c r="CO59" s="132"/>
      <c r="CP59" s="132"/>
      <c r="CQ59" s="132"/>
      <c r="CR59" s="132"/>
      <c r="CS59" s="132"/>
      <c r="CT59" s="132"/>
      <c r="CU59" s="132"/>
    </row>
    <row r="60" spans="1:99" x14ac:dyDescent="0.3">
      <c r="A60" s="109">
        <v>147</v>
      </c>
      <c r="B60" s="386" t="s">
        <v>430</v>
      </c>
      <c r="C60" s="132"/>
      <c r="D60" s="132">
        <v>0</v>
      </c>
      <c r="E60" s="132">
        <v>0</v>
      </c>
      <c r="F60" s="132">
        <v>0</v>
      </c>
      <c r="G60" s="132">
        <v>0</v>
      </c>
      <c r="H60" s="132">
        <v>0</v>
      </c>
      <c r="I60" s="132">
        <v>0</v>
      </c>
      <c r="J60" s="132">
        <v>0</v>
      </c>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2"/>
      <c r="CU60" s="132"/>
    </row>
    <row r="61" spans="1:99" x14ac:dyDescent="0.3">
      <c r="A61" s="109">
        <v>148</v>
      </c>
      <c r="B61" s="386" t="s">
        <v>431</v>
      </c>
      <c r="C61" s="132"/>
      <c r="D61" s="132">
        <v>0</v>
      </c>
      <c r="E61" s="132">
        <v>0</v>
      </c>
      <c r="F61" s="132">
        <v>0</v>
      </c>
      <c r="G61" s="132">
        <v>0</v>
      </c>
      <c r="H61" s="132">
        <v>0</v>
      </c>
      <c r="I61" s="132">
        <v>0</v>
      </c>
      <c r="J61" s="132">
        <v>0</v>
      </c>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132"/>
      <c r="BX61" s="132"/>
      <c r="BY61" s="132"/>
      <c r="BZ61" s="132"/>
      <c r="CA61" s="132"/>
      <c r="CB61" s="132"/>
      <c r="CC61" s="132"/>
      <c r="CD61" s="132"/>
      <c r="CE61" s="132"/>
      <c r="CF61" s="132"/>
      <c r="CG61" s="132"/>
      <c r="CH61" s="132"/>
      <c r="CI61" s="132"/>
      <c r="CJ61" s="132"/>
      <c r="CK61" s="132"/>
      <c r="CL61" s="132"/>
      <c r="CM61" s="132"/>
      <c r="CN61" s="132"/>
      <c r="CO61" s="132"/>
      <c r="CP61" s="132"/>
      <c r="CQ61" s="132"/>
      <c r="CR61" s="132"/>
      <c r="CS61" s="132"/>
      <c r="CT61" s="132"/>
      <c r="CU61" s="132"/>
    </row>
    <row r="62" spans="1:99" x14ac:dyDescent="0.3">
      <c r="A62" s="109">
        <v>149</v>
      </c>
      <c r="B62" s="386" t="s">
        <v>432</v>
      </c>
      <c r="C62" s="132"/>
      <c r="D62" s="132">
        <v>0</v>
      </c>
      <c r="E62" s="132">
        <v>0</v>
      </c>
      <c r="F62" s="132">
        <v>0</v>
      </c>
      <c r="G62" s="132">
        <v>0</v>
      </c>
      <c r="H62" s="132">
        <v>0</v>
      </c>
      <c r="I62" s="132">
        <v>0</v>
      </c>
      <c r="J62" s="132">
        <v>0</v>
      </c>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row>
    <row r="63" spans="1:99" x14ac:dyDescent="0.3">
      <c r="A63" s="109">
        <v>150</v>
      </c>
      <c r="B63" s="386" t="s">
        <v>433</v>
      </c>
      <c r="C63" s="132"/>
      <c r="D63" s="132">
        <v>0</v>
      </c>
      <c r="E63" s="132">
        <v>0</v>
      </c>
      <c r="F63" s="132">
        <v>0</v>
      </c>
      <c r="G63" s="132">
        <v>0</v>
      </c>
      <c r="H63" s="132">
        <v>0</v>
      </c>
      <c r="I63" s="132">
        <v>0</v>
      </c>
      <c r="J63" s="132">
        <v>0</v>
      </c>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row>
    <row r="64" spans="1:99" x14ac:dyDescent="0.3">
      <c r="A64" s="109">
        <v>171</v>
      </c>
      <c r="B64" s="386" t="s">
        <v>114</v>
      </c>
      <c r="C64" s="132"/>
      <c r="D64" s="132">
        <v>0</v>
      </c>
      <c r="E64" s="132">
        <v>0</v>
      </c>
      <c r="F64" s="132">
        <v>0</v>
      </c>
      <c r="G64" s="132">
        <v>0</v>
      </c>
      <c r="H64" s="132">
        <v>0</v>
      </c>
      <c r="I64" s="132">
        <v>0</v>
      </c>
      <c r="J64" s="132">
        <v>0</v>
      </c>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row>
    <row r="65" spans="1:99" x14ac:dyDescent="0.3">
      <c r="A65" s="109">
        <v>191</v>
      </c>
      <c r="B65" s="386" t="s">
        <v>129</v>
      </c>
      <c r="C65" s="132"/>
      <c r="D65" s="132">
        <v>0</v>
      </c>
      <c r="E65" s="132">
        <v>0</v>
      </c>
      <c r="F65" s="132">
        <v>0</v>
      </c>
      <c r="G65" s="132">
        <v>0</v>
      </c>
      <c r="H65" s="132">
        <v>0</v>
      </c>
      <c r="I65" s="132">
        <v>0</v>
      </c>
      <c r="J65" s="132">
        <v>0</v>
      </c>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row>
    <row r="66" spans="1:99" x14ac:dyDescent="0.3">
      <c r="A66" s="109">
        <v>192</v>
      </c>
      <c r="B66" s="386" t="s">
        <v>140</v>
      </c>
      <c r="C66" s="132"/>
      <c r="D66" s="132">
        <v>0</v>
      </c>
      <c r="E66" s="132">
        <v>0</v>
      </c>
      <c r="F66" s="132">
        <v>0</v>
      </c>
      <c r="G66" s="132">
        <v>0</v>
      </c>
      <c r="H66" s="132">
        <v>0</v>
      </c>
      <c r="I66" s="132">
        <v>0</v>
      </c>
      <c r="J66" s="132">
        <v>0</v>
      </c>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32"/>
      <c r="AX66" s="132"/>
      <c r="AY66" s="132"/>
      <c r="AZ66" s="132"/>
      <c r="BA66" s="132"/>
      <c r="BB66" s="132"/>
      <c r="BC66" s="132"/>
      <c r="BD66" s="132"/>
      <c r="BE66" s="132"/>
      <c r="BF66" s="132"/>
      <c r="BG66" s="132"/>
      <c r="BH66" s="132"/>
      <c r="BI66" s="132"/>
      <c r="BJ66" s="132"/>
      <c r="BK66" s="132"/>
      <c r="BL66" s="132"/>
      <c r="BM66" s="132"/>
      <c r="BN66" s="132"/>
      <c r="BO66" s="132"/>
      <c r="BP66" s="132"/>
      <c r="BQ66" s="132"/>
      <c r="BR66" s="132"/>
      <c r="BS66" s="132"/>
      <c r="BT66" s="132"/>
      <c r="BU66" s="132"/>
      <c r="BV66" s="132"/>
      <c r="BW66" s="132"/>
      <c r="BX66" s="132"/>
      <c r="BY66" s="132"/>
      <c r="BZ66" s="132"/>
      <c r="CA66" s="132"/>
      <c r="CB66" s="132"/>
      <c r="CC66" s="132"/>
      <c r="CD66" s="132"/>
      <c r="CE66" s="132"/>
      <c r="CF66" s="132"/>
      <c r="CG66" s="132"/>
      <c r="CH66" s="132"/>
      <c r="CI66" s="132"/>
      <c r="CJ66" s="132"/>
      <c r="CK66" s="132"/>
      <c r="CL66" s="132"/>
      <c r="CM66" s="132"/>
      <c r="CN66" s="132"/>
      <c r="CO66" s="132"/>
      <c r="CP66" s="132"/>
      <c r="CQ66" s="132"/>
      <c r="CR66" s="132"/>
      <c r="CS66" s="132"/>
      <c r="CT66" s="132"/>
      <c r="CU66" s="132"/>
    </row>
    <row r="67" spans="1:99" x14ac:dyDescent="0.3">
      <c r="A67" s="109">
        <v>193</v>
      </c>
      <c r="B67" s="386" t="s">
        <v>187</v>
      </c>
      <c r="C67" s="132"/>
      <c r="D67" s="132">
        <v>0</v>
      </c>
      <c r="E67" s="132">
        <v>0</v>
      </c>
      <c r="F67" s="132">
        <v>0</v>
      </c>
      <c r="G67" s="132">
        <v>0</v>
      </c>
      <c r="H67" s="132">
        <v>0</v>
      </c>
      <c r="I67" s="132">
        <v>0</v>
      </c>
      <c r="J67" s="132">
        <v>0</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c r="CL67" s="132"/>
      <c r="CM67" s="132"/>
      <c r="CN67" s="132"/>
      <c r="CO67" s="132"/>
      <c r="CP67" s="132"/>
      <c r="CQ67" s="132"/>
      <c r="CR67" s="132"/>
      <c r="CS67" s="132"/>
      <c r="CT67" s="132"/>
      <c r="CU67" s="132"/>
    </row>
    <row r="68" spans="1:99" x14ac:dyDescent="0.3">
      <c r="A68" s="109">
        <v>194</v>
      </c>
      <c r="B68" s="386" t="s">
        <v>434</v>
      </c>
      <c r="C68" s="132"/>
      <c r="D68" s="132">
        <v>0</v>
      </c>
      <c r="E68" s="132">
        <v>0</v>
      </c>
      <c r="F68" s="132">
        <v>0</v>
      </c>
      <c r="G68" s="132">
        <v>0</v>
      </c>
      <c r="H68" s="132">
        <v>0</v>
      </c>
      <c r="I68" s="132">
        <v>0</v>
      </c>
      <c r="J68" s="132">
        <v>0</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row>
    <row r="69" spans="1:99" x14ac:dyDescent="0.3">
      <c r="A69" s="109">
        <v>252</v>
      </c>
      <c r="B69" s="386" t="s">
        <v>34</v>
      </c>
      <c r="C69" s="132"/>
      <c r="D69" s="132">
        <v>3547990</v>
      </c>
      <c r="E69" s="132">
        <v>734509</v>
      </c>
      <c r="F69" s="132">
        <v>481291</v>
      </c>
      <c r="G69" s="132">
        <v>1128839</v>
      </c>
      <c r="H69" s="132">
        <v>778595</v>
      </c>
      <c r="I69" s="132">
        <v>666153</v>
      </c>
      <c r="J69" s="132">
        <v>53835</v>
      </c>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row>
    <row r="70" spans="1:99" x14ac:dyDescent="0.3">
      <c r="A70" s="109">
        <v>253</v>
      </c>
      <c r="B70" s="386" t="s">
        <v>35</v>
      </c>
      <c r="C70" s="132"/>
      <c r="D70" s="132">
        <v>3735171</v>
      </c>
      <c r="E70" s="132">
        <v>3732551</v>
      </c>
      <c r="F70" s="132">
        <v>3342317</v>
      </c>
      <c r="G70" s="132">
        <v>1578032</v>
      </c>
      <c r="H70" s="132">
        <v>1999078</v>
      </c>
      <c r="I70" s="132">
        <v>1190821</v>
      </c>
      <c r="J70" s="132">
        <v>82369</v>
      </c>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32"/>
      <c r="AX70" s="132"/>
      <c r="AY70" s="132"/>
      <c r="AZ70" s="132"/>
      <c r="BA70" s="132"/>
      <c r="BB70" s="132"/>
      <c r="BC70" s="132"/>
      <c r="BD70" s="132"/>
      <c r="BE70" s="132"/>
      <c r="BF70" s="132"/>
      <c r="BG70" s="132"/>
      <c r="BH70" s="132"/>
      <c r="BI70" s="132"/>
      <c r="BJ70" s="132"/>
      <c r="BK70" s="132"/>
      <c r="BL70" s="132"/>
      <c r="BM70" s="132"/>
      <c r="BN70" s="132"/>
      <c r="BO70" s="132"/>
      <c r="BP70" s="132"/>
      <c r="BQ70" s="132"/>
      <c r="BR70" s="132"/>
      <c r="BS70" s="132"/>
      <c r="BT70" s="132"/>
      <c r="BU70" s="132"/>
      <c r="BV70" s="132"/>
      <c r="BW70" s="132"/>
      <c r="BX70" s="132"/>
      <c r="BY70" s="132"/>
      <c r="BZ70" s="132"/>
      <c r="CA70" s="132"/>
      <c r="CB70" s="132"/>
      <c r="CC70" s="132"/>
      <c r="CD70" s="132"/>
      <c r="CE70" s="132"/>
      <c r="CF70" s="132"/>
      <c r="CG70" s="132"/>
      <c r="CH70" s="132"/>
      <c r="CI70" s="132"/>
      <c r="CJ70" s="132"/>
      <c r="CK70" s="132"/>
      <c r="CL70" s="132"/>
      <c r="CM70" s="132"/>
      <c r="CN70" s="132"/>
      <c r="CO70" s="132"/>
      <c r="CP70" s="132"/>
      <c r="CQ70" s="132"/>
      <c r="CR70" s="132"/>
      <c r="CS70" s="132"/>
      <c r="CT70" s="132"/>
      <c r="CU70" s="132"/>
    </row>
    <row r="71" spans="1:99" x14ac:dyDescent="0.3">
      <c r="A71" s="109">
        <v>254</v>
      </c>
      <c r="B71" s="386" t="s">
        <v>36</v>
      </c>
      <c r="C71" s="132"/>
      <c r="D71" s="132">
        <v>-10352215</v>
      </c>
      <c r="E71" s="132">
        <v>3877794</v>
      </c>
      <c r="F71" s="132">
        <v>3397185</v>
      </c>
      <c r="G71" s="132">
        <v>-7632477</v>
      </c>
      <c r="H71" s="132">
        <v>-6015099</v>
      </c>
      <c r="I71" s="132">
        <v>-1752172</v>
      </c>
      <c r="J71" s="132">
        <v>4125086</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2"/>
      <c r="CU71" s="132"/>
    </row>
    <row r="72" spans="1:99" x14ac:dyDescent="0.3">
      <c r="A72" s="109">
        <v>255</v>
      </c>
      <c r="B72" s="386" t="s">
        <v>97</v>
      </c>
      <c r="C72" s="132"/>
      <c r="D72" s="132">
        <v>3988533</v>
      </c>
      <c r="E72" s="132">
        <v>5462282</v>
      </c>
      <c r="F72" s="132">
        <v>1562918</v>
      </c>
      <c r="G72" s="132">
        <v>1349068</v>
      </c>
      <c r="H72" s="132">
        <v>845879</v>
      </c>
      <c r="I72" s="132">
        <v>365507</v>
      </c>
      <c r="J72" s="132">
        <v>625845</v>
      </c>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c r="CL72" s="132"/>
      <c r="CM72" s="132"/>
      <c r="CN72" s="132"/>
      <c r="CO72" s="132"/>
      <c r="CP72" s="132"/>
      <c r="CQ72" s="132"/>
      <c r="CR72" s="132"/>
      <c r="CS72" s="132"/>
      <c r="CT72" s="132"/>
      <c r="CU72" s="132"/>
    </row>
    <row r="73" spans="1:99" x14ac:dyDescent="0.3">
      <c r="A73" s="109">
        <v>294</v>
      </c>
      <c r="B73" s="386" t="s">
        <v>435</v>
      </c>
      <c r="C73" s="132"/>
      <c r="D73" s="132">
        <v>0</v>
      </c>
      <c r="E73" s="132">
        <v>0</v>
      </c>
      <c r="F73" s="132">
        <v>0</v>
      </c>
      <c r="G73" s="132">
        <v>0</v>
      </c>
      <c r="H73" s="132">
        <v>0</v>
      </c>
      <c r="I73" s="132">
        <v>0</v>
      </c>
      <c r="J73" s="132">
        <v>0</v>
      </c>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c r="CL73" s="132"/>
      <c r="CM73" s="132"/>
      <c r="CN73" s="132"/>
      <c r="CO73" s="132"/>
      <c r="CP73" s="132"/>
      <c r="CQ73" s="132"/>
      <c r="CR73" s="132"/>
      <c r="CS73" s="132"/>
      <c r="CT73" s="132"/>
      <c r="CU73" s="132"/>
    </row>
    <row r="74" spans="1:99" x14ac:dyDescent="0.3">
      <c r="A74" s="109">
        <v>327</v>
      </c>
      <c r="B74" s="386" t="s">
        <v>436</v>
      </c>
      <c r="C74" s="132"/>
      <c r="D74" s="132">
        <v>0</v>
      </c>
      <c r="E74" s="132">
        <v>0</v>
      </c>
      <c r="F74" s="132">
        <v>0</v>
      </c>
      <c r="G74" s="132">
        <v>0</v>
      </c>
      <c r="H74" s="132">
        <v>0</v>
      </c>
      <c r="I74" s="132">
        <v>0</v>
      </c>
      <c r="J74" s="132">
        <v>0</v>
      </c>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2"/>
      <c r="CU74" s="132"/>
    </row>
    <row r="75" spans="1:99" x14ac:dyDescent="0.3">
      <c r="A75" s="109">
        <v>328</v>
      </c>
      <c r="B75" s="386" t="s">
        <v>198</v>
      </c>
      <c r="C75" s="132"/>
      <c r="D75" s="132">
        <v>0</v>
      </c>
      <c r="E75" s="132">
        <v>0</v>
      </c>
      <c r="F75" s="132">
        <v>0</v>
      </c>
      <c r="G75" s="132">
        <v>0</v>
      </c>
      <c r="H75" s="132">
        <v>0</v>
      </c>
      <c r="I75" s="132">
        <v>0</v>
      </c>
      <c r="J75" s="132">
        <v>0</v>
      </c>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row>
    <row r="76" spans="1:99" x14ac:dyDescent="0.3">
      <c r="A76" s="109">
        <v>331</v>
      </c>
      <c r="B76" s="386" t="s">
        <v>143</v>
      </c>
      <c r="C76" s="132"/>
      <c r="D76" s="132">
        <v>0</v>
      </c>
      <c r="E76" s="132">
        <v>0</v>
      </c>
      <c r="F76" s="132">
        <v>0</v>
      </c>
      <c r="G76" s="132">
        <v>0</v>
      </c>
      <c r="H76" s="132">
        <v>0</v>
      </c>
      <c r="I76" s="132">
        <v>0</v>
      </c>
      <c r="J76" s="132">
        <v>0</v>
      </c>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c r="CL76" s="132"/>
      <c r="CM76" s="132"/>
      <c r="CN76" s="132"/>
      <c r="CO76" s="132"/>
      <c r="CP76" s="132"/>
      <c r="CQ76" s="132"/>
      <c r="CR76" s="132"/>
      <c r="CS76" s="132"/>
      <c r="CT76" s="132"/>
      <c r="CU76" s="132"/>
    </row>
    <row r="77" spans="1:99" x14ac:dyDescent="0.3">
      <c r="A77" s="109">
        <v>332</v>
      </c>
      <c r="B77" s="386" t="s">
        <v>144</v>
      </c>
      <c r="C77" s="132"/>
      <c r="D77" s="132">
        <v>0</v>
      </c>
      <c r="E77" s="132">
        <v>0</v>
      </c>
      <c r="F77" s="132">
        <v>0</v>
      </c>
      <c r="G77" s="132">
        <v>0</v>
      </c>
      <c r="H77" s="132">
        <v>0</v>
      </c>
      <c r="I77" s="132">
        <v>0</v>
      </c>
      <c r="J77" s="132">
        <v>0</v>
      </c>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2"/>
      <c r="CU77" s="132"/>
    </row>
    <row r="78" spans="1:99" x14ac:dyDescent="0.3">
      <c r="A78" s="109">
        <v>333</v>
      </c>
      <c r="B78" s="386" t="s">
        <v>85</v>
      </c>
      <c r="C78" s="132"/>
      <c r="D78" s="132">
        <v>8681998</v>
      </c>
      <c r="E78" s="132">
        <v>5987879</v>
      </c>
      <c r="F78" s="132">
        <v>8203508</v>
      </c>
      <c r="G78" s="132">
        <v>901267</v>
      </c>
      <c r="H78" s="132">
        <v>2042389</v>
      </c>
      <c r="I78" s="132">
        <v>1693963</v>
      </c>
      <c r="J78" s="132">
        <v>5828319</v>
      </c>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row>
    <row r="79" spans="1:99" x14ac:dyDescent="0.3">
      <c r="A79" s="109">
        <v>334</v>
      </c>
      <c r="B79" s="386" t="s">
        <v>165</v>
      </c>
      <c r="C79" s="132"/>
      <c r="D79" s="132">
        <v>0</v>
      </c>
      <c r="E79" s="132">
        <v>0</v>
      </c>
      <c r="F79" s="132">
        <v>0</v>
      </c>
      <c r="G79" s="132">
        <v>0</v>
      </c>
      <c r="H79" s="132">
        <v>0</v>
      </c>
      <c r="I79" s="132">
        <v>0</v>
      </c>
      <c r="J79" s="132">
        <v>0</v>
      </c>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c r="CL79" s="132"/>
      <c r="CM79" s="132"/>
      <c r="CN79" s="132"/>
      <c r="CO79" s="132"/>
      <c r="CP79" s="132"/>
      <c r="CQ79" s="132"/>
      <c r="CR79" s="132"/>
      <c r="CS79" s="132"/>
      <c r="CT79" s="132"/>
      <c r="CU79" s="132"/>
    </row>
    <row r="80" spans="1:99" x14ac:dyDescent="0.3">
      <c r="A80" s="109">
        <v>335</v>
      </c>
      <c r="B80" s="386" t="s">
        <v>47</v>
      </c>
      <c r="C80" s="132"/>
      <c r="D80" s="132">
        <v>0</v>
      </c>
      <c r="E80" s="132">
        <v>0</v>
      </c>
      <c r="F80" s="132">
        <v>0</v>
      </c>
      <c r="G80" s="132">
        <v>28600</v>
      </c>
      <c r="H80" s="132">
        <v>0</v>
      </c>
      <c r="I80" s="132">
        <v>269495</v>
      </c>
      <c r="J80" s="132">
        <v>583118</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2"/>
      <c r="CU80" s="132"/>
    </row>
    <row r="81" spans="1:99" s="436" customFormat="1" x14ac:dyDescent="0.3">
      <c r="A81" s="435">
        <v>336</v>
      </c>
      <c r="B81" s="549" t="s">
        <v>437</v>
      </c>
      <c r="D81" s="436">
        <v>0</v>
      </c>
      <c r="E81" s="436">
        <v>111797</v>
      </c>
      <c r="F81" s="436">
        <v>843163</v>
      </c>
      <c r="G81" s="436">
        <v>188316</v>
      </c>
      <c r="H81" s="436">
        <v>50227</v>
      </c>
      <c r="I81" s="436">
        <v>611460</v>
      </c>
      <c r="J81" s="436">
        <v>1136166</v>
      </c>
    </row>
    <row r="82" spans="1:99" x14ac:dyDescent="0.3">
      <c r="A82" s="109">
        <v>337</v>
      </c>
      <c r="B82" s="386" t="s">
        <v>150</v>
      </c>
      <c r="C82" s="132"/>
      <c r="D82" s="132">
        <v>0</v>
      </c>
      <c r="E82" s="132">
        <v>0</v>
      </c>
      <c r="F82" s="132">
        <v>0</v>
      </c>
      <c r="G82" s="132">
        <v>0</v>
      </c>
      <c r="H82" s="132">
        <v>0</v>
      </c>
      <c r="I82" s="132">
        <v>0</v>
      </c>
      <c r="J82" s="132">
        <v>0</v>
      </c>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row>
    <row r="83" spans="1:99" s="440" customFormat="1" x14ac:dyDescent="0.3">
      <c r="A83" s="439">
        <v>338</v>
      </c>
      <c r="B83" s="550" t="s">
        <v>46</v>
      </c>
      <c r="D83" s="440">
        <v>24455220</v>
      </c>
      <c r="E83" s="440">
        <v>4449162</v>
      </c>
      <c r="F83" s="440">
        <v>11016222</v>
      </c>
      <c r="G83" s="440">
        <v>10755823</v>
      </c>
      <c r="H83" s="440">
        <v>9789667</v>
      </c>
      <c r="I83" s="440">
        <v>4999282</v>
      </c>
      <c r="J83" s="440">
        <v>2267552</v>
      </c>
    </row>
    <row r="84" spans="1:99" x14ac:dyDescent="0.3">
      <c r="A84" s="109">
        <v>339</v>
      </c>
      <c r="B84" s="386" t="s">
        <v>90</v>
      </c>
      <c r="C84" s="132"/>
      <c r="D84" s="132">
        <v>9404496</v>
      </c>
      <c r="E84" s="132">
        <v>6473656</v>
      </c>
      <c r="F84" s="132">
        <v>9915841</v>
      </c>
      <c r="G84" s="132">
        <v>2803358</v>
      </c>
      <c r="H84" s="132">
        <v>2381410</v>
      </c>
      <c r="I84" s="132">
        <v>3870355</v>
      </c>
      <c r="J84" s="132">
        <v>1287641</v>
      </c>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c r="CL84" s="132"/>
      <c r="CM84" s="132"/>
      <c r="CN84" s="132"/>
      <c r="CO84" s="132"/>
      <c r="CP84" s="132"/>
      <c r="CQ84" s="132"/>
      <c r="CR84" s="132"/>
      <c r="CS84" s="132"/>
      <c r="CT84" s="132"/>
      <c r="CU84" s="132"/>
    </row>
    <row r="85" spans="1:99" x14ac:dyDescent="0.3">
      <c r="A85" s="109">
        <v>341</v>
      </c>
      <c r="B85" s="386" t="s">
        <v>438</v>
      </c>
      <c r="C85" s="132"/>
      <c r="D85" s="132">
        <v>1073732</v>
      </c>
      <c r="E85" s="132">
        <v>744</v>
      </c>
      <c r="F85" s="132">
        <v>23727</v>
      </c>
      <c r="G85" s="132">
        <v>135976</v>
      </c>
      <c r="H85" s="132">
        <v>1522919</v>
      </c>
      <c r="I85" s="132">
        <v>1017377</v>
      </c>
      <c r="J85" s="132">
        <v>973</v>
      </c>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row>
    <row r="86" spans="1:99" x14ac:dyDescent="0.3">
      <c r="A86" s="109">
        <v>343</v>
      </c>
      <c r="B86" s="386" t="s">
        <v>151</v>
      </c>
      <c r="C86" s="132"/>
      <c r="D86" s="132">
        <v>0</v>
      </c>
      <c r="E86" s="132">
        <v>0</v>
      </c>
      <c r="F86" s="132">
        <v>0</v>
      </c>
      <c r="G86" s="132">
        <v>0</v>
      </c>
      <c r="H86" s="132">
        <v>0</v>
      </c>
      <c r="I86" s="132">
        <v>0</v>
      </c>
      <c r="J86" s="132">
        <v>0</v>
      </c>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c r="BZ86" s="132"/>
      <c r="CA86" s="132"/>
      <c r="CB86" s="132"/>
      <c r="CC86" s="132"/>
      <c r="CD86" s="132"/>
      <c r="CE86" s="132"/>
      <c r="CF86" s="132"/>
      <c r="CG86" s="132"/>
      <c r="CH86" s="132"/>
      <c r="CI86" s="132"/>
      <c r="CJ86" s="132"/>
      <c r="CK86" s="132"/>
      <c r="CL86" s="132"/>
      <c r="CM86" s="132"/>
      <c r="CN86" s="132"/>
      <c r="CO86" s="132"/>
      <c r="CP86" s="132"/>
      <c r="CQ86" s="132"/>
      <c r="CR86" s="132"/>
      <c r="CS86" s="132"/>
      <c r="CT86" s="132"/>
      <c r="CU86" s="132"/>
    </row>
    <row r="87" spans="1:99" x14ac:dyDescent="0.3">
      <c r="A87" s="109">
        <v>344</v>
      </c>
      <c r="B87" s="386" t="s">
        <v>88</v>
      </c>
      <c r="C87" s="132"/>
      <c r="D87" s="132">
        <v>0</v>
      </c>
      <c r="E87" s="132">
        <v>0</v>
      </c>
      <c r="F87" s="132">
        <v>0</v>
      </c>
      <c r="G87" s="132">
        <v>0</v>
      </c>
      <c r="H87" s="132">
        <v>0</v>
      </c>
      <c r="I87" s="132">
        <v>0</v>
      </c>
      <c r="J87" s="132">
        <v>0</v>
      </c>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132"/>
      <c r="AY87" s="132"/>
      <c r="AZ87" s="132"/>
      <c r="BA87" s="132"/>
      <c r="BB87" s="132"/>
      <c r="BC87" s="132"/>
      <c r="BD87" s="132"/>
      <c r="BE87" s="132"/>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2"/>
      <c r="CU87" s="132"/>
    </row>
    <row r="88" spans="1:99" x14ac:dyDescent="0.3">
      <c r="A88" s="109">
        <v>349</v>
      </c>
      <c r="B88" s="386" t="s">
        <v>52</v>
      </c>
      <c r="C88" s="132"/>
      <c r="D88" s="132">
        <v>0</v>
      </c>
      <c r="E88" s="132">
        <v>0</v>
      </c>
      <c r="F88" s="132">
        <v>0</v>
      </c>
      <c r="G88" s="132">
        <v>0</v>
      </c>
      <c r="H88" s="132">
        <v>0</v>
      </c>
      <c r="I88" s="132">
        <v>0</v>
      </c>
      <c r="J88" s="132">
        <v>0</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row>
    <row r="89" spans="1:99" x14ac:dyDescent="0.3">
      <c r="A89" s="109">
        <v>350</v>
      </c>
      <c r="B89" s="386" t="s">
        <v>439</v>
      </c>
      <c r="C89" s="132"/>
      <c r="D89" s="132">
        <v>0</v>
      </c>
      <c r="E89" s="132">
        <v>0</v>
      </c>
      <c r="F89" s="132">
        <v>0</v>
      </c>
      <c r="G89" s="132">
        <v>0</v>
      </c>
      <c r="H89" s="132">
        <v>0</v>
      </c>
      <c r="I89" s="132">
        <v>0</v>
      </c>
      <c r="J89" s="132">
        <v>0</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32"/>
      <c r="AX89" s="132"/>
      <c r="AY89" s="132"/>
      <c r="AZ89" s="132"/>
      <c r="BA89" s="132"/>
      <c r="BB89" s="132"/>
      <c r="BC89" s="132"/>
      <c r="BD89" s="132"/>
      <c r="BE89" s="132"/>
      <c r="BF89" s="132"/>
      <c r="BG89" s="132"/>
      <c r="BH89" s="132"/>
      <c r="BI89" s="132"/>
      <c r="BJ89" s="132"/>
      <c r="BK89" s="132"/>
      <c r="BL89" s="132"/>
      <c r="BM89" s="132"/>
      <c r="BN89" s="132"/>
      <c r="BO89" s="132"/>
      <c r="BP89" s="132"/>
      <c r="BQ89" s="132"/>
      <c r="BR89" s="132"/>
      <c r="BS89" s="132"/>
      <c r="BT89" s="132"/>
      <c r="BU89" s="132"/>
      <c r="BV89" s="132"/>
      <c r="BW89" s="132"/>
      <c r="BX89" s="132"/>
      <c r="BY89" s="132"/>
      <c r="BZ89" s="132"/>
      <c r="CA89" s="132"/>
      <c r="CB89" s="132"/>
      <c r="CC89" s="132"/>
      <c r="CD89" s="132"/>
      <c r="CE89" s="132"/>
      <c r="CF89" s="132"/>
      <c r="CG89" s="132"/>
      <c r="CH89" s="132"/>
      <c r="CI89" s="132"/>
      <c r="CJ89" s="132"/>
      <c r="CK89" s="132"/>
      <c r="CL89" s="132"/>
      <c r="CM89" s="132"/>
      <c r="CN89" s="132"/>
      <c r="CO89" s="132"/>
      <c r="CP89" s="132"/>
      <c r="CQ89" s="132"/>
      <c r="CR89" s="132"/>
      <c r="CS89" s="132"/>
      <c r="CT89" s="132"/>
      <c r="CU89" s="132"/>
    </row>
    <row r="90" spans="1:99" x14ac:dyDescent="0.3">
      <c r="A90" s="109">
        <v>351</v>
      </c>
      <c r="B90" s="386" t="s">
        <v>128</v>
      </c>
      <c r="C90" s="132"/>
      <c r="D90" s="132">
        <v>0</v>
      </c>
      <c r="E90" s="132">
        <v>0</v>
      </c>
      <c r="F90" s="132">
        <v>0</v>
      </c>
      <c r="G90" s="132">
        <v>0</v>
      </c>
      <c r="H90" s="132">
        <v>0</v>
      </c>
      <c r="I90" s="132">
        <v>0</v>
      </c>
      <c r="J90" s="132">
        <v>0</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32"/>
      <c r="AX90" s="132"/>
      <c r="AY90" s="132"/>
      <c r="AZ90" s="132"/>
      <c r="BA90" s="132"/>
      <c r="BB90" s="132"/>
      <c r="BC90" s="132"/>
      <c r="BD90" s="132"/>
      <c r="BE90" s="132"/>
      <c r="BF90" s="132"/>
      <c r="BG90" s="132"/>
      <c r="BH90" s="132"/>
      <c r="BI90" s="132"/>
      <c r="BJ90" s="132"/>
      <c r="BK90" s="132"/>
      <c r="BL90" s="132"/>
      <c r="BM90" s="132"/>
      <c r="BN90" s="132"/>
      <c r="BO90" s="132"/>
      <c r="BP90" s="132"/>
      <c r="BQ90" s="132"/>
      <c r="BR90" s="132"/>
      <c r="BS90" s="132"/>
      <c r="BT90" s="132"/>
      <c r="BU90" s="132"/>
      <c r="BV90" s="132"/>
      <c r="BW90" s="132"/>
      <c r="BX90" s="132"/>
      <c r="BY90" s="132"/>
      <c r="BZ90" s="132"/>
      <c r="CA90" s="132"/>
      <c r="CB90" s="132"/>
      <c r="CC90" s="132"/>
      <c r="CD90" s="132"/>
      <c r="CE90" s="132"/>
      <c r="CF90" s="132"/>
      <c r="CG90" s="132"/>
      <c r="CH90" s="132"/>
      <c r="CI90" s="132"/>
      <c r="CJ90" s="132"/>
      <c r="CK90" s="132"/>
      <c r="CL90" s="132"/>
      <c r="CM90" s="132"/>
      <c r="CN90" s="132"/>
      <c r="CO90" s="132"/>
      <c r="CP90" s="132"/>
      <c r="CQ90" s="132"/>
      <c r="CR90" s="132"/>
      <c r="CS90" s="132"/>
      <c r="CT90" s="132"/>
      <c r="CU90" s="132"/>
    </row>
    <row r="91" spans="1:99" x14ac:dyDescent="0.3">
      <c r="A91" s="109">
        <v>352</v>
      </c>
      <c r="B91" s="386" t="s">
        <v>130</v>
      </c>
      <c r="C91" s="132"/>
      <c r="D91" s="132">
        <v>0</v>
      </c>
      <c r="E91" s="132">
        <v>0</v>
      </c>
      <c r="F91" s="132">
        <v>0</v>
      </c>
      <c r="G91" s="132">
        <v>0</v>
      </c>
      <c r="H91" s="132">
        <v>0</v>
      </c>
      <c r="I91" s="132">
        <v>0</v>
      </c>
      <c r="J91" s="132">
        <v>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32"/>
      <c r="AX91" s="132"/>
      <c r="AY91" s="132"/>
      <c r="AZ91" s="132"/>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c r="CL91" s="132"/>
      <c r="CM91" s="132"/>
      <c r="CN91" s="132"/>
      <c r="CO91" s="132"/>
      <c r="CP91" s="132"/>
      <c r="CQ91" s="132"/>
      <c r="CR91" s="132"/>
      <c r="CS91" s="132"/>
      <c r="CT91" s="132"/>
      <c r="CU91" s="132"/>
    </row>
    <row r="92" spans="1:99" x14ac:dyDescent="0.3">
      <c r="A92" s="109">
        <v>353</v>
      </c>
      <c r="B92" s="386" t="s">
        <v>131</v>
      </c>
      <c r="C92" s="132"/>
      <c r="D92" s="132">
        <v>0</v>
      </c>
      <c r="E92" s="132">
        <v>0</v>
      </c>
      <c r="F92" s="132">
        <v>0</v>
      </c>
      <c r="G92" s="132">
        <v>0</v>
      </c>
      <c r="H92" s="132">
        <v>0</v>
      </c>
      <c r="I92" s="132">
        <v>0</v>
      </c>
      <c r="J92" s="132">
        <v>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132"/>
      <c r="AY92" s="132"/>
      <c r="AZ92" s="132"/>
      <c r="BA92" s="132"/>
      <c r="BB92" s="132"/>
      <c r="BC92" s="132"/>
      <c r="BD92" s="132"/>
      <c r="BE92" s="132"/>
      <c r="BF92" s="132"/>
      <c r="BG92" s="132"/>
      <c r="BH92" s="132"/>
      <c r="BI92" s="132"/>
      <c r="BJ92" s="132"/>
      <c r="BK92" s="132"/>
      <c r="BL92" s="132"/>
      <c r="BM92" s="132"/>
      <c r="BN92" s="132"/>
      <c r="BO92" s="132"/>
      <c r="BP92" s="132"/>
      <c r="BQ92" s="132"/>
      <c r="BR92" s="132"/>
      <c r="BS92" s="132"/>
      <c r="BT92" s="132"/>
      <c r="BU92" s="132"/>
      <c r="BV92" s="132"/>
      <c r="BW92" s="132"/>
      <c r="BX92" s="132"/>
      <c r="BY92" s="132"/>
      <c r="BZ92" s="132"/>
      <c r="CA92" s="132"/>
      <c r="CB92" s="132"/>
      <c r="CC92" s="132"/>
      <c r="CD92" s="132"/>
      <c r="CE92" s="132"/>
      <c r="CF92" s="132"/>
      <c r="CG92" s="132"/>
      <c r="CH92" s="132"/>
      <c r="CI92" s="132"/>
      <c r="CJ92" s="132"/>
      <c r="CK92" s="132"/>
      <c r="CL92" s="132"/>
      <c r="CM92" s="132"/>
      <c r="CN92" s="132"/>
      <c r="CO92" s="132"/>
      <c r="CP92" s="132"/>
      <c r="CQ92" s="132"/>
      <c r="CR92" s="132"/>
      <c r="CS92" s="132"/>
      <c r="CT92" s="132"/>
      <c r="CU92" s="132"/>
    </row>
    <row r="93" spans="1:99" x14ac:dyDescent="0.3">
      <c r="A93" s="109">
        <v>356</v>
      </c>
      <c r="B93" s="386" t="s">
        <v>199</v>
      </c>
      <c r="C93" s="132"/>
      <c r="D93" s="132">
        <v>0</v>
      </c>
      <c r="E93" s="132">
        <v>0</v>
      </c>
      <c r="F93" s="132">
        <v>0</v>
      </c>
      <c r="G93" s="132">
        <v>0</v>
      </c>
      <c r="H93" s="132">
        <v>0</v>
      </c>
      <c r="I93" s="132">
        <v>0</v>
      </c>
      <c r="J93" s="132">
        <v>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E93" s="132"/>
      <c r="CF93" s="132"/>
      <c r="CG93" s="132"/>
      <c r="CH93" s="132"/>
      <c r="CI93" s="132"/>
      <c r="CJ93" s="132"/>
      <c r="CK93" s="132"/>
      <c r="CL93" s="132"/>
      <c r="CM93" s="132"/>
      <c r="CN93" s="132"/>
      <c r="CO93" s="132"/>
      <c r="CP93" s="132"/>
      <c r="CQ93" s="132"/>
      <c r="CR93" s="132"/>
      <c r="CS93" s="132"/>
      <c r="CT93" s="132"/>
      <c r="CU93" s="132"/>
    </row>
    <row r="94" spans="1:99" x14ac:dyDescent="0.3">
      <c r="A94" s="109">
        <v>357</v>
      </c>
      <c r="B94" s="386" t="s">
        <v>200</v>
      </c>
      <c r="C94" s="132"/>
      <c r="D94" s="132">
        <v>0</v>
      </c>
      <c r="E94" s="132">
        <v>0</v>
      </c>
      <c r="F94" s="132">
        <v>0</v>
      </c>
      <c r="G94" s="132">
        <v>0</v>
      </c>
      <c r="H94" s="132">
        <v>0</v>
      </c>
      <c r="I94" s="132">
        <v>0</v>
      </c>
      <c r="J94" s="132">
        <v>0</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row>
    <row r="95" spans="1:99" x14ac:dyDescent="0.3">
      <c r="A95" s="109">
        <v>359</v>
      </c>
      <c r="B95" s="386" t="s">
        <v>152</v>
      </c>
      <c r="C95" s="132"/>
      <c r="D95" s="132">
        <v>0</v>
      </c>
      <c r="E95" s="132">
        <v>0</v>
      </c>
      <c r="F95" s="132">
        <v>0</v>
      </c>
      <c r="G95" s="132">
        <v>0</v>
      </c>
      <c r="H95" s="132">
        <v>0</v>
      </c>
      <c r="I95" s="132">
        <v>0</v>
      </c>
      <c r="J95" s="132">
        <v>0</v>
      </c>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row>
    <row r="96" spans="1:99" x14ac:dyDescent="0.3">
      <c r="A96" s="109">
        <v>360</v>
      </c>
      <c r="B96" s="386" t="s">
        <v>55</v>
      </c>
      <c r="C96" s="132"/>
      <c r="D96" s="132">
        <v>0</v>
      </c>
      <c r="E96" s="132">
        <v>0</v>
      </c>
      <c r="F96" s="132">
        <v>0</v>
      </c>
      <c r="G96" s="132">
        <v>0</v>
      </c>
      <c r="H96" s="132">
        <v>0</v>
      </c>
      <c r="I96" s="132">
        <v>0</v>
      </c>
      <c r="J96" s="132">
        <v>0</v>
      </c>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row>
    <row r="97" spans="1:99" x14ac:dyDescent="0.3">
      <c r="A97" s="109">
        <v>361</v>
      </c>
      <c r="B97" s="386" t="s">
        <v>37</v>
      </c>
      <c r="C97" s="132"/>
      <c r="D97" s="132">
        <v>0</v>
      </c>
      <c r="E97" s="132">
        <v>0</v>
      </c>
      <c r="F97" s="132">
        <v>0</v>
      </c>
      <c r="G97" s="132">
        <v>0</v>
      </c>
      <c r="H97" s="132">
        <v>0</v>
      </c>
      <c r="I97" s="132">
        <v>0</v>
      </c>
      <c r="J97" s="132">
        <v>0</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row>
    <row r="98" spans="1:99" x14ac:dyDescent="0.3">
      <c r="A98" s="109">
        <v>362</v>
      </c>
      <c r="B98" s="386" t="s">
        <v>38</v>
      </c>
      <c r="C98" s="132"/>
      <c r="D98" s="132">
        <v>0</v>
      </c>
      <c r="E98" s="132">
        <v>0</v>
      </c>
      <c r="F98" s="132">
        <v>0</v>
      </c>
      <c r="G98" s="132">
        <v>0</v>
      </c>
      <c r="H98" s="132">
        <v>0</v>
      </c>
      <c r="I98" s="132">
        <v>0</v>
      </c>
      <c r="J98" s="132">
        <v>0</v>
      </c>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row>
    <row r="99" spans="1:99" x14ac:dyDescent="0.3">
      <c r="A99" s="109">
        <v>363</v>
      </c>
      <c r="B99" s="386" t="s">
        <v>138</v>
      </c>
      <c r="C99" s="132"/>
      <c r="D99" s="132">
        <v>0</v>
      </c>
      <c r="E99" s="132">
        <v>0</v>
      </c>
      <c r="F99" s="132">
        <v>0</v>
      </c>
      <c r="G99" s="132">
        <v>0</v>
      </c>
      <c r="H99" s="132">
        <v>0</v>
      </c>
      <c r="I99" s="132">
        <v>0</v>
      </c>
      <c r="J99" s="132">
        <v>0</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2"/>
      <c r="CU99" s="132"/>
    </row>
    <row r="100" spans="1:99" x14ac:dyDescent="0.3">
      <c r="A100" s="109">
        <v>364</v>
      </c>
      <c r="B100" s="386" t="s">
        <v>139</v>
      </c>
      <c r="C100" s="132"/>
      <c r="D100" s="132">
        <v>0</v>
      </c>
      <c r="E100" s="132">
        <v>0</v>
      </c>
      <c r="F100" s="132">
        <v>0</v>
      </c>
      <c r="G100" s="132">
        <v>0</v>
      </c>
      <c r="H100" s="132">
        <v>0</v>
      </c>
      <c r="I100" s="132">
        <v>0</v>
      </c>
      <c r="J100" s="132">
        <v>0</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132"/>
      <c r="AY100" s="132"/>
      <c r="AZ100" s="132"/>
      <c r="BA100" s="132"/>
      <c r="BB100" s="132"/>
      <c r="BC100" s="132"/>
      <c r="BD100" s="132"/>
      <c r="BE100" s="132"/>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2"/>
      <c r="CU100" s="132"/>
    </row>
    <row r="101" spans="1:99" x14ac:dyDescent="0.3">
      <c r="A101" s="109">
        <v>365</v>
      </c>
      <c r="B101" s="386" t="s">
        <v>141</v>
      </c>
      <c r="C101" s="132"/>
      <c r="D101" s="132">
        <v>0</v>
      </c>
      <c r="E101" s="132">
        <v>0</v>
      </c>
      <c r="F101" s="132">
        <v>0</v>
      </c>
      <c r="G101" s="132">
        <v>0</v>
      </c>
      <c r="H101" s="132">
        <v>0</v>
      </c>
      <c r="I101" s="132">
        <v>0</v>
      </c>
      <c r="J101" s="132">
        <v>0</v>
      </c>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2"/>
      <c r="CU101" s="132"/>
    </row>
    <row r="102" spans="1:99" x14ac:dyDescent="0.3">
      <c r="A102" s="109">
        <v>366</v>
      </c>
      <c r="B102" s="386" t="s">
        <v>440</v>
      </c>
      <c r="C102" s="132"/>
      <c r="D102" s="132">
        <v>0</v>
      </c>
      <c r="E102" s="132">
        <v>0</v>
      </c>
      <c r="F102" s="132">
        <v>0</v>
      </c>
      <c r="G102" s="132">
        <v>0</v>
      </c>
      <c r="H102" s="132">
        <v>0</v>
      </c>
      <c r="I102" s="132">
        <v>0</v>
      </c>
      <c r="J102" s="132">
        <v>0</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2"/>
      <c r="CU102" s="132"/>
    </row>
    <row r="103" spans="1:99" x14ac:dyDescent="0.3">
      <c r="A103" s="109">
        <v>368</v>
      </c>
      <c r="B103" s="386" t="s">
        <v>100</v>
      </c>
      <c r="C103" s="132"/>
      <c r="D103" s="132">
        <v>0</v>
      </c>
      <c r="E103" s="132">
        <v>0</v>
      </c>
      <c r="F103" s="132">
        <v>0</v>
      </c>
      <c r="G103" s="132">
        <v>0</v>
      </c>
      <c r="H103" s="132">
        <v>0</v>
      </c>
      <c r="I103" s="132">
        <v>0</v>
      </c>
      <c r="J103" s="132">
        <v>0</v>
      </c>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2"/>
      <c r="CU103" s="132"/>
    </row>
    <row r="104" spans="1:99" x14ac:dyDescent="0.3">
      <c r="A104" s="109">
        <v>369</v>
      </c>
      <c r="B104" s="386" t="s">
        <v>105</v>
      </c>
      <c r="C104" s="132"/>
      <c r="D104" s="132">
        <v>0</v>
      </c>
      <c r="E104" s="132">
        <v>0</v>
      </c>
      <c r="F104" s="132">
        <v>0</v>
      </c>
      <c r="G104" s="132">
        <v>0</v>
      </c>
      <c r="H104" s="132">
        <v>0</v>
      </c>
      <c r="I104" s="132">
        <v>0</v>
      </c>
      <c r="J104" s="132">
        <v>0</v>
      </c>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row>
    <row r="105" spans="1:99" x14ac:dyDescent="0.3">
      <c r="A105" s="109">
        <v>370</v>
      </c>
      <c r="B105" s="386" t="s">
        <v>107</v>
      </c>
      <c r="C105" s="132"/>
      <c r="D105" s="132">
        <v>0</v>
      </c>
      <c r="E105" s="132">
        <v>0</v>
      </c>
      <c r="F105" s="132">
        <v>0</v>
      </c>
      <c r="G105" s="132">
        <v>0</v>
      </c>
      <c r="H105" s="132">
        <v>0</v>
      </c>
      <c r="I105" s="132">
        <v>0</v>
      </c>
      <c r="J105" s="132">
        <v>0</v>
      </c>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32"/>
      <c r="AX105" s="132"/>
      <c r="AY105" s="132"/>
      <c r="AZ105" s="132"/>
      <c r="BA105" s="132"/>
      <c r="BB105" s="132"/>
      <c r="BC105" s="132"/>
      <c r="BD105" s="132"/>
      <c r="BE105" s="132"/>
      <c r="BF105" s="132"/>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2"/>
      <c r="CU105" s="132"/>
    </row>
    <row r="106" spans="1:99" x14ac:dyDescent="0.3">
      <c r="A106" s="109">
        <v>371</v>
      </c>
      <c r="B106" s="386" t="s">
        <v>153</v>
      </c>
      <c r="C106" s="132"/>
      <c r="D106" s="132">
        <v>0</v>
      </c>
      <c r="E106" s="132">
        <v>0</v>
      </c>
      <c r="F106" s="132">
        <v>0</v>
      </c>
      <c r="G106" s="132">
        <v>0</v>
      </c>
      <c r="H106" s="132">
        <v>0</v>
      </c>
      <c r="I106" s="132">
        <v>0</v>
      </c>
      <c r="J106" s="132">
        <v>0</v>
      </c>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2"/>
      <c r="CU106" s="132"/>
    </row>
    <row r="107" spans="1:99" x14ac:dyDescent="0.3">
      <c r="A107" s="109">
        <v>373</v>
      </c>
      <c r="B107" s="386" t="s">
        <v>197</v>
      </c>
      <c r="C107" s="132"/>
      <c r="D107" s="132">
        <v>0</v>
      </c>
      <c r="E107" s="132">
        <v>0</v>
      </c>
      <c r="F107" s="132">
        <v>0</v>
      </c>
      <c r="G107" s="132">
        <v>0</v>
      </c>
      <c r="H107" s="132">
        <v>0</v>
      </c>
      <c r="I107" s="132">
        <v>0</v>
      </c>
      <c r="J107" s="132">
        <v>0</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row>
    <row r="108" spans="1:99" x14ac:dyDescent="0.3">
      <c r="A108" s="109">
        <v>375</v>
      </c>
      <c r="B108" s="386" t="s">
        <v>119</v>
      </c>
      <c r="C108" s="132"/>
      <c r="D108" s="132">
        <v>0</v>
      </c>
      <c r="E108" s="132">
        <v>0</v>
      </c>
      <c r="F108" s="132">
        <v>0</v>
      </c>
      <c r="G108" s="132">
        <v>0</v>
      </c>
      <c r="H108" s="132">
        <v>0</v>
      </c>
      <c r="I108" s="132">
        <v>0</v>
      </c>
      <c r="J108" s="132">
        <v>0</v>
      </c>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32"/>
      <c r="AX108" s="132"/>
      <c r="AY108" s="132"/>
      <c r="AZ108" s="132"/>
      <c r="BA108" s="132"/>
      <c r="BB108" s="132"/>
      <c r="BC108" s="132"/>
      <c r="BD108" s="132"/>
      <c r="BE108" s="132"/>
      <c r="BF108" s="132"/>
      <c r="BG108" s="132"/>
      <c r="BH108" s="132"/>
      <c r="BI108" s="132"/>
      <c r="BJ108" s="132"/>
      <c r="BK108" s="132"/>
      <c r="BL108" s="132"/>
      <c r="BM108" s="132"/>
      <c r="BN108" s="132"/>
      <c r="BO108" s="132"/>
      <c r="BP108" s="132"/>
      <c r="BQ108" s="132"/>
      <c r="BR108" s="132"/>
      <c r="BS108" s="132"/>
      <c r="BT108" s="132"/>
      <c r="BU108" s="132"/>
      <c r="BV108" s="132"/>
      <c r="BW108" s="132"/>
      <c r="BX108" s="132"/>
      <c r="BY108" s="132"/>
      <c r="BZ108" s="132"/>
      <c r="CA108" s="132"/>
      <c r="CB108" s="132"/>
      <c r="CC108" s="132"/>
      <c r="CD108" s="132"/>
      <c r="CE108" s="132"/>
      <c r="CF108" s="132"/>
      <c r="CG108" s="132"/>
      <c r="CH108" s="132"/>
      <c r="CI108" s="132"/>
      <c r="CJ108" s="132"/>
      <c r="CK108" s="132"/>
      <c r="CL108" s="132"/>
      <c r="CM108" s="132"/>
      <c r="CN108" s="132"/>
      <c r="CO108" s="132"/>
      <c r="CP108" s="132"/>
      <c r="CQ108" s="132"/>
      <c r="CR108" s="132"/>
      <c r="CS108" s="132"/>
      <c r="CT108" s="132"/>
      <c r="CU108" s="132"/>
    </row>
    <row r="109" spans="1:99" x14ac:dyDescent="0.3">
      <c r="A109" s="109">
        <v>376</v>
      </c>
      <c r="B109" s="386" t="s">
        <v>39</v>
      </c>
      <c r="C109" s="132"/>
      <c r="D109" s="132">
        <v>0</v>
      </c>
      <c r="E109" s="132">
        <v>0</v>
      </c>
      <c r="F109" s="132">
        <v>0</v>
      </c>
      <c r="G109" s="132">
        <v>0</v>
      </c>
      <c r="H109" s="132">
        <v>0</v>
      </c>
      <c r="I109" s="132">
        <v>0</v>
      </c>
      <c r="J109" s="132">
        <v>0</v>
      </c>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32"/>
      <c r="AX109" s="132"/>
      <c r="AY109" s="132"/>
      <c r="AZ109" s="132"/>
      <c r="BA109" s="132"/>
      <c r="BB109" s="132"/>
      <c r="BC109" s="132"/>
      <c r="BD109" s="132"/>
      <c r="BE109" s="132"/>
      <c r="BF109" s="132"/>
      <c r="BG109" s="132"/>
      <c r="BH109" s="132"/>
      <c r="BI109" s="132"/>
      <c r="BJ109" s="132"/>
      <c r="BK109" s="132"/>
      <c r="BL109" s="132"/>
      <c r="BM109" s="132"/>
      <c r="BN109" s="132"/>
      <c r="BO109" s="132"/>
      <c r="BP109" s="132"/>
      <c r="BQ109" s="132"/>
      <c r="BR109" s="132"/>
      <c r="BS109" s="132"/>
      <c r="BT109" s="132"/>
      <c r="BU109" s="132"/>
      <c r="BV109" s="132"/>
      <c r="BW109" s="132"/>
      <c r="BX109" s="132"/>
      <c r="BY109" s="132"/>
      <c r="BZ109" s="132"/>
      <c r="CA109" s="132"/>
      <c r="CB109" s="132"/>
      <c r="CC109" s="132"/>
      <c r="CD109" s="132"/>
      <c r="CE109" s="132"/>
      <c r="CF109" s="132"/>
      <c r="CG109" s="132"/>
      <c r="CH109" s="132"/>
      <c r="CI109" s="132"/>
      <c r="CJ109" s="132"/>
      <c r="CK109" s="132"/>
      <c r="CL109" s="132"/>
      <c r="CM109" s="132"/>
      <c r="CN109" s="132"/>
      <c r="CO109" s="132"/>
      <c r="CP109" s="132"/>
      <c r="CQ109" s="132"/>
      <c r="CR109" s="132"/>
      <c r="CS109" s="132"/>
      <c r="CT109" s="132"/>
      <c r="CU109" s="132"/>
    </row>
    <row r="110" spans="1:99" x14ac:dyDescent="0.3">
      <c r="A110" s="109">
        <v>377</v>
      </c>
      <c r="B110" s="386" t="s">
        <v>40</v>
      </c>
      <c r="C110" s="132"/>
      <c r="D110" s="132">
        <v>0</v>
      </c>
      <c r="E110" s="132">
        <v>0</v>
      </c>
      <c r="F110" s="132">
        <v>0</v>
      </c>
      <c r="G110" s="132">
        <v>0</v>
      </c>
      <c r="H110" s="132">
        <v>0</v>
      </c>
      <c r="I110" s="132">
        <v>0</v>
      </c>
      <c r="J110" s="132">
        <v>0</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132"/>
      <c r="AY110" s="132"/>
      <c r="AZ110" s="132"/>
      <c r="BA110" s="132"/>
      <c r="BB110" s="132"/>
      <c r="BC110" s="132"/>
      <c r="BD110" s="132"/>
      <c r="BE110" s="132"/>
      <c r="BF110" s="132"/>
      <c r="BG110" s="132"/>
      <c r="BH110" s="132"/>
      <c r="BI110" s="132"/>
      <c r="BJ110" s="132"/>
      <c r="BK110" s="132"/>
      <c r="BL110" s="132"/>
      <c r="BM110" s="132"/>
      <c r="BN110" s="132"/>
      <c r="BO110" s="132"/>
      <c r="BP110" s="132"/>
      <c r="BQ110" s="132"/>
      <c r="BR110" s="132"/>
      <c r="BS110" s="132"/>
      <c r="BT110" s="132"/>
      <c r="BU110" s="132"/>
      <c r="BV110" s="132"/>
      <c r="BW110" s="132"/>
      <c r="BX110" s="132"/>
      <c r="BY110" s="132"/>
      <c r="BZ110" s="132"/>
      <c r="CA110" s="132"/>
      <c r="CB110" s="132"/>
      <c r="CC110" s="132"/>
      <c r="CD110" s="132"/>
      <c r="CE110" s="132"/>
      <c r="CF110" s="132"/>
      <c r="CG110" s="132"/>
      <c r="CH110" s="132"/>
      <c r="CI110" s="132"/>
      <c r="CJ110" s="132"/>
      <c r="CK110" s="132"/>
      <c r="CL110" s="132"/>
      <c r="CM110" s="132"/>
      <c r="CN110" s="132"/>
      <c r="CO110" s="132"/>
      <c r="CP110" s="132"/>
      <c r="CQ110" s="132"/>
      <c r="CR110" s="132"/>
      <c r="CS110" s="132"/>
      <c r="CT110" s="132"/>
      <c r="CU110" s="132"/>
    </row>
    <row r="111" spans="1:99" x14ac:dyDescent="0.3">
      <c r="A111" s="109">
        <v>378</v>
      </c>
      <c r="B111" s="386" t="s">
        <v>41</v>
      </c>
      <c r="C111" s="132"/>
      <c r="D111" s="132">
        <v>0</v>
      </c>
      <c r="E111" s="132">
        <v>0</v>
      </c>
      <c r="F111" s="132">
        <v>0</v>
      </c>
      <c r="G111" s="132">
        <v>0</v>
      </c>
      <c r="H111" s="132">
        <v>0</v>
      </c>
      <c r="I111" s="132">
        <v>0</v>
      </c>
      <c r="J111" s="132">
        <v>0</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32"/>
      <c r="AX111" s="132"/>
      <c r="AY111" s="132"/>
      <c r="AZ111" s="132"/>
      <c r="BA111" s="132"/>
      <c r="BB111" s="132"/>
      <c r="BC111" s="132"/>
      <c r="BD111" s="132"/>
      <c r="BE111" s="132"/>
      <c r="BF111" s="132"/>
      <c r="BG111" s="132"/>
      <c r="BH111" s="132"/>
      <c r="BI111" s="132"/>
      <c r="BJ111" s="132"/>
      <c r="BK111" s="132"/>
      <c r="BL111" s="132"/>
      <c r="BM111" s="132"/>
      <c r="BN111" s="132"/>
      <c r="BO111" s="132"/>
      <c r="BP111" s="132"/>
      <c r="BQ111" s="132"/>
      <c r="BR111" s="132"/>
      <c r="BS111" s="132"/>
      <c r="BT111" s="132"/>
      <c r="BU111" s="132"/>
      <c r="BV111" s="132"/>
      <c r="BW111" s="132"/>
      <c r="BX111" s="132"/>
      <c r="BY111" s="132"/>
      <c r="BZ111" s="132"/>
      <c r="CA111" s="132"/>
      <c r="CB111" s="132"/>
      <c r="CC111" s="132"/>
      <c r="CD111" s="132"/>
      <c r="CE111" s="132"/>
      <c r="CF111" s="132"/>
      <c r="CG111" s="132"/>
      <c r="CH111" s="132"/>
      <c r="CI111" s="132"/>
      <c r="CJ111" s="132"/>
      <c r="CK111" s="132"/>
      <c r="CL111" s="132"/>
      <c r="CM111" s="132"/>
      <c r="CN111" s="132"/>
      <c r="CO111" s="132"/>
      <c r="CP111" s="132"/>
      <c r="CQ111" s="132"/>
      <c r="CR111" s="132"/>
      <c r="CS111" s="132"/>
      <c r="CT111" s="132"/>
      <c r="CU111" s="132"/>
    </row>
    <row r="112" spans="1:99" x14ac:dyDescent="0.3">
      <c r="A112" s="109">
        <v>379</v>
      </c>
      <c r="B112" s="386" t="s">
        <v>48</v>
      </c>
      <c r="C112" s="132"/>
      <c r="D112" s="132">
        <v>9742980</v>
      </c>
      <c r="E112" s="132">
        <v>10485799</v>
      </c>
      <c r="F112" s="132">
        <v>13127564</v>
      </c>
      <c r="G112" s="132">
        <v>2298313</v>
      </c>
      <c r="H112" s="132">
        <v>4535693</v>
      </c>
      <c r="I112" s="132">
        <v>2884784</v>
      </c>
      <c r="J112" s="132">
        <v>5940107</v>
      </c>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2"/>
      <c r="CG112" s="132"/>
      <c r="CH112" s="132"/>
      <c r="CI112" s="132"/>
      <c r="CJ112" s="132"/>
      <c r="CK112" s="132"/>
      <c r="CL112" s="132"/>
      <c r="CM112" s="132"/>
      <c r="CN112" s="132"/>
      <c r="CO112" s="132"/>
      <c r="CP112" s="132"/>
      <c r="CQ112" s="132"/>
      <c r="CR112" s="132"/>
      <c r="CS112" s="132"/>
      <c r="CT112" s="132"/>
      <c r="CU112" s="132"/>
    </row>
    <row r="113" spans="1:99" x14ac:dyDescent="0.3">
      <c r="A113" s="109">
        <v>380</v>
      </c>
      <c r="B113" s="386" t="s">
        <v>51</v>
      </c>
      <c r="C113" s="132"/>
      <c r="D113" s="132">
        <v>1687405</v>
      </c>
      <c r="E113" s="132">
        <v>729515</v>
      </c>
      <c r="F113" s="132">
        <v>980869</v>
      </c>
      <c r="G113" s="132">
        <v>0</v>
      </c>
      <c r="H113" s="132">
        <v>127884</v>
      </c>
      <c r="I113" s="132">
        <v>0</v>
      </c>
      <c r="J113" s="132">
        <v>0</v>
      </c>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c r="CD113" s="132"/>
      <c r="CE113" s="132"/>
      <c r="CF113" s="132"/>
      <c r="CG113" s="132"/>
      <c r="CH113" s="132"/>
      <c r="CI113" s="132"/>
      <c r="CJ113" s="132"/>
      <c r="CK113" s="132"/>
      <c r="CL113" s="132"/>
      <c r="CM113" s="132"/>
      <c r="CN113" s="132"/>
      <c r="CO113" s="132"/>
      <c r="CP113" s="132"/>
      <c r="CQ113" s="132"/>
      <c r="CR113" s="132"/>
      <c r="CS113" s="132"/>
      <c r="CT113" s="132"/>
      <c r="CU113" s="132"/>
    </row>
    <row r="114" spans="1:99" x14ac:dyDescent="0.3">
      <c r="A114" s="109">
        <v>381</v>
      </c>
      <c r="B114" s="386" t="s">
        <v>43</v>
      </c>
      <c r="C114" s="132"/>
      <c r="D114" s="132">
        <v>0</v>
      </c>
      <c r="E114" s="132">
        <v>0</v>
      </c>
      <c r="F114" s="132">
        <v>0</v>
      </c>
      <c r="G114" s="132">
        <v>0</v>
      </c>
      <c r="H114" s="132">
        <v>0</v>
      </c>
      <c r="I114" s="132">
        <v>0</v>
      </c>
      <c r="J114" s="132">
        <v>0</v>
      </c>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32"/>
      <c r="AX114" s="132"/>
      <c r="AY114" s="132"/>
      <c r="AZ114" s="132"/>
      <c r="BA114" s="132"/>
      <c r="BB114" s="132"/>
      <c r="BC114" s="132"/>
      <c r="BD114" s="132"/>
      <c r="BE114" s="132"/>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c r="CP114" s="132"/>
      <c r="CQ114" s="132"/>
      <c r="CR114" s="132"/>
      <c r="CS114" s="132"/>
      <c r="CT114" s="132"/>
      <c r="CU114" s="132"/>
    </row>
    <row r="115" spans="1:99" x14ac:dyDescent="0.3">
      <c r="A115" s="109">
        <v>382</v>
      </c>
      <c r="B115" s="386" t="s">
        <v>44</v>
      </c>
      <c r="C115" s="132"/>
      <c r="D115" s="132">
        <v>0</v>
      </c>
      <c r="E115" s="132">
        <v>0</v>
      </c>
      <c r="F115" s="132">
        <v>0</v>
      </c>
      <c r="G115" s="132">
        <v>0</v>
      </c>
      <c r="H115" s="132">
        <v>0</v>
      </c>
      <c r="I115" s="132">
        <v>0</v>
      </c>
      <c r="J115" s="132">
        <v>0</v>
      </c>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c r="AN115" s="132"/>
      <c r="AO115" s="132"/>
      <c r="AP115" s="132"/>
      <c r="AQ115" s="132"/>
      <c r="AR115" s="132"/>
      <c r="AS115" s="132"/>
      <c r="AT115" s="132"/>
      <c r="AU115" s="132"/>
      <c r="AV115" s="132"/>
      <c r="AW115" s="132"/>
      <c r="AX115" s="132"/>
      <c r="AY115" s="132"/>
      <c r="AZ115" s="132"/>
      <c r="BA115" s="132"/>
      <c r="BB115" s="132"/>
      <c r="BC115" s="132"/>
      <c r="BD115" s="132"/>
      <c r="BE115" s="132"/>
      <c r="BF115" s="132"/>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c r="CD115" s="132"/>
      <c r="CE115" s="132"/>
      <c r="CF115" s="132"/>
      <c r="CG115" s="132"/>
      <c r="CH115" s="132"/>
      <c r="CI115" s="132"/>
      <c r="CJ115" s="132"/>
      <c r="CK115" s="132"/>
      <c r="CL115" s="132"/>
      <c r="CM115" s="132"/>
      <c r="CN115" s="132"/>
      <c r="CO115" s="132"/>
      <c r="CP115" s="132"/>
      <c r="CQ115" s="132"/>
      <c r="CR115" s="132"/>
      <c r="CS115" s="132"/>
      <c r="CT115" s="132"/>
      <c r="CU115" s="132"/>
    </row>
    <row r="116" spans="1:99" x14ac:dyDescent="0.3">
      <c r="A116" s="109">
        <v>383</v>
      </c>
      <c r="B116" s="386" t="s">
        <v>118</v>
      </c>
      <c r="C116" s="132"/>
      <c r="D116" s="132">
        <v>0</v>
      </c>
      <c r="E116" s="132">
        <v>0</v>
      </c>
      <c r="F116" s="132">
        <v>0</v>
      </c>
      <c r="G116" s="132">
        <v>0</v>
      </c>
      <c r="H116" s="132">
        <v>0</v>
      </c>
      <c r="I116" s="132">
        <v>0</v>
      </c>
      <c r="J116" s="132">
        <v>0</v>
      </c>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132"/>
      <c r="AY116" s="132"/>
      <c r="AZ116" s="132"/>
      <c r="BA116" s="132"/>
      <c r="BB116" s="132"/>
      <c r="BC116" s="132"/>
      <c r="BD116" s="132"/>
      <c r="BE116" s="132"/>
      <c r="BF116" s="132"/>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c r="CD116" s="132"/>
      <c r="CE116" s="132"/>
      <c r="CF116" s="132"/>
      <c r="CG116" s="132"/>
      <c r="CH116" s="132"/>
      <c r="CI116" s="132"/>
      <c r="CJ116" s="132"/>
      <c r="CK116" s="132"/>
      <c r="CL116" s="132"/>
      <c r="CM116" s="132"/>
      <c r="CN116" s="132"/>
      <c r="CO116" s="132"/>
      <c r="CP116" s="132"/>
      <c r="CQ116" s="132"/>
      <c r="CR116" s="132"/>
      <c r="CS116" s="132"/>
      <c r="CT116" s="132"/>
      <c r="CU116" s="132"/>
    </row>
    <row r="117" spans="1:99" x14ac:dyDescent="0.3">
      <c r="A117" s="109">
        <v>384</v>
      </c>
      <c r="B117" s="386" t="s">
        <v>54</v>
      </c>
      <c r="C117" s="132"/>
      <c r="D117" s="132">
        <v>0</v>
      </c>
      <c r="E117" s="132">
        <v>0</v>
      </c>
      <c r="F117" s="132">
        <v>0</v>
      </c>
      <c r="G117" s="132">
        <v>0</v>
      </c>
      <c r="H117" s="132">
        <v>0</v>
      </c>
      <c r="I117" s="132">
        <v>0</v>
      </c>
      <c r="J117" s="132">
        <v>0</v>
      </c>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132"/>
      <c r="AY117" s="132"/>
      <c r="AZ117" s="132"/>
      <c r="BA117" s="132"/>
      <c r="BB117" s="132"/>
      <c r="BC117" s="132"/>
      <c r="BD117" s="132"/>
      <c r="BE117" s="132"/>
      <c r="BF117" s="132"/>
      <c r="BG117" s="132"/>
      <c r="BH117" s="132"/>
      <c r="BI117" s="132"/>
      <c r="BJ117" s="132"/>
      <c r="BK117" s="132"/>
      <c r="BL117" s="132"/>
      <c r="BM117" s="132"/>
      <c r="BN117" s="132"/>
      <c r="BO117" s="132"/>
      <c r="BP117" s="132"/>
      <c r="BQ117" s="132"/>
      <c r="BR117" s="132"/>
      <c r="BS117" s="132"/>
      <c r="BT117" s="132"/>
      <c r="BU117" s="132"/>
      <c r="BV117" s="132"/>
      <c r="BW117" s="132"/>
      <c r="BX117" s="132"/>
      <c r="BY117" s="132"/>
      <c r="BZ117" s="132"/>
      <c r="CA117" s="132"/>
      <c r="CB117" s="132"/>
      <c r="CC117" s="132"/>
      <c r="CD117" s="132"/>
      <c r="CE117" s="132"/>
      <c r="CF117" s="132"/>
      <c r="CG117" s="132"/>
      <c r="CH117" s="132"/>
      <c r="CI117" s="132"/>
      <c r="CJ117" s="132"/>
      <c r="CK117" s="132"/>
      <c r="CL117" s="132"/>
      <c r="CM117" s="132"/>
      <c r="CN117" s="132"/>
      <c r="CO117" s="132"/>
      <c r="CP117" s="132"/>
      <c r="CQ117" s="132"/>
      <c r="CR117" s="132"/>
      <c r="CS117" s="132"/>
      <c r="CT117" s="132"/>
      <c r="CU117" s="132"/>
    </row>
    <row r="118" spans="1:99" s="440" customFormat="1" x14ac:dyDescent="0.3">
      <c r="A118" s="439">
        <v>385</v>
      </c>
      <c r="B118" s="550" t="s">
        <v>45</v>
      </c>
      <c r="D118" s="440">
        <v>21386166</v>
      </c>
      <c r="E118" s="440">
        <v>12794016</v>
      </c>
      <c r="F118" s="440">
        <v>18237015</v>
      </c>
      <c r="G118" s="440">
        <v>5830217</v>
      </c>
      <c r="H118" s="440">
        <v>6552241</v>
      </c>
      <c r="I118" s="440">
        <v>5104084</v>
      </c>
      <c r="J118" s="440">
        <v>6528842</v>
      </c>
    </row>
    <row r="119" spans="1:99" x14ac:dyDescent="0.3">
      <c r="A119" s="109">
        <v>386</v>
      </c>
      <c r="B119" s="386" t="s">
        <v>94</v>
      </c>
      <c r="C119" s="132"/>
      <c r="D119" s="132">
        <v>0</v>
      </c>
      <c r="E119" s="132">
        <v>0</v>
      </c>
      <c r="F119" s="132">
        <v>0</v>
      </c>
      <c r="G119" s="132">
        <v>0</v>
      </c>
      <c r="H119" s="132">
        <v>0</v>
      </c>
      <c r="I119" s="132">
        <v>0</v>
      </c>
      <c r="J119" s="132">
        <v>0</v>
      </c>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row>
    <row r="120" spans="1:99" x14ac:dyDescent="0.3">
      <c r="A120" s="109">
        <v>387</v>
      </c>
      <c r="B120" s="386" t="s">
        <v>95</v>
      </c>
      <c r="C120" s="132"/>
      <c r="D120" s="132">
        <v>0</v>
      </c>
      <c r="E120" s="132">
        <v>0</v>
      </c>
      <c r="F120" s="132">
        <v>0</v>
      </c>
      <c r="G120" s="132">
        <v>0</v>
      </c>
      <c r="H120" s="132">
        <v>0</v>
      </c>
      <c r="I120" s="132">
        <v>0</v>
      </c>
      <c r="J120" s="132">
        <v>0</v>
      </c>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row>
    <row r="121" spans="1:99" x14ac:dyDescent="0.3">
      <c r="A121" s="109">
        <v>388</v>
      </c>
      <c r="B121" s="386" t="s">
        <v>89</v>
      </c>
      <c r="C121" s="132"/>
      <c r="D121" s="132">
        <v>18324225</v>
      </c>
      <c r="E121" s="132">
        <v>10908243</v>
      </c>
      <c r="F121" s="132">
        <v>24084142</v>
      </c>
      <c r="G121" s="132">
        <v>6982063</v>
      </c>
      <c r="H121" s="132">
        <v>8966554</v>
      </c>
      <c r="I121" s="132">
        <v>7673767</v>
      </c>
      <c r="J121" s="132">
        <v>4672701</v>
      </c>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2"/>
      <c r="AY121" s="132"/>
      <c r="AZ121" s="132"/>
      <c r="BA121" s="132"/>
      <c r="BB121" s="132"/>
      <c r="BC121" s="132"/>
      <c r="BD121" s="132"/>
      <c r="BE121" s="132"/>
      <c r="BF121" s="132"/>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2"/>
      <c r="CU121" s="132"/>
    </row>
    <row r="122" spans="1:99" x14ac:dyDescent="0.3">
      <c r="A122" s="109">
        <v>389</v>
      </c>
      <c r="B122" s="386" t="s">
        <v>96</v>
      </c>
      <c r="C122" s="132"/>
      <c r="D122" s="132">
        <v>-1858568</v>
      </c>
      <c r="E122" s="132">
        <v>0</v>
      </c>
      <c r="F122" s="132">
        <v>0</v>
      </c>
      <c r="G122" s="132">
        <v>0</v>
      </c>
      <c r="H122" s="132">
        <v>0</v>
      </c>
      <c r="I122" s="132">
        <v>0</v>
      </c>
      <c r="J122" s="132">
        <v>0</v>
      </c>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2"/>
      <c r="CU122" s="132"/>
    </row>
    <row r="123" spans="1:99" x14ac:dyDescent="0.3">
      <c r="A123" s="109">
        <v>391</v>
      </c>
      <c r="B123" s="386" t="s">
        <v>101</v>
      </c>
      <c r="C123" s="132"/>
      <c r="D123" s="132">
        <v>1462632</v>
      </c>
      <c r="E123" s="132">
        <v>3732551</v>
      </c>
      <c r="F123" s="132">
        <v>3342317</v>
      </c>
      <c r="G123" s="132">
        <v>1578032</v>
      </c>
      <c r="H123" s="132">
        <v>1070487</v>
      </c>
      <c r="I123" s="132">
        <v>1190821</v>
      </c>
      <c r="J123" s="132">
        <v>111788</v>
      </c>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2"/>
      <c r="CU123" s="132"/>
    </row>
    <row r="124" spans="1:99" x14ac:dyDescent="0.3">
      <c r="A124" s="109">
        <v>500</v>
      </c>
      <c r="B124" s="386" t="s">
        <v>84</v>
      </c>
      <c r="C124" s="132"/>
      <c r="D124" s="132">
        <v>0</v>
      </c>
      <c r="E124" s="132">
        <v>0</v>
      </c>
      <c r="F124" s="132">
        <v>600870</v>
      </c>
      <c r="G124" s="132">
        <v>0</v>
      </c>
      <c r="H124" s="132">
        <v>1294932</v>
      </c>
      <c r="I124" s="132">
        <v>0</v>
      </c>
      <c r="J124" s="132">
        <v>0</v>
      </c>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row>
    <row r="125" spans="1:99" x14ac:dyDescent="0.3">
      <c r="A125" s="109">
        <v>502</v>
      </c>
      <c r="B125" s="386" t="s">
        <v>86</v>
      </c>
      <c r="C125" s="132"/>
      <c r="D125" s="132">
        <v>0</v>
      </c>
      <c r="E125" s="132">
        <v>0</v>
      </c>
      <c r="F125" s="132">
        <v>0</v>
      </c>
      <c r="G125" s="132">
        <v>0</v>
      </c>
      <c r="H125" s="132">
        <v>0</v>
      </c>
      <c r="I125" s="132">
        <v>0</v>
      </c>
      <c r="J125" s="132">
        <v>0</v>
      </c>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2"/>
      <c r="CU125" s="132"/>
    </row>
    <row r="126" spans="1:99" x14ac:dyDescent="0.3">
      <c r="A126" s="109">
        <v>503</v>
      </c>
      <c r="B126" s="386" t="s">
        <v>87</v>
      </c>
      <c r="C126" s="132"/>
      <c r="D126" s="132">
        <v>0</v>
      </c>
      <c r="E126" s="132">
        <v>0</v>
      </c>
      <c r="F126" s="132">
        <v>0</v>
      </c>
      <c r="G126" s="132">
        <v>0</v>
      </c>
      <c r="H126" s="132">
        <v>0</v>
      </c>
      <c r="I126" s="132">
        <v>0</v>
      </c>
      <c r="J126" s="132">
        <v>0</v>
      </c>
      <c r="K126" s="132"/>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row>
    <row r="127" spans="1:99" x14ac:dyDescent="0.3">
      <c r="A127" s="109">
        <v>504</v>
      </c>
      <c r="B127" s="386" t="s">
        <v>91</v>
      </c>
      <c r="C127" s="132"/>
      <c r="D127" s="132">
        <v>13693098</v>
      </c>
      <c r="E127" s="132">
        <v>9896125</v>
      </c>
      <c r="F127" s="132">
        <v>15707492</v>
      </c>
      <c r="G127" s="132">
        <v>5330297</v>
      </c>
      <c r="H127" s="132">
        <v>5751917</v>
      </c>
      <c r="I127" s="132">
        <v>3151542</v>
      </c>
      <c r="J127" s="132">
        <v>3989549</v>
      </c>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row>
    <row r="128" spans="1:99" x14ac:dyDescent="0.3">
      <c r="A128" s="109">
        <v>505</v>
      </c>
      <c r="B128" s="386" t="s">
        <v>92</v>
      </c>
      <c r="C128" s="132"/>
      <c r="D128" s="132">
        <v>0</v>
      </c>
      <c r="E128" s="132">
        <v>0</v>
      </c>
      <c r="F128" s="132">
        <v>0</v>
      </c>
      <c r="G128" s="132">
        <v>61500</v>
      </c>
      <c r="H128" s="132">
        <v>156187</v>
      </c>
      <c r="I128" s="132">
        <v>0</v>
      </c>
      <c r="J128" s="132">
        <v>20383</v>
      </c>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32"/>
      <c r="AW128" s="132"/>
      <c r="AX128" s="132"/>
      <c r="AY128" s="132"/>
      <c r="AZ128" s="132"/>
      <c r="BA128" s="132"/>
      <c r="BB128" s="132"/>
      <c r="BC128" s="132"/>
      <c r="BD128" s="132"/>
      <c r="BE128" s="132"/>
      <c r="BF128" s="132"/>
      <c r="BG128" s="132"/>
      <c r="BH128" s="132"/>
      <c r="BI128" s="132"/>
      <c r="BJ128" s="132"/>
      <c r="BK128" s="132"/>
      <c r="BL128" s="132"/>
      <c r="BM128" s="132"/>
      <c r="BN128" s="132"/>
      <c r="BO128" s="132"/>
      <c r="BP128" s="132"/>
      <c r="BQ128" s="132"/>
      <c r="BR128" s="132"/>
      <c r="BS128" s="132"/>
      <c r="BT128" s="132"/>
      <c r="BU128" s="132"/>
      <c r="BV128" s="132"/>
      <c r="BW128" s="132"/>
      <c r="BX128" s="132"/>
      <c r="BY128" s="132"/>
      <c r="BZ128" s="132"/>
      <c r="CA128" s="132"/>
      <c r="CB128" s="132"/>
      <c r="CC128" s="132"/>
      <c r="CD128" s="132"/>
      <c r="CE128" s="132"/>
      <c r="CF128" s="132"/>
      <c r="CG128" s="132"/>
      <c r="CH128" s="132"/>
      <c r="CI128" s="132"/>
      <c r="CJ128" s="132"/>
      <c r="CK128" s="132"/>
      <c r="CL128" s="132"/>
      <c r="CM128" s="132"/>
      <c r="CN128" s="132"/>
      <c r="CO128" s="132"/>
      <c r="CP128" s="132"/>
      <c r="CQ128" s="132"/>
      <c r="CR128" s="132"/>
      <c r="CS128" s="132"/>
      <c r="CT128" s="132"/>
      <c r="CU128" s="132"/>
    </row>
    <row r="129" spans="1:99" x14ac:dyDescent="0.3">
      <c r="A129" s="109">
        <v>506</v>
      </c>
      <c r="B129" s="386" t="s">
        <v>98</v>
      </c>
      <c r="C129" s="132"/>
      <c r="D129" s="132">
        <v>6971378</v>
      </c>
      <c r="E129" s="132">
        <v>5987879</v>
      </c>
      <c r="F129" s="132">
        <v>8203508</v>
      </c>
      <c r="G129" s="132">
        <v>901267</v>
      </c>
      <c r="H129" s="132">
        <v>2042389</v>
      </c>
      <c r="I129" s="132">
        <v>1693963</v>
      </c>
      <c r="J129" s="132">
        <v>5828319</v>
      </c>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2"/>
      <c r="AS129" s="132"/>
      <c r="AT129" s="132"/>
      <c r="AU129" s="132"/>
      <c r="AV129" s="132"/>
      <c r="AW129" s="132"/>
      <c r="AX129" s="132"/>
      <c r="AY129" s="132"/>
      <c r="AZ129" s="132"/>
      <c r="BA129" s="132"/>
      <c r="BB129" s="132"/>
      <c r="BC129" s="132"/>
      <c r="BD129" s="132"/>
      <c r="BE129" s="132"/>
      <c r="BF129" s="132"/>
      <c r="BG129" s="132"/>
      <c r="BH129" s="132"/>
      <c r="BI129" s="132"/>
      <c r="BJ129" s="132"/>
      <c r="BK129" s="132"/>
      <c r="BL129" s="132"/>
      <c r="BM129" s="132"/>
      <c r="BN129" s="132"/>
      <c r="BO129" s="132"/>
      <c r="BP129" s="132"/>
      <c r="BQ129" s="132"/>
      <c r="BR129" s="132"/>
      <c r="BS129" s="132"/>
      <c r="BT129" s="132"/>
      <c r="BU129" s="132"/>
      <c r="BV129" s="132"/>
      <c r="BW129" s="132"/>
      <c r="BX129" s="132"/>
      <c r="BY129" s="132"/>
      <c r="BZ129" s="132"/>
      <c r="CA129" s="132"/>
      <c r="CB129" s="132"/>
      <c r="CC129" s="132"/>
      <c r="CD129" s="132"/>
      <c r="CE129" s="132"/>
      <c r="CF129" s="132"/>
      <c r="CG129" s="132"/>
      <c r="CH129" s="132"/>
      <c r="CI129" s="132"/>
      <c r="CJ129" s="132"/>
      <c r="CK129" s="132"/>
      <c r="CL129" s="132"/>
      <c r="CM129" s="132"/>
      <c r="CN129" s="132"/>
      <c r="CO129" s="132"/>
      <c r="CP129" s="132"/>
      <c r="CQ129" s="132"/>
      <c r="CR129" s="132"/>
      <c r="CS129" s="132"/>
      <c r="CT129" s="132"/>
      <c r="CU129" s="132"/>
    </row>
    <row r="130" spans="1:99" x14ac:dyDescent="0.3">
      <c r="A130" s="109">
        <v>507</v>
      </c>
      <c r="B130" s="386" t="s">
        <v>441</v>
      </c>
      <c r="C130" s="132"/>
      <c r="D130" s="132">
        <v>0</v>
      </c>
      <c r="E130" s="132">
        <v>2</v>
      </c>
      <c r="F130" s="132">
        <v>0</v>
      </c>
      <c r="G130" s="132">
        <v>0</v>
      </c>
      <c r="H130" s="132">
        <v>0</v>
      </c>
      <c r="I130" s="132">
        <v>0</v>
      </c>
      <c r="J130" s="132">
        <v>0</v>
      </c>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c r="AU130" s="132"/>
      <c r="AV130" s="132"/>
      <c r="AW130" s="132"/>
      <c r="AX130" s="132"/>
      <c r="AY130" s="132"/>
      <c r="AZ130" s="132"/>
      <c r="BA130" s="132"/>
      <c r="BB130" s="132"/>
      <c r="BC130" s="132"/>
      <c r="BD130" s="132"/>
      <c r="BE130" s="132"/>
      <c r="BF130" s="132"/>
      <c r="BG130" s="132"/>
      <c r="BH130" s="132"/>
      <c r="BI130" s="132"/>
      <c r="BJ130" s="132"/>
      <c r="BK130" s="132"/>
      <c r="BL130" s="132"/>
      <c r="BM130" s="132"/>
      <c r="BN130" s="132"/>
      <c r="BO130" s="132"/>
      <c r="BP130" s="132"/>
      <c r="BQ130" s="132"/>
      <c r="BR130" s="132"/>
      <c r="BS130" s="132"/>
      <c r="BT130" s="132"/>
      <c r="BU130" s="132"/>
      <c r="BV130" s="132"/>
      <c r="BW130" s="132"/>
      <c r="BX130" s="132"/>
      <c r="BY130" s="132"/>
      <c r="BZ130" s="132"/>
      <c r="CA130" s="132"/>
      <c r="CB130" s="132"/>
      <c r="CC130" s="132"/>
      <c r="CD130" s="132"/>
      <c r="CE130" s="132"/>
      <c r="CF130" s="132"/>
      <c r="CG130" s="132"/>
      <c r="CH130" s="132"/>
      <c r="CI130" s="132"/>
      <c r="CJ130" s="132"/>
      <c r="CK130" s="132"/>
      <c r="CL130" s="132"/>
      <c r="CM130" s="132"/>
      <c r="CN130" s="132"/>
      <c r="CO130" s="132"/>
      <c r="CP130" s="132"/>
      <c r="CQ130" s="132"/>
      <c r="CR130" s="132"/>
      <c r="CS130" s="132"/>
      <c r="CT130" s="132"/>
      <c r="CU130" s="132"/>
    </row>
    <row r="131" spans="1:99" x14ac:dyDescent="0.3">
      <c r="A131" s="109">
        <v>508</v>
      </c>
      <c r="B131" s="386" t="s">
        <v>111</v>
      </c>
      <c r="C131" s="132"/>
      <c r="D131" s="132">
        <v>0</v>
      </c>
      <c r="E131" s="132">
        <v>0</v>
      </c>
      <c r="F131" s="132">
        <v>0</v>
      </c>
      <c r="G131" s="132">
        <v>0</v>
      </c>
      <c r="H131" s="132">
        <v>0</v>
      </c>
      <c r="I131" s="132">
        <v>0</v>
      </c>
      <c r="J131" s="132">
        <v>0</v>
      </c>
      <c r="K131" s="132"/>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c r="BI131" s="132"/>
      <c r="BJ131" s="132"/>
      <c r="BK131" s="132"/>
      <c r="BL131" s="132"/>
      <c r="BM131" s="132"/>
      <c r="BN131" s="132"/>
      <c r="BO131" s="132"/>
      <c r="BP131" s="132"/>
      <c r="BQ131" s="132"/>
      <c r="BR131" s="132"/>
      <c r="BS131" s="132"/>
      <c r="BT131" s="132"/>
      <c r="BU131" s="132"/>
      <c r="BV131" s="132"/>
      <c r="BW131" s="132"/>
      <c r="BX131" s="132"/>
      <c r="BY131" s="132"/>
      <c r="BZ131" s="132"/>
      <c r="CA131" s="132"/>
      <c r="CB131" s="132"/>
      <c r="CC131" s="132"/>
      <c r="CD131" s="132"/>
      <c r="CE131" s="132"/>
      <c r="CF131" s="132"/>
      <c r="CG131" s="132"/>
      <c r="CH131" s="132"/>
      <c r="CI131" s="132"/>
      <c r="CJ131" s="132"/>
      <c r="CK131" s="132"/>
      <c r="CL131" s="132"/>
      <c r="CM131" s="132"/>
      <c r="CN131" s="132"/>
      <c r="CO131" s="132"/>
      <c r="CP131" s="132"/>
      <c r="CQ131" s="132"/>
      <c r="CR131" s="132"/>
      <c r="CS131" s="132"/>
      <c r="CT131" s="132"/>
      <c r="CU131" s="132"/>
    </row>
    <row r="132" spans="1:99" x14ac:dyDescent="0.3">
      <c r="A132" s="109">
        <v>509</v>
      </c>
      <c r="B132" s="386" t="s">
        <v>112</v>
      </c>
      <c r="C132" s="132"/>
      <c r="D132" s="132">
        <v>0</v>
      </c>
      <c r="E132" s="132">
        <v>0</v>
      </c>
      <c r="F132" s="132">
        <v>0</v>
      </c>
      <c r="G132" s="132">
        <v>0</v>
      </c>
      <c r="H132" s="132">
        <v>0</v>
      </c>
      <c r="I132" s="132">
        <v>0</v>
      </c>
      <c r="J132" s="132">
        <v>0</v>
      </c>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c r="BI132" s="132"/>
      <c r="BJ132" s="132"/>
      <c r="BK132" s="132"/>
      <c r="BL132" s="132"/>
      <c r="BM132" s="132"/>
      <c r="BN132" s="132"/>
      <c r="BO132" s="132"/>
      <c r="BP132" s="132"/>
      <c r="BQ132" s="132"/>
      <c r="BR132" s="132"/>
      <c r="BS132" s="132"/>
      <c r="BT132" s="132"/>
      <c r="BU132" s="132"/>
      <c r="BV132" s="132"/>
      <c r="BW132" s="132"/>
      <c r="BX132" s="132"/>
      <c r="BY132" s="132"/>
      <c r="BZ132" s="132"/>
      <c r="CA132" s="132"/>
      <c r="CB132" s="132"/>
      <c r="CC132" s="132"/>
      <c r="CD132" s="132"/>
      <c r="CE132" s="132"/>
      <c r="CF132" s="132"/>
      <c r="CG132" s="132"/>
      <c r="CH132" s="132"/>
      <c r="CI132" s="132"/>
      <c r="CJ132" s="132"/>
      <c r="CK132" s="132"/>
      <c r="CL132" s="132"/>
      <c r="CM132" s="132"/>
      <c r="CN132" s="132"/>
      <c r="CO132" s="132"/>
      <c r="CP132" s="132"/>
      <c r="CQ132" s="132"/>
      <c r="CR132" s="132"/>
      <c r="CS132" s="132"/>
      <c r="CT132" s="132"/>
      <c r="CU132" s="132"/>
    </row>
    <row r="133" spans="1:99" x14ac:dyDescent="0.3">
      <c r="A133" s="109">
        <v>510</v>
      </c>
      <c r="B133" s="386" t="s">
        <v>117</v>
      </c>
      <c r="C133" s="132"/>
      <c r="D133" s="132">
        <v>0</v>
      </c>
      <c r="E133" s="132">
        <v>0</v>
      </c>
      <c r="F133" s="132">
        <v>0</v>
      </c>
      <c r="G133" s="132">
        <v>0</v>
      </c>
      <c r="H133" s="132">
        <v>0</v>
      </c>
      <c r="I133" s="132">
        <v>0</v>
      </c>
      <c r="J133" s="132">
        <v>0</v>
      </c>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c r="AN133" s="132"/>
      <c r="AO133" s="132"/>
      <c r="AP133" s="132"/>
      <c r="AQ133" s="132"/>
      <c r="AR133" s="132"/>
      <c r="AS133" s="132"/>
      <c r="AT133" s="132"/>
      <c r="AU133" s="132"/>
      <c r="AV133" s="132"/>
      <c r="AW133" s="132"/>
      <c r="AX133" s="132"/>
      <c r="AY133" s="132"/>
      <c r="AZ133" s="132"/>
      <c r="BA133" s="132"/>
      <c r="BB133" s="132"/>
      <c r="BC133" s="132"/>
      <c r="BD133" s="132"/>
      <c r="BE133" s="132"/>
      <c r="BF133" s="132"/>
      <c r="BG133" s="132"/>
      <c r="BH133" s="132"/>
      <c r="BI133" s="132"/>
      <c r="BJ133" s="132"/>
      <c r="BK133" s="132"/>
      <c r="BL133" s="132"/>
      <c r="BM133" s="132"/>
      <c r="BN133" s="132"/>
      <c r="BO133" s="132"/>
      <c r="BP133" s="132"/>
      <c r="BQ133" s="132"/>
      <c r="BR133" s="132"/>
      <c r="BS133" s="132"/>
      <c r="BT133" s="132"/>
      <c r="BU133" s="132"/>
      <c r="BV133" s="132"/>
      <c r="BW133" s="132"/>
      <c r="BX133" s="132"/>
      <c r="BY133" s="132"/>
      <c r="BZ133" s="132"/>
      <c r="CA133" s="132"/>
      <c r="CB133" s="132"/>
      <c r="CC133" s="132"/>
      <c r="CD133" s="132"/>
      <c r="CE133" s="132"/>
      <c r="CF133" s="132"/>
      <c r="CG133" s="132"/>
      <c r="CH133" s="132"/>
      <c r="CI133" s="132"/>
      <c r="CJ133" s="132"/>
      <c r="CK133" s="132"/>
      <c r="CL133" s="132"/>
      <c r="CM133" s="132"/>
      <c r="CN133" s="132"/>
      <c r="CO133" s="132"/>
      <c r="CP133" s="132"/>
      <c r="CQ133" s="132"/>
      <c r="CR133" s="132"/>
      <c r="CS133" s="132"/>
      <c r="CT133" s="132"/>
      <c r="CU133" s="132"/>
    </row>
    <row r="134" spans="1:99" x14ac:dyDescent="0.3">
      <c r="A134" s="109">
        <v>511</v>
      </c>
      <c r="B134" s="386" t="s">
        <v>122</v>
      </c>
      <c r="C134" s="132"/>
      <c r="D134" s="132">
        <v>0</v>
      </c>
      <c r="E134" s="132">
        <v>0</v>
      </c>
      <c r="F134" s="132">
        <v>0</v>
      </c>
      <c r="G134" s="132">
        <v>0</v>
      </c>
      <c r="H134" s="132">
        <v>0</v>
      </c>
      <c r="I134" s="132">
        <v>0</v>
      </c>
      <c r="J134" s="132">
        <v>0</v>
      </c>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c r="BI134" s="132"/>
      <c r="BJ134" s="132"/>
      <c r="BK134" s="132"/>
      <c r="BL134" s="132"/>
      <c r="BM134" s="132"/>
      <c r="BN134" s="132"/>
      <c r="BO134" s="132"/>
      <c r="BP134" s="132"/>
      <c r="BQ134" s="132"/>
      <c r="BR134" s="132"/>
      <c r="BS134" s="132"/>
      <c r="BT134" s="132"/>
      <c r="BU134" s="132"/>
      <c r="BV134" s="132"/>
      <c r="BW134" s="132"/>
      <c r="BX134" s="132"/>
      <c r="BY134" s="132"/>
      <c r="BZ134" s="132"/>
      <c r="CA134" s="132"/>
      <c r="CB134" s="132"/>
      <c r="CC134" s="132"/>
      <c r="CD134" s="132"/>
      <c r="CE134" s="132"/>
      <c r="CF134" s="132"/>
      <c r="CG134" s="132"/>
      <c r="CH134" s="132"/>
      <c r="CI134" s="132"/>
      <c r="CJ134" s="132"/>
      <c r="CK134" s="132"/>
      <c r="CL134" s="132"/>
      <c r="CM134" s="132"/>
      <c r="CN134" s="132"/>
      <c r="CO134" s="132"/>
      <c r="CP134" s="132"/>
      <c r="CQ134" s="132"/>
      <c r="CR134" s="132"/>
      <c r="CS134" s="132"/>
      <c r="CT134" s="132"/>
      <c r="CU134" s="132"/>
    </row>
    <row r="135" spans="1:99" x14ac:dyDescent="0.3">
      <c r="A135" s="109">
        <v>512</v>
      </c>
      <c r="B135" s="386" t="s">
        <v>148</v>
      </c>
      <c r="C135" s="132"/>
      <c r="D135" s="132">
        <v>6729168</v>
      </c>
      <c r="E135" s="132">
        <v>96362</v>
      </c>
      <c r="F135" s="132">
        <v>0</v>
      </c>
      <c r="G135" s="132">
        <v>0</v>
      </c>
      <c r="H135" s="132">
        <v>0</v>
      </c>
      <c r="I135" s="132">
        <v>0</v>
      </c>
      <c r="J135" s="132">
        <v>911108</v>
      </c>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row>
    <row r="136" spans="1:99" x14ac:dyDescent="0.3">
      <c r="A136" s="109">
        <v>513</v>
      </c>
      <c r="B136" s="386" t="s">
        <v>154</v>
      </c>
      <c r="C136" s="132"/>
      <c r="D136" s="132">
        <v>0</v>
      </c>
      <c r="E136" s="132">
        <v>0</v>
      </c>
      <c r="F136" s="132">
        <v>0</v>
      </c>
      <c r="G136" s="132">
        <v>0</v>
      </c>
      <c r="H136" s="132">
        <v>0</v>
      </c>
      <c r="I136" s="132">
        <v>0</v>
      </c>
      <c r="J136" s="132">
        <v>0</v>
      </c>
      <c r="K136" s="132"/>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row>
    <row r="137" spans="1:99" x14ac:dyDescent="0.3">
      <c r="A137" s="109">
        <v>514</v>
      </c>
      <c r="B137" s="386" t="s">
        <v>155</v>
      </c>
      <c r="C137" s="132"/>
      <c r="D137" s="132">
        <v>0</v>
      </c>
      <c r="E137" s="132">
        <v>0</v>
      </c>
      <c r="F137" s="132">
        <v>0</v>
      </c>
      <c r="G137" s="132">
        <v>0</v>
      </c>
      <c r="H137" s="132">
        <v>0</v>
      </c>
      <c r="I137" s="132">
        <v>0</v>
      </c>
      <c r="J137" s="132">
        <v>0</v>
      </c>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row>
    <row r="138" spans="1:99" x14ac:dyDescent="0.3">
      <c r="A138" s="109">
        <v>515</v>
      </c>
      <c r="B138" s="386" t="s">
        <v>166</v>
      </c>
      <c r="C138" s="132"/>
      <c r="D138" s="132">
        <v>0</v>
      </c>
      <c r="E138" s="132">
        <v>0</v>
      </c>
      <c r="F138" s="132">
        <v>0</v>
      </c>
      <c r="G138" s="132">
        <v>0</v>
      </c>
      <c r="H138" s="132">
        <v>0</v>
      </c>
      <c r="I138" s="132">
        <v>0</v>
      </c>
      <c r="J138" s="132">
        <v>0</v>
      </c>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132"/>
      <c r="AY138" s="132"/>
      <c r="AZ138" s="132"/>
      <c r="BA138" s="132"/>
      <c r="BB138" s="132"/>
      <c r="BC138" s="132"/>
      <c r="BD138" s="132"/>
      <c r="BE138" s="132"/>
      <c r="BF138" s="132"/>
      <c r="BG138" s="132"/>
      <c r="BH138" s="132"/>
      <c r="BI138" s="132"/>
      <c r="BJ138" s="132"/>
      <c r="BK138" s="132"/>
      <c r="BL138" s="132"/>
      <c r="BM138" s="132"/>
      <c r="BN138" s="132"/>
      <c r="BO138" s="132"/>
      <c r="BP138" s="132"/>
      <c r="BQ138" s="132"/>
      <c r="BR138" s="132"/>
      <c r="BS138" s="132"/>
      <c r="BT138" s="132"/>
      <c r="BU138" s="132"/>
      <c r="BV138" s="132"/>
      <c r="BW138" s="132"/>
      <c r="BX138" s="132"/>
      <c r="BY138" s="132"/>
      <c r="BZ138" s="132"/>
      <c r="CA138" s="132"/>
      <c r="CB138" s="132"/>
      <c r="CC138" s="132"/>
      <c r="CD138" s="132"/>
      <c r="CE138" s="132"/>
      <c r="CF138" s="132"/>
      <c r="CG138" s="132"/>
      <c r="CH138" s="132"/>
      <c r="CI138" s="132"/>
      <c r="CJ138" s="132"/>
      <c r="CK138" s="132"/>
      <c r="CL138" s="132"/>
      <c r="CM138" s="132"/>
      <c r="CN138" s="132"/>
      <c r="CO138" s="132"/>
      <c r="CP138" s="132"/>
      <c r="CQ138" s="132"/>
      <c r="CR138" s="132"/>
      <c r="CS138" s="132"/>
      <c r="CT138" s="132"/>
      <c r="CU138" s="132"/>
    </row>
    <row r="139" spans="1:99" x14ac:dyDescent="0.3">
      <c r="A139" s="109">
        <v>516</v>
      </c>
      <c r="B139" s="386" t="s">
        <v>167</v>
      </c>
      <c r="C139" s="132"/>
      <c r="D139" s="132">
        <v>0</v>
      </c>
      <c r="E139" s="132">
        <v>0</v>
      </c>
      <c r="F139" s="132">
        <v>0</v>
      </c>
      <c r="G139" s="132">
        <v>0</v>
      </c>
      <c r="H139" s="132">
        <v>0</v>
      </c>
      <c r="I139" s="132">
        <v>0</v>
      </c>
      <c r="J139" s="132">
        <v>0</v>
      </c>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row>
    <row r="140" spans="1:99" x14ac:dyDescent="0.3">
      <c r="A140" s="109">
        <v>517</v>
      </c>
      <c r="B140" s="386" t="s">
        <v>168</v>
      </c>
      <c r="C140" s="132"/>
      <c r="D140" s="132">
        <v>0</v>
      </c>
      <c r="E140" s="132">
        <v>0</v>
      </c>
      <c r="F140" s="132">
        <v>0</v>
      </c>
      <c r="G140" s="132">
        <v>0</v>
      </c>
      <c r="H140" s="132">
        <v>0</v>
      </c>
      <c r="I140" s="132">
        <v>0</v>
      </c>
      <c r="J140" s="132">
        <v>0</v>
      </c>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132"/>
      <c r="AY140" s="132"/>
      <c r="AZ140" s="132"/>
      <c r="BA140" s="132"/>
      <c r="BB140" s="132"/>
      <c r="BC140" s="132"/>
      <c r="BD140" s="132"/>
      <c r="BE140" s="132"/>
      <c r="BF140" s="132"/>
      <c r="BG140" s="132"/>
      <c r="BH140" s="132"/>
      <c r="BI140" s="132"/>
      <c r="BJ140" s="132"/>
      <c r="BK140" s="132"/>
      <c r="BL140" s="132"/>
      <c r="BM140" s="132"/>
      <c r="BN140" s="132"/>
      <c r="BO140" s="132"/>
      <c r="BP140" s="132"/>
      <c r="BQ140" s="132"/>
      <c r="BR140" s="132"/>
      <c r="BS140" s="132"/>
      <c r="BT140" s="132"/>
      <c r="BU140" s="132"/>
      <c r="BV140" s="132"/>
      <c r="BW140" s="132"/>
      <c r="BX140" s="132"/>
      <c r="BY140" s="132"/>
      <c r="BZ140" s="132"/>
      <c r="CA140" s="132"/>
      <c r="CB140" s="132"/>
      <c r="CC140" s="132"/>
      <c r="CD140" s="132"/>
      <c r="CE140" s="132"/>
      <c r="CF140" s="132"/>
      <c r="CG140" s="132"/>
      <c r="CH140" s="132"/>
      <c r="CI140" s="132"/>
      <c r="CJ140" s="132"/>
      <c r="CK140" s="132"/>
      <c r="CL140" s="132"/>
      <c r="CM140" s="132"/>
      <c r="CN140" s="132"/>
      <c r="CO140" s="132"/>
      <c r="CP140" s="132"/>
      <c r="CQ140" s="132"/>
      <c r="CR140" s="132"/>
      <c r="CS140" s="132"/>
      <c r="CT140" s="132"/>
      <c r="CU140" s="132"/>
    </row>
    <row r="141" spans="1:99" x14ac:dyDescent="0.3">
      <c r="A141" s="109">
        <v>518</v>
      </c>
      <c r="B141" s="386" t="s">
        <v>169</v>
      </c>
      <c r="C141" s="132"/>
      <c r="D141" s="132">
        <v>0</v>
      </c>
      <c r="E141" s="132">
        <v>0</v>
      </c>
      <c r="F141" s="132">
        <v>0</v>
      </c>
      <c r="G141" s="132">
        <v>0</v>
      </c>
      <c r="H141" s="132">
        <v>0</v>
      </c>
      <c r="I141" s="132">
        <v>0</v>
      </c>
      <c r="J141" s="132">
        <v>0</v>
      </c>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c r="BI141" s="132"/>
      <c r="BJ141" s="132"/>
      <c r="BK141" s="132"/>
      <c r="BL141" s="132"/>
      <c r="BM141" s="132"/>
      <c r="BN141" s="132"/>
      <c r="BO141" s="132"/>
      <c r="BP141" s="132"/>
      <c r="BQ141" s="132"/>
      <c r="BR141" s="132"/>
      <c r="BS141" s="132"/>
      <c r="BT141" s="132"/>
      <c r="BU141" s="132"/>
      <c r="BV141" s="132"/>
      <c r="BW141" s="132"/>
      <c r="BX141" s="132"/>
      <c r="BY141" s="132"/>
      <c r="BZ141" s="132"/>
      <c r="CA141" s="132"/>
      <c r="CB141" s="132"/>
      <c r="CC141" s="132"/>
      <c r="CD141" s="132"/>
      <c r="CE141" s="132"/>
      <c r="CF141" s="132"/>
      <c r="CG141" s="132"/>
      <c r="CH141" s="132"/>
      <c r="CI141" s="132"/>
      <c r="CJ141" s="132"/>
      <c r="CK141" s="132"/>
      <c r="CL141" s="132"/>
      <c r="CM141" s="132"/>
      <c r="CN141" s="132"/>
      <c r="CO141" s="132"/>
      <c r="CP141" s="132"/>
      <c r="CQ141" s="132"/>
      <c r="CR141" s="132"/>
      <c r="CS141" s="132"/>
      <c r="CT141" s="132"/>
      <c r="CU141" s="132"/>
    </row>
    <row r="142" spans="1:99" x14ac:dyDescent="0.3">
      <c r="A142" s="109">
        <v>519</v>
      </c>
      <c r="B142" s="386" t="s">
        <v>170</v>
      </c>
      <c r="C142" s="132"/>
      <c r="D142" s="132">
        <v>0</v>
      </c>
      <c r="E142" s="132">
        <v>0</v>
      </c>
      <c r="F142" s="132">
        <v>0</v>
      </c>
      <c r="G142" s="132">
        <v>0</v>
      </c>
      <c r="H142" s="132">
        <v>0</v>
      </c>
      <c r="I142" s="132">
        <v>0</v>
      </c>
      <c r="J142" s="132">
        <v>0</v>
      </c>
      <c r="K142" s="132"/>
      <c r="L142" s="132"/>
      <c r="M142" s="132"/>
      <c r="N142" s="132"/>
      <c r="O142" s="132"/>
      <c r="P142" s="132"/>
      <c r="Q142" s="132"/>
      <c r="R142" s="132"/>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c r="AN142" s="132"/>
      <c r="AO142" s="132"/>
      <c r="AP142" s="132"/>
      <c r="AQ142" s="132"/>
      <c r="AR142" s="132"/>
      <c r="AS142" s="132"/>
      <c r="AT142" s="132"/>
      <c r="AU142" s="132"/>
      <c r="AV142" s="132"/>
      <c r="AW142" s="132"/>
      <c r="AX142" s="132"/>
      <c r="AY142" s="132"/>
      <c r="AZ142" s="132"/>
      <c r="BA142" s="132"/>
      <c r="BB142" s="132"/>
      <c r="BC142" s="132"/>
      <c r="BD142" s="132"/>
      <c r="BE142" s="132"/>
      <c r="BF142" s="132"/>
      <c r="BG142" s="132"/>
      <c r="BH142" s="132"/>
      <c r="BI142" s="132"/>
      <c r="BJ142" s="132"/>
      <c r="BK142" s="132"/>
      <c r="BL142" s="132"/>
      <c r="BM142" s="132"/>
      <c r="BN142" s="132"/>
      <c r="BO142" s="132"/>
      <c r="BP142" s="132"/>
      <c r="BQ142" s="132"/>
      <c r="BR142" s="132"/>
      <c r="BS142" s="132"/>
      <c r="BT142" s="132"/>
      <c r="BU142" s="132"/>
      <c r="BV142" s="132"/>
      <c r="BW142" s="132"/>
      <c r="BX142" s="132"/>
      <c r="BY142" s="132"/>
      <c r="BZ142" s="132"/>
      <c r="CA142" s="132"/>
      <c r="CB142" s="132"/>
      <c r="CC142" s="132"/>
      <c r="CD142" s="132"/>
      <c r="CE142" s="132"/>
      <c r="CF142" s="132"/>
      <c r="CG142" s="132"/>
      <c r="CH142" s="132"/>
      <c r="CI142" s="132"/>
      <c r="CJ142" s="132"/>
      <c r="CK142" s="132"/>
      <c r="CL142" s="132"/>
      <c r="CM142" s="132"/>
      <c r="CN142" s="132"/>
      <c r="CO142" s="132"/>
      <c r="CP142" s="132"/>
      <c r="CQ142" s="132"/>
      <c r="CR142" s="132"/>
      <c r="CS142" s="132"/>
      <c r="CT142" s="132"/>
      <c r="CU142" s="132"/>
    </row>
    <row r="143" spans="1:99" x14ac:dyDescent="0.3">
      <c r="A143" s="109">
        <v>520</v>
      </c>
      <c r="B143" s="386" t="s">
        <v>171</v>
      </c>
      <c r="C143" s="132"/>
      <c r="D143" s="132">
        <v>0</v>
      </c>
      <c r="E143" s="132">
        <v>0</v>
      </c>
      <c r="F143" s="132">
        <v>0</v>
      </c>
      <c r="G143" s="132">
        <v>0</v>
      </c>
      <c r="H143" s="132">
        <v>0</v>
      </c>
      <c r="I143" s="132">
        <v>0</v>
      </c>
      <c r="J143" s="132">
        <v>0</v>
      </c>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c r="AV143" s="132"/>
      <c r="AW143" s="132"/>
      <c r="AX143" s="132"/>
      <c r="AY143" s="132"/>
      <c r="AZ143" s="132"/>
      <c r="BA143" s="132"/>
      <c r="BB143" s="132"/>
      <c r="BC143" s="132"/>
      <c r="BD143" s="132"/>
      <c r="BE143" s="132"/>
      <c r="BF143" s="132"/>
      <c r="BG143" s="132"/>
      <c r="BH143" s="132"/>
      <c r="BI143" s="132"/>
      <c r="BJ143" s="132"/>
      <c r="BK143" s="132"/>
      <c r="BL143" s="132"/>
      <c r="BM143" s="132"/>
      <c r="BN143" s="132"/>
      <c r="BO143" s="132"/>
      <c r="BP143" s="132"/>
      <c r="BQ143" s="132"/>
      <c r="BR143" s="132"/>
      <c r="BS143" s="132"/>
      <c r="BT143" s="132"/>
      <c r="BU143" s="132"/>
      <c r="BV143" s="132"/>
      <c r="BW143" s="132"/>
      <c r="BX143" s="132"/>
      <c r="BY143" s="132"/>
      <c r="BZ143" s="132"/>
      <c r="CA143" s="132"/>
      <c r="CB143" s="132"/>
      <c r="CC143" s="132"/>
      <c r="CD143" s="132"/>
      <c r="CE143" s="132"/>
      <c r="CF143" s="132"/>
      <c r="CG143" s="132"/>
      <c r="CH143" s="132"/>
      <c r="CI143" s="132"/>
      <c r="CJ143" s="132"/>
      <c r="CK143" s="132"/>
      <c r="CL143" s="132"/>
      <c r="CM143" s="132"/>
      <c r="CN143" s="132"/>
      <c r="CO143" s="132"/>
      <c r="CP143" s="132"/>
      <c r="CQ143" s="132"/>
      <c r="CR143" s="132"/>
      <c r="CS143" s="132"/>
      <c r="CT143" s="132"/>
      <c r="CU143" s="132"/>
    </row>
    <row r="144" spans="1:99" x14ac:dyDescent="0.3">
      <c r="A144" s="109">
        <v>521</v>
      </c>
      <c r="B144" s="386" t="s">
        <v>172</v>
      </c>
      <c r="C144" s="132"/>
      <c r="D144" s="132">
        <v>0</v>
      </c>
      <c r="E144" s="132">
        <v>0</v>
      </c>
      <c r="F144" s="132">
        <v>0</v>
      </c>
      <c r="G144" s="132">
        <v>0</v>
      </c>
      <c r="H144" s="132">
        <v>0</v>
      </c>
      <c r="I144" s="132">
        <v>0</v>
      </c>
      <c r="J144" s="132">
        <v>0</v>
      </c>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row>
    <row r="145" spans="1:99" x14ac:dyDescent="0.3">
      <c r="A145" s="109">
        <v>522</v>
      </c>
      <c r="B145" s="386" t="s">
        <v>173</v>
      </c>
      <c r="C145" s="132"/>
      <c r="D145" s="132">
        <v>0</v>
      </c>
      <c r="E145" s="132">
        <v>0</v>
      </c>
      <c r="F145" s="132">
        <v>0</v>
      </c>
      <c r="G145" s="132">
        <v>0</v>
      </c>
      <c r="H145" s="132">
        <v>0</v>
      </c>
      <c r="I145" s="132">
        <v>0</v>
      </c>
      <c r="J145" s="132">
        <v>0</v>
      </c>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row>
    <row r="146" spans="1:99" x14ac:dyDescent="0.3">
      <c r="A146" s="109">
        <v>523</v>
      </c>
      <c r="B146" s="386" t="s">
        <v>174</v>
      </c>
      <c r="C146" s="132"/>
      <c r="D146" s="132">
        <v>0</v>
      </c>
      <c r="E146" s="132">
        <v>0</v>
      </c>
      <c r="F146" s="132">
        <v>0</v>
      </c>
      <c r="G146" s="132">
        <v>0</v>
      </c>
      <c r="H146" s="132">
        <v>0</v>
      </c>
      <c r="I146" s="132">
        <v>0</v>
      </c>
      <c r="J146" s="132">
        <v>0</v>
      </c>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row>
    <row r="147" spans="1:99" x14ac:dyDescent="0.3">
      <c r="A147" s="109">
        <v>524</v>
      </c>
      <c r="B147" s="386" t="s">
        <v>175</v>
      </c>
      <c r="C147" s="132"/>
      <c r="D147" s="132">
        <v>0</v>
      </c>
      <c r="E147" s="132">
        <v>0</v>
      </c>
      <c r="F147" s="132">
        <v>0</v>
      </c>
      <c r="G147" s="132">
        <v>0</v>
      </c>
      <c r="H147" s="132">
        <v>0</v>
      </c>
      <c r="I147" s="132">
        <v>0</v>
      </c>
      <c r="J147" s="132">
        <v>0</v>
      </c>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132"/>
      <c r="AY147" s="132"/>
      <c r="AZ147" s="132"/>
      <c r="BA147" s="132"/>
      <c r="BB147" s="132"/>
      <c r="BC147" s="132"/>
      <c r="BD147" s="132"/>
      <c r="BE147" s="132"/>
      <c r="BF147" s="132"/>
      <c r="BG147" s="132"/>
      <c r="BH147" s="132"/>
      <c r="BI147" s="132"/>
      <c r="BJ147" s="132"/>
      <c r="BK147" s="132"/>
      <c r="BL147" s="132"/>
      <c r="BM147" s="132"/>
      <c r="BN147" s="132"/>
      <c r="BO147" s="132"/>
      <c r="BP147" s="132"/>
      <c r="BQ147" s="132"/>
      <c r="BR147" s="132"/>
      <c r="BS147" s="132"/>
      <c r="BT147" s="132"/>
      <c r="BU147" s="132"/>
      <c r="BV147" s="132"/>
      <c r="BW147" s="132"/>
      <c r="BX147" s="132"/>
      <c r="BY147" s="132"/>
      <c r="BZ147" s="132"/>
      <c r="CA147" s="132"/>
      <c r="CB147" s="132"/>
      <c r="CC147" s="132"/>
      <c r="CD147" s="132"/>
      <c r="CE147" s="132"/>
      <c r="CF147" s="132"/>
      <c r="CG147" s="132"/>
      <c r="CH147" s="132"/>
      <c r="CI147" s="132"/>
      <c r="CJ147" s="132"/>
      <c r="CK147" s="132"/>
      <c r="CL147" s="132"/>
      <c r="CM147" s="132"/>
      <c r="CN147" s="132"/>
      <c r="CO147" s="132"/>
      <c r="CP147" s="132"/>
      <c r="CQ147" s="132"/>
      <c r="CR147" s="132"/>
      <c r="CS147" s="132"/>
      <c r="CT147" s="132"/>
      <c r="CU147" s="132"/>
    </row>
    <row r="148" spans="1:99" x14ac:dyDescent="0.3">
      <c r="A148" s="109">
        <v>525</v>
      </c>
      <c r="B148" s="386" t="s">
        <v>176</v>
      </c>
      <c r="C148" s="132"/>
      <c r="D148" s="132">
        <v>0</v>
      </c>
      <c r="E148" s="132">
        <v>0</v>
      </c>
      <c r="F148" s="132">
        <v>0</v>
      </c>
      <c r="G148" s="132">
        <v>0</v>
      </c>
      <c r="H148" s="132">
        <v>0</v>
      </c>
      <c r="I148" s="132">
        <v>0</v>
      </c>
      <c r="J148" s="132">
        <v>0</v>
      </c>
      <c r="K148" s="132"/>
      <c r="L148" s="132"/>
      <c r="M148" s="132"/>
      <c r="N148" s="132"/>
      <c r="O148" s="132"/>
      <c r="P148" s="132"/>
      <c r="Q148" s="132"/>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row>
    <row r="149" spans="1:99" x14ac:dyDescent="0.3">
      <c r="A149" s="109">
        <v>526</v>
      </c>
      <c r="B149" s="386" t="s">
        <v>177</v>
      </c>
      <c r="C149" s="132"/>
      <c r="D149" s="132">
        <v>0</v>
      </c>
      <c r="E149" s="132">
        <v>0</v>
      </c>
      <c r="F149" s="132">
        <v>0</v>
      </c>
      <c r="G149" s="132">
        <v>0</v>
      </c>
      <c r="H149" s="132">
        <v>0</v>
      </c>
      <c r="I149" s="132">
        <v>0</v>
      </c>
      <c r="J149" s="132">
        <v>0</v>
      </c>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row>
    <row r="150" spans="1:99" x14ac:dyDescent="0.3">
      <c r="A150" s="109">
        <v>527</v>
      </c>
      <c r="B150" s="386" t="s">
        <v>178</v>
      </c>
      <c r="C150" s="132"/>
      <c r="D150" s="132">
        <v>0</v>
      </c>
      <c r="E150" s="132">
        <v>0</v>
      </c>
      <c r="F150" s="132">
        <v>0</v>
      </c>
      <c r="G150" s="132">
        <v>0</v>
      </c>
      <c r="H150" s="132">
        <v>0</v>
      </c>
      <c r="I150" s="132">
        <v>0</v>
      </c>
      <c r="J150" s="132">
        <v>0</v>
      </c>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row>
    <row r="151" spans="1:99" x14ac:dyDescent="0.3">
      <c r="A151" s="109">
        <v>528</v>
      </c>
      <c r="B151" s="386" t="s">
        <v>161</v>
      </c>
      <c r="C151" s="132"/>
      <c r="D151" s="132">
        <v>0</v>
      </c>
      <c r="E151" s="132">
        <v>0</v>
      </c>
      <c r="F151" s="132">
        <v>0</v>
      </c>
      <c r="G151" s="132">
        <v>0</v>
      </c>
      <c r="H151" s="132">
        <v>0</v>
      </c>
      <c r="I151" s="132">
        <v>0</v>
      </c>
      <c r="J151" s="132">
        <v>0</v>
      </c>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row>
    <row r="152" spans="1:99" x14ac:dyDescent="0.3">
      <c r="A152" s="109">
        <v>529</v>
      </c>
      <c r="B152" s="386" t="s">
        <v>162</v>
      </c>
      <c r="C152" s="132"/>
      <c r="D152" s="132">
        <v>0</v>
      </c>
      <c r="E152" s="132">
        <v>0</v>
      </c>
      <c r="F152" s="132">
        <v>0</v>
      </c>
      <c r="G152" s="132">
        <v>0</v>
      </c>
      <c r="H152" s="132">
        <v>0</v>
      </c>
      <c r="I152" s="132">
        <v>0</v>
      </c>
      <c r="J152" s="132">
        <v>0</v>
      </c>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row>
    <row r="153" spans="1:99" x14ac:dyDescent="0.3">
      <c r="A153" s="109">
        <v>530</v>
      </c>
      <c r="B153" s="386" t="s">
        <v>163</v>
      </c>
      <c r="C153" s="132"/>
      <c r="D153" s="132">
        <v>0</v>
      </c>
      <c r="E153" s="132">
        <v>0</v>
      </c>
      <c r="F153" s="132">
        <v>0</v>
      </c>
      <c r="G153" s="132">
        <v>0</v>
      </c>
      <c r="H153" s="132">
        <v>0</v>
      </c>
      <c r="I153" s="132">
        <v>0</v>
      </c>
      <c r="J153" s="132">
        <v>0</v>
      </c>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row>
    <row r="154" spans="1:99" x14ac:dyDescent="0.3">
      <c r="A154" s="109">
        <v>531</v>
      </c>
      <c r="B154" s="386" t="s">
        <v>164</v>
      </c>
      <c r="C154" s="132"/>
      <c r="D154" s="132">
        <v>0</v>
      </c>
      <c r="E154" s="132">
        <v>0</v>
      </c>
      <c r="F154" s="132">
        <v>0</v>
      </c>
      <c r="G154" s="132">
        <v>0</v>
      </c>
      <c r="H154" s="132">
        <v>0</v>
      </c>
      <c r="I154" s="132">
        <v>0</v>
      </c>
      <c r="J154" s="132">
        <v>0</v>
      </c>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E154" s="132"/>
      <c r="BF154" s="132"/>
      <c r="BG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row>
    <row r="155" spans="1:99" x14ac:dyDescent="0.3">
      <c r="A155" s="109">
        <v>532</v>
      </c>
      <c r="B155" s="386" t="s">
        <v>442</v>
      </c>
      <c r="C155" s="132"/>
      <c r="D155" s="132">
        <v>14567506</v>
      </c>
      <c r="E155" s="132">
        <v>10477529</v>
      </c>
      <c r="F155" s="132">
        <v>22898733</v>
      </c>
      <c r="G155" s="132">
        <v>7107968</v>
      </c>
      <c r="H155" s="132">
        <v>8967107</v>
      </c>
      <c r="I155" s="132">
        <v>7340000</v>
      </c>
      <c r="J155" s="132">
        <v>4549382</v>
      </c>
      <c r="K155" s="132"/>
      <c r="L155" s="132"/>
      <c r="M155" s="132"/>
      <c r="N155" s="132"/>
      <c r="O155" s="132"/>
      <c r="P155" s="132"/>
      <c r="Q155" s="132"/>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row>
    <row r="156" spans="1:99" x14ac:dyDescent="0.3">
      <c r="A156" s="109">
        <v>533</v>
      </c>
      <c r="B156" s="386" t="s">
        <v>443</v>
      </c>
      <c r="C156" s="132"/>
      <c r="D156" s="132">
        <v>0</v>
      </c>
      <c r="E156" s="132">
        <v>0</v>
      </c>
      <c r="F156" s="132">
        <v>0</v>
      </c>
      <c r="G156" s="132">
        <v>0</v>
      </c>
      <c r="H156" s="132">
        <v>0</v>
      </c>
      <c r="I156" s="132">
        <v>0</v>
      </c>
      <c r="J156" s="132">
        <v>0</v>
      </c>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c r="AN156" s="132"/>
      <c r="AO156" s="132"/>
      <c r="AP156" s="132"/>
      <c r="AQ156" s="132"/>
      <c r="AR156" s="132"/>
      <c r="AS156" s="132"/>
      <c r="AT156" s="132"/>
      <c r="AU156" s="132"/>
      <c r="AV156" s="132"/>
      <c r="AW156" s="132"/>
      <c r="AX156" s="132"/>
      <c r="AY156" s="132"/>
      <c r="AZ156" s="132"/>
      <c r="BA156" s="132"/>
      <c r="BB156" s="132"/>
      <c r="BC156" s="132"/>
      <c r="BD156" s="132"/>
      <c r="BE156" s="132"/>
      <c r="BF156" s="132"/>
      <c r="BG156" s="132"/>
      <c r="BH156" s="132"/>
      <c r="BI156" s="132"/>
      <c r="BJ156" s="132"/>
      <c r="BK156" s="132"/>
      <c r="BL156" s="132"/>
      <c r="BM156" s="132"/>
      <c r="BN156" s="132"/>
      <c r="BO156" s="132"/>
      <c r="BP156" s="132"/>
      <c r="BQ156" s="132"/>
      <c r="BR156" s="132"/>
      <c r="BS156" s="132"/>
      <c r="BT156" s="132"/>
      <c r="BU156" s="132"/>
      <c r="BV156" s="132"/>
      <c r="BW156" s="132"/>
      <c r="BX156" s="132"/>
      <c r="BY156" s="132"/>
      <c r="BZ156" s="132"/>
      <c r="CA156" s="132"/>
      <c r="CB156" s="132"/>
      <c r="CC156" s="132"/>
      <c r="CD156" s="132"/>
      <c r="CE156" s="132"/>
      <c r="CF156" s="132"/>
      <c r="CG156" s="132"/>
      <c r="CH156" s="132"/>
      <c r="CI156" s="132"/>
      <c r="CJ156" s="132"/>
      <c r="CK156" s="132"/>
      <c r="CL156" s="132"/>
      <c r="CM156" s="132"/>
      <c r="CN156" s="132"/>
      <c r="CO156" s="132"/>
      <c r="CP156" s="132"/>
      <c r="CQ156" s="132"/>
      <c r="CR156" s="132"/>
      <c r="CS156" s="132"/>
      <c r="CT156" s="132"/>
      <c r="CU156" s="132"/>
    </row>
    <row r="157" spans="1:99" x14ac:dyDescent="0.3">
      <c r="A157" s="109">
        <v>534</v>
      </c>
      <c r="B157" s="386" t="s">
        <v>444</v>
      </c>
      <c r="C157" s="132"/>
      <c r="D157" s="132">
        <v>0</v>
      </c>
      <c r="E157" s="132">
        <v>0</v>
      </c>
      <c r="F157" s="132">
        <v>0</v>
      </c>
      <c r="G157" s="132">
        <v>0</v>
      </c>
      <c r="H157" s="132">
        <v>0</v>
      </c>
      <c r="I157" s="132">
        <v>0</v>
      </c>
      <c r="J157" s="132">
        <v>0</v>
      </c>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row>
    <row r="158" spans="1:99" x14ac:dyDescent="0.3">
      <c r="A158" s="109">
        <v>535</v>
      </c>
      <c r="B158" s="386" t="s">
        <v>149</v>
      </c>
      <c r="C158" s="132"/>
      <c r="D158" s="132">
        <v>0</v>
      </c>
      <c r="E158" s="132">
        <v>0</v>
      </c>
      <c r="F158" s="132">
        <v>0</v>
      </c>
      <c r="G158" s="132">
        <v>0</v>
      </c>
      <c r="H158" s="132">
        <v>0</v>
      </c>
      <c r="I158" s="132">
        <v>0</v>
      </c>
      <c r="J158" s="132">
        <v>0</v>
      </c>
      <c r="K158" s="132"/>
      <c r="L158" s="132"/>
      <c r="M158" s="132"/>
      <c r="N158" s="132"/>
      <c r="O158" s="132"/>
      <c r="P158" s="132"/>
      <c r="Q158" s="132"/>
      <c r="R158" s="132"/>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c r="AN158" s="132"/>
      <c r="AO158" s="132"/>
      <c r="AP158" s="132"/>
      <c r="AQ158" s="132"/>
      <c r="AR158" s="132"/>
      <c r="AS158" s="132"/>
      <c r="AT158" s="132"/>
      <c r="AU158" s="132"/>
      <c r="AV158" s="132"/>
      <c r="AW158" s="132"/>
      <c r="AX158" s="132"/>
      <c r="AY158" s="132"/>
      <c r="AZ158" s="132"/>
      <c r="BA158" s="132"/>
      <c r="BB158" s="132"/>
      <c r="BC158" s="132"/>
      <c r="BD158" s="132"/>
      <c r="BE158" s="132"/>
      <c r="BF158" s="132"/>
      <c r="BG158" s="132"/>
      <c r="BH158" s="132"/>
      <c r="BI158" s="132"/>
      <c r="BJ158" s="132"/>
      <c r="BK158" s="132"/>
      <c r="BL158" s="132"/>
      <c r="BM158" s="132"/>
      <c r="BN158" s="132"/>
      <c r="BO158" s="132"/>
      <c r="BP158" s="132"/>
      <c r="BQ158" s="132"/>
      <c r="BR158" s="132"/>
      <c r="BS158" s="132"/>
      <c r="BT158" s="132"/>
      <c r="BU158" s="132"/>
      <c r="BV158" s="132"/>
      <c r="BW158" s="132"/>
      <c r="BX158" s="132"/>
      <c r="BY158" s="132"/>
      <c r="BZ158" s="132"/>
      <c r="CA158" s="132"/>
      <c r="CB158" s="132"/>
      <c r="CC158" s="132"/>
      <c r="CD158" s="132"/>
      <c r="CE158" s="132"/>
      <c r="CF158" s="132"/>
      <c r="CG158" s="132"/>
      <c r="CH158" s="132"/>
      <c r="CI158" s="132"/>
      <c r="CJ158" s="132"/>
      <c r="CK158" s="132"/>
      <c r="CL158" s="132"/>
      <c r="CM158" s="132"/>
      <c r="CN158" s="132"/>
      <c r="CO158" s="132"/>
      <c r="CP158" s="132"/>
      <c r="CQ158" s="132"/>
      <c r="CR158" s="132"/>
      <c r="CS158" s="132"/>
      <c r="CT158" s="132"/>
      <c r="CU158" s="132"/>
    </row>
    <row r="159" spans="1:99" x14ac:dyDescent="0.3">
      <c r="A159" s="109">
        <v>536</v>
      </c>
      <c r="B159" s="386" t="s">
        <v>99</v>
      </c>
      <c r="C159" s="132"/>
      <c r="D159" s="132">
        <v>0</v>
      </c>
      <c r="E159" s="132">
        <v>0</v>
      </c>
      <c r="F159" s="132">
        <v>600870</v>
      </c>
      <c r="G159" s="132">
        <v>0</v>
      </c>
      <c r="H159" s="132">
        <v>1294932</v>
      </c>
      <c r="I159" s="132">
        <v>0</v>
      </c>
      <c r="J159" s="132">
        <v>0</v>
      </c>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c r="AN159" s="132"/>
      <c r="AO159" s="132"/>
      <c r="AP159" s="132"/>
      <c r="AQ159" s="132"/>
      <c r="AR159" s="132"/>
      <c r="AS159" s="132"/>
      <c r="AT159" s="132"/>
      <c r="AU159" s="132"/>
      <c r="AV159" s="132"/>
      <c r="AW159" s="132"/>
      <c r="AX159" s="132"/>
      <c r="AY159" s="132"/>
      <c r="AZ159" s="132"/>
      <c r="BA159" s="132"/>
      <c r="BB159" s="132"/>
      <c r="BC159" s="132"/>
      <c r="BD159" s="132"/>
      <c r="BE159" s="132"/>
      <c r="BF159" s="132"/>
      <c r="BG159" s="132"/>
      <c r="BH159" s="132"/>
      <c r="BI159" s="132"/>
      <c r="BJ159" s="132"/>
      <c r="BK159" s="132"/>
      <c r="BL159" s="132"/>
      <c r="BM159" s="132"/>
      <c r="BN159" s="132"/>
      <c r="BO159" s="132"/>
      <c r="BP159" s="132"/>
      <c r="BQ159" s="132"/>
      <c r="BR159" s="132"/>
      <c r="BS159" s="132"/>
      <c r="BT159" s="132"/>
      <c r="BU159" s="132"/>
      <c r="BV159" s="132"/>
      <c r="BW159" s="132"/>
      <c r="BX159" s="132"/>
      <c r="BY159" s="132"/>
      <c r="BZ159" s="132"/>
      <c r="CA159" s="132"/>
      <c r="CB159" s="132"/>
      <c r="CC159" s="132"/>
      <c r="CD159" s="132"/>
      <c r="CE159" s="132"/>
      <c r="CF159" s="132"/>
      <c r="CG159" s="132"/>
      <c r="CH159" s="132"/>
      <c r="CI159" s="132"/>
      <c r="CJ159" s="132"/>
      <c r="CK159" s="132"/>
      <c r="CL159" s="132"/>
      <c r="CM159" s="132"/>
      <c r="CN159" s="132"/>
      <c r="CO159" s="132"/>
      <c r="CP159" s="132"/>
      <c r="CQ159" s="132"/>
      <c r="CR159" s="132"/>
      <c r="CS159" s="132"/>
      <c r="CT159" s="132"/>
      <c r="CU159" s="132"/>
    </row>
    <row r="160" spans="1:99" x14ac:dyDescent="0.3">
      <c r="A160" s="109">
        <v>537</v>
      </c>
      <c r="B160" s="386" t="s">
        <v>184</v>
      </c>
      <c r="C160" s="132"/>
      <c r="D160" s="132">
        <v>0</v>
      </c>
      <c r="E160" s="132">
        <v>0</v>
      </c>
      <c r="F160" s="132">
        <v>0</v>
      </c>
      <c r="G160" s="132">
        <v>0</v>
      </c>
      <c r="H160" s="132">
        <v>0</v>
      </c>
      <c r="I160" s="132">
        <v>0</v>
      </c>
      <c r="J160" s="132">
        <v>0</v>
      </c>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c r="AN160" s="132"/>
      <c r="AO160" s="132"/>
      <c r="AP160" s="132"/>
      <c r="AQ160" s="132"/>
      <c r="AR160" s="132"/>
      <c r="AS160" s="132"/>
      <c r="AT160" s="132"/>
      <c r="AU160" s="132"/>
      <c r="AV160" s="132"/>
      <c r="AW160" s="132"/>
      <c r="AX160" s="132"/>
      <c r="AY160" s="132"/>
      <c r="AZ160" s="132"/>
      <c r="BA160" s="132"/>
      <c r="BB160" s="132"/>
      <c r="BC160" s="132"/>
      <c r="BD160" s="132"/>
      <c r="BE160" s="132"/>
      <c r="BF160" s="132"/>
      <c r="BG160" s="132"/>
      <c r="BH160" s="132"/>
      <c r="BI160" s="132"/>
      <c r="BJ160" s="132"/>
      <c r="BK160" s="132"/>
      <c r="BL160" s="132"/>
      <c r="BM160" s="132"/>
      <c r="BN160" s="132"/>
      <c r="BO160" s="132"/>
      <c r="BP160" s="132"/>
      <c r="BQ160" s="132"/>
      <c r="BR160" s="132"/>
      <c r="BS160" s="132"/>
      <c r="BT160" s="132"/>
      <c r="BU160" s="132"/>
      <c r="BV160" s="132"/>
      <c r="BW160" s="132"/>
      <c r="BX160" s="132"/>
      <c r="BY160" s="132"/>
      <c r="BZ160" s="132"/>
      <c r="CA160" s="132"/>
      <c r="CB160" s="132"/>
      <c r="CC160" s="132"/>
      <c r="CD160" s="132"/>
      <c r="CE160" s="132"/>
      <c r="CF160" s="132"/>
      <c r="CG160" s="132"/>
      <c r="CH160" s="132"/>
      <c r="CI160" s="132"/>
      <c r="CJ160" s="132"/>
      <c r="CK160" s="132"/>
      <c r="CL160" s="132"/>
      <c r="CM160" s="132"/>
      <c r="CN160" s="132"/>
      <c r="CO160" s="132"/>
      <c r="CP160" s="132"/>
      <c r="CQ160" s="132"/>
      <c r="CR160" s="132"/>
      <c r="CS160" s="132"/>
      <c r="CT160" s="132"/>
      <c r="CU160" s="132"/>
    </row>
    <row r="161" spans="1:99" x14ac:dyDescent="0.3">
      <c r="A161" s="109">
        <v>538</v>
      </c>
      <c r="B161" s="386" t="s">
        <v>183</v>
      </c>
      <c r="C161" s="132"/>
      <c r="D161" s="132">
        <v>0</v>
      </c>
      <c r="E161" s="132">
        <v>0</v>
      </c>
      <c r="F161" s="132">
        <v>0</v>
      </c>
      <c r="G161" s="132">
        <v>0</v>
      </c>
      <c r="H161" s="132">
        <v>0</v>
      </c>
      <c r="I161" s="132">
        <v>0</v>
      </c>
      <c r="J161" s="132">
        <v>0</v>
      </c>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c r="AN161" s="132"/>
      <c r="AO161" s="132"/>
      <c r="AP161" s="132"/>
      <c r="AQ161" s="132"/>
      <c r="AR161" s="132"/>
      <c r="AS161" s="132"/>
      <c r="AT161" s="132"/>
      <c r="AU161" s="132"/>
      <c r="AV161" s="132"/>
      <c r="AW161" s="132"/>
      <c r="AX161" s="132"/>
      <c r="AY161" s="132"/>
      <c r="AZ161" s="132"/>
      <c r="BA161" s="132"/>
      <c r="BB161" s="132"/>
      <c r="BC161" s="132"/>
      <c r="BD161" s="132"/>
      <c r="BE161" s="132"/>
      <c r="BF161" s="132"/>
      <c r="BG161" s="132"/>
      <c r="BH161" s="132"/>
      <c r="BI161" s="132"/>
      <c r="BJ161" s="132"/>
      <c r="BK161" s="132"/>
      <c r="BL161" s="132"/>
      <c r="BM161" s="132"/>
      <c r="BN161" s="132"/>
      <c r="BO161" s="132"/>
      <c r="BP161" s="132"/>
      <c r="BQ161" s="132"/>
      <c r="BR161" s="132"/>
      <c r="BS161" s="132"/>
      <c r="BT161" s="132"/>
      <c r="BU161" s="132"/>
      <c r="BV161" s="132"/>
      <c r="BW161" s="132"/>
      <c r="BX161" s="132"/>
      <c r="BY161" s="132"/>
      <c r="BZ161" s="132"/>
      <c r="CA161" s="132"/>
      <c r="CB161" s="132"/>
      <c r="CC161" s="132"/>
      <c r="CD161" s="132"/>
      <c r="CE161" s="132"/>
      <c r="CF161" s="132"/>
      <c r="CG161" s="132"/>
      <c r="CH161" s="132"/>
      <c r="CI161" s="132"/>
      <c r="CJ161" s="132"/>
      <c r="CK161" s="132"/>
      <c r="CL161" s="132"/>
      <c r="CM161" s="132"/>
      <c r="CN161" s="132"/>
      <c r="CO161" s="132"/>
      <c r="CP161" s="132"/>
      <c r="CQ161" s="132"/>
      <c r="CR161" s="132"/>
      <c r="CS161" s="132"/>
      <c r="CT161" s="132"/>
      <c r="CU161" s="132"/>
    </row>
    <row r="162" spans="1:99" x14ac:dyDescent="0.3">
      <c r="A162" s="109">
        <v>540</v>
      </c>
      <c r="B162" s="386" t="s">
        <v>157</v>
      </c>
      <c r="C162" s="132"/>
      <c r="D162" s="132">
        <v>0</v>
      </c>
      <c r="E162" s="132">
        <v>0</v>
      </c>
      <c r="F162" s="132">
        <v>0</v>
      </c>
      <c r="G162" s="132">
        <v>0</v>
      </c>
      <c r="H162" s="132">
        <v>0</v>
      </c>
      <c r="I162" s="132">
        <v>0</v>
      </c>
      <c r="J162" s="132">
        <v>0</v>
      </c>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c r="AN162" s="132"/>
      <c r="AO162" s="132"/>
      <c r="AP162" s="132"/>
      <c r="AQ162" s="132"/>
      <c r="AR162" s="132"/>
      <c r="AS162" s="132"/>
      <c r="AT162" s="132"/>
      <c r="AU162" s="132"/>
      <c r="AV162" s="132"/>
      <c r="AW162" s="132"/>
      <c r="AX162" s="132"/>
      <c r="AY162" s="132"/>
      <c r="AZ162" s="132"/>
      <c r="BA162" s="132"/>
      <c r="BB162" s="132"/>
      <c r="BC162" s="132"/>
      <c r="BD162" s="132"/>
      <c r="BE162" s="132"/>
      <c r="BF162" s="132"/>
      <c r="BG162" s="132"/>
      <c r="BH162" s="132"/>
      <c r="BI162" s="132"/>
      <c r="BJ162" s="132"/>
      <c r="BK162" s="132"/>
      <c r="BL162" s="132"/>
      <c r="BM162" s="132"/>
      <c r="BN162" s="132"/>
      <c r="BO162" s="132"/>
      <c r="BP162" s="132"/>
      <c r="BQ162" s="132"/>
      <c r="BR162" s="132"/>
      <c r="BS162" s="132"/>
      <c r="BT162" s="132"/>
      <c r="BU162" s="132"/>
      <c r="BV162" s="132"/>
      <c r="BW162" s="132"/>
      <c r="BX162" s="132"/>
      <c r="BY162" s="132"/>
      <c r="BZ162" s="132"/>
      <c r="CA162" s="132"/>
      <c r="CB162" s="132"/>
      <c r="CC162" s="132"/>
      <c r="CD162" s="132"/>
      <c r="CE162" s="132"/>
      <c r="CF162" s="132"/>
      <c r="CG162" s="132"/>
      <c r="CH162" s="132"/>
      <c r="CI162" s="132"/>
      <c r="CJ162" s="132"/>
      <c r="CK162" s="132"/>
      <c r="CL162" s="132"/>
      <c r="CM162" s="132"/>
      <c r="CN162" s="132"/>
      <c r="CO162" s="132"/>
      <c r="CP162" s="132"/>
      <c r="CQ162" s="132"/>
      <c r="CR162" s="132"/>
      <c r="CS162" s="132"/>
      <c r="CT162" s="132"/>
      <c r="CU162" s="132"/>
    </row>
    <row r="163" spans="1:99" ht="28.8" x14ac:dyDescent="0.3">
      <c r="A163" s="109">
        <v>541</v>
      </c>
      <c r="B163" s="386" t="s">
        <v>202</v>
      </c>
      <c r="C163" s="132"/>
      <c r="D163" s="132">
        <v>0</v>
      </c>
      <c r="E163" s="132">
        <v>0</v>
      </c>
      <c r="F163" s="132">
        <v>0</v>
      </c>
      <c r="G163" s="132">
        <v>0</v>
      </c>
      <c r="H163" s="132">
        <v>0</v>
      </c>
      <c r="I163" s="132">
        <v>0</v>
      </c>
      <c r="J163" s="132">
        <v>0</v>
      </c>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132"/>
      <c r="AQ163" s="132"/>
      <c r="AR163" s="132"/>
      <c r="AS163" s="132"/>
      <c r="AT163" s="132"/>
      <c r="AU163" s="132"/>
      <c r="AV163" s="132"/>
      <c r="AW163" s="132"/>
      <c r="AX163" s="132"/>
      <c r="AY163" s="132"/>
      <c r="AZ163" s="132"/>
      <c r="BA163" s="132"/>
      <c r="BB163" s="132"/>
      <c r="BC163" s="132"/>
      <c r="BD163" s="132"/>
      <c r="BE163" s="132"/>
      <c r="BF163" s="132"/>
      <c r="BG163" s="132"/>
      <c r="BH163" s="132"/>
      <c r="BI163" s="132"/>
      <c r="BJ163" s="132"/>
      <c r="BK163" s="132"/>
      <c r="BL163" s="132"/>
      <c r="BM163" s="132"/>
      <c r="BN163" s="132"/>
      <c r="BO163" s="132"/>
      <c r="BP163" s="132"/>
      <c r="BQ163" s="132"/>
      <c r="BR163" s="132"/>
      <c r="BS163" s="132"/>
      <c r="BT163" s="132"/>
      <c r="BU163" s="132"/>
      <c r="BV163" s="132"/>
      <c r="BW163" s="132"/>
      <c r="BX163" s="132"/>
      <c r="BY163" s="132"/>
      <c r="BZ163" s="132"/>
      <c r="CA163" s="132"/>
      <c r="CB163" s="132"/>
      <c r="CC163" s="132"/>
      <c r="CD163" s="132"/>
      <c r="CE163" s="132"/>
      <c r="CF163" s="132"/>
      <c r="CG163" s="132"/>
      <c r="CH163" s="132"/>
      <c r="CI163" s="132"/>
      <c r="CJ163" s="132"/>
      <c r="CK163" s="132"/>
      <c r="CL163" s="132"/>
      <c r="CM163" s="132"/>
      <c r="CN163" s="132"/>
      <c r="CO163" s="132"/>
      <c r="CP163" s="132"/>
      <c r="CQ163" s="132"/>
      <c r="CR163" s="132"/>
      <c r="CS163" s="132"/>
      <c r="CT163" s="132"/>
      <c r="CU163" s="132"/>
    </row>
    <row r="164" spans="1:99" x14ac:dyDescent="0.3">
      <c r="A164" s="109">
        <v>542</v>
      </c>
      <c r="B164" s="386" t="s">
        <v>445</v>
      </c>
      <c r="C164" s="132"/>
      <c r="D164" s="132">
        <v>0</v>
      </c>
      <c r="E164" s="132">
        <v>0</v>
      </c>
      <c r="F164" s="132">
        <v>0</v>
      </c>
      <c r="G164" s="132">
        <v>0</v>
      </c>
      <c r="H164" s="132">
        <v>0</v>
      </c>
      <c r="I164" s="132">
        <v>0</v>
      </c>
      <c r="J164" s="132">
        <v>0</v>
      </c>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c r="AN164" s="132"/>
      <c r="AO164" s="132"/>
      <c r="AP164" s="132"/>
      <c r="AQ164" s="132"/>
      <c r="AR164" s="132"/>
      <c r="AS164" s="132"/>
      <c r="AT164" s="132"/>
      <c r="AU164" s="132"/>
      <c r="AV164" s="132"/>
      <c r="AW164" s="132"/>
      <c r="AX164" s="132"/>
      <c r="AY164" s="132"/>
      <c r="AZ164" s="132"/>
      <c r="BA164" s="132"/>
      <c r="BB164" s="132"/>
      <c r="BC164" s="132"/>
      <c r="BD164" s="132"/>
      <c r="BE164" s="132"/>
      <c r="BF164" s="132"/>
      <c r="BG164" s="132"/>
      <c r="BH164" s="132"/>
      <c r="BI164" s="132"/>
      <c r="BJ164" s="132"/>
      <c r="BK164" s="132"/>
      <c r="BL164" s="132"/>
      <c r="BM164" s="132"/>
      <c r="BN164" s="132"/>
      <c r="BO164" s="132"/>
      <c r="BP164" s="132"/>
      <c r="BQ164" s="132"/>
      <c r="BR164" s="132"/>
      <c r="BS164" s="132"/>
      <c r="BT164" s="132"/>
      <c r="BU164" s="132"/>
      <c r="BV164" s="132"/>
      <c r="BW164" s="132"/>
      <c r="BX164" s="132"/>
      <c r="BY164" s="132"/>
      <c r="BZ164" s="132"/>
      <c r="CA164" s="132"/>
      <c r="CB164" s="132"/>
      <c r="CC164" s="132"/>
      <c r="CD164" s="132"/>
      <c r="CE164" s="132"/>
      <c r="CF164" s="132"/>
      <c r="CG164" s="132"/>
      <c r="CH164" s="132"/>
      <c r="CI164" s="132"/>
      <c r="CJ164" s="132"/>
      <c r="CK164" s="132"/>
      <c r="CL164" s="132"/>
      <c r="CM164" s="132"/>
      <c r="CN164" s="132"/>
      <c r="CO164" s="132"/>
      <c r="CP164" s="132"/>
      <c r="CQ164" s="132"/>
      <c r="CR164" s="132"/>
      <c r="CS164" s="132"/>
      <c r="CT164" s="132"/>
      <c r="CU164" s="132"/>
    </row>
    <row r="165" spans="1:99" x14ac:dyDescent="0.3">
      <c r="A165" s="109">
        <v>544</v>
      </c>
      <c r="B165" s="386" t="s">
        <v>19</v>
      </c>
      <c r="C165" s="132"/>
      <c r="D165" s="132">
        <v>0</v>
      </c>
      <c r="E165" s="132">
        <v>0</v>
      </c>
      <c r="F165" s="132">
        <v>0</v>
      </c>
      <c r="G165" s="132">
        <v>0</v>
      </c>
      <c r="H165" s="132">
        <v>0</v>
      </c>
      <c r="I165" s="132">
        <v>0</v>
      </c>
      <c r="J165" s="132">
        <v>0</v>
      </c>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32"/>
      <c r="AR165" s="132"/>
      <c r="AS165" s="132"/>
      <c r="AT165" s="132"/>
      <c r="AU165" s="132"/>
      <c r="AV165" s="132"/>
      <c r="AW165" s="132"/>
      <c r="AX165" s="132"/>
      <c r="AY165" s="132"/>
      <c r="AZ165" s="132"/>
      <c r="BA165" s="132"/>
      <c r="BB165" s="132"/>
      <c r="BC165" s="132"/>
      <c r="BD165" s="132"/>
      <c r="BE165" s="132"/>
      <c r="BF165" s="132"/>
      <c r="BG165" s="132"/>
      <c r="BH165" s="132"/>
      <c r="BI165" s="132"/>
      <c r="BJ165" s="132"/>
      <c r="BK165" s="132"/>
      <c r="BL165" s="132"/>
      <c r="BM165" s="132"/>
      <c r="BN165" s="132"/>
      <c r="BO165" s="132"/>
      <c r="BP165" s="132"/>
      <c r="BQ165" s="132"/>
      <c r="BR165" s="132"/>
      <c r="BS165" s="132"/>
      <c r="BT165" s="132"/>
      <c r="BU165" s="132"/>
      <c r="BV165" s="132"/>
      <c r="BW165" s="132"/>
      <c r="BX165" s="132"/>
      <c r="BY165" s="132"/>
      <c r="BZ165" s="132"/>
      <c r="CA165" s="132"/>
      <c r="CB165" s="132"/>
      <c r="CC165" s="132"/>
      <c r="CD165" s="132"/>
      <c r="CE165" s="132"/>
      <c r="CF165" s="132"/>
      <c r="CG165" s="132"/>
      <c r="CH165" s="132"/>
      <c r="CI165" s="132"/>
      <c r="CJ165" s="132"/>
      <c r="CK165" s="132"/>
      <c r="CL165" s="132"/>
      <c r="CM165" s="132"/>
      <c r="CN165" s="132"/>
      <c r="CO165" s="132"/>
      <c r="CP165" s="132"/>
      <c r="CQ165" s="132"/>
      <c r="CR165" s="132"/>
      <c r="CS165" s="132"/>
      <c r="CT165" s="132"/>
      <c r="CU165" s="132"/>
    </row>
    <row r="166" spans="1:99" s="443" customFormat="1" x14ac:dyDescent="0.3">
      <c r="A166" s="442">
        <v>545</v>
      </c>
      <c r="B166" s="551" t="s">
        <v>20</v>
      </c>
      <c r="D166" s="443">
        <v>0</v>
      </c>
      <c r="E166" s="443">
        <v>0</v>
      </c>
      <c r="F166" s="443">
        <v>0</v>
      </c>
      <c r="G166" s="443">
        <v>0</v>
      </c>
      <c r="H166" s="443">
        <v>0</v>
      </c>
      <c r="I166" s="443">
        <v>0</v>
      </c>
      <c r="J166" s="443">
        <v>0</v>
      </c>
    </row>
    <row r="167" spans="1:99" x14ac:dyDescent="0.3">
      <c r="A167" s="109">
        <v>546</v>
      </c>
      <c r="B167" s="386" t="s">
        <v>446</v>
      </c>
      <c r="C167" s="132"/>
      <c r="D167" s="132">
        <v>0</v>
      </c>
      <c r="E167" s="132">
        <v>0</v>
      </c>
      <c r="F167" s="132">
        <v>0</v>
      </c>
      <c r="G167" s="132">
        <v>0</v>
      </c>
      <c r="H167" s="132">
        <v>0</v>
      </c>
      <c r="I167" s="132">
        <v>0</v>
      </c>
      <c r="J167" s="132">
        <v>0</v>
      </c>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132"/>
      <c r="BK167" s="132"/>
      <c r="BL167" s="132"/>
      <c r="BM167" s="132"/>
      <c r="BN167" s="132"/>
      <c r="BO167" s="132"/>
      <c r="BP167" s="132"/>
      <c r="BQ167" s="132"/>
      <c r="BR167" s="132"/>
      <c r="BS167" s="132"/>
      <c r="BT167" s="132"/>
      <c r="BU167" s="132"/>
      <c r="BV167" s="132"/>
      <c r="BW167" s="132"/>
      <c r="BX167" s="132"/>
      <c r="BY167" s="132"/>
      <c r="BZ167" s="132"/>
      <c r="CA167" s="132"/>
      <c r="CB167" s="132"/>
      <c r="CC167" s="132"/>
      <c r="CD167" s="132"/>
      <c r="CE167" s="132"/>
      <c r="CF167" s="132"/>
      <c r="CG167" s="132"/>
      <c r="CH167" s="132"/>
      <c r="CI167" s="132"/>
      <c r="CJ167" s="132"/>
      <c r="CK167" s="132"/>
      <c r="CL167" s="132"/>
      <c r="CM167" s="132"/>
      <c r="CN167" s="132"/>
      <c r="CO167" s="132"/>
      <c r="CP167" s="132"/>
      <c r="CQ167" s="132"/>
      <c r="CR167" s="132"/>
      <c r="CS167" s="132"/>
      <c r="CT167" s="132"/>
      <c r="CU167" s="132"/>
    </row>
    <row r="168" spans="1:99" ht="72" x14ac:dyDescent="0.3">
      <c r="A168" s="109">
        <v>547</v>
      </c>
      <c r="B168" s="386" t="s">
        <v>447</v>
      </c>
      <c r="C168" s="132"/>
      <c r="D168" s="132">
        <v>3</v>
      </c>
      <c r="E168" s="132">
        <v>3</v>
      </c>
      <c r="F168" s="132">
        <v>3</v>
      </c>
      <c r="G168" s="132">
        <v>4</v>
      </c>
      <c r="H168" s="132">
        <v>3</v>
      </c>
      <c r="I168" s="132">
        <v>3</v>
      </c>
      <c r="J168" s="132">
        <v>2</v>
      </c>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c r="AN168" s="132"/>
      <c r="AO168" s="132"/>
      <c r="AP168" s="132"/>
      <c r="AQ168" s="132"/>
      <c r="AR168" s="132"/>
      <c r="AS168" s="132"/>
      <c r="AT168" s="132"/>
      <c r="AU168" s="132"/>
      <c r="AV168" s="132"/>
      <c r="AW168" s="132"/>
      <c r="AX168" s="132"/>
      <c r="AY168" s="132"/>
      <c r="AZ168" s="132"/>
      <c r="BA168" s="132"/>
      <c r="BB168" s="132"/>
      <c r="BC168" s="132"/>
      <c r="BD168" s="132"/>
      <c r="BE168" s="132"/>
      <c r="BF168" s="132"/>
      <c r="BG168" s="132"/>
      <c r="BH168" s="132"/>
      <c r="BI168" s="132"/>
      <c r="BJ168" s="132"/>
      <c r="BK168" s="132"/>
      <c r="BL168" s="132"/>
      <c r="BM168" s="132"/>
      <c r="BN168" s="132"/>
      <c r="BO168" s="132"/>
      <c r="BP168" s="132"/>
      <c r="BQ168" s="132"/>
      <c r="BR168" s="132"/>
      <c r="BS168" s="132"/>
      <c r="BT168" s="132"/>
      <c r="BU168" s="132"/>
      <c r="BV168" s="132"/>
      <c r="BW168" s="132"/>
      <c r="BX168" s="132"/>
      <c r="BY168" s="132"/>
      <c r="BZ168" s="132"/>
      <c r="CA168" s="132"/>
      <c r="CB168" s="132"/>
      <c r="CC168" s="132"/>
      <c r="CD168" s="132"/>
      <c r="CE168" s="132"/>
      <c r="CF168" s="132"/>
      <c r="CG168" s="132"/>
      <c r="CH168" s="132"/>
      <c r="CI168" s="132"/>
      <c r="CJ168" s="132"/>
      <c r="CK168" s="132"/>
      <c r="CL168" s="132"/>
      <c r="CM168" s="132"/>
      <c r="CN168" s="132"/>
      <c r="CO168" s="132"/>
      <c r="CP168" s="132"/>
      <c r="CQ168" s="132"/>
      <c r="CR168" s="132"/>
      <c r="CS168" s="132"/>
      <c r="CT168" s="132"/>
      <c r="CU168" s="132"/>
    </row>
    <row r="169" spans="1:99" s="431" customFormat="1" ht="28.8" x14ac:dyDescent="0.3">
      <c r="A169" s="434">
        <v>554</v>
      </c>
      <c r="B169" s="552" t="s">
        <v>206</v>
      </c>
      <c r="D169" s="431">
        <v>6810151</v>
      </c>
      <c r="E169" s="431">
        <v>4487373</v>
      </c>
      <c r="F169" s="431">
        <v>3535258</v>
      </c>
      <c r="G169" s="431">
        <v>2758868</v>
      </c>
      <c r="H169" s="431">
        <v>3417364</v>
      </c>
      <c r="I169" s="431">
        <v>2038935</v>
      </c>
      <c r="J169" s="431">
        <v>1549453</v>
      </c>
    </row>
    <row r="170" spans="1:99" s="431" customFormat="1" ht="28.8" x14ac:dyDescent="0.3">
      <c r="A170" s="434">
        <v>555</v>
      </c>
      <c r="B170" s="552" t="s">
        <v>207</v>
      </c>
      <c r="D170" s="431">
        <v>2864312</v>
      </c>
      <c r="E170" s="431">
        <v>2964721</v>
      </c>
      <c r="F170" s="431">
        <v>1887630</v>
      </c>
      <c r="G170" s="431">
        <v>1126285</v>
      </c>
      <c r="H170" s="431">
        <v>1907411</v>
      </c>
      <c r="I170" s="431">
        <v>622767</v>
      </c>
      <c r="J170" s="431">
        <v>525928</v>
      </c>
    </row>
    <row r="171" spans="1:99" s="431" customFormat="1" ht="28.8" x14ac:dyDescent="0.3">
      <c r="A171" s="434">
        <v>556</v>
      </c>
      <c r="B171" s="552" t="s">
        <v>208</v>
      </c>
      <c r="D171" s="431">
        <v>3646037</v>
      </c>
      <c r="E171" s="431">
        <v>1767371</v>
      </c>
      <c r="F171" s="431">
        <v>874863</v>
      </c>
      <c r="G171" s="431">
        <v>1234561</v>
      </c>
      <c r="H171" s="431">
        <v>1310287</v>
      </c>
      <c r="I171" s="431">
        <v>1308554</v>
      </c>
      <c r="J171" s="431">
        <v>771440</v>
      </c>
    </row>
    <row r="172" spans="1:99" s="431" customFormat="1" ht="28.8" x14ac:dyDescent="0.3">
      <c r="A172" s="434">
        <v>557</v>
      </c>
      <c r="B172" s="552" t="s">
        <v>209</v>
      </c>
      <c r="D172" s="431">
        <v>2134155</v>
      </c>
      <c r="E172" s="431">
        <v>857990</v>
      </c>
      <c r="F172" s="431">
        <v>405099</v>
      </c>
      <c r="G172" s="431">
        <v>589929</v>
      </c>
      <c r="H172" s="431">
        <v>566767</v>
      </c>
      <c r="I172" s="431">
        <v>569145</v>
      </c>
      <c r="J172" s="431">
        <v>310193</v>
      </c>
    </row>
    <row r="173" spans="1:99" x14ac:dyDescent="0.3">
      <c r="A173" s="109">
        <v>558</v>
      </c>
      <c r="B173" s="386" t="s">
        <v>448</v>
      </c>
      <c r="C173" s="132"/>
      <c r="D173" s="132">
        <v>0</v>
      </c>
      <c r="E173" s="132">
        <v>0</v>
      </c>
      <c r="F173" s="132">
        <v>0</v>
      </c>
      <c r="G173" s="132">
        <v>0</v>
      </c>
      <c r="H173" s="132">
        <v>0</v>
      </c>
      <c r="I173" s="132">
        <v>0</v>
      </c>
      <c r="J173" s="132">
        <v>0</v>
      </c>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c r="AN173" s="132"/>
      <c r="AO173" s="132"/>
      <c r="AP173" s="132"/>
      <c r="AQ173" s="132"/>
      <c r="AR173" s="132"/>
      <c r="AS173" s="132"/>
      <c r="AT173" s="132"/>
      <c r="AU173" s="132"/>
      <c r="AV173" s="132"/>
      <c r="AW173" s="132"/>
      <c r="AX173" s="132"/>
      <c r="AY173" s="132"/>
      <c r="AZ173" s="132"/>
      <c r="BA173" s="132"/>
      <c r="BB173" s="132"/>
      <c r="BC173" s="132"/>
      <c r="BD173" s="132"/>
      <c r="BE173" s="132"/>
      <c r="BF173" s="132"/>
      <c r="BG173" s="132"/>
      <c r="BH173" s="132"/>
      <c r="BI173" s="132"/>
      <c r="BJ173" s="132"/>
      <c r="BK173" s="132"/>
      <c r="BL173" s="132"/>
      <c r="BM173" s="132"/>
      <c r="BN173" s="132"/>
      <c r="BO173" s="132"/>
      <c r="BP173" s="132"/>
      <c r="BQ173" s="132"/>
      <c r="BR173" s="132"/>
      <c r="BS173" s="132"/>
      <c r="BT173" s="132"/>
      <c r="BU173" s="132"/>
      <c r="BV173" s="132"/>
      <c r="BW173" s="132"/>
      <c r="BX173" s="132"/>
      <c r="BY173" s="132"/>
      <c r="BZ173" s="132"/>
      <c r="CA173" s="132"/>
      <c r="CB173" s="132"/>
      <c r="CC173" s="132"/>
      <c r="CD173" s="132"/>
      <c r="CE173" s="132"/>
      <c r="CF173" s="132"/>
      <c r="CG173" s="132"/>
      <c r="CH173" s="132"/>
      <c r="CI173" s="132"/>
      <c r="CJ173" s="132"/>
      <c r="CK173" s="132"/>
      <c r="CL173" s="132"/>
      <c r="CM173" s="132"/>
      <c r="CN173" s="132"/>
      <c r="CO173" s="132"/>
      <c r="CP173" s="132"/>
      <c r="CQ173" s="132"/>
      <c r="CR173" s="132"/>
      <c r="CS173" s="132"/>
      <c r="CT173" s="132"/>
      <c r="CU173" s="132"/>
    </row>
    <row r="174" spans="1:99" x14ac:dyDescent="0.3">
      <c r="A174" s="109">
        <v>559</v>
      </c>
      <c r="B174" s="386" t="s">
        <v>449</v>
      </c>
      <c r="C174" s="132"/>
      <c r="D174" s="132">
        <v>0</v>
      </c>
      <c r="E174" s="132">
        <v>0</v>
      </c>
      <c r="F174" s="132">
        <v>0</v>
      </c>
      <c r="G174" s="132">
        <v>0</v>
      </c>
      <c r="H174" s="132">
        <v>0</v>
      </c>
      <c r="I174" s="132">
        <v>0</v>
      </c>
      <c r="J174" s="132">
        <v>0</v>
      </c>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row>
    <row r="175" spans="1:99" x14ac:dyDescent="0.3">
      <c r="A175" s="109">
        <v>560</v>
      </c>
      <c r="B175" s="386" t="s">
        <v>450</v>
      </c>
      <c r="C175" s="132"/>
      <c r="D175" s="132">
        <v>0</v>
      </c>
      <c r="E175" s="132">
        <v>0</v>
      </c>
      <c r="F175" s="132">
        <v>0</v>
      </c>
      <c r="G175" s="132">
        <v>0</v>
      </c>
      <c r="H175" s="132">
        <v>0</v>
      </c>
      <c r="I175" s="132">
        <v>0</v>
      </c>
      <c r="J175" s="132">
        <v>0</v>
      </c>
      <c r="K175" s="132"/>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c r="AN175" s="132"/>
      <c r="AO175" s="132"/>
      <c r="AP175" s="132"/>
      <c r="AQ175" s="132"/>
      <c r="AR175" s="132"/>
      <c r="AS175" s="132"/>
      <c r="AT175" s="132"/>
      <c r="AU175" s="132"/>
      <c r="AV175" s="132"/>
      <c r="AW175" s="132"/>
      <c r="AX175" s="132"/>
      <c r="AY175" s="132"/>
      <c r="AZ175" s="132"/>
      <c r="BA175" s="132"/>
      <c r="BB175" s="132"/>
      <c r="BC175" s="132"/>
      <c r="BD175" s="132"/>
      <c r="BE175" s="132"/>
      <c r="BF175" s="132"/>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c r="CL175" s="132"/>
      <c r="CM175" s="132"/>
      <c r="CN175" s="132"/>
      <c r="CO175" s="132"/>
      <c r="CP175" s="132"/>
      <c r="CQ175" s="132"/>
      <c r="CR175" s="132"/>
      <c r="CS175" s="132"/>
      <c r="CT175" s="132"/>
      <c r="CU175" s="132"/>
    </row>
    <row r="176" spans="1:99" x14ac:dyDescent="0.3">
      <c r="A176" s="109">
        <v>561</v>
      </c>
      <c r="B176" s="386" t="s">
        <v>451</v>
      </c>
      <c r="C176" s="132"/>
      <c r="D176" s="132">
        <v>0</v>
      </c>
      <c r="E176" s="132">
        <v>0</v>
      </c>
      <c r="F176" s="132">
        <v>0</v>
      </c>
      <c r="G176" s="132">
        <v>0</v>
      </c>
      <c r="H176" s="132">
        <v>0</v>
      </c>
      <c r="I176" s="132">
        <v>0</v>
      </c>
      <c r="J176" s="132">
        <v>0</v>
      </c>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c r="AN176" s="132"/>
      <c r="AO176" s="132"/>
      <c r="AP176" s="132"/>
      <c r="AQ176" s="132"/>
      <c r="AR176" s="132"/>
      <c r="AS176" s="132"/>
      <c r="AT176" s="132"/>
      <c r="AU176" s="132"/>
      <c r="AV176" s="132"/>
      <c r="AW176" s="132"/>
      <c r="AX176" s="132"/>
      <c r="AY176" s="132"/>
      <c r="AZ176" s="132"/>
      <c r="BA176" s="132"/>
      <c r="BB176" s="132"/>
      <c r="BC176" s="132"/>
      <c r="BD176" s="132"/>
      <c r="BE176" s="132"/>
      <c r="BF176" s="132"/>
      <c r="BG176" s="132"/>
      <c r="BH176" s="132"/>
      <c r="BI176" s="132"/>
      <c r="BJ176" s="132"/>
      <c r="BK176" s="132"/>
      <c r="BL176" s="132"/>
      <c r="BM176" s="132"/>
      <c r="BN176" s="132"/>
      <c r="BO176" s="132"/>
      <c r="BP176" s="132"/>
      <c r="BQ176" s="132"/>
      <c r="BR176" s="132"/>
      <c r="BS176" s="132"/>
      <c r="BT176" s="132"/>
      <c r="BU176" s="132"/>
      <c r="BV176" s="132"/>
      <c r="BW176" s="132"/>
      <c r="BX176" s="132"/>
      <c r="BY176" s="132"/>
      <c r="BZ176" s="132"/>
      <c r="CA176" s="132"/>
      <c r="CB176" s="132"/>
      <c r="CC176" s="132"/>
      <c r="CD176" s="132"/>
      <c r="CE176" s="132"/>
      <c r="CF176" s="132"/>
      <c r="CG176" s="132"/>
      <c r="CH176" s="132"/>
      <c r="CI176" s="132"/>
      <c r="CJ176" s="132"/>
      <c r="CK176" s="132"/>
      <c r="CL176" s="132"/>
      <c r="CM176" s="132"/>
      <c r="CN176" s="132"/>
      <c r="CO176" s="132"/>
      <c r="CP176" s="132"/>
      <c r="CQ176" s="132"/>
      <c r="CR176" s="132"/>
      <c r="CS176" s="132"/>
      <c r="CT176" s="132"/>
      <c r="CU176" s="132"/>
    </row>
    <row r="177" spans="1:99" x14ac:dyDescent="0.3">
      <c r="A177" s="109">
        <v>562</v>
      </c>
      <c r="B177" s="386" t="s">
        <v>452</v>
      </c>
      <c r="C177" s="132"/>
      <c r="D177" s="132">
        <v>0</v>
      </c>
      <c r="E177" s="132">
        <v>0</v>
      </c>
      <c r="F177" s="132">
        <v>0</v>
      </c>
      <c r="G177" s="132">
        <v>0</v>
      </c>
      <c r="H177" s="132">
        <v>0</v>
      </c>
      <c r="I177" s="132">
        <v>0</v>
      </c>
      <c r="J177" s="132">
        <v>0</v>
      </c>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c r="AN177" s="132"/>
      <c r="AO177" s="132"/>
      <c r="AP177" s="132"/>
      <c r="AQ177" s="132"/>
      <c r="AR177" s="132"/>
      <c r="AS177" s="132"/>
      <c r="AT177" s="132"/>
      <c r="AU177" s="132"/>
      <c r="AV177" s="132"/>
      <c r="AW177" s="132"/>
      <c r="AX177" s="132"/>
      <c r="AY177" s="132"/>
      <c r="AZ177" s="132"/>
      <c r="BA177" s="132"/>
      <c r="BB177" s="132"/>
      <c r="BC177" s="132"/>
      <c r="BD177" s="132"/>
      <c r="BE177" s="132"/>
      <c r="BF177" s="132"/>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c r="CL177" s="132"/>
      <c r="CM177" s="132"/>
      <c r="CN177" s="132"/>
      <c r="CO177" s="132"/>
      <c r="CP177" s="132"/>
      <c r="CQ177" s="132"/>
      <c r="CR177" s="132"/>
      <c r="CS177" s="132"/>
      <c r="CT177" s="132"/>
      <c r="CU177" s="132"/>
    </row>
    <row r="178" spans="1:99" x14ac:dyDescent="0.3">
      <c r="A178" s="109">
        <v>563</v>
      </c>
      <c r="B178" s="386" t="s">
        <v>453</v>
      </c>
      <c r="C178" s="132"/>
      <c r="D178" s="132">
        <v>0</v>
      </c>
      <c r="E178" s="132">
        <v>0</v>
      </c>
      <c r="F178" s="132">
        <v>0</v>
      </c>
      <c r="G178" s="132">
        <v>0</v>
      </c>
      <c r="H178" s="132">
        <v>0</v>
      </c>
      <c r="I178" s="132">
        <v>0</v>
      </c>
      <c r="J178" s="132">
        <v>0</v>
      </c>
      <c r="K178" s="132"/>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2"/>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132"/>
      <c r="BV178" s="132"/>
      <c r="BW178" s="132"/>
      <c r="BX178" s="132"/>
      <c r="BY178" s="132"/>
      <c r="BZ178" s="132"/>
      <c r="CA178" s="132"/>
      <c r="CB178" s="132"/>
      <c r="CC178" s="132"/>
      <c r="CD178" s="132"/>
      <c r="CE178" s="132"/>
      <c r="CF178" s="132"/>
      <c r="CG178" s="132"/>
      <c r="CH178" s="132"/>
      <c r="CI178" s="132"/>
      <c r="CJ178" s="132"/>
      <c r="CK178" s="132"/>
      <c r="CL178" s="132"/>
      <c r="CM178" s="132"/>
      <c r="CN178" s="132"/>
      <c r="CO178" s="132"/>
      <c r="CP178" s="132"/>
      <c r="CQ178" s="132"/>
      <c r="CR178" s="132"/>
      <c r="CS178" s="132"/>
      <c r="CT178" s="132"/>
      <c r="CU178" s="132"/>
    </row>
    <row r="179" spans="1:99" x14ac:dyDescent="0.3">
      <c r="A179" s="109">
        <v>564</v>
      </c>
      <c r="B179" s="386" t="s">
        <v>454</v>
      </c>
      <c r="C179" s="132"/>
      <c r="D179" s="132">
        <v>0</v>
      </c>
      <c r="E179" s="132">
        <v>0</v>
      </c>
      <c r="F179" s="132">
        <v>0</v>
      </c>
      <c r="G179" s="132">
        <v>0</v>
      </c>
      <c r="H179" s="132">
        <v>0</v>
      </c>
      <c r="I179" s="132">
        <v>0</v>
      </c>
      <c r="J179" s="132">
        <v>0</v>
      </c>
      <c r="K179" s="132"/>
      <c r="L179" s="132"/>
      <c r="M179" s="132"/>
      <c r="N179" s="132"/>
      <c r="O179" s="132"/>
      <c r="P179" s="132"/>
      <c r="Q179" s="132"/>
      <c r="R179" s="132"/>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c r="AN179" s="132"/>
      <c r="AO179" s="132"/>
      <c r="AP179" s="132"/>
      <c r="AQ179" s="132"/>
      <c r="AR179" s="132"/>
      <c r="AS179" s="132"/>
      <c r="AT179" s="132"/>
      <c r="AU179" s="132"/>
      <c r="AV179" s="132"/>
      <c r="AW179" s="132"/>
      <c r="AX179" s="132"/>
      <c r="AY179" s="132"/>
      <c r="AZ179" s="132"/>
      <c r="BA179" s="132"/>
      <c r="BB179" s="132"/>
      <c r="BC179" s="132"/>
      <c r="BD179" s="132"/>
      <c r="BE179" s="132"/>
      <c r="BF179" s="132"/>
      <c r="BG179" s="132"/>
      <c r="BH179" s="132"/>
      <c r="BI179" s="132"/>
      <c r="BJ179" s="132"/>
      <c r="BK179" s="132"/>
      <c r="BL179" s="132"/>
      <c r="BM179" s="132"/>
      <c r="BN179" s="132"/>
      <c r="BO179" s="132"/>
      <c r="BP179" s="132"/>
      <c r="BQ179" s="132"/>
      <c r="BR179" s="132"/>
      <c r="BS179" s="132"/>
      <c r="BT179" s="132"/>
      <c r="BU179" s="132"/>
      <c r="BV179" s="132"/>
      <c r="BW179" s="132"/>
      <c r="BX179" s="132"/>
      <c r="BY179" s="132"/>
      <c r="BZ179" s="132"/>
      <c r="CA179" s="132"/>
      <c r="CB179" s="132"/>
      <c r="CC179" s="132"/>
      <c r="CD179" s="132"/>
      <c r="CE179" s="132"/>
      <c r="CF179" s="132"/>
      <c r="CG179" s="132"/>
      <c r="CH179" s="132"/>
      <c r="CI179" s="132"/>
      <c r="CJ179" s="132"/>
      <c r="CK179" s="132"/>
      <c r="CL179" s="132"/>
      <c r="CM179" s="132"/>
      <c r="CN179" s="132"/>
      <c r="CO179" s="132"/>
      <c r="CP179" s="132"/>
      <c r="CQ179" s="132"/>
      <c r="CR179" s="132"/>
      <c r="CS179" s="132"/>
      <c r="CT179" s="132"/>
      <c r="CU179" s="132"/>
    </row>
    <row r="180" spans="1:99" x14ac:dyDescent="0.3">
      <c r="A180" s="109">
        <v>565</v>
      </c>
      <c r="B180" s="386" t="s">
        <v>455</v>
      </c>
      <c r="C180" s="132"/>
      <c r="D180" s="132">
        <v>0</v>
      </c>
      <c r="E180" s="132">
        <v>0</v>
      </c>
      <c r="F180" s="132">
        <v>0</v>
      </c>
      <c r="G180" s="132">
        <v>0</v>
      </c>
      <c r="H180" s="132">
        <v>0</v>
      </c>
      <c r="I180" s="132">
        <v>0</v>
      </c>
      <c r="J180" s="132">
        <v>0</v>
      </c>
      <c r="K180" s="132"/>
      <c r="L180" s="132"/>
      <c r="M180" s="132"/>
      <c r="N180" s="132"/>
      <c r="O180" s="132"/>
      <c r="P180" s="132"/>
      <c r="Q180" s="132"/>
      <c r="R180" s="132"/>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2"/>
      <c r="AT180" s="132"/>
      <c r="AU180" s="132"/>
      <c r="AV180" s="132"/>
      <c r="AW180" s="132"/>
      <c r="AX180" s="132"/>
      <c r="AY180" s="132"/>
      <c r="AZ180" s="132"/>
      <c r="BA180" s="132"/>
      <c r="BB180" s="132"/>
      <c r="BC180" s="132"/>
      <c r="BD180" s="132"/>
      <c r="BE180" s="132"/>
      <c r="BF180" s="132"/>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c r="CL180" s="132"/>
      <c r="CM180" s="132"/>
      <c r="CN180" s="132"/>
      <c r="CO180" s="132"/>
      <c r="CP180" s="132"/>
      <c r="CQ180" s="132"/>
      <c r="CR180" s="132"/>
      <c r="CS180" s="132"/>
      <c r="CT180" s="132"/>
      <c r="CU180" s="132"/>
    </row>
    <row r="181" spans="1:99" x14ac:dyDescent="0.3">
      <c r="A181" s="109">
        <v>566</v>
      </c>
      <c r="B181" s="386" t="s">
        <v>456</v>
      </c>
      <c r="C181" s="132"/>
      <c r="D181" s="132">
        <v>0</v>
      </c>
      <c r="E181" s="132">
        <v>0</v>
      </c>
      <c r="F181" s="132">
        <v>0</v>
      </c>
      <c r="G181" s="132">
        <v>0</v>
      </c>
      <c r="H181" s="132">
        <v>0</v>
      </c>
      <c r="I181" s="132">
        <v>0</v>
      </c>
      <c r="J181" s="132">
        <v>0</v>
      </c>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c r="AN181" s="132"/>
      <c r="AO181" s="132"/>
      <c r="AP181" s="132"/>
      <c r="AQ181" s="132"/>
      <c r="AR181" s="132"/>
      <c r="AS181" s="132"/>
      <c r="AT181" s="132"/>
      <c r="AU181" s="132"/>
      <c r="AV181" s="132"/>
      <c r="AW181" s="132"/>
      <c r="AX181" s="132"/>
      <c r="AY181" s="132"/>
      <c r="AZ181" s="132"/>
      <c r="BA181" s="132"/>
      <c r="BB181" s="132"/>
      <c r="BC181" s="132"/>
      <c r="BD181" s="132"/>
      <c r="BE181" s="132"/>
      <c r="BF181" s="132"/>
      <c r="BG181" s="132"/>
      <c r="BH181" s="132"/>
      <c r="BI181" s="132"/>
      <c r="BJ181" s="132"/>
      <c r="BK181" s="132"/>
      <c r="BL181" s="132"/>
      <c r="BM181" s="132"/>
      <c r="BN181" s="132"/>
      <c r="BO181" s="132"/>
      <c r="BP181" s="132"/>
      <c r="BQ181" s="132"/>
      <c r="BR181" s="132"/>
      <c r="BS181" s="132"/>
      <c r="BT181" s="132"/>
      <c r="BU181" s="132"/>
      <c r="BV181" s="132"/>
      <c r="BW181" s="132"/>
      <c r="BX181" s="132"/>
      <c r="BY181" s="132"/>
      <c r="BZ181" s="132"/>
      <c r="CA181" s="132"/>
      <c r="CB181" s="132"/>
      <c r="CC181" s="132"/>
      <c r="CD181" s="132"/>
      <c r="CE181" s="132"/>
      <c r="CF181" s="132"/>
      <c r="CG181" s="132"/>
      <c r="CH181" s="132"/>
      <c r="CI181" s="132"/>
      <c r="CJ181" s="132"/>
      <c r="CK181" s="132"/>
      <c r="CL181" s="132"/>
      <c r="CM181" s="132"/>
      <c r="CN181" s="132"/>
      <c r="CO181" s="132"/>
      <c r="CP181" s="132"/>
      <c r="CQ181" s="132"/>
      <c r="CR181" s="132"/>
      <c r="CS181" s="132"/>
      <c r="CT181" s="132"/>
      <c r="CU181" s="132"/>
    </row>
    <row r="182" spans="1:99" x14ac:dyDescent="0.3">
      <c r="A182" s="109">
        <v>567</v>
      </c>
      <c r="B182" s="386" t="s">
        <v>457</v>
      </c>
      <c r="C182" s="132"/>
      <c r="D182" s="132">
        <v>0</v>
      </c>
      <c r="E182" s="132">
        <v>0</v>
      </c>
      <c r="F182" s="132">
        <v>0</v>
      </c>
      <c r="G182" s="132">
        <v>0</v>
      </c>
      <c r="H182" s="132">
        <v>0</v>
      </c>
      <c r="I182" s="132">
        <v>0</v>
      </c>
      <c r="J182" s="132">
        <v>0</v>
      </c>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32"/>
      <c r="BQ182" s="132"/>
      <c r="BR182" s="132"/>
      <c r="BS182" s="132"/>
      <c r="BT182" s="132"/>
      <c r="BU182" s="132"/>
      <c r="BV182" s="132"/>
      <c r="BW182" s="132"/>
      <c r="BX182" s="132"/>
      <c r="BY182" s="132"/>
      <c r="BZ182" s="132"/>
      <c r="CA182" s="132"/>
      <c r="CB182" s="132"/>
      <c r="CC182" s="132"/>
      <c r="CD182" s="132"/>
      <c r="CE182" s="132"/>
      <c r="CF182" s="132"/>
      <c r="CG182" s="132"/>
      <c r="CH182" s="132"/>
      <c r="CI182" s="132"/>
      <c r="CJ182" s="132"/>
      <c r="CK182" s="132"/>
      <c r="CL182" s="132"/>
      <c r="CM182" s="132"/>
      <c r="CN182" s="132"/>
      <c r="CO182" s="132"/>
      <c r="CP182" s="132"/>
      <c r="CQ182" s="132"/>
      <c r="CR182" s="132"/>
      <c r="CS182" s="132"/>
      <c r="CT182" s="132"/>
      <c r="CU182" s="132"/>
    </row>
    <row r="183" spans="1:99" x14ac:dyDescent="0.3">
      <c r="A183" s="109">
        <v>568</v>
      </c>
      <c r="B183" s="386" t="s">
        <v>458</v>
      </c>
      <c r="C183" s="132"/>
      <c r="D183" s="132">
        <v>0</v>
      </c>
      <c r="E183" s="132">
        <v>0</v>
      </c>
      <c r="F183" s="132">
        <v>0</v>
      </c>
      <c r="G183" s="132">
        <v>0</v>
      </c>
      <c r="H183" s="132">
        <v>0</v>
      </c>
      <c r="I183" s="132">
        <v>0</v>
      </c>
      <c r="J183" s="132">
        <v>0</v>
      </c>
      <c r="K183" s="132"/>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c r="AN183" s="132"/>
      <c r="AO183" s="132"/>
      <c r="AP183" s="132"/>
      <c r="AQ183" s="132"/>
      <c r="AR183" s="132"/>
      <c r="AS183" s="132"/>
      <c r="AT183" s="132"/>
      <c r="AU183" s="132"/>
      <c r="AV183" s="132"/>
      <c r="AW183" s="132"/>
      <c r="AX183" s="132"/>
      <c r="AY183" s="132"/>
      <c r="AZ183" s="132"/>
      <c r="BA183" s="132"/>
      <c r="BB183" s="132"/>
      <c r="BC183" s="132"/>
      <c r="BD183" s="132"/>
      <c r="BE183" s="132"/>
      <c r="BF183" s="132"/>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c r="CL183" s="132"/>
      <c r="CM183" s="132"/>
      <c r="CN183" s="132"/>
      <c r="CO183" s="132"/>
      <c r="CP183" s="132"/>
      <c r="CQ183" s="132"/>
      <c r="CR183" s="132"/>
      <c r="CS183" s="132"/>
      <c r="CT183" s="132"/>
      <c r="CU183" s="132"/>
    </row>
    <row r="184" spans="1:99" x14ac:dyDescent="0.3">
      <c r="A184" s="109">
        <v>569</v>
      </c>
      <c r="B184" s="386" t="s">
        <v>459</v>
      </c>
      <c r="C184" s="132"/>
      <c r="D184" s="132">
        <v>0</v>
      </c>
      <c r="E184" s="132">
        <v>0</v>
      </c>
      <c r="F184" s="132">
        <v>0</v>
      </c>
      <c r="G184" s="132">
        <v>0</v>
      </c>
      <c r="H184" s="132">
        <v>0</v>
      </c>
      <c r="I184" s="132">
        <v>0</v>
      </c>
      <c r="J184" s="132">
        <v>0</v>
      </c>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c r="AN184" s="132"/>
      <c r="AO184" s="132"/>
      <c r="AP184" s="132"/>
      <c r="AQ184" s="132"/>
      <c r="AR184" s="132"/>
      <c r="AS184" s="132"/>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32"/>
      <c r="BQ184" s="132"/>
      <c r="BR184" s="132"/>
      <c r="BS184" s="132"/>
      <c r="BT184" s="132"/>
      <c r="BU184" s="132"/>
      <c r="BV184" s="132"/>
      <c r="BW184" s="132"/>
      <c r="BX184" s="132"/>
      <c r="BY184" s="132"/>
      <c r="BZ184" s="132"/>
      <c r="CA184" s="132"/>
      <c r="CB184" s="132"/>
      <c r="CC184" s="132"/>
      <c r="CD184" s="132"/>
      <c r="CE184" s="132"/>
      <c r="CF184" s="132"/>
      <c r="CG184" s="132"/>
      <c r="CH184" s="132"/>
      <c r="CI184" s="132"/>
      <c r="CJ184" s="132"/>
      <c r="CK184" s="132"/>
      <c r="CL184" s="132"/>
      <c r="CM184" s="132"/>
      <c r="CN184" s="132"/>
      <c r="CO184" s="132"/>
      <c r="CP184" s="132"/>
      <c r="CQ184" s="132"/>
      <c r="CR184" s="132"/>
      <c r="CS184" s="132"/>
      <c r="CT184" s="132"/>
      <c r="CU184" s="132"/>
    </row>
    <row r="185" spans="1:99" x14ac:dyDescent="0.3">
      <c r="A185" s="109">
        <v>571</v>
      </c>
      <c r="B185" s="386" t="s">
        <v>339</v>
      </c>
      <c r="C185" s="132"/>
      <c r="D185" s="132">
        <v>0</v>
      </c>
      <c r="E185" s="132">
        <v>0</v>
      </c>
      <c r="F185" s="132">
        <v>0</v>
      </c>
      <c r="G185" s="132">
        <v>0</v>
      </c>
      <c r="H185" s="132">
        <v>0</v>
      </c>
      <c r="I185" s="132">
        <v>0</v>
      </c>
      <c r="J185" s="132">
        <v>0</v>
      </c>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c r="AN185" s="132"/>
      <c r="AO185" s="132"/>
      <c r="AP185" s="132"/>
      <c r="AQ185" s="132"/>
      <c r="AR185" s="132"/>
      <c r="AS185" s="132"/>
      <c r="AT185" s="132"/>
      <c r="AU185" s="132"/>
      <c r="AV185" s="132"/>
      <c r="AW185" s="132"/>
      <c r="AX185" s="132"/>
      <c r="AY185" s="132"/>
      <c r="AZ185" s="132"/>
      <c r="BA185" s="132"/>
      <c r="BB185" s="132"/>
      <c r="BC185" s="132"/>
      <c r="BD185" s="132"/>
      <c r="BE185" s="132"/>
      <c r="BF185" s="132"/>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c r="CL185" s="132"/>
      <c r="CM185" s="132"/>
      <c r="CN185" s="132"/>
      <c r="CO185" s="132"/>
      <c r="CP185" s="132"/>
      <c r="CQ185" s="132"/>
      <c r="CR185" s="132"/>
      <c r="CS185" s="132"/>
      <c r="CT185" s="132"/>
      <c r="CU185" s="132"/>
    </row>
    <row r="186" spans="1:99" x14ac:dyDescent="0.3">
      <c r="A186" s="109">
        <v>572</v>
      </c>
      <c r="B186" s="386" t="s">
        <v>340</v>
      </c>
      <c r="C186" s="132"/>
      <c r="D186" s="132">
        <v>0</v>
      </c>
      <c r="E186" s="132">
        <v>0</v>
      </c>
      <c r="F186" s="132">
        <v>0</v>
      </c>
      <c r="G186" s="132">
        <v>0</v>
      </c>
      <c r="H186" s="132">
        <v>0</v>
      </c>
      <c r="I186" s="132">
        <v>0</v>
      </c>
      <c r="J186" s="132">
        <v>0</v>
      </c>
      <c r="K186" s="132"/>
      <c r="L186" s="132"/>
      <c r="M186" s="132"/>
      <c r="N186" s="132"/>
      <c r="O186" s="132"/>
      <c r="P186" s="132"/>
      <c r="Q186" s="132"/>
      <c r="R186" s="132"/>
      <c r="S186" s="132"/>
      <c r="T186" s="132"/>
      <c r="U186" s="132"/>
      <c r="V186" s="132"/>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c r="AV186" s="132"/>
      <c r="AW186" s="132"/>
      <c r="AX186" s="132"/>
      <c r="AY186" s="132"/>
      <c r="AZ186" s="132"/>
      <c r="BA186" s="132"/>
      <c r="BB186" s="132"/>
      <c r="BC186" s="132"/>
      <c r="BD186" s="132"/>
      <c r="BE186" s="132"/>
      <c r="BF186" s="132"/>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c r="CL186" s="132"/>
      <c r="CM186" s="132"/>
      <c r="CN186" s="132"/>
      <c r="CO186" s="132"/>
      <c r="CP186" s="132"/>
      <c r="CQ186" s="132"/>
      <c r="CR186" s="132"/>
      <c r="CS186" s="132"/>
      <c r="CT186" s="132"/>
      <c r="CU186" s="132"/>
    </row>
    <row r="187" spans="1:99" x14ac:dyDescent="0.3">
      <c r="A187" s="109">
        <v>573</v>
      </c>
      <c r="B187" s="386" t="s">
        <v>379</v>
      </c>
      <c r="C187" s="132"/>
      <c r="D187" s="132">
        <v>0</v>
      </c>
      <c r="E187" s="132">
        <v>0</v>
      </c>
      <c r="F187" s="132">
        <v>0</v>
      </c>
      <c r="G187" s="132">
        <v>0</v>
      </c>
      <c r="H187" s="132">
        <v>0</v>
      </c>
      <c r="I187" s="132">
        <v>0</v>
      </c>
      <c r="J187" s="132">
        <v>0</v>
      </c>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row>
    <row r="188" spans="1:99" x14ac:dyDescent="0.3">
      <c r="A188" s="109">
        <v>575</v>
      </c>
      <c r="B188" s="386" t="s">
        <v>195</v>
      </c>
      <c r="C188" s="132"/>
      <c r="D188" s="132">
        <v>0</v>
      </c>
      <c r="E188" s="132">
        <v>0</v>
      </c>
      <c r="F188" s="132">
        <v>0</v>
      </c>
      <c r="G188" s="132">
        <v>0</v>
      </c>
      <c r="H188" s="132">
        <v>0</v>
      </c>
      <c r="I188" s="132">
        <v>0</v>
      </c>
      <c r="J188" s="132">
        <v>0</v>
      </c>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row>
    <row r="189" spans="1:99" s="438" customFormat="1" x14ac:dyDescent="0.3">
      <c r="A189" s="437">
        <v>576</v>
      </c>
      <c r="B189" s="499" t="s">
        <v>196</v>
      </c>
      <c r="D189" s="438">
        <v>0</v>
      </c>
      <c r="E189" s="438">
        <v>0</v>
      </c>
      <c r="F189" s="438">
        <v>0</v>
      </c>
      <c r="G189" s="438">
        <v>0</v>
      </c>
      <c r="H189" s="438">
        <v>0</v>
      </c>
      <c r="I189" s="438">
        <v>0</v>
      </c>
      <c r="J189" s="438">
        <v>0</v>
      </c>
    </row>
    <row r="190" spans="1:99" s="443" customFormat="1" x14ac:dyDescent="0.3">
      <c r="A190" s="442">
        <v>577</v>
      </c>
      <c r="B190" s="551" t="s">
        <v>460</v>
      </c>
      <c r="D190" s="443">
        <v>2</v>
      </c>
      <c r="E190" s="443">
        <v>2</v>
      </c>
      <c r="F190" s="443">
        <v>2</v>
      </c>
      <c r="G190" s="443">
        <v>2</v>
      </c>
      <c r="H190" s="443">
        <v>2</v>
      </c>
      <c r="I190" s="443">
        <v>2</v>
      </c>
    </row>
    <row r="191" spans="1:99" x14ac:dyDescent="0.3">
      <c r="A191" s="109">
        <v>578</v>
      </c>
      <c r="B191" s="386" t="s">
        <v>461</v>
      </c>
      <c r="C191" s="132"/>
      <c r="D191" s="132">
        <v>0</v>
      </c>
      <c r="E191" s="132">
        <v>0</v>
      </c>
      <c r="F191" s="132">
        <v>0</v>
      </c>
      <c r="G191" s="132">
        <v>0</v>
      </c>
      <c r="H191" s="132">
        <v>0</v>
      </c>
      <c r="I191" s="132">
        <v>0</v>
      </c>
      <c r="J191" s="132">
        <v>0</v>
      </c>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c r="CL191" s="132"/>
      <c r="CM191" s="132"/>
      <c r="CN191" s="132"/>
      <c r="CO191" s="132"/>
      <c r="CP191" s="132"/>
      <c r="CQ191" s="132"/>
      <c r="CR191" s="132"/>
      <c r="CS191" s="132"/>
      <c r="CT191" s="132"/>
      <c r="CU191" s="132"/>
    </row>
    <row r="192" spans="1:99" x14ac:dyDescent="0.3">
      <c r="A192" s="109">
        <v>579</v>
      </c>
      <c r="B192" s="386" t="s">
        <v>462</v>
      </c>
      <c r="C192" s="132"/>
      <c r="D192" s="132">
        <v>0</v>
      </c>
      <c r="E192" s="132">
        <v>0</v>
      </c>
      <c r="F192" s="132">
        <v>0</v>
      </c>
      <c r="G192" s="132">
        <v>0</v>
      </c>
      <c r="H192" s="132">
        <v>0</v>
      </c>
      <c r="I192" s="132">
        <v>0</v>
      </c>
      <c r="J192" s="132">
        <v>0</v>
      </c>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132"/>
      <c r="AQ192" s="132"/>
      <c r="AR192" s="132"/>
      <c r="AS192" s="132"/>
      <c r="AT192" s="132"/>
      <c r="AU192" s="132"/>
      <c r="AV192" s="132"/>
      <c r="AW192" s="132"/>
      <c r="AX192" s="132"/>
      <c r="AY192" s="132"/>
      <c r="AZ192" s="132"/>
      <c r="BA192" s="132"/>
      <c r="BB192" s="132"/>
      <c r="BC192" s="132"/>
      <c r="BD192" s="132"/>
      <c r="BE192" s="132"/>
      <c r="BF192" s="132"/>
      <c r="BG192" s="132"/>
      <c r="BH192" s="132"/>
      <c r="BI192" s="132"/>
      <c r="BJ192" s="132"/>
      <c r="BK192" s="132"/>
      <c r="BL192" s="132"/>
      <c r="BM192" s="132"/>
      <c r="BN192" s="132"/>
      <c r="BO192" s="132"/>
      <c r="BP192" s="132"/>
      <c r="BQ192" s="132"/>
      <c r="BR192" s="132"/>
      <c r="BS192" s="132"/>
      <c r="BT192" s="132"/>
      <c r="BU192" s="132"/>
      <c r="BV192" s="132"/>
      <c r="BW192" s="132"/>
      <c r="BX192" s="132"/>
      <c r="BY192" s="132"/>
      <c r="BZ192" s="132"/>
      <c r="CA192" s="132"/>
      <c r="CB192" s="132"/>
      <c r="CC192" s="132"/>
      <c r="CD192" s="132"/>
      <c r="CE192" s="132"/>
      <c r="CF192" s="132"/>
      <c r="CG192" s="132"/>
      <c r="CH192" s="132"/>
      <c r="CI192" s="132"/>
      <c r="CJ192" s="132"/>
      <c r="CK192" s="132"/>
      <c r="CL192" s="132"/>
      <c r="CM192" s="132"/>
      <c r="CN192" s="132"/>
      <c r="CO192" s="132"/>
      <c r="CP192" s="132"/>
      <c r="CQ192" s="132"/>
      <c r="CR192" s="132"/>
      <c r="CS192" s="132"/>
      <c r="CT192" s="132"/>
      <c r="CU192" s="132"/>
    </row>
    <row r="193" spans="1:99" x14ac:dyDescent="0.3">
      <c r="A193" s="109">
        <v>580</v>
      </c>
      <c r="B193" s="386" t="s">
        <v>463</v>
      </c>
      <c r="C193" s="132"/>
      <c r="D193" s="132">
        <v>0</v>
      </c>
      <c r="E193" s="132">
        <v>0</v>
      </c>
      <c r="F193" s="132">
        <v>0</v>
      </c>
      <c r="G193" s="132">
        <v>0</v>
      </c>
      <c r="H193" s="132">
        <v>0</v>
      </c>
      <c r="I193" s="132">
        <v>0</v>
      </c>
      <c r="J193" s="132">
        <v>0</v>
      </c>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c r="BI193" s="132"/>
      <c r="BJ193" s="132"/>
      <c r="BK193" s="132"/>
      <c r="BL193" s="132"/>
      <c r="BM193" s="132"/>
      <c r="BN193" s="132"/>
      <c r="BO193" s="132"/>
      <c r="BP193" s="132"/>
      <c r="BQ193" s="132"/>
      <c r="BR193" s="132"/>
      <c r="BS193" s="132"/>
      <c r="BT193" s="132"/>
      <c r="BU193" s="132"/>
      <c r="BV193" s="132"/>
      <c r="BW193" s="132"/>
      <c r="BX193" s="132"/>
      <c r="BY193" s="132"/>
      <c r="BZ193" s="132"/>
      <c r="CA193" s="132"/>
      <c r="CB193" s="132"/>
      <c r="CC193" s="132"/>
      <c r="CD193" s="132"/>
      <c r="CE193" s="132"/>
      <c r="CF193" s="132"/>
      <c r="CG193" s="132"/>
      <c r="CH193" s="132"/>
      <c r="CI193" s="132"/>
      <c r="CJ193" s="132"/>
      <c r="CK193" s="132"/>
      <c r="CL193" s="132"/>
      <c r="CM193" s="132"/>
      <c r="CN193" s="132"/>
      <c r="CO193" s="132"/>
      <c r="CP193" s="132"/>
      <c r="CQ193" s="132"/>
      <c r="CR193" s="132"/>
      <c r="CS193" s="132"/>
      <c r="CT193" s="132"/>
      <c r="CU193" s="132"/>
    </row>
    <row r="194" spans="1:99" x14ac:dyDescent="0.3">
      <c r="A194" s="109">
        <v>581</v>
      </c>
      <c r="B194" s="386" t="s">
        <v>464</v>
      </c>
      <c r="C194" s="132"/>
      <c r="D194" s="132">
        <v>0</v>
      </c>
      <c r="E194" s="132">
        <v>0</v>
      </c>
      <c r="F194" s="132">
        <v>0</v>
      </c>
      <c r="G194" s="132">
        <v>0</v>
      </c>
      <c r="H194" s="132">
        <v>0</v>
      </c>
      <c r="I194" s="132">
        <v>0</v>
      </c>
      <c r="J194" s="132">
        <v>0</v>
      </c>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c r="CL194" s="132"/>
      <c r="CM194" s="132"/>
      <c r="CN194" s="132"/>
      <c r="CO194" s="132"/>
      <c r="CP194" s="132"/>
      <c r="CQ194" s="132"/>
      <c r="CR194" s="132"/>
      <c r="CS194" s="132"/>
      <c r="CT194" s="132"/>
      <c r="CU194" s="132"/>
    </row>
    <row r="195" spans="1:99" x14ac:dyDescent="0.3">
      <c r="A195" s="109">
        <v>585</v>
      </c>
      <c r="B195" s="386" t="s">
        <v>465</v>
      </c>
      <c r="C195" s="132"/>
      <c r="D195" s="132">
        <v>0</v>
      </c>
      <c r="E195" s="132">
        <v>0</v>
      </c>
      <c r="F195" s="132">
        <v>0</v>
      </c>
      <c r="G195" s="132">
        <v>0</v>
      </c>
      <c r="H195" s="132">
        <v>0</v>
      </c>
      <c r="I195" s="132">
        <v>0</v>
      </c>
      <c r="J195" s="132">
        <v>0</v>
      </c>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row>
    <row r="196" spans="1:99" x14ac:dyDescent="0.3">
      <c r="A196" s="109">
        <v>586</v>
      </c>
      <c r="B196" s="386" t="s">
        <v>466</v>
      </c>
      <c r="C196" s="132"/>
      <c r="D196" s="132">
        <v>0</v>
      </c>
      <c r="E196" s="132">
        <v>0</v>
      </c>
      <c r="F196" s="132">
        <v>0</v>
      </c>
      <c r="G196" s="132">
        <v>0</v>
      </c>
      <c r="H196" s="132">
        <v>0</v>
      </c>
      <c r="I196" s="132">
        <v>0</v>
      </c>
      <c r="J196" s="132">
        <v>0</v>
      </c>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row>
    <row r="197" spans="1:99" x14ac:dyDescent="0.3">
      <c r="A197" s="109">
        <v>587</v>
      </c>
      <c r="B197" s="386" t="s">
        <v>467</v>
      </c>
      <c r="C197" s="132"/>
      <c r="D197" s="132">
        <v>0</v>
      </c>
      <c r="E197" s="132">
        <v>0</v>
      </c>
      <c r="F197" s="132">
        <v>0</v>
      </c>
      <c r="G197" s="132">
        <v>0</v>
      </c>
      <c r="H197" s="132">
        <v>0</v>
      </c>
      <c r="I197" s="132">
        <v>0</v>
      </c>
      <c r="J197" s="132">
        <v>0</v>
      </c>
      <c r="K197" s="132"/>
      <c r="L197" s="132"/>
      <c r="M197" s="132"/>
      <c r="N197" s="132"/>
      <c r="O197" s="132"/>
      <c r="P197" s="132"/>
      <c r="Q197" s="132"/>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row>
    <row r="198" spans="1:99" x14ac:dyDescent="0.3">
      <c r="A198" s="109">
        <v>588</v>
      </c>
      <c r="B198" s="386" t="s">
        <v>468</v>
      </c>
      <c r="C198" s="132"/>
      <c r="D198" s="132">
        <v>0</v>
      </c>
      <c r="E198" s="132">
        <v>0</v>
      </c>
      <c r="F198" s="132">
        <v>0</v>
      </c>
      <c r="G198" s="132">
        <v>0</v>
      </c>
      <c r="H198" s="132">
        <v>0</v>
      </c>
      <c r="I198" s="132">
        <v>0</v>
      </c>
      <c r="J198" s="132">
        <v>0</v>
      </c>
      <c r="K198" s="132"/>
      <c r="L198" s="132"/>
      <c r="M198" s="132"/>
      <c r="N198" s="132"/>
      <c r="O198" s="132"/>
      <c r="P198" s="132"/>
      <c r="Q198" s="132"/>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row>
    <row r="199" spans="1:99" x14ac:dyDescent="0.3">
      <c r="A199" s="109">
        <v>589</v>
      </c>
      <c r="B199" s="386" t="s">
        <v>469</v>
      </c>
      <c r="C199" s="132"/>
      <c r="D199" s="132">
        <v>0</v>
      </c>
      <c r="E199" s="132">
        <v>0</v>
      </c>
      <c r="F199" s="132">
        <v>0</v>
      </c>
      <c r="G199" s="132">
        <v>0</v>
      </c>
      <c r="H199" s="132">
        <v>0</v>
      </c>
      <c r="I199" s="132">
        <v>0</v>
      </c>
      <c r="J199" s="132">
        <v>0</v>
      </c>
      <c r="K199" s="132"/>
      <c r="L199" s="132"/>
      <c r="M199" s="132"/>
      <c r="N199" s="132"/>
      <c r="O199" s="132"/>
      <c r="P199" s="132"/>
      <c r="Q199" s="132"/>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row>
    <row r="200" spans="1:99" s="446" customFormat="1" x14ac:dyDescent="0.3">
      <c r="A200" s="445">
        <v>591</v>
      </c>
      <c r="B200" s="553" t="s">
        <v>215</v>
      </c>
      <c r="D200" s="446">
        <v>0</v>
      </c>
      <c r="E200" s="446">
        <v>0</v>
      </c>
      <c r="F200" s="446">
        <v>0</v>
      </c>
      <c r="G200" s="446">
        <v>0</v>
      </c>
      <c r="H200" s="446">
        <v>0</v>
      </c>
      <c r="I200" s="446">
        <v>0</v>
      </c>
      <c r="J200" s="446">
        <v>0</v>
      </c>
    </row>
    <row r="201" spans="1:99" s="446" customFormat="1" x14ac:dyDescent="0.3">
      <c r="A201" s="445">
        <v>592</v>
      </c>
      <c r="B201" s="553" t="s">
        <v>216</v>
      </c>
      <c r="D201" s="446">
        <v>0</v>
      </c>
      <c r="E201" s="446">
        <v>0</v>
      </c>
      <c r="F201" s="446">
        <v>0</v>
      </c>
      <c r="G201" s="446">
        <v>0</v>
      </c>
      <c r="H201" s="446">
        <v>0</v>
      </c>
      <c r="I201" s="446">
        <v>0</v>
      </c>
      <c r="J201" s="446">
        <v>0</v>
      </c>
    </row>
    <row r="202" spans="1:99" x14ac:dyDescent="0.3">
      <c r="A202" s="109">
        <v>593</v>
      </c>
      <c r="B202" s="386" t="s">
        <v>470</v>
      </c>
      <c r="C202" s="132"/>
      <c r="D202" s="132">
        <v>0</v>
      </c>
      <c r="E202" s="132">
        <v>0</v>
      </c>
      <c r="F202" s="132">
        <v>0</v>
      </c>
      <c r="G202" s="132">
        <v>0</v>
      </c>
      <c r="H202" s="132">
        <v>0</v>
      </c>
      <c r="I202" s="132">
        <v>0</v>
      </c>
      <c r="J202" s="132">
        <v>0</v>
      </c>
      <c r="K202" s="132"/>
      <c r="L202" s="132"/>
      <c r="M202" s="132"/>
      <c r="N202" s="132"/>
      <c r="O202" s="132"/>
      <c r="P202" s="132"/>
      <c r="Q202" s="132"/>
      <c r="R202" s="132"/>
      <c r="S202" s="132"/>
      <c r="T202" s="132"/>
      <c r="U202" s="132"/>
      <c r="V202" s="132"/>
      <c r="W202" s="132"/>
      <c r="X202" s="132"/>
      <c r="Y202" s="132"/>
      <c r="Z202" s="132"/>
      <c r="AA202" s="132"/>
      <c r="AB202" s="132"/>
      <c r="AC202" s="132"/>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row>
    <row r="203" spans="1:99" x14ac:dyDescent="0.3">
      <c r="A203" s="109">
        <v>594</v>
      </c>
      <c r="B203" s="386" t="s">
        <v>471</v>
      </c>
      <c r="C203" s="132"/>
      <c r="D203" s="132">
        <v>0</v>
      </c>
      <c r="E203" s="132">
        <v>0</v>
      </c>
      <c r="F203" s="132">
        <v>0</v>
      </c>
      <c r="G203" s="132">
        <v>0</v>
      </c>
      <c r="H203" s="132">
        <v>0</v>
      </c>
      <c r="I203" s="132">
        <v>0</v>
      </c>
      <c r="J203" s="132">
        <v>0</v>
      </c>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row>
    <row r="204" spans="1:99" x14ac:dyDescent="0.3">
      <c r="A204" s="109">
        <v>596</v>
      </c>
      <c r="B204" s="386" t="s">
        <v>221</v>
      </c>
      <c r="C204" s="132"/>
      <c r="D204" s="132">
        <v>0</v>
      </c>
      <c r="E204" s="132">
        <v>0</v>
      </c>
      <c r="F204" s="132">
        <v>0</v>
      </c>
      <c r="G204" s="132">
        <v>0</v>
      </c>
      <c r="H204" s="132">
        <v>0</v>
      </c>
      <c r="I204" s="132">
        <v>0</v>
      </c>
      <c r="J204" s="132">
        <v>0</v>
      </c>
      <c r="K204" s="132"/>
      <c r="L204" s="132"/>
      <c r="M204" s="132"/>
      <c r="N204" s="132"/>
      <c r="O204" s="132"/>
      <c r="P204" s="132"/>
      <c r="Q204" s="132"/>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row>
    <row r="205" spans="1:99" x14ac:dyDescent="0.3">
      <c r="A205" s="109">
        <v>597</v>
      </c>
      <c r="B205" s="386" t="s">
        <v>223</v>
      </c>
      <c r="C205" s="132"/>
      <c r="D205" s="132">
        <v>0</v>
      </c>
      <c r="E205" s="132">
        <v>0</v>
      </c>
      <c r="F205" s="132">
        <v>0</v>
      </c>
      <c r="G205" s="132">
        <v>0</v>
      </c>
      <c r="H205" s="132">
        <v>0</v>
      </c>
      <c r="I205" s="132">
        <v>0</v>
      </c>
      <c r="J205" s="132">
        <v>0</v>
      </c>
      <c r="K205" s="132"/>
      <c r="L205" s="132"/>
      <c r="M205" s="132"/>
      <c r="N205" s="132"/>
      <c r="O205" s="132"/>
      <c r="P205" s="132"/>
      <c r="Q205" s="132"/>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row>
    <row r="206" spans="1:99" x14ac:dyDescent="0.3">
      <c r="A206" s="109">
        <v>598</v>
      </c>
      <c r="B206" s="386" t="s">
        <v>225</v>
      </c>
      <c r="C206" s="132"/>
      <c r="D206" s="132">
        <v>0</v>
      </c>
      <c r="E206" s="132">
        <v>0</v>
      </c>
      <c r="F206" s="132">
        <v>0</v>
      </c>
      <c r="G206" s="132">
        <v>0</v>
      </c>
      <c r="H206" s="132">
        <v>0</v>
      </c>
      <c r="I206" s="132">
        <v>0</v>
      </c>
      <c r="J206" s="132">
        <v>0</v>
      </c>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132"/>
      <c r="AQ206" s="132"/>
      <c r="AR206" s="132"/>
      <c r="AS206" s="132"/>
      <c r="AT206" s="132"/>
      <c r="AU206" s="132"/>
      <c r="AV206" s="132"/>
      <c r="AW206" s="132"/>
      <c r="AX206" s="132"/>
      <c r="AY206" s="132"/>
      <c r="AZ206" s="132"/>
      <c r="BA206" s="132"/>
      <c r="BB206" s="132"/>
      <c r="BC206" s="132"/>
      <c r="BD206" s="132"/>
      <c r="BE206" s="132"/>
      <c r="BF206" s="132"/>
      <c r="BG206" s="132"/>
      <c r="BH206" s="132"/>
      <c r="BI206" s="132"/>
      <c r="BJ206" s="132"/>
      <c r="BK206" s="132"/>
      <c r="BL206" s="132"/>
      <c r="BM206" s="132"/>
      <c r="BN206" s="132"/>
      <c r="BO206" s="132"/>
      <c r="BP206" s="132"/>
      <c r="BQ206" s="132"/>
      <c r="BR206" s="132"/>
      <c r="BS206" s="132"/>
      <c r="BT206" s="132"/>
      <c r="BU206" s="132"/>
      <c r="BV206" s="132"/>
      <c r="BW206" s="132"/>
      <c r="BX206" s="132"/>
      <c r="BY206" s="132"/>
      <c r="BZ206" s="132"/>
      <c r="CA206" s="132"/>
      <c r="CB206" s="132"/>
      <c r="CC206" s="132"/>
      <c r="CD206" s="132"/>
      <c r="CE206" s="132"/>
      <c r="CF206" s="132"/>
      <c r="CG206" s="132"/>
      <c r="CH206" s="132"/>
      <c r="CI206" s="132"/>
      <c r="CJ206" s="132"/>
      <c r="CK206" s="132"/>
      <c r="CL206" s="132"/>
      <c r="CM206" s="132"/>
      <c r="CN206" s="132"/>
      <c r="CO206" s="132"/>
      <c r="CP206" s="132"/>
      <c r="CQ206" s="132"/>
      <c r="CR206" s="132"/>
      <c r="CS206" s="132"/>
      <c r="CT206" s="132"/>
      <c r="CU206" s="132"/>
    </row>
    <row r="207" spans="1:99" x14ac:dyDescent="0.3">
      <c r="A207" s="109">
        <v>599</v>
      </c>
      <c r="B207" s="386" t="s">
        <v>224</v>
      </c>
      <c r="C207" s="132"/>
      <c r="D207" s="132">
        <v>0</v>
      </c>
      <c r="E207" s="132">
        <v>0</v>
      </c>
      <c r="F207" s="132">
        <v>0</v>
      </c>
      <c r="G207" s="132">
        <v>0</v>
      </c>
      <c r="H207" s="132">
        <v>0</v>
      </c>
      <c r="I207" s="132">
        <v>0</v>
      </c>
      <c r="J207" s="132">
        <v>0</v>
      </c>
      <c r="K207" s="132"/>
      <c r="L207" s="132"/>
      <c r="M207" s="132"/>
      <c r="N207" s="132"/>
      <c r="O207" s="132"/>
      <c r="P207" s="132"/>
      <c r="Q207" s="132"/>
      <c r="R207" s="132"/>
      <c r="S207" s="132"/>
      <c r="T207" s="132"/>
      <c r="U207" s="132"/>
      <c r="V207" s="132"/>
      <c r="W207" s="132"/>
      <c r="X207" s="132"/>
      <c r="Y207" s="132"/>
      <c r="Z207" s="132"/>
      <c r="AA207" s="132"/>
      <c r="AB207" s="132"/>
      <c r="AC207" s="132"/>
      <c r="AD207" s="132"/>
      <c r="AE207" s="132"/>
      <c r="AF207" s="132"/>
      <c r="AG207" s="132"/>
      <c r="AH207" s="132"/>
      <c r="AI207" s="132"/>
      <c r="AJ207" s="132"/>
      <c r="AK207" s="132"/>
      <c r="AL207" s="132"/>
      <c r="AM207" s="132"/>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c r="BI207" s="132"/>
      <c r="BJ207" s="132"/>
      <c r="BK207" s="132"/>
      <c r="BL207" s="132"/>
      <c r="BM207" s="132"/>
      <c r="BN207" s="132"/>
      <c r="BO207" s="132"/>
      <c r="BP207" s="132"/>
      <c r="BQ207" s="132"/>
      <c r="BR207" s="132"/>
      <c r="BS207" s="132"/>
      <c r="BT207" s="132"/>
      <c r="BU207" s="132"/>
      <c r="BV207" s="132"/>
      <c r="BW207" s="132"/>
      <c r="BX207" s="132"/>
      <c r="BY207" s="132"/>
      <c r="BZ207" s="132"/>
      <c r="CA207" s="132"/>
      <c r="CB207" s="132"/>
      <c r="CC207" s="132"/>
      <c r="CD207" s="132"/>
      <c r="CE207" s="132"/>
      <c r="CF207" s="132"/>
      <c r="CG207" s="132"/>
      <c r="CH207" s="132"/>
      <c r="CI207" s="132"/>
      <c r="CJ207" s="132"/>
      <c r="CK207" s="132"/>
      <c r="CL207" s="132"/>
      <c r="CM207" s="132"/>
      <c r="CN207" s="132"/>
      <c r="CO207" s="132"/>
      <c r="CP207" s="132"/>
      <c r="CQ207" s="132"/>
      <c r="CR207" s="132"/>
      <c r="CS207" s="132"/>
      <c r="CT207" s="132"/>
      <c r="CU207" s="132"/>
    </row>
    <row r="208" spans="1:99" x14ac:dyDescent="0.3">
      <c r="A208" s="109">
        <v>602</v>
      </c>
      <c r="B208" s="386" t="s">
        <v>226</v>
      </c>
      <c r="C208" s="132"/>
      <c r="D208" s="132">
        <v>0</v>
      </c>
      <c r="E208" s="132">
        <v>0</v>
      </c>
      <c r="F208" s="132">
        <v>0</v>
      </c>
      <c r="G208" s="132">
        <v>0</v>
      </c>
      <c r="H208" s="132">
        <v>0</v>
      </c>
      <c r="I208" s="132">
        <v>0</v>
      </c>
      <c r="J208" s="132">
        <v>0</v>
      </c>
      <c r="K208" s="132"/>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c r="AI208" s="132"/>
      <c r="AJ208" s="132"/>
      <c r="AK208" s="132"/>
      <c r="AL208" s="132"/>
      <c r="AM208" s="132"/>
      <c r="AN208" s="132"/>
      <c r="AO208" s="132"/>
      <c r="AP208" s="132"/>
      <c r="AQ208" s="132"/>
      <c r="AR208" s="132"/>
      <c r="AS208" s="132"/>
      <c r="AT208" s="132"/>
      <c r="AU208" s="132"/>
      <c r="AV208" s="132"/>
      <c r="AW208" s="132"/>
      <c r="AX208" s="132"/>
      <c r="AY208" s="132"/>
      <c r="AZ208" s="132"/>
      <c r="BA208" s="132"/>
      <c r="BB208" s="132"/>
      <c r="BC208" s="132"/>
      <c r="BD208" s="132"/>
      <c r="BE208" s="132"/>
      <c r="BF208" s="132"/>
      <c r="BG208" s="132"/>
      <c r="BH208" s="132"/>
      <c r="BI208" s="132"/>
      <c r="BJ208" s="132"/>
      <c r="BK208" s="132"/>
      <c r="BL208" s="132"/>
      <c r="BM208" s="132"/>
      <c r="BN208" s="132"/>
      <c r="BO208" s="132"/>
      <c r="BP208" s="132"/>
      <c r="BQ208" s="132"/>
      <c r="BR208" s="132"/>
      <c r="BS208" s="132"/>
      <c r="BT208" s="132"/>
      <c r="BU208" s="132"/>
      <c r="BV208" s="132"/>
      <c r="BW208" s="132"/>
      <c r="BX208" s="132"/>
      <c r="BY208" s="132"/>
      <c r="BZ208" s="132"/>
      <c r="CA208" s="132"/>
      <c r="CB208" s="132"/>
      <c r="CC208" s="132"/>
      <c r="CD208" s="132"/>
      <c r="CE208" s="132"/>
      <c r="CF208" s="132"/>
      <c r="CG208" s="132"/>
      <c r="CH208" s="132"/>
      <c r="CI208" s="132"/>
      <c r="CJ208" s="132"/>
      <c r="CK208" s="132"/>
      <c r="CL208" s="132"/>
      <c r="CM208" s="132"/>
      <c r="CN208" s="132"/>
      <c r="CO208" s="132"/>
      <c r="CP208" s="132"/>
      <c r="CQ208" s="132"/>
      <c r="CR208" s="132"/>
      <c r="CS208" s="132"/>
      <c r="CT208" s="132"/>
      <c r="CU208" s="132"/>
    </row>
    <row r="209" spans="1:99" s="431" customFormat="1" x14ac:dyDescent="0.3">
      <c r="A209" s="434">
        <v>606</v>
      </c>
      <c r="B209" s="552" t="s">
        <v>472</v>
      </c>
      <c r="D209" s="431">
        <v>1</v>
      </c>
      <c r="E209" s="431">
        <v>1</v>
      </c>
      <c r="F209" s="431">
        <v>1</v>
      </c>
      <c r="G209" s="431">
        <v>1</v>
      </c>
      <c r="H209" s="431">
        <v>1</v>
      </c>
      <c r="I209" s="431">
        <v>1</v>
      </c>
      <c r="J209" s="431">
        <v>1</v>
      </c>
    </row>
    <row r="210" spans="1:99" x14ac:dyDescent="0.3">
      <c r="A210" s="109">
        <v>619</v>
      </c>
      <c r="B210" s="386" t="s">
        <v>473</v>
      </c>
      <c r="C210" s="132"/>
      <c r="D210" s="132">
        <v>0</v>
      </c>
      <c r="E210" s="132">
        <v>0</v>
      </c>
      <c r="F210" s="132">
        <v>0</v>
      </c>
      <c r="G210" s="132">
        <v>0</v>
      </c>
      <c r="H210" s="132">
        <v>0</v>
      </c>
      <c r="I210" s="132">
        <v>0</v>
      </c>
      <c r="J210" s="132">
        <v>0</v>
      </c>
      <c r="K210" s="132"/>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c r="AI210" s="132"/>
      <c r="AJ210" s="132"/>
      <c r="AK210" s="132"/>
      <c r="AL210" s="132"/>
      <c r="AM210" s="132"/>
      <c r="AN210" s="132"/>
      <c r="AO210" s="132"/>
      <c r="AP210" s="132"/>
      <c r="AQ210" s="132"/>
      <c r="AR210" s="132"/>
      <c r="AS210" s="132"/>
      <c r="AT210" s="132"/>
      <c r="AU210" s="132"/>
      <c r="AV210" s="132"/>
      <c r="AW210" s="132"/>
      <c r="AX210" s="132"/>
      <c r="AY210" s="132"/>
      <c r="AZ210" s="132"/>
      <c r="BA210" s="132"/>
      <c r="BB210" s="132"/>
      <c r="BC210" s="132"/>
      <c r="BD210" s="132"/>
      <c r="BE210" s="132"/>
      <c r="BF210" s="132"/>
      <c r="BG210" s="132"/>
      <c r="BH210" s="132"/>
      <c r="BI210" s="132"/>
      <c r="BJ210" s="132"/>
      <c r="BK210" s="132"/>
      <c r="BL210" s="132"/>
      <c r="BM210" s="132"/>
      <c r="BN210" s="132"/>
      <c r="BO210" s="132"/>
      <c r="BP210" s="132"/>
      <c r="BQ210" s="132"/>
      <c r="BR210" s="132"/>
      <c r="BS210" s="132"/>
      <c r="BT210" s="132"/>
      <c r="BU210" s="132"/>
      <c r="BV210" s="132"/>
      <c r="BW210" s="132"/>
      <c r="BX210" s="132"/>
      <c r="BY210" s="132"/>
      <c r="BZ210" s="132"/>
      <c r="CA210" s="132"/>
      <c r="CB210" s="132"/>
      <c r="CC210" s="132"/>
      <c r="CD210" s="132"/>
      <c r="CE210" s="132"/>
      <c r="CF210" s="132"/>
      <c r="CG210" s="132"/>
      <c r="CH210" s="132"/>
      <c r="CI210" s="132"/>
      <c r="CJ210" s="132"/>
      <c r="CK210" s="132"/>
      <c r="CL210" s="132"/>
      <c r="CM210" s="132"/>
      <c r="CN210" s="132"/>
      <c r="CO210" s="132"/>
      <c r="CP210" s="132"/>
      <c r="CQ210" s="132"/>
      <c r="CR210" s="132"/>
      <c r="CS210" s="132"/>
      <c r="CT210" s="132"/>
      <c r="CU210" s="132"/>
    </row>
    <row r="211" spans="1:99" s="443" customFormat="1" ht="28.8" x14ac:dyDescent="0.3">
      <c r="A211" s="442">
        <v>620</v>
      </c>
      <c r="B211" s="551" t="s">
        <v>474</v>
      </c>
      <c r="D211" s="443">
        <v>0</v>
      </c>
      <c r="E211" s="443">
        <v>0</v>
      </c>
      <c r="F211" s="443">
        <v>0</v>
      </c>
      <c r="G211" s="443">
        <v>0</v>
      </c>
      <c r="H211" s="443">
        <v>0</v>
      </c>
      <c r="I211" s="443">
        <v>0</v>
      </c>
      <c r="J211" s="443">
        <v>0</v>
      </c>
    </row>
    <row r="212" spans="1:99" ht="58.95" customHeight="1" x14ac:dyDescent="0.3">
      <c r="A212" s="109">
        <v>621</v>
      </c>
      <c r="B212" s="386" t="s">
        <v>475</v>
      </c>
      <c r="C212" s="132"/>
      <c r="D212" s="132">
        <v>10279083</v>
      </c>
      <c r="E212" s="132">
        <v>0</v>
      </c>
      <c r="F212" s="132">
        <v>0</v>
      </c>
      <c r="G212" s="132">
        <v>5612457</v>
      </c>
      <c r="H212" s="132">
        <v>0</v>
      </c>
      <c r="I212" s="132">
        <v>0</v>
      </c>
      <c r="J212" s="132">
        <v>0</v>
      </c>
      <c r="K212" s="132"/>
      <c r="L212" s="132"/>
      <c r="M212" s="132"/>
      <c r="N212" s="132"/>
      <c r="O212" s="132"/>
      <c r="P212" s="132"/>
      <c r="Q212" s="132"/>
      <c r="R212" s="132"/>
      <c r="S212" s="132"/>
      <c r="T212" s="132"/>
      <c r="U212" s="132"/>
      <c r="V212" s="132"/>
      <c r="W212" s="132"/>
      <c r="X212" s="132"/>
      <c r="Y212" s="132"/>
      <c r="Z212" s="132"/>
      <c r="AA212" s="132"/>
      <c r="AB212" s="132"/>
      <c r="AC212" s="132"/>
      <c r="AD212" s="132"/>
      <c r="AE212" s="132"/>
      <c r="AF212" s="132"/>
      <c r="AG212" s="132"/>
      <c r="AH212" s="132"/>
      <c r="AI212" s="132"/>
      <c r="AJ212" s="132"/>
      <c r="AK212" s="132"/>
      <c r="AL212" s="132"/>
      <c r="AM212" s="132"/>
      <c r="AN212" s="132"/>
      <c r="AO212" s="132"/>
      <c r="AP212" s="132"/>
      <c r="AQ212" s="132"/>
      <c r="AR212" s="132"/>
      <c r="AS212" s="132"/>
      <c r="AT212" s="132"/>
      <c r="AU212" s="132"/>
      <c r="AV212" s="132"/>
      <c r="AW212" s="132"/>
      <c r="AX212" s="132"/>
      <c r="AY212" s="132"/>
      <c r="AZ212" s="132"/>
      <c r="BA212" s="132"/>
      <c r="BB212" s="132"/>
      <c r="BC212" s="132"/>
      <c r="BD212" s="132"/>
      <c r="BE212" s="132"/>
      <c r="BF212" s="132"/>
      <c r="BG212" s="132"/>
      <c r="BH212" s="132"/>
      <c r="BI212" s="132"/>
      <c r="BJ212" s="132"/>
      <c r="BK212" s="132"/>
      <c r="BL212" s="132"/>
      <c r="BM212" s="132"/>
      <c r="BN212" s="132"/>
      <c r="BO212" s="132"/>
      <c r="BP212" s="132"/>
      <c r="BQ212" s="132"/>
      <c r="BR212" s="132"/>
      <c r="BS212" s="132"/>
      <c r="BT212" s="132"/>
      <c r="BU212" s="132"/>
      <c r="BV212" s="132"/>
      <c r="BW212" s="132"/>
      <c r="BX212" s="132"/>
      <c r="BY212" s="132"/>
      <c r="BZ212" s="132"/>
      <c r="CA212" s="132"/>
      <c r="CB212" s="132"/>
      <c r="CC212" s="132"/>
      <c r="CD212" s="132"/>
      <c r="CE212" s="132"/>
      <c r="CF212" s="132"/>
      <c r="CG212" s="132"/>
      <c r="CH212" s="132"/>
      <c r="CI212" s="132"/>
      <c r="CJ212" s="132"/>
      <c r="CK212" s="132"/>
      <c r="CL212" s="132"/>
      <c r="CM212" s="132"/>
      <c r="CN212" s="132"/>
      <c r="CO212" s="132"/>
      <c r="CP212" s="132"/>
      <c r="CQ212" s="132"/>
      <c r="CR212" s="132"/>
      <c r="CS212" s="132"/>
      <c r="CT212" s="132"/>
      <c r="CU212" s="132"/>
    </row>
    <row r="213" spans="1:99" ht="57.6" x14ac:dyDescent="0.3">
      <c r="A213" s="109">
        <v>622</v>
      </c>
      <c r="B213" s="386" t="s">
        <v>476</v>
      </c>
      <c r="C213" s="132"/>
      <c r="D213" s="132">
        <v>3433705</v>
      </c>
      <c r="E213" s="132">
        <v>2427071</v>
      </c>
      <c r="F213" s="132">
        <v>6503635</v>
      </c>
      <c r="G213" s="132">
        <v>1811727</v>
      </c>
      <c r="H213" s="132">
        <v>1843173</v>
      </c>
      <c r="I213" s="132">
        <v>1505127</v>
      </c>
      <c r="J213" s="132">
        <v>927304</v>
      </c>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c r="AG213" s="132"/>
      <c r="AH213" s="132"/>
      <c r="AI213" s="132"/>
      <c r="AJ213" s="132"/>
      <c r="AK213" s="132"/>
      <c r="AL213" s="132"/>
      <c r="AM213" s="132"/>
      <c r="AN213" s="132"/>
      <c r="AO213" s="132"/>
      <c r="AP213" s="132"/>
      <c r="AQ213" s="132"/>
      <c r="AR213" s="132"/>
      <c r="AS213" s="132"/>
      <c r="AT213" s="132"/>
      <c r="AU213" s="132"/>
      <c r="AV213" s="132"/>
      <c r="AW213" s="132"/>
      <c r="AX213" s="132"/>
      <c r="AY213" s="132"/>
      <c r="AZ213" s="132"/>
      <c r="BA213" s="132"/>
      <c r="BB213" s="132"/>
      <c r="BC213" s="132"/>
      <c r="BD213" s="132"/>
      <c r="BE213" s="132"/>
      <c r="BF213" s="132"/>
      <c r="BG213" s="132"/>
      <c r="BH213" s="132"/>
      <c r="BI213" s="132"/>
      <c r="BJ213" s="132"/>
      <c r="BK213" s="132"/>
      <c r="BL213" s="132"/>
      <c r="BM213" s="132"/>
      <c r="BN213" s="132"/>
      <c r="BO213" s="132"/>
      <c r="BP213" s="132"/>
      <c r="BQ213" s="132"/>
      <c r="BR213" s="132"/>
      <c r="BS213" s="132"/>
      <c r="BT213" s="132"/>
      <c r="BU213" s="132"/>
      <c r="BV213" s="132"/>
      <c r="BW213" s="132"/>
      <c r="BX213" s="132"/>
      <c r="BY213" s="132"/>
      <c r="BZ213" s="132"/>
      <c r="CA213" s="132"/>
      <c r="CB213" s="132"/>
      <c r="CC213" s="132"/>
      <c r="CD213" s="132"/>
      <c r="CE213" s="132"/>
      <c r="CF213" s="132"/>
      <c r="CG213" s="132"/>
      <c r="CH213" s="132"/>
      <c r="CI213" s="132"/>
      <c r="CJ213" s="132"/>
      <c r="CK213" s="132"/>
      <c r="CL213" s="132"/>
      <c r="CM213" s="132"/>
      <c r="CN213" s="132"/>
      <c r="CO213" s="132"/>
      <c r="CP213" s="132"/>
      <c r="CQ213" s="132"/>
      <c r="CR213" s="132"/>
      <c r="CS213" s="132"/>
      <c r="CT213" s="132"/>
      <c r="CU213" s="132"/>
    </row>
    <row r="214" spans="1:99" s="443" customFormat="1" ht="28.8" x14ac:dyDescent="0.3">
      <c r="A214" s="442">
        <v>624</v>
      </c>
      <c r="B214" s="551" t="s">
        <v>233</v>
      </c>
      <c r="D214" s="443">
        <v>0</v>
      </c>
      <c r="E214" s="443">
        <v>0</v>
      </c>
      <c r="F214" s="443">
        <v>0</v>
      </c>
      <c r="G214" s="443">
        <v>0</v>
      </c>
      <c r="H214" s="443">
        <v>0</v>
      </c>
      <c r="I214" s="443">
        <v>0</v>
      </c>
      <c r="J214" s="443">
        <v>0</v>
      </c>
    </row>
    <row r="215" spans="1:99" s="440" customFormat="1" x14ac:dyDescent="0.3">
      <c r="A215" s="439">
        <v>626</v>
      </c>
      <c r="B215" s="550" t="s">
        <v>477</v>
      </c>
      <c r="D215" s="440">
        <v>0</v>
      </c>
      <c r="E215" s="440">
        <v>153653</v>
      </c>
      <c r="F215" s="440">
        <v>10973333</v>
      </c>
      <c r="G215" s="440">
        <v>188316</v>
      </c>
      <c r="H215" s="440">
        <v>794927</v>
      </c>
      <c r="I215" s="440">
        <v>801589</v>
      </c>
      <c r="J215" s="440">
        <v>1136166</v>
      </c>
    </row>
    <row r="216" spans="1:99" x14ac:dyDescent="0.3">
      <c r="A216" s="109">
        <v>627</v>
      </c>
      <c r="B216" s="386" t="s">
        <v>478</v>
      </c>
      <c r="C216" s="132"/>
      <c r="D216" s="132">
        <v>0</v>
      </c>
      <c r="E216" s="132">
        <v>0</v>
      </c>
      <c r="F216" s="132">
        <v>0</v>
      </c>
      <c r="G216" s="132">
        <v>0</v>
      </c>
      <c r="H216" s="132">
        <v>0</v>
      </c>
      <c r="I216" s="132">
        <v>0</v>
      </c>
      <c r="J216" s="132">
        <v>0</v>
      </c>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c r="AI216" s="132"/>
      <c r="AJ216" s="132"/>
      <c r="AK216" s="132"/>
      <c r="AL216" s="132"/>
      <c r="AM216" s="132"/>
      <c r="AN216" s="132"/>
      <c r="AO216" s="132"/>
      <c r="AP216" s="132"/>
      <c r="AQ216" s="132"/>
      <c r="AR216" s="132"/>
      <c r="AS216" s="132"/>
      <c r="AT216" s="132"/>
      <c r="AU216" s="132"/>
      <c r="AV216" s="132"/>
      <c r="AW216" s="132"/>
      <c r="AX216" s="132"/>
      <c r="AY216" s="132"/>
      <c r="AZ216" s="132"/>
      <c r="BA216" s="132"/>
      <c r="BB216" s="132"/>
      <c r="BC216" s="132"/>
      <c r="BD216" s="132"/>
      <c r="BE216" s="132"/>
      <c r="BF216" s="132"/>
      <c r="BG216" s="132"/>
      <c r="BH216" s="132"/>
      <c r="BI216" s="132"/>
      <c r="BJ216" s="132"/>
      <c r="BK216" s="132"/>
      <c r="BL216" s="132"/>
      <c r="BM216" s="132"/>
      <c r="BN216" s="132"/>
      <c r="BO216" s="132"/>
      <c r="BP216" s="132"/>
      <c r="BQ216" s="132"/>
      <c r="BR216" s="132"/>
      <c r="BS216" s="132"/>
      <c r="BT216" s="132"/>
      <c r="BU216" s="132"/>
      <c r="BV216" s="132"/>
      <c r="BW216" s="132"/>
      <c r="BX216" s="132"/>
      <c r="BY216" s="132"/>
      <c r="BZ216" s="132"/>
      <c r="CA216" s="132"/>
      <c r="CB216" s="132"/>
      <c r="CC216" s="132"/>
      <c r="CD216" s="132"/>
      <c r="CE216" s="132"/>
      <c r="CF216" s="132"/>
      <c r="CG216" s="132"/>
      <c r="CH216" s="132"/>
      <c r="CI216" s="132"/>
      <c r="CJ216" s="132"/>
      <c r="CK216" s="132"/>
      <c r="CL216" s="132"/>
      <c r="CM216" s="132"/>
      <c r="CN216" s="132"/>
      <c r="CO216" s="132"/>
      <c r="CP216" s="132"/>
      <c r="CQ216" s="132"/>
      <c r="CR216" s="132"/>
      <c r="CS216" s="132"/>
      <c r="CT216" s="132"/>
      <c r="CU216" s="132"/>
    </row>
    <row r="217" spans="1:99" x14ac:dyDescent="0.3">
      <c r="A217" s="109">
        <v>628</v>
      </c>
      <c r="B217" s="386" t="s">
        <v>479</v>
      </c>
      <c r="C217" s="132"/>
      <c r="D217" s="132">
        <v>0</v>
      </c>
      <c r="E217" s="132">
        <v>41856</v>
      </c>
      <c r="F217" s="132">
        <v>1005936</v>
      </c>
      <c r="G217" s="132">
        <v>0</v>
      </c>
      <c r="H217" s="132">
        <v>399222</v>
      </c>
      <c r="I217" s="132">
        <v>190129</v>
      </c>
      <c r="J217" s="132">
        <v>0</v>
      </c>
      <c r="K217" s="132"/>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c r="AI217" s="132"/>
      <c r="AJ217" s="132"/>
      <c r="AK217" s="132"/>
      <c r="AL217" s="132"/>
      <c r="AM217" s="132"/>
      <c r="AN217" s="132"/>
      <c r="AO217" s="132"/>
      <c r="AP217" s="132"/>
      <c r="AQ217" s="132"/>
      <c r="AR217" s="132"/>
      <c r="AS217" s="132"/>
      <c r="AT217" s="132"/>
      <c r="AU217" s="132"/>
      <c r="AV217" s="132"/>
      <c r="AW217" s="132"/>
      <c r="AX217" s="132"/>
      <c r="AY217" s="132"/>
      <c r="AZ217" s="132"/>
      <c r="BA217" s="132"/>
      <c r="BB217" s="132"/>
      <c r="BC217" s="132"/>
      <c r="BD217" s="132"/>
      <c r="BE217" s="132"/>
      <c r="BF217" s="132"/>
      <c r="BG217" s="132"/>
      <c r="BH217" s="132"/>
      <c r="BI217" s="132"/>
      <c r="BJ217" s="132"/>
      <c r="BK217" s="132"/>
      <c r="BL217" s="132"/>
      <c r="BM217" s="132"/>
      <c r="BN217" s="132"/>
      <c r="BO217" s="132"/>
      <c r="BP217" s="132"/>
      <c r="BQ217" s="132"/>
      <c r="BR217" s="132"/>
      <c r="BS217" s="132"/>
      <c r="BT217" s="132"/>
      <c r="BU217" s="132"/>
      <c r="BV217" s="132"/>
      <c r="BW217" s="132"/>
      <c r="BX217" s="132"/>
      <c r="BY217" s="132"/>
      <c r="BZ217" s="132"/>
      <c r="CA217" s="132"/>
      <c r="CB217" s="132"/>
      <c r="CC217" s="132"/>
      <c r="CD217" s="132"/>
      <c r="CE217" s="132"/>
      <c r="CF217" s="132"/>
      <c r="CG217" s="132"/>
      <c r="CH217" s="132"/>
      <c r="CI217" s="132"/>
      <c r="CJ217" s="132"/>
      <c r="CK217" s="132"/>
      <c r="CL217" s="132"/>
      <c r="CM217" s="132"/>
      <c r="CN217" s="132"/>
      <c r="CO217" s="132"/>
      <c r="CP217" s="132"/>
      <c r="CQ217" s="132"/>
      <c r="CR217" s="132"/>
      <c r="CS217" s="132"/>
      <c r="CT217" s="132"/>
      <c r="CU217" s="132"/>
    </row>
    <row r="218" spans="1:99" x14ac:dyDescent="0.3">
      <c r="A218" s="109">
        <v>629</v>
      </c>
      <c r="B218" s="386" t="s">
        <v>480</v>
      </c>
      <c r="C218" s="132"/>
      <c r="D218" s="132">
        <v>0</v>
      </c>
      <c r="E218" s="132">
        <v>0</v>
      </c>
      <c r="F218" s="132">
        <v>6503635</v>
      </c>
      <c r="G218" s="132">
        <v>0</v>
      </c>
      <c r="H218" s="132">
        <v>0</v>
      </c>
      <c r="I218" s="132">
        <v>0</v>
      </c>
      <c r="J218" s="132">
        <v>0</v>
      </c>
      <c r="K218" s="132"/>
      <c r="L218" s="132"/>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c r="AI218" s="132"/>
      <c r="AJ218" s="132"/>
      <c r="AK218" s="132"/>
      <c r="AL218" s="132"/>
      <c r="AM218" s="132"/>
      <c r="AN218" s="132"/>
      <c r="AO218" s="132"/>
      <c r="AP218" s="132"/>
      <c r="AQ218" s="132"/>
      <c r="AR218" s="132"/>
      <c r="AS218" s="132"/>
      <c r="AT218" s="132"/>
      <c r="AU218" s="132"/>
      <c r="AV218" s="132"/>
      <c r="AW218" s="132"/>
      <c r="AX218" s="132"/>
      <c r="AY218" s="132"/>
      <c r="AZ218" s="132"/>
      <c r="BA218" s="132"/>
      <c r="BB218" s="132"/>
      <c r="BC218" s="132"/>
      <c r="BD218" s="132"/>
      <c r="BE218" s="132"/>
      <c r="BF218" s="132"/>
      <c r="BG218" s="132"/>
      <c r="BH218" s="132"/>
      <c r="BI218" s="132"/>
      <c r="BJ218" s="132"/>
      <c r="BK218" s="132"/>
      <c r="BL218" s="132"/>
      <c r="BM218" s="132"/>
      <c r="BN218" s="132"/>
      <c r="BO218" s="132"/>
      <c r="BP218" s="132"/>
      <c r="BQ218" s="132"/>
      <c r="BR218" s="132"/>
      <c r="BS218" s="132"/>
      <c r="BT218" s="132"/>
      <c r="BU218" s="132"/>
      <c r="BV218" s="132"/>
      <c r="BW218" s="132"/>
      <c r="BX218" s="132"/>
      <c r="BY218" s="132"/>
      <c r="BZ218" s="132"/>
      <c r="CA218" s="132"/>
      <c r="CB218" s="132"/>
      <c r="CC218" s="132"/>
      <c r="CD218" s="132"/>
      <c r="CE218" s="132"/>
      <c r="CF218" s="132"/>
      <c r="CG218" s="132"/>
      <c r="CH218" s="132"/>
      <c r="CI218" s="132"/>
      <c r="CJ218" s="132"/>
      <c r="CK218" s="132"/>
      <c r="CL218" s="132"/>
      <c r="CM218" s="132"/>
      <c r="CN218" s="132"/>
      <c r="CO218" s="132"/>
      <c r="CP218" s="132"/>
      <c r="CQ218" s="132"/>
      <c r="CR218" s="132"/>
      <c r="CS218" s="132"/>
      <c r="CT218" s="132"/>
      <c r="CU218" s="132"/>
    </row>
    <row r="219" spans="1:99" x14ac:dyDescent="0.3">
      <c r="A219" s="109">
        <v>630</v>
      </c>
      <c r="B219" s="386" t="s">
        <v>481</v>
      </c>
      <c r="C219" s="132"/>
      <c r="D219" s="132">
        <v>0</v>
      </c>
      <c r="E219" s="132">
        <v>0</v>
      </c>
      <c r="F219" s="132">
        <v>600870</v>
      </c>
      <c r="G219" s="132">
        <v>0</v>
      </c>
      <c r="H219" s="132">
        <v>345478</v>
      </c>
      <c r="I219" s="132">
        <v>0</v>
      </c>
      <c r="J219" s="132">
        <v>0</v>
      </c>
      <c r="K219" s="132"/>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c r="BI219" s="132"/>
      <c r="BJ219" s="132"/>
      <c r="BK219" s="132"/>
      <c r="BL219" s="132"/>
      <c r="BM219" s="132"/>
      <c r="BN219" s="132"/>
      <c r="BO219" s="132"/>
      <c r="BP219" s="132"/>
      <c r="BQ219" s="132"/>
      <c r="BR219" s="132"/>
      <c r="BS219" s="132"/>
      <c r="BT219" s="132"/>
      <c r="BU219" s="132"/>
      <c r="BV219" s="132"/>
      <c r="BW219" s="132"/>
      <c r="BX219" s="132"/>
      <c r="BY219" s="132"/>
      <c r="BZ219" s="132"/>
      <c r="CA219" s="132"/>
      <c r="CB219" s="132"/>
      <c r="CC219" s="132"/>
      <c r="CD219" s="132"/>
      <c r="CE219" s="132"/>
      <c r="CF219" s="132"/>
      <c r="CG219" s="132"/>
      <c r="CH219" s="132"/>
      <c r="CI219" s="132"/>
      <c r="CJ219" s="132"/>
      <c r="CK219" s="132"/>
      <c r="CL219" s="132"/>
      <c r="CM219" s="132"/>
      <c r="CN219" s="132"/>
      <c r="CO219" s="132"/>
      <c r="CP219" s="132"/>
      <c r="CQ219" s="132"/>
      <c r="CR219" s="132"/>
      <c r="CS219" s="132"/>
      <c r="CT219" s="132"/>
      <c r="CU219" s="132"/>
    </row>
    <row r="220" spans="1:99" x14ac:dyDescent="0.3">
      <c r="A220" s="109">
        <v>631</v>
      </c>
      <c r="B220" s="386" t="s">
        <v>482</v>
      </c>
      <c r="C220" s="132"/>
      <c r="D220" s="132">
        <v>0</v>
      </c>
      <c r="E220" s="132">
        <v>0</v>
      </c>
      <c r="F220" s="132">
        <v>2019729</v>
      </c>
      <c r="G220" s="132">
        <v>0</v>
      </c>
      <c r="H220" s="132">
        <v>0</v>
      </c>
      <c r="I220" s="132">
        <v>0</v>
      </c>
      <c r="J220" s="132">
        <v>0</v>
      </c>
      <c r="K220" s="132"/>
      <c r="L220" s="132"/>
      <c r="M220" s="132"/>
      <c r="N220" s="132"/>
      <c r="O220" s="132"/>
      <c r="P220" s="132"/>
      <c r="Q220" s="132"/>
      <c r="R220" s="132"/>
      <c r="S220" s="132"/>
      <c r="T220" s="132"/>
      <c r="U220" s="132"/>
      <c r="V220" s="132"/>
      <c r="W220" s="132"/>
      <c r="X220" s="132"/>
      <c r="Y220" s="132"/>
      <c r="Z220" s="132"/>
      <c r="AA220" s="132"/>
      <c r="AB220" s="132"/>
      <c r="AC220" s="132"/>
      <c r="AD220" s="132"/>
      <c r="AE220" s="132"/>
      <c r="AF220" s="132"/>
      <c r="AG220" s="132"/>
      <c r="AH220" s="132"/>
      <c r="AI220" s="132"/>
      <c r="AJ220" s="132"/>
      <c r="AK220" s="132"/>
      <c r="AL220" s="132"/>
      <c r="AM220" s="132"/>
      <c r="AN220" s="132"/>
      <c r="AO220" s="132"/>
      <c r="AP220" s="132"/>
      <c r="AQ220" s="132"/>
      <c r="AR220" s="132"/>
      <c r="AS220" s="132"/>
      <c r="AT220" s="132"/>
      <c r="AU220" s="132"/>
      <c r="AV220" s="132"/>
      <c r="AW220" s="132"/>
      <c r="AX220" s="132"/>
      <c r="AY220" s="132"/>
      <c r="AZ220" s="132"/>
      <c r="BA220" s="132"/>
      <c r="BB220" s="132"/>
      <c r="BC220" s="132"/>
      <c r="BD220" s="132"/>
      <c r="BE220" s="132"/>
      <c r="BF220" s="132"/>
      <c r="BG220" s="132"/>
      <c r="BH220" s="132"/>
      <c r="BI220" s="132"/>
      <c r="BJ220" s="132"/>
      <c r="BK220" s="132"/>
      <c r="BL220" s="132"/>
      <c r="BM220" s="132"/>
      <c r="BN220" s="132"/>
      <c r="BO220" s="132"/>
      <c r="BP220" s="132"/>
      <c r="BQ220" s="132"/>
      <c r="BR220" s="132"/>
      <c r="BS220" s="132"/>
      <c r="BT220" s="132"/>
      <c r="BU220" s="132"/>
      <c r="BV220" s="132"/>
      <c r="BW220" s="132"/>
      <c r="BX220" s="132"/>
      <c r="BY220" s="132"/>
      <c r="BZ220" s="132"/>
      <c r="CA220" s="132"/>
      <c r="CB220" s="132"/>
      <c r="CC220" s="132"/>
      <c r="CD220" s="132"/>
      <c r="CE220" s="132"/>
      <c r="CF220" s="132"/>
      <c r="CG220" s="132"/>
      <c r="CH220" s="132"/>
      <c r="CI220" s="132"/>
      <c r="CJ220" s="132"/>
      <c r="CK220" s="132"/>
      <c r="CL220" s="132"/>
      <c r="CM220" s="132"/>
      <c r="CN220" s="132"/>
      <c r="CO220" s="132"/>
      <c r="CP220" s="132"/>
      <c r="CQ220" s="132"/>
      <c r="CR220" s="132"/>
      <c r="CS220" s="132"/>
      <c r="CT220" s="132"/>
      <c r="CU220" s="132"/>
    </row>
    <row r="221" spans="1:99" x14ac:dyDescent="0.3">
      <c r="A221" s="109">
        <v>632</v>
      </c>
      <c r="B221" s="386" t="s">
        <v>483</v>
      </c>
      <c r="C221" s="132"/>
      <c r="D221" s="132">
        <v>0</v>
      </c>
      <c r="E221" s="132">
        <v>0</v>
      </c>
      <c r="F221" s="132">
        <v>0</v>
      </c>
      <c r="G221" s="132">
        <v>0</v>
      </c>
      <c r="H221" s="132">
        <v>0</v>
      </c>
      <c r="I221" s="132">
        <v>0</v>
      </c>
      <c r="J221" s="132">
        <v>0</v>
      </c>
      <c r="K221" s="132"/>
      <c r="L221" s="132"/>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c r="AI221" s="132"/>
      <c r="AJ221" s="132"/>
      <c r="AK221" s="132"/>
      <c r="AL221" s="132"/>
      <c r="AM221" s="132"/>
      <c r="AN221" s="132"/>
      <c r="AO221" s="132"/>
      <c r="AP221" s="132"/>
      <c r="AQ221" s="132"/>
      <c r="AR221" s="132"/>
      <c r="AS221" s="132"/>
      <c r="AT221" s="132"/>
      <c r="AU221" s="132"/>
      <c r="AV221" s="132"/>
      <c r="AW221" s="132"/>
      <c r="AX221" s="132"/>
      <c r="AY221" s="132"/>
      <c r="AZ221" s="132"/>
      <c r="BA221" s="132"/>
      <c r="BB221" s="132"/>
      <c r="BC221" s="132"/>
      <c r="BD221" s="132"/>
      <c r="BE221" s="132"/>
      <c r="BF221" s="132"/>
      <c r="BG221" s="132"/>
      <c r="BH221" s="132"/>
      <c r="BI221" s="132"/>
      <c r="BJ221" s="132"/>
      <c r="BK221" s="132"/>
      <c r="BL221" s="132"/>
      <c r="BM221" s="132"/>
      <c r="BN221" s="132"/>
      <c r="BO221" s="132"/>
      <c r="BP221" s="132"/>
      <c r="BQ221" s="132"/>
      <c r="BR221" s="132"/>
      <c r="BS221" s="132"/>
      <c r="BT221" s="132"/>
      <c r="BU221" s="132"/>
      <c r="BV221" s="132"/>
      <c r="BW221" s="132"/>
      <c r="BX221" s="132"/>
      <c r="BY221" s="132"/>
      <c r="BZ221" s="132"/>
      <c r="CA221" s="132"/>
      <c r="CB221" s="132"/>
      <c r="CC221" s="132"/>
      <c r="CD221" s="132"/>
      <c r="CE221" s="132"/>
      <c r="CF221" s="132"/>
      <c r="CG221" s="132"/>
      <c r="CH221" s="132"/>
      <c r="CI221" s="132"/>
      <c r="CJ221" s="132"/>
      <c r="CK221" s="132"/>
      <c r="CL221" s="132"/>
      <c r="CM221" s="132"/>
      <c r="CN221" s="132"/>
      <c r="CO221" s="132"/>
      <c r="CP221" s="132"/>
      <c r="CQ221" s="132"/>
      <c r="CR221" s="132"/>
      <c r="CS221" s="132"/>
      <c r="CT221" s="132"/>
      <c r="CU221" s="132"/>
    </row>
    <row r="222" spans="1:99" x14ac:dyDescent="0.3">
      <c r="A222" s="109">
        <v>633</v>
      </c>
      <c r="B222" s="386" t="s">
        <v>244</v>
      </c>
      <c r="C222" s="132"/>
      <c r="D222" s="132">
        <v>0</v>
      </c>
      <c r="E222" s="132">
        <v>0</v>
      </c>
      <c r="F222" s="132">
        <v>0</v>
      </c>
      <c r="G222" s="132">
        <v>0</v>
      </c>
      <c r="H222" s="132">
        <v>0</v>
      </c>
      <c r="I222" s="132">
        <v>0</v>
      </c>
      <c r="J222" s="132">
        <v>0</v>
      </c>
      <c r="K222" s="132"/>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c r="AI222" s="132"/>
      <c r="AJ222" s="132"/>
      <c r="AK222" s="132"/>
      <c r="AL222" s="132"/>
      <c r="AM222" s="132"/>
      <c r="AN222" s="132"/>
      <c r="AO222" s="132"/>
      <c r="AP222" s="132"/>
      <c r="AQ222" s="132"/>
      <c r="AR222" s="132"/>
      <c r="AS222" s="132"/>
      <c r="AT222" s="132"/>
      <c r="AU222" s="132"/>
      <c r="AV222" s="132"/>
      <c r="AW222" s="132"/>
      <c r="AX222" s="132"/>
      <c r="AY222" s="132"/>
      <c r="AZ222" s="132"/>
      <c r="BA222" s="132"/>
      <c r="BB222" s="132"/>
      <c r="BC222" s="132"/>
      <c r="BD222" s="132"/>
      <c r="BE222" s="132"/>
      <c r="BF222" s="132"/>
      <c r="BG222" s="132"/>
      <c r="BH222" s="132"/>
      <c r="BI222" s="132"/>
      <c r="BJ222" s="132"/>
      <c r="BK222" s="132"/>
      <c r="BL222" s="132"/>
      <c r="BM222" s="132"/>
      <c r="BN222" s="132"/>
      <c r="BO222" s="132"/>
      <c r="BP222" s="132"/>
      <c r="BQ222" s="132"/>
      <c r="BR222" s="132"/>
      <c r="BS222" s="132"/>
      <c r="BT222" s="132"/>
      <c r="BU222" s="132"/>
      <c r="BV222" s="132"/>
      <c r="BW222" s="132"/>
      <c r="BX222" s="132"/>
      <c r="BY222" s="132"/>
      <c r="BZ222" s="132"/>
      <c r="CA222" s="132"/>
      <c r="CB222" s="132"/>
      <c r="CC222" s="132"/>
      <c r="CD222" s="132"/>
      <c r="CE222" s="132"/>
      <c r="CF222" s="132"/>
      <c r="CG222" s="132"/>
      <c r="CH222" s="132"/>
      <c r="CI222" s="132"/>
      <c r="CJ222" s="132"/>
      <c r="CK222" s="132"/>
      <c r="CL222" s="132"/>
      <c r="CM222" s="132"/>
      <c r="CN222" s="132"/>
      <c r="CO222" s="132"/>
      <c r="CP222" s="132"/>
      <c r="CQ222" s="132"/>
      <c r="CR222" s="132"/>
      <c r="CS222" s="132"/>
      <c r="CT222" s="132"/>
      <c r="CU222" s="132"/>
    </row>
    <row r="223" spans="1:99" x14ac:dyDescent="0.3">
      <c r="A223" s="109">
        <v>634</v>
      </c>
      <c r="B223" s="386" t="s">
        <v>245</v>
      </c>
      <c r="C223" s="132"/>
      <c r="D223" s="132">
        <v>0</v>
      </c>
      <c r="E223" s="132">
        <v>0</v>
      </c>
      <c r="F223" s="132">
        <v>0</v>
      </c>
      <c r="G223" s="132">
        <v>0</v>
      </c>
      <c r="H223" s="132">
        <v>0</v>
      </c>
      <c r="I223" s="132">
        <v>0</v>
      </c>
      <c r="J223" s="132">
        <v>0</v>
      </c>
      <c r="K223" s="132"/>
      <c r="L223" s="132"/>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row>
    <row r="224" spans="1:99" x14ac:dyDescent="0.3">
      <c r="A224" s="109">
        <v>635</v>
      </c>
      <c r="B224" s="386" t="s">
        <v>246</v>
      </c>
      <c r="C224" s="132"/>
      <c r="D224" s="132">
        <v>0</v>
      </c>
      <c r="E224" s="132">
        <v>0</v>
      </c>
      <c r="F224" s="132">
        <v>0</v>
      </c>
      <c r="G224" s="132">
        <v>0</v>
      </c>
      <c r="H224" s="132">
        <v>0</v>
      </c>
      <c r="I224" s="132">
        <v>0</v>
      </c>
      <c r="J224" s="132">
        <v>0</v>
      </c>
      <c r="K224" s="132"/>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c r="BI224" s="132"/>
      <c r="BJ224" s="132"/>
      <c r="BK224" s="132"/>
      <c r="BL224" s="132"/>
      <c r="BM224" s="132"/>
      <c r="BN224" s="132"/>
      <c r="BO224" s="132"/>
      <c r="BP224" s="132"/>
      <c r="BQ224" s="132"/>
      <c r="BR224" s="132"/>
      <c r="BS224" s="132"/>
      <c r="BT224" s="132"/>
      <c r="BU224" s="132"/>
      <c r="BV224" s="132"/>
      <c r="BW224" s="132"/>
      <c r="BX224" s="132"/>
      <c r="BY224" s="132"/>
      <c r="BZ224" s="132"/>
      <c r="CA224" s="132"/>
      <c r="CB224" s="132"/>
      <c r="CC224" s="132"/>
      <c r="CD224" s="132"/>
      <c r="CE224" s="132"/>
      <c r="CF224" s="132"/>
      <c r="CG224" s="132"/>
      <c r="CH224" s="132"/>
      <c r="CI224" s="132"/>
      <c r="CJ224" s="132"/>
      <c r="CK224" s="132"/>
      <c r="CL224" s="132"/>
      <c r="CM224" s="132"/>
      <c r="CN224" s="132"/>
      <c r="CO224" s="132"/>
      <c r="CP224" s="132"/>
      <c r="CQ224" s="132"/>
      <c r="CR224" s="132"/>
      <c r="CS224" s="132"/>
      <c r="CT224" s="132"/>
      <c r="CU224" s="132"/>
    </row>
    <row r="225" spans="1:99" ht="43.2" x14ac:dyDescent="0.3">
      <c r="A225" s="109">
        <v>636</v>
      </c>
      <c r="B225" s="386" t="s">
        <v>484</v>
      </c>
      <c r="C225" s="132"/>
      <c r="D225" s="132">
        <v>0</v>
      </c>
      <c r="E225" s="132">
        <v>0</v>
      </c>
      <c r="F225" s="132">
        <v>0</v>
      </c>
      <c r="G225" s="132">
        <v>0</v>
      </c>
      <c r="H225" s="132">
        <v>0</v>
      </c>
      <c r="I225" s="132">
        <v>0</v>
      </c>
      <c r="J225" s="132">
        <v>0</v>
      </c>
      <c r="K225" s="132"/>
      <c r="L225" s="132"/>
      <c r="M225" s="132"/>
      <c r="N225" s="132"/>
      <c r="O225" s="132"/>
      <c r="P225" s="132"/>
      <c r="Q225" s="132"/>
      <c r="R225" s="132"/>
      <c r="S225" s="132"/>
      <c r="T225" s="132"/>
      <c r="U225" s="132"/>
      <c r="V225" s="132"/>
      <c r="W225" s="132"/>
      <c r="X225" s="132"/>
      <c r="Y225" s="132"/>
      <c r="Z225" s="132"/>
      <c r="AA225" s="132"/>
      <c r="AB225" s="132"/>
      <c r="AC225" s="132"/>
      <c r="AD225" s="132"/>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c r="BI225" s="132"/>
      <c r="BJ225" s="132"/>
      <c r="BK225" s="132"/>
      <c r="BL225" s="132"/>
      <c r="BM225" s="132"/>
      <c r="BN225" s="132"/>
      <c r="BO225" s="132"/>
      <c r="BP225" s="132"/>
      <c r="BQ225" s="132"/>
      <c r="BR225" s="132"/>
      <c r="BS225" s="132"/>
      <c r="BT225" s="132"/>
      <c r="BU225" s="132"/>
      <c r="BV225" s="132"/>
      <c r="BW225" s="132"/>
      <c r="BX225" s="132"/>
      <c r="BY225" s="132"/>
      <c r="BZ225" s="132"/>
      <c r="CA225" s="132"/>
      <c r="CB225" s="132"/>
      <c r="CC225" s="132"/>
      <c r="CD225" s="132"/>
      <c r="CE225" s="132"/>
      <c r="CF225" s="132"/>
      <c r="CG225" s="132"/>
      <c r="CH225" s="132"/>
      <c r="CI225" s="132"/>
      <c r="CJ225" s="132"/>
      <c r="CK225" s="132"/>
      <c r="CL225" s="132"/>
      <c r="CM225" s="132"/>
      <c r="CN225" s="132"/>
      <c r="CO225" s="132"/>
      <c r="CP225" s="132"/>
      <c r="CQ225" s="132"/>
      <c r="CR225" s="132"/>
      <c r="CS225" s="132"/>
      <c r="CT225" s="132"/>
      <c r="CU225" s="132"/>
    </row>
    <row r="226" spans="1:99" ht="43.2" x14ac:dyDescent="0.3">
      <c r="A226" s="109">
        <v>637</v>
      </c>
      <c r="B226" s="386" t="s">
        <v>485</v>
      </c>
      <c r="C226" s="132"/>
      <c r="D226" s="132">
        <v>0</v>
      </c>
      <c r="E226" s="132">
        <v>0</v>
      </c>
      <c r="F226" s="132">
        <v>0</v>
      </c>
      <c r="G226" s="132">
        <v>0</v>
      </c>
      <c r="H226" s="132">
        <v>0</v>
      </c>
      <c r="I226" s="132">
        <v>0</v>
      </c>
      <c r="J226" s="132">
        <v>0</v>
      </c>
      <c r="K226" s="132"/>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c r="AI226" s="132"/>
      <c r="AJ226" s="132"/>
      <c r="AK226" s="132"/>
      <c r="AL226" s="132"/>
      <c r="AM226" s="132"/>
      <c r="AN226" s="132"/>
      <c r="AO226" s="132"/>
      <c r="AP226" s="132"/>
      <c r="AQ226" s="132"/>
      <c r="AR226" s="132"/>
      <c r="AS226" s="132"/>
      <c r="AT226" s="132"/>
      <c r="AU226" s="132"/>
      <c r="AV226" s="132"/>
      <c r="AW226" s="132"/>
      <c r="AX226" s="132"/>
      <c r="AY226" s="132"/>
      <c r="AZ226" s="132"/>
      <c r="BA226" s="132"/>
      <c r="BB226" s="132"/>
      <c r="BC226" s="132"/>
      <c r="BD226" s="132"/>
      <c r="BE226" s="132"/>
      <c r="BF226" s="132"/>
      <c r="BG226" s="132"/>
      <c r="BH226" s="132"/>
      <c r="BI226" s="132"/>
      <c r="BJ226" s="132"/>
      <c r="BK226" s="132"/>
      <c r="BL226" s="132"/>
      <c r="BM226" s="132"/>
      <c r="BN226" s="132"/>
      <c r="BO226" s="132"/>
      <c r="BP226" s="132"/>
      <c r="BQ226" s="132"/>
      <c r="BR226" s="132"/>
      <c r="BS226" s="132"/>
      <c r="BT226" s="132"/>
      <c r="BU226" s="132"/>
      <c r="BV226" s="132"/>
      <c r="BW226" s="132"/>
      <c r="BX226" s="132"/>
      <c r="BY226" s="132"/>
      <c r="BZ226" s="132"/>
      <c r="CA226" s="132"/>
      <c r="CB226" s="132"/>
      <c r="CC226" s="132"/>
      <c r="CD226" s="132"/>
      <c r="CE226" s="132"/>
      <c r="CF226" s="132"/>
      <c r="CG226" s="132"/>
      <c r="CH226" s="132"/>
      <c r="CI226" s="132"/>
      <c r="CJ226" s="132"/>
      <c r="CK226" s="132"/>
      <c r="CL226" s="132"/>
      <c r="CM226" s="132"/>
      <c r="CN226" s="132"/>
      <c r="CO226" s="132"/>
      <c r="CP226" s="132"/>
      <c r="CQ226" s="132"/>
      <c r="CR226" s="132"/>
      <c r="CS226" s="132"/>
      <c r="CT226" s="132"/>
      <c r="CU226" s="132"/>
    </row>
    <row r="227" spans="1:99" ht="43.2" x14ac:dyDescent="0.3">
      <c r="A227" s="109">
        <v>638</v>
      </c>
      <c r="B227" s="386" t="s">
        <v>486</v>
      </c>
      <c r="C227" s="132"/>
      <c r="D227" s="132">
        <v>0</v>
      </c>
      <c r="E227" s="132">
        <v>0</v>
      </c>
      <c r="F227" s="132">
        <v>0</v>
      </c>
      <c r="G227" s="132">
        <v>0</v>
      </c>
      <c r="H227" s="132">
        <v>0</v>
      </c>
      <c r="I227" s="132">
        <v>0</v>
      </c>
      <c r="J227" s="132">
        <v>0</v>
      </c>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c r="AI227" s="132"/>
      <c r="AJ227" s="132"/>
      <c r="AK227" s="132"/>
      <c r="AL227" s="132"/>
      <c r="AM227" s="132"/>
      <c r="AN227" s="132"/>
      <c r="AO227" s="132"/>
      <c r="AP227" s="132"/>
      <c r="AQ227" s="132"/>
      <c r="AR227" s="132"/>
      <c r="AS227" s="132"/>
      <c r="AT227" s="132"/>
      <c r="AU227" s="132"/>
      <c r="AV227" s="132"/>
      <c r="AW227" s="132"/>
      <c r="AX227" s="132"/>
      <c r="AY227" s="132"/>
      <c r="AZ227" s="132"/>
      <c r="BA227" s="132"/>
      <c r="BB227" s="132"/>
      <c r="BC227" s="132"/>
      <c r="BD227" s="132"/>
      <c r="BE227" s="132"/>
      <c r="BF227" s="132"/>
      <c r="BG227" s="132"/>
      <c r="BH227" s="132"/>
      <c r="BI227" s="132"/>
      <c r="BJ227" s="132"/>
      <c r="BK227" s="132"/>
      <c r="BL227" s="132"/>
      <c r="BM227" s="132"/>
      <c r="BN227" s="132"/>
      <c r="BO227" s="132"/>
      <c r="BP227" s="132"/>
      <c r="BQ227" s="132"/>
      <c r="BR227" s="132"/>
      <c r="BS227" s="132"/>
      <c r="BT227" s="132"/>
      <c r="BU227" s="132"/>
      <c r="BV227" s="132"/>
      <c r="BW227" s="132"/>
      <c r="BX227" s="132"/>
      <c r="BY227" s="132"/>
      <c r="BZ227" s="132"/>
      <c r="CA227" s="132"/>
      <c r="CB227" s="132"/>
      <c r="CC227" s="132"/>
      <c r="CD227" s="132"/>
      <c r="CE227" s="132"/>
      <c r="CF227" s="132"/>
      <c r="CG227" s="132"/>
      <c r="CH227" s="132"/>
      <c r="CI227" s="132"/>
      <c r="CJ227" s="132"/>
      <c r="CK227" s="132"/>
      <c r="CL227" s="132"/>
      <c r="CM227" s="132"/>
      <c r="CN227" s="132"/>
      <c r="CO227" s="132"/>
      <c r="CP227" s="132"/>
      <c r="CQ227" s="132"/>
      <c r="CR227" s="132"/>
      <c r="CS227" s="132"/>
      <c r="CT227" s="132"/>
      <c r="CU227" s="132"/>
    </row>
    <row r="228" spans="1:99" ht="72" x14ac:dyDescent="0.3">
      <c r="A228" s="109">
        <v>639</v>
      </c>
      <c r="B228" s="386" t="s">
        <v>487</v>
      </c>
      <c r="C228" s="132"/>
      <c r="D228" s="132">
        <v>0</v>
      </c>
      <c r="E228" s="132">
        <v>0</v>
      </c>
      <c r="F228" s="132">
        <v>0</v>
      </c>
      <c r="G228" s="132">
        <v>0</v>
      </c>
      <c r="H228" s="132">
        <v>0</v>
      </c>
      <c r="I228" s="132">
        <v>0</v>
      </c>
      <c r="J228" s="132">
        <v>0</v>
      </c>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c r="AI228" s="132"/>
      <c r="AJ228" s="132"/>
      <c r="AK228" s="132"/>
      <c r="AL228" s="132"/>
      <c r="AM228" s="132"/>
      <c r="AN228" s="132"/>
      <c r="AO228" s="132"/>
      <c r="AP228" s="132"/>
      <c r="AQ228" s="132"/>
      <c r="AR228" s="132"/>
      <c r="AS228" s="132"/>
      <c r="AT228" s="132"/>
      <c r="AU228" s="132"/>
      <c r="AV228" s="132"/>
      <c r="AW228" s="132"/>
      <c r="AX228" s="132"/>
      <c r="AY228" s="132"/>
      <c r="AZ228" s="132"/>
      <c r="BA228" s="132"/>
      <c r="BB228" s="132"/>
      <c r="BC228" s="132"/>
      <c r="BD228" s="132"/>
      <c r="BE228" s="132"/>
      <c r="BF228" s="132"/>
      <c r="BG228" s="132"/>
      <c r="BH228" s="132"/>
      <c r="BI228" s="132"/>
      <c r="BJ228" s="132"/>
      <c r="BK228" s="132"/>
      <c r="BL228" s="132"/>
      <c r="BM228" s="132"/>
      <c r="BN228" s="132"/>
      <c r="BO228" s="132"/>
      <c r="BP228" s="132"/>
      <c r="BQ228" s="132"/>
      <c r="BR228" s="132"/>
      <c r="BS228" s="132"/>
      <c r="BT228" s="132"/>
      <c r="BU228" s="132"/>
      <c r="BV228" s="132"/>
      <c r="BW228" s="132"/>
      <c r="BX228" s="132"/>
      <c r="BY228" s="132"/>
      <c r="BZ228" s="132"/>
      <c r="CA228" s="132"/>
      <c r="CB228" s="132"/>
      <c r="CC228" s="132"/>
      <c r="CD228" s="132"/>
      <c r="CE228" s="132"/>
      <c r="CF228" s="132"/>
      <c r="CG228" s="132"/>
      <c r="CH228" s="132"/>
      <c r="CI228" s="132"/>
      <c r="CJ228" s="132"/>
      <c r="CK228" s="132"/>
      <c r="CL228" s="132"/>
      <c r="CM228" s="132"/>
      <c r="CN228" s="132"/>
      <c r="CO228" s="132"/>
      <c r="CP228" s="132"/>
      <c r="CQ228" s="132"/>
      <c r="CR228" s="132"/>
      <c r="CS228" s="132"/>
      <c r="CT228" s="132"/>
      <c r="CU228" s="132"/>
    </row>
    <row r="229" spans="1:99" ht="43.2" x14ac:dyDescent="0.3">
      <c r="A229" s="109">
        <v>640</v>
      </c>
      <c r="B229" s="386" t="s">
        <v>488</v>
      </c>
      <c r="C229" s="132"/>
      <c r="D229" s="132">
        <v>0</v>
      </c>
      <c r="E229" s="132">
        <v>0</v>
      </c>
      <c r="F229" s="132">
        <v>0</v>
      </c>
      <c r="G229" s="132">
        <v>0</v>
      </c>
      <c r="H229" s="132">
        <v>0</v>
      </c>
      <c r="I229" s="132">
        <v>0</v>
      </c>
      <c r="J229" s="132">
        <v>0</v>
      </c>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row>
    <row r="230" spans="1:99" ht="43.2" x14ac:dyDescent="0.3">
      <c r="A230" s="109">
        <v>641</v>
      </c>
      <c r="B230" s="386" t="s">
        <v>489</v>
      </c>
      <c r="C230" s="132"/>
      <c r="D230" s="132">
        <v>0</v>
      </c>
      <c r="E230" s="132">
        <v>0</v>
      </c>
      <c r="F230" s="132">
        <v>0</v>
      </c>
      <c r="G230" s="132">
        <v>0</v>
      </c>
      <c r="H230" s="132">
        <v>0</v>
      </c>
      <c r="I230" s="132">
        <v>0</v>
      </c>
      <c r="J230" s="132">
        <v>0</v>
      </c>
      <c r="K230" s="132"/>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c r="AI230" s="132"/>
      <c r="AJ230" s="132"/>
      <c r="AK230" s="132"/>
      <c r="AL230" s="132"/>
      <c r="AM230" s="132"/>
      <c r="AN230" s="132"/>
      <c r="AO230" s="132"/>
      <c r="AP230" s="132"/>
      <c r="AQ230" s="132"/>
      <c r="AR230" s="132"/>
      <c r="AS230" s="132"/>
      <c r="AT230" s="132"/>
      <c r="AU230" s="132"/>
      <c r="AV230" s="132"/>
      <c r="AW230" s="132"/>
      <c r="AX230" s="132"/>
      <c r="AY230" s="132"/>
      <c r="AZ230" s="132"/>
      <c r="BA230" s="132"/>
      <c r="BB230" s="132"/>
      <c r="BC230" s="132"/>
      <c r="BD230" s="132"/>
      <c r="BE230" s="132"/>
      <c r="BF230" s="132"/>
      <c r="BG230" s="132"/>
      <c r="BH230" s="132"/>
      <c r="BI230" s="132"/>
      <c r="BJ230" s="132"/>
      <c r="BK230" s="132"/>
      <c r="BL230" s="132"/>
      <c r="BM230" s="132"/>
      <c r="BN230" s="132"/>
      <c r="BO230" s="132"/>
      <c r="BP230" s="132"/>
      <c r="BQ230" s="132"/>
      <c r="BR230" s="132"/>
      <c r="BS230" s="132"/>
      <c r="BT230" s="132"/>
      <c r="BU230" s="132"/>
      <c r="BV230" s="132"/>
      <c r="BW230" s="132"/>
      <c r="BX230" s="132"/>
      <c r="BY230" s="132"/>
      <c r="BZ230" s="132"/>
      <c r="CA230" s="132"/>
      <c r="CB230" s="132"/>
      <c r="CC230" s="132"/>
      <c r="CD230" s="132"/>
      <c r="CE230" s="132"/>
      <c r="CF230" s="132"/>
      <c r="CG230" s="132"/>
      <c r="CH230" s="132"/>
      <c r="CI230" s="132"/>
      <c r="CJ230" s="132"/>
      <c r="CK230" s="132"/>
      <c r="CL230" s="132"/>
      <c r="CM230" s="132"/>
      <c r="CN230" s="132"/>
      <c r="CO230" s="132"/>
      <c r="CP230" s="132"/>
      <c r="CQ230" s="132"/>
      <c r="CR230" s="132"/>
      <c r="CS230" s="132"/>
      <c r="CT230" s="132"/>
      <c r="CU230" s="132"/>
    </row>
    <row r="231" spans="1:99" ht="43.2" x14ac:dyDescent="0.3">
      <c r="A231" s="109">
        <v>642</v>
      </c>
      <c r="B231" s="386" t="s">
        <v>490</v>
      </c>
      <c r="C231" s="132"/>
      <c r="D231" s="132">
        <v>0</v>
      </c>
      <c r="E231" s="132">
        <v>0</v>
      </c>
      <c r="F231" s="132">
        <v>0</v>
      </c>
      <c r="G231" s="132">
        <v>0</v>
      </c>
      <c r="H231" s="132">
        <v>0</v>
      </c>
      <c r="I231" s="132">
        <v>0</v>
      </c>
      <c r="J231" s="132">
        <v>0</v>
      </c>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c r="AI231" s="132"/>
      <c r="AJ231" s="132"/>
      <c r="AK231" s="132"/>
      <c r="AL231" s="132"/>
      <c r="AM231" s="132"/>
      <c r="AN231" s="132"/>
      <c r="AO231" s="132"/>
      <c r="AP231" s="132"/>
      <c r="AQ231" s="132"/>
      <c r="AR231" s="132"/>
      <c r="AS231" s="132"/>
      <c r="AT231" s="132"/>
      <c r="AU231" s="132"/>
      <c r="AV231" s="132"/>
      <c r="AW231" s="132"/>
      <c r="AX231" s="132"/>
      <c r="AY231" s="132"/>
      <c r="AZ231" s="132"/>
      <c r="BA231" s="132"/>
      <c r="BB231" s="132"/>
      <c r="BC231" s="132"/>
      <c r="BD231" s="132"/>
      <c r="BE231" s="132"/>
      <c r="BF231" s="132"/>
      <c r="BG231" s="132"/>
      <c r="BH231" s="132"/>
      <c r="BI231" s="132"/>
      <c r="BJ231" s="132"/>
      <c r="BK231" s="132"/>
      <c r="BL231" s="132"/>
      <c r="BM231" s="132"/>
      <c r="BN231" s="132"/>
      <c r="BO231" s="132"/>
      <c r="BP231" s="132"/>
      <c r="BQ231" s="132"/>
      <c r="BR231" s="132"/>
      <c r="BS231" s="132"/>
      <c r="BT231" s="132"/>
      <c r="BU231" s="132"/>
      <c r="BV231" s="132"/>
      <c r="BW231" s="132"/>
      <c r="BX231" s="132"/>
      <c r="BY231" s="132"/>
      <c r="BZ231" s="132"/>
      <c r="CA231" s="132"/>
      <c r="CB231" s="132"/>
      <c r="CC231" s="132"/>
      <c r="CD231" s="132"/>
      <c r="CE231" s="132"/>
      <c r="CF231" s="132"/>
      <c r="CG231" s="132"/>
      <c r="CH231" s="132"/>
      <c r="CI231" s="132"/>
      <c r="CJ231" s="132"/>
      <c r="CK231" s="132"/>
      <c r="CL231" s="132"/>
      <c r="CM231" s="132"/>
      <c r="CN231" s="132"/>
      <c r="CO231" s="132"/>
      <c r="CP231" s="132"/>
      <c r="CQ231" s="132"/>
      <c r="CR231" s="132"/>
      <c r="CS231" s="132"/>
      <c r="CT231" s="132"/>
      <c r="CU231" s="132"/>
    </row>
    <row r="232" spans="1:99" ht="28.8" x14ac:dyDescent="0.3">
      <c r="A232" s="109">
        <v>643</v>
      </c>
      <c r="B232" s="386" t="s">
        <v>491</v>
      </c>
      <c r="C232" s="132"/>
      <c r="D232" s="132">
        <v>0</v>
      </c>
      <c r="E232" s="132">
        <v>0</v>
      </c>
      <c r="F232" s="132">
        <v>0</v>
      </c>
      <c r="G232" s="132">
        <v>0</v>
      </c>
      <c r="H232" s="132">
        <v>0</v>
      </c>
      <c r="I232" s="132">
        <v>0</v>
      </c>
      <c r="J232" s="132">
        <v>0</v>
      </c>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c r="AV232" s="132"/>
      <c r="AW232" s="132"/>
      <c r="AX232" s="132"/>
      <c r="AY232" s="132"/>
      <c r="AZ232" s="132"/>
      <c r="BA232" s="132"/>
      <c r="BB232" s="132"/>
      <c r="BC232" s="132"/>
      <c r="BD232" s="132"/>
      <c r="BE232" s="132"/>
      <c r="BF232" s="132"/>
      <c r="BG232" s="132"/>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row>
    <row r="233" spans="1:99" ht="43.2" x14ac:dyDescent="0.3">
      <c r="A233" s="109">
        <v>644</v>
      </c>
      <c r="B233" s="386" t="s">
        <v>492</v>
      </c>
      <c r="C233" s="132"/>
      <c r="D233" s="132">
        <v>0</v>
      </c>
      <c r="E233" s="132">
        <v>0</v>
      </c>
      <c r="F233" s="132">
        <v>0</v>
      </c>
      <c r="G233" s="132">
        <v>0</v>
      </c>
      <c r="H233" s="132">
        <v>0</v>
      </c>
      <c r="I233" s="132">
        <v>0</v>
      </c>
      <c r="J233" s="132">
        <v>0</v>
      </c>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E233" s="132"/>
      <c r="BF233" s="132"/>
      <c r="BG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row>
    <row r="234" spans="1:99" x14ac:dyDescent="0.3">
      <c r="A234" s="109">
        <v>645</v>
      </c>
      <c r="B234" s="386" t="s">
        <v>250</v>
      </c>
      <c r="C234" s="132"/>
      <c r="D234" s="132">
        <v>1680692</v>
      </c>
      <c r="E234" s="132">
        <v>232256</v>
      </c>
      <c r="F234" s="132">
        <v>880206</v>
      </c>
      <c r="G234" s="132">
        <v>0</v>
      </c>
      <c r="H234" s="132">
        <v>557927</v>
      </c>
      <c r="I234" s="132">
        <v>967857</v>
      </c>
      <c r="J234" s="132">
        <v>307484</v>
      </c>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row>
    <row r="235" spans="1:99" x14ac:dyDescent="0.3">
      <c r="A235" s="109">
        <v>646</v>
      </c>
      <c r="B235" s="386" t="s">
        <v>237</v>
      </c>
      <c r="C235" s="132"/>
      <c r="D235" s="132">
        <v>4354659</v>
      </c>
      <c r="E235" s="132">
        <v>5643826</v>
      </c>
      <c r="F235" s="132">
        <v>6480139</v>
      </c>
      <c r="G235" s="132">
        <v>503364</v>
      </c>
      <c r="H235" s="132">
        <v>1434236</v>
      </c>
      <c r="I235" s="132">
        <v>126600</v>
      </c>
      <c r="J235" s="132">
        <v>4384669</v>
      </c>
      <c r="K235" s="132"/>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c r="AI235" s="132"/>
      <c r="AJ235" s="132"/>
      <c r="AK235" s="132"/>
      <c r="AL235" s="132"/>
      <c r="AM235" s="132"/>
      <c r="AN235" s="132"/>
      <c r="AO235" s="132"/>
      <c r="AP235" s="132"/>
      <c r="AQ235" s="132"/>
      <c r="AR235" s="132"/>
      <c r="AS235" s="132"/>
      <c r="AT235" s="132"/>
      <c r="AU235" s="132"/>
      <c r="AV235" s="132"/>
      <c r="AW235" s="132"/>
      <c r="AX235" s="132"/>
      <c r="AY235" s="132"/>
      <c r="AZ235" s="132"/>
      <c r="BA235" s="132"/>
      <c r="BB235" s="132"/>
      <c r="BC235" s="132"/>
      <c r="BD235" s="132"/>
      <c r="BE235" s="132"/>
      <c r="BF235" s="132"/>
      <c r="BG235" s="132"/>
      <c r="BH235" s="132"/>
      <c r="BI235" s="132"/>
      <c r="BJ235" s="132"/>
      <c r="BK235" s="132"/>
      <c r="BL235" s="132"/>
      <c r="BM235" s="132"/>
      <c r="BN235" s="132"/>
      <c r="BO235" s="132"/>
      <c r="BP235" s="132"/>
      <c r="BQ235" s="132"/>
      <c r="BR235" s="132"/>
      <c r="BS235" s="132"/>
      <c r="BT235" s="132"/>
      <c r="BU235" s="132"/>
      <c r="BV235" s="132"/>
      <c r="BW235" s="132"/>
      <c r="BX235" s="132"/>
      <c r="BY235" s="132"/>
      <c r="BZ235" s="132"/>
      <c r="CA235" s="132"/>
      <c r="CB235" s="132"/>
      <c r="CC235" s="132"/>
      <c r="CD235" s="132"/>
      <c r="CE235" s="132"/>
      <c r="CF235" s="132"/>
      <c r="CG235" s="132"/>
      <c r="CH235" s="132"/>
      <c r="CI235" s="132"/>
      <c r="CJ235" s="132"/>
      <c r="CK235" s="132"/>
      <c r="CL235" s="132"/>
      <c r="CM235" s="132"/>
      <c r="CN235" s="132"/>
      <c r="CO235" s="132"/>
      <c r="CP235" s="132"/>
      <c r="CQ235" s="132"/>
      <c r="CR235" s="132"/>
      <c r="CS235" s="132"/>
      <c r="CT235" s="132"/>
      <c r="CU235" s="132"/>
    </row>
    <row r="236" spans="1:99" x14ac:dyDescent="0.3">
      <c r="A236" s="109">
        <v>647</v>
      </c>
      <c r="B236" s="386" t="s">
        <v>493</v>
      </c>
      <c r="C236" s="132"/>
      <c r="D236" s="132">
        <v>0</v>
      </c>
      <c r="E236" s="132">
        <v>0</v>
      </c>
      <c r="F236" s="132">
        <v>0</v>
      </c>
      <c r="G236" s="132">
        <v>0</v>
      </c>
      <c r="H236" s="132">
        <v>0</v>
      </c>
      <c r="I236" s="132">
        <v>0</v>
      </c>
      <c r="J236" s="132">
        <v>0</v>
      </c>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c r="AI236" s="132"/>
      <c r="AJ236" s="132"/>
      <c r="AK236" s="132"/>
      <c r="AL236" s="132"/>
      <c r="AM236" s="132"/>
      <c r="AN236" s="132"/>
      <c r="AO236" s="132"/>
      <c r="AP236" s="132"/>
      <c r="AQ236" s="132"/>
      <c r="AR236" s="132"/>
      <c r="AS236" s="132"/>
      <c r="AT236" s="132"/>
      <c r="AU236" s="132"/>
      <c r="AV236" s="132"/>
      <c r="AW236" s="132"/>
      <c r="AX236" s="132"/>
      <c r="AY236" s="132"/>
      <c r="AZ236" s="132"/>
      <c r="BA236" s="132"/>
      <c r="BB236" s="132"/>
      <c r="BC236" s="132"/>
      <c r="BD236" s="132"/>
      <c r="BE236" s="132"/>
      <c r="BF236" s="132"/>
      <c r="BG236" s="132"/>
      <c r="BH236" s="132"/>
      <c r="BI236" s="132"/>
      <c r="BJ236" s="132"/>
      <c r="BK236" s="132"/>
      <c r="BL236" s="132"/>
      <c r="BM236" s="132"/>
      <c r="BN236" s="132"/>
      <c r="BO236" s="132"/>
      <c r="BP236" s="132"/>
      <c r="BQ236" s="132"/>
      <c r="BR236" s="132"/>
      <c r="BS236" s="132"/>
      <c r="BT236" s="132"/>
      <c r="BU236" s="132"/>
      <c r="BV236" s="132"/>
      <c r="BW236" s="132"/>
      <c r="BX236" s="132"/>
      <c r="BY236" s="132"/>
      <c r="BZ236" s="132"/>
      <c r="CA236" s="132"/>
      <c r="CB236" s="132"/>
      <c r="CC236" s="132"/>
      <c r="CD236" s="132"/>
      <c r="CE236" s="132"/>
      <c r="CF236" s="132"/>
      <c r="CG236" s="132"/>
      <c r="CH236" s="132"/>
      <c r="CI236" s="132"/>
      <c r="CJ236" s="132"/>
      <c r="CK236" s="132"/>
      <c r="CL236" s="132"/>
      <c r="CM236" s="132"/>
      <c r="CN236" s="132"/>
      <c r="CO236" s="132"/>
      <c r="CP236" s="132"/>
      <c r="CQ236" s="132"/>
      <c r="CR236" s="132"/>
      <c r="CS236" s="132"/>
      <c r="CT236" s="132"/>
      <c r="CU236" s="132"/>
    </row>
    <row r="237" spans="1:99" x14ac:dyDescent="0.3">
      <c r="A237" s="109">
        <v>648</v>
      </c>
      <c r="B237" s="386" t="s">
        <v>321</v>
      </c>
      <c r="C237" s="132"/>
      <c r="D237" s="132">
        <v>0</v>
      </c>
      <c r="E237" s="132">
        <v>0</v>
      </c>
      <c r="F237" s="132">
        <v>0</v>
      </c>
      <c r="G237" s="132">
        <v>0</v>
      </c>
      <c r="H237" s="132">
        <v>0</v>
      </c>
      <c r="I237" s="132">
        <v>0</v>
      </c>
      <c r="J237" s="132">
        <v>0</v>
      </c>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c r="AI237" s="132"/>
      <c r="AJ237" s="132"/>
      <c r="AK237" s="132"/>
      <c r="AL237" s="132"/>
      <c r="AM237" s="132"/>
      <c r="AN237" s="132"/>
      <c r="AO237" s="132"/>
      <c r="AP237" s="132"/>
      <c r="AQ237" s="132"/>
      <c r="AR237" s="132"/>
      <c r="AS237" s="132"/>
      <c r="AT237" s="132"/>
      <c r="AU237" s="132"/>
      <c r="AV237" s="132"/>
      <c r="AW237" s="132"/>
      <c r="AX237" s="132"/>
      <c r="AY237" s="132"/>
      <c r="AZ237" s="132"/>
      <c r="BA237" s="132"/>
      <c r="BB237" s="132"/>
      <c r="BC237" s="132"/>
      <c r="BD237" s="132"/>
      <c r="BE237" s="132"/>
      <c r="BF237" s="132"/>
      <c r="BG237" s="132"/>
      <c r="BH237" s="132"/>
      <c r="BI237" s="132"/>
      <c r="BJ237" s="132"/>
      <c r="BK237" s="132"/>
      <c r="BL237" s="132"/>
      <c r="BM237" s="132"/>
      <c r="BN237" s="132"/>
      <c r="BO237" s="132"/>
      <c r="BP237" s="132"/>
      <c r="BQ237" s="132"/>
      <c r="BR237" s="132"/>
      <c r="BS237" s="132"/>
      <c r="BT237" s="132"/>
      <c r="BU237" s="132"/>
      <c r="BV237" s="132"/>
      <c r="BW237" s="132"/>
      <c r="BX237" s="132"/>
      <c r="BY237" s="132"/>
      <c r="BZ237" s="132"/>
      <c r="CA237" s="132"/>
      <c r="CB237" s="132"/>
      <c r="CC237" s="132"/>
      <c r="CD237" s="132"/>
      <c r="CE237" s="132"/>
      <c r="CF237" s="132"/>
      <c r="CG237" s="132"/>
      <c r="CH237" s="132"/>
      <c r="CI237" s="132"/>
      <c r="CJ237" s="132"/>
      <c r="CK237" s="132"/>
      <c r="CL237" s="132"/>
      <c r="CM237" s="132"/>
      <c r="CN237" s="132"/>
      <c r="CO237" s="132"/>
      <c r="CP237" s="132"/>
      <c r="CQ237" s="132"/>
      <c r="CR237" s="132"/>
      <c r="CS237" s="132"/>
      <c r="CT237" s="132"/>
      <c r="CU237" s="132"/>
    </row>
    <row r="238" spans="1:99" x14ac:dyDescent="0.3">
      <c r="A238" s="109">
        <v>654</v>
      </c>
      <c r="B238" s="386" t="s">
        <v>266</v>
      </c>
      <c r="C238" s="132"/>
      <c r="D238" s="132">
        <v>0</v>
      </c>
      <c r="E238" s="132">
        <v>0</v>
      </c>
      <c r="F238" s="132">
        <v>0</v>
      </c>
      <c r="G238" s="132">
        <v>0</v>
      </c>
      <c r="H238" s="132">
        <v>0</v>
      </c>
      <c r="I238" s="132">
        <v>0</v>
      </c>
      <c r="J238" s="132">
        <v>0</v>
      </c>
      <c r="K238" s="132"/>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c r="AI238" s="132"/>
      <c r="AJ238" s="132"/>
      <c r="AK238" s="132"/>
      <c r="AL238" s="132"/>
      <c r="AM238" s="132"/>
      <c r="AN238" s="132"/>
      <c r="AO238" s="132"/>
      <c r="AP238" s="132"/>
      <c r="AQ238" s="132"/>
      <c r="AR238" s="132"/>
      <c r="AS238" s="132"/>
      <c r="AT238" s="132"/>
      <c r="AU238" s="132"/>
      <c r="AV238" s="132"/>
      <c r="AW238" s="132"/>
      <c r="AX238" s="132"/>
      <c r="AY238" s="132"/>
      <c r="AZ238" s="132"/>
      <c r="BA238" s="132"/>
      <c r="BB238" s="132"/>
      <c r="BC238" s="132"/>
      <c r="BD238" s="132"/>
      <c r="BE238" s="132"/>
      <c r="BF238" s="132"/>
      <c r="BG238" s="132"/>
      <c r="BH238" s="132"/>
      <c r="BI238" s="132"/>
      <c r="BJ238" s="132"/>
      <c r="BK238" s="132"/>
      <c r="BL238" s="132"/>
      <c r="BM238" s="132"/>
      <c r="BN238" s="132"/>
      <c r="BO238" s="132"/>
      <c r="BP238" s="132"/>
      <c r="BQ238" s="132"/>
      <c r="BR238" s="132"/>
      <c r="BS238" s="132"/>
      <c r="BT238" s="132"/>
      <c r="BU238" s="132"/>
      <c r="BV238" s="132"/>
      <c r="BW238" s="132"/>
      <c r="BX238" s="132"/>
      <c r="BY238" s="132"/>
      <c r="BZ238" s="132"/>
      <c r="CA238" s="132"/>
      <c r="CB238" s="132"/>
      <c r="CC238" s="132"/>
      <c r="CD238" s="132"/>
      <c r="CE238" s="132"/>
      <c r="CF238" s="132"/>
      <c r="CG238" s="132"/>
      <c r="CH238" s="132"/>
      <c r="CI238" s="132"/>
      <c r="CJ238" s="132"/>
      <c r="CK238" s="132"/>
      <c r="CL238" s="132"/>
      <c r="CM238" s="132"/>
      <c r="CN238" s="132"/>
      <c r="CO238" s="132"/>
      <c r="CP238" s="132"/>
      <c r="CQ238" s="132"/>
      <c r="CR238" s="132"/>
      <c r="CS238" s="132"/>
      <c r="CT238" s="132"/>
      <c r="CU238" s="132"/>
    </row>
    <row r="239" spans="1:99" x14ac:dyDescent="0.3">
      <c r="A239" s="109">
        <v>655</v>
      </c>
      <c r="B239" s="386" t="s">
        <v>494</v>
      </c>
      <c r="C239" s="132"/>
      <c r="D239" s="132">
        <v>0</v>
      </c>
      <c r="E239" s="132">
        <v>0</v>
      </c>
      <c r="F239" s="132">
        <v>0</v>
      </c>
      <c r="G239" s="132">
        <v>0</v>
      </c>
      <c r="H239" s="132">
        <v>0</v>
      </c>
      <c r="I239" s="132">
        <v>0</v>
      </c>
      <c r="J239" s="132">
        <v>0</v>
      </c>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c r="AI239" s="132"/>
      <c r="AJ239" s="132"/>
      <c r="AK239" s="132"/>
      <c r="AL239" s="132"/>
      <c r="AM239" s="132"/>
      <c r="AN239" s="132"/>
      <c r="AO239" s="132"/>
      <c r="AP239" s="132"/>
      <c r="AQ239" s="132"/>
      <c r="AR239" s="132"/>
      <c r="AS239" s="132"/>
      <c r="AT239" s="132"/>
      <c r="AU239" s="132"/>
      <c r="AV239" s="132"/>
      <c r="AW239" s="132"/>
      <c r="AX239" s="132"/>
      <c r="AY239" s="132"/>
      <c r="AZ239" s="132"/>
      <c r="BA239" s="132"/>
      <c r="BB239" s="132"/>
      <c r="BC239" s="132"/>
      <c r="BD239" s="132"/>
      <c r="BE239" s="132"/>
      <c r="BF239" s="132"/>
      <c r="BG239" s="132"/>
      <c r="BH239" s="132"/>
      <c r="BI239" s="132"/>
      <c r="BJ239" s="132"/>
      <c r="BK239" s="132"/>
      <c r="BL239" s="132"/>
      <c r="BM239" s="132"/>
      <c r="BN239" s="132"/>
      <c r="BO239" s="132"/>
      <c r="BP239" s="132"/>
      <c r="BQ239" s="132"/>
      <c r="BR239" s="132"/>
      <c r="BS239" s="132"/>
      <c r="BT239" s="132"/>
      <c r="BU239" s="132"/>
      <c r="BV239" s="132"/>
      <c r="BW239" s="132"/>
      <c r="BX239" s="132"/>
      <c r="BY239" s="132"/>
      <c r="BZ239" s="132"/>
      <c r="CA239" s="132"/>
      <c r="CB239" s="132"/>
      <c r="CC239" s="132"/>
      <c r="CD239" s="132"/>
      <c r="CE239" s="132"/>
      <c r="CF239" s="132"/>
      <c r="CG239" s="132"/>
      <c r="CH239" s="132"/>
      <c r="CI239" s="132"/>
      <c r="CJ239" s="132"/>
      <c r="CK239" s="132"/>
      <c r="CL239" s="132"/>
      <c r="CM239" s="132"/>
      <c r="CN239" s="132"/>
      <c r="CO239" s="132"/>
      <c r="CP239" s="132"/>
      <c r="CQ239" s="132"/>
      <c r="CR239" s="132"/>
      <c r="CS239" s="132"/>
      <c r="CT239" s="132"/>
      <c r="CU239" s="132"/>
    </row>
    <row r="240" spans="1:99" ht="28.8" x14ac:dyDescent="0.3">
      <c r="A240" s="109">
        <v>656</v>
      </c>
      <c r="B240" s="386" t="s">
        <v>270</v>
      </c>
      <c r="C240" s="132"/>
      <c r="D240" s="132">
        <v>0</v>
      </c>
      <c r="E240" s="132">
        <v>0</v>
      </c>
      <c r="F240" s="132">
        <v>0</v>
      </c>
      <c r="G240" s="132">
        <v>0</v>
      </c>
      <c r="H240" s="132">
        <v>0</v>
      </c>
      <c r="I240" s="132">
        <v>0</v>
      </c>
      <c r="J240" s="132">
        <v>0</v>
      </c>
      <c r="K240" s="132"/>
      <c r="L240" s="132"/>
      <c r="M240" s="132"/>
      <c r="N240" s="132"/>
      <c r="O240" s="132"/>
      <c r="P240" s="132"/>
      <c r="Q240" s="132"/>
      <c r="R240" s="132"/>
      <c r="S240" s="132"/>
      <c r="T240" s="132"/>
      <c r="U240" s="132"/>
      <c r="V240" s="132"/>
      <c r="W240" s="132"/>
      <c r="X240" s="132"/>
      <c r="Y240" s="132"/>
      <c r="Z240" s="132"/>
      <c r="AA240" s="132"/>
      <c r="AB240" s="132"/>
      <c r="AC240" s="132"/>
      <c r="AD240" s="132"/>
      <c r="AE240" s="132"/>
      <c r="AF240" s="132"/>
      <c r="AG240" s="132"/>
      <c r="AH240" s="132"/>
      <c r="AI240" s="132"/>
      <c r="AJ240" s="132"/>
      <c r="AK240" s="132"/>
      <c r="AL240" s="132"/>
      <c r="AM240" s="132"/>
      <c r="AN240" s="132"/>
      <c r="AO240" s="132"/>
      <c r="AP240" s="132"/>
      <c r="AQ240" s="132"/>
      <c r="AR240" s="132"/>
      <c r="AS240" s="132"/>
      <c r="AT240" s="132"/>
      <c r="AU240" s="132"/>
      <c r="AV240" s="132"/>
      <c r="AW240" s="132"/>
      <c r="AX240" s="132"/>
      <c r="AY240" s="132"/>
      <c r="AZ240" s="132"/>
      <c r="BA240" s="132"/>
      <c r="BB240" s="132"/>
      <c r="BC240" s="132"/>
      <c r="BD240" s="132"/>
      <c r="BE240" s="132"/>
      <c r="BF240" s="132"/>
      <c r="BG240" s="132"/>
      <c r="BH240" s="132"/>
      <c r="BI240" s="132"/>
      <c r="BJ240" s="132"/>
      <c r="BK240" s="132"/>
      <c r="BL240" s="132"/>
      <c r="BM240" s="132"/>
      <c r="BN240" s="132"/>
      <c r="BO240" s="132"/>
      <c r="BP240" s="132"/>
      <c r="BQ240" s="132"/>
      <c r="BR240" s="132"/>
      <c r="BS240" s="132"/>
      <c r="BT240" s="132"/>
      <c r="BU240" s="132"/>
      <c r="BV240" s="132"/>
      <c r="BW240" s="132"/>
      <c r="BX240" s="132"/>
      <c r="BY240" s="132"/>
      <c r="BZ240" s="132"/>
      <c r="CA240" s="132"/>
      <c r="CB240" s="132"/>
      <c r="CC240" s="132"/>
      <c r="CD240" s="132"/>
      <c r="CE240" s="132"/>
      <c r="CF240" s="132"/>
      <c r="CG240" s="132"/>
      <c r="CH240" s="132"/>
      <c r="CI240" s="132"/>
      <c r="CJ240" s="132"/>
      <c r="CK240" s="132"/>
      <c r="CL240" s="132"/>
      <c r="CM240" s="132"/>
      <c r="CN240" s="132"/>
      <c r="CO240" s="132"/>
      <c r="CP240" s="132"/>
      <c r="CQ240" s="132"/>
      <c r="CR240" s="132"/>
      <c r="CS240" s="132"/>
      <c r="CT240" s="132"/>
      <c r="CU240" s="132"/>
    </row>
    <row r="241" spans="1:99" x14ac:dyDescent="0.3">
      <c r="A241" s="109">
        <v>657</v>
      </c>
      <c r="B241" s="386" t="s">
        <v>495</v>
      </c>
      <c r="C241" s="132"/>
      <c r="D241" s="132">
        <v>0</v>
      </c>
      <c r="E241" s="132">
        <v>0</v>
      </c>
      <c r="F241" s="132">
        <v>0</v>
      </c>
      <c r="G241" s="132">
        <v>0</v>
      </c>
      <c r="H241" s="132">
        <v>0</v>
      </c>
      <c r="I241" s="132">
        <v>0</v>
      </c>
      <c r="J241" s="132">
        <v>0</v>
      </c>
      <c r="K241" s="132"/>
      <c r="L241" s="132"/>
      <c r="M241" s="132"/>
      <c r="N241" s="132"/>
      <c r="O241" s="132"/>
      <c r="P241" s="132"/>
      <c r="Q241" s="132"/>
      <c r="R241" s="132"/>
      <c r="S241" s="132"/>
      <c r="T241" s="132"/>
      <c r="U241" s="132"/>
      <c r="V241" s="132"/>
      <c r="W241" s="132"/>
      <c r="X241" s="132"/>
      <c r="Y241" s="132"/>
      <c r="Z241" s="132"/>
      <c r="AA241" s="132"/>
      <c r="AB241" s="132"/>
      <c r="AC241" s="132"/>
      <c r="AD241" s="132"/>
      <c r="AE241" s="132"/>
      <c r="AF241" s="132"/>
      <c r="AG241" s="132"/>
      <c r="AH241" s="132"/>
      <c r="AI241" s="132"/>
      <c r="AJ241" s="132"/>
      <c r="AK241" s="132"/>
      <c r="AL241" s="132"/>
      <c r="AM241" s="132"/>
      <c r="AN241" s="132"/>
      <c r="AO241" s="132"/>
      <c r="AP241" s="132"/>
      <c r="AQ241" s="132"/>
      <c r="AR241" s="132"/>
      <c r="AS241" s="132"/>
      <c r="AT241" s="132"/>
      <c r="AU241" s="132"/>
      <c r="AV241" s="132"/>
      <c r="AW241" s="132"/>
      <c r="AX241" s="132"/>
      <c r="AY241" s="132"/>
      <c r="AZ241" s="132"/>
      <c r="BA241" s="132"/>
      <c r="BB241" s="132"/>
      <c r="BC241" s="132"/>
      <c r="BD241" s="132"/>
      <c r="BE241" s="132"/>
      <c r="BF241" s="132"/>
      <c r="BG241" s="132"/>
      <c r="BH241" s="132"/>
      <c r="BI241" s="132"/>
      <c r="BJ241" s="132"/>
      <c r="BK241" s="132"/>
      <c r="BL241" s="132"/>
      <c r="BM241" s="132"/>
      <c r="BN241" s="132"/>
      <c r="BO241" s="132"/>
      <c r="BP241" s="132"/>
      <c r="BQ241" s="132"/>
      <c r="BR241" s="132"/>
      <c r="BS241" s="132"/>
      <c r="BT241" s="132"/>
      <c r="BU241" s="132"/>
      <c r="BV241" s="132"/>
      <c r="BW241" s="132"/>
      <c r="BX241" s="132"/>
      <c r="BY241" s="132"/>
      <c r="BZ241" s="132"/>
      <c r="CA241" s="132"/>
      <c r="CB241" s="132"/>
      <c r="CC241" s="132"/>
      <c r="CD241" s="132"/>
      <c r="CE241" s="132"/>
      <c r="CF241" s="132"/>
      <c r="CG241" s="132"/>
      <c r="CH241" s="132"/>
      <c r="CI241" s="132"/>
      <c r="CJ241" s="132"/>
      <c r="CK241" s="132"/>
      <c r="CL241" s="132"/>
      <c r="CM241" s="132"/>
      <c r="CN241" s="132"/>
      <c r="CO241" s="132"/>
      <c r="CP241" s="132"/>
      <c r="CQ241" s="132"/>
      <c r="CR241" s="132"/>
      <c r="CS241" s="132"/>
      <c r="CT241" s="132"/>
      <c r="CU241" s="132"/>
    </row>
    <row r="242" spans="1:99" x14ac:dyDescent="0.3">
      <c r="A242" s="109">
        <v>658</v>
      </c>
      <c r="B242" s="386" t="s">
        <v>496</v>
      </c>
      <c r="C242" s="132"/>
      <c r="D242" s="132">
        <v>0</v>
      </c>
      <c r="E242" s="132">
        <v>0</v>
      </c>
      <c r="F242" s="132">
        <v>0</v>
      </c>
      <c r="G242" s="132">
        <v>0</v>
      </c>
      <c r="H242" s="132">
        <v>0</v>
      </c>
      <c r="I242" s="132">
        <v>0</v>
      </c>
      <c r="J242" s="132">
        <v>0</v>
      </c>
      <c r="K242" s="132"/>
      <c r="L242" s="132"/>
      <c r="M242" s="132"/>
      <c r="N242" s="132"/>
      <c r="O242" s="132"/>
      <c r="P242" s="132"/>
      <c r="Q242" s="132"/>
      <c r="R242" s="132"/>
      <c r="S242" s="132"/>
      <c r="T242" s="132"/>
      <c r="U242" s="132"/>
      <c r="V242" s="132"/>
      <c r="W242" s="132"/>
      <c r="X242" s="132"/>
      <c r="Y242" s="132"/>
      <c r="Z242" s="132"/>
      <c r="AA242" s="132"/>
      <c r="AB242" s="132"/>
      <c r="AC242" s="132"/>
      <c r="AD242" s="132"/>
      <c r="AE242" s="132"/>
      <c r="AF242" s="132"/>
      <c r="AG242" s="132"/>
      <c r="AH242" s="132"/>
      <c r="AI242" s="132"/>
      <c r="AJ242" s="132"/>
      <c r="AK242" s="132"/>
      <c r="AL242" s="132"/>
      <c r="AM242" s="132"/>
      <c r="AN242" s="132"/>
      <c r="AO242" s="132"/>
      <c r="AP242" s="132"/>
      <c r="AQ242" s="132"/>
      <c r="AR242" s="132"/>
      <c r="AS242" s="132"/>
      <c r="AT242" s="132"/>
      <c r="AU242" s="132"/>
      <c r="AV242" s="132"/>
      <c r="AW242" s="132"/>
      <c r="AX242" s="132"/>
      <c r="AY242" s="132"/>
      <c r="AZ242" s="132"/>
      <c r="BA242" s="132"/>
      <c r="BB242" s="132"/>
      <c r="BC242" s="132"/>
      <c r="BD242" s="132"/>
      <c r="BE242" s="132"/>
      <c r="BF242" s="132"/>
      <c r="BG242" s="132"/>
      <c r="BH242" s="132"/>
      <c r="BI242" s="132"/>
      <c r="BJ242" s="132"/>
      <c r="BK242" s="132"/>
      <c r="BL242" s="132"/>
      <c r="BM242" s="132"/>
      <c r="BN242" s="132"/>
      <c r="BO242" s="132"/>
      <c r="BP242" s="132"/>
      <c r="BQ242" s="132"/>
      <c r="BR242" s="132"/>
      <c r="BS242" s="132"/>
      <c r="BT242" s="132"/>
      <c r="BU242" s="132"/>
      <c r="BV242" s="132"/>
      <c r="BW242" s="132"/>
      <c r="BX242" s="132"/>
      <c r="BY242" s="132"/>
      <c r="BZ242" s="132"/>
      <c r="CA242" s="132"/>
      <c r="CB242" s="132"/>
      <c r="CC242" s="132"/>
      <c r="CD242" s="132"/>
      <c r="CE242" s="132"/>
      <c r="CF242" s="132"/>
      <c r="CG242" s="132"/>
      <c r="CH242" s="132"/>
      <c r="CI242" s="132"/>
      <c r="CJ242" s="132"/>
      <c r="CK242" s="132"/>
      <c r="CL242" s="132"/>
      <c r="CM242" s="132"/>
      <c r="CN242" s="132"/>
      <c r="CO242" s="132"/>
      <c r="CP242" s="132"/>
      <c r="CQ242" s="132"/>
      <c r="CR242" s="132"/>
      <c r="CS242" s="132"/>
      <c r="CT242" s="132"/>
      <c r="CU242" s="132"/>
    </row>
    <row r="243" spans="1:99" x14ac:dyDescent="0.3">
      <c r="A243" s="109">
        <v>659</v>
      </c>
      <c r="B243" s="386" t="s">
        <v>497</v>
      </c>
      <c r="C243" s="132"/>
      <c r="D243" s="132">
        <v>15304687</v>
      </c>
      <c r="E243" s="132">
        <v>1182721</v>
      </c>
      <c r="F243" s="132">
        <v>2019729</v>
      </c>
      <c r="G243" s="132">
        <v>0</v>
      </c>
      <c r="H243" s="132">
        <v>7120959</v>
      </c>
      <c r="I243" s="132">
        <v>2600109</v>
      </c>
      <c r="J243" s="132">
        <v>0</v>
      </c>
      <c r="K243" s="132"/>
      <c r="L243" s="132"/>
      <c r="M243" s="132"/>
      <c r="N243" s="132"/>
      <c r="O243" s="132"/>
      <c r="P243" s="132"/>
      <c r="Q243" s="132"/>
      <c r="R243" s="132"/>
      <c r="S243" s="132"/>
      <c r="T243" s="132"/>
      <c r="U243" s="132"/>
      <c r="V243" s="132"/>
      <c r="W243" s="132"/>
      <c r="X243" s="132"/>
      <c r="Y243" s="132"/>
      <c r="Z243" s="132"/>
      <c r="AA243" s="132"/>
      <c r="AB243" s="132"/>
      <c r="AC243" s="132"/>
      <c r="AD243" s="132"/>
      <c r="AE243" s="132"/>
      <c r="AF243" s="132"/>
      <c r="AG243" s="132"/>
      <c r="AH243" s="132"/>
      <c r="AI243" s="132"/>
      <c r="AJ243" s="132"/>
      <c r="AK243" s="132"/>
      <c r="AL243" s="132"/>
      <c r="AM243" s="132"/>
      <c r="AN243" s="132"/>
      <c r="AO243" s="132"/>
      <c r="AP243" s="132"/>
      <c r="AQ243" s="132"/>
      <c r="AR243" s="132"/>
      <c r="AS243" s="132"/>
      <c r="AT243" s="132"/>
      <c r="AU243" s="132"/>
      <c r="AV243" s="132"/>
      <c r="AW243" s="132"/>
      <c r="AX243" s="132"/>
      <c r="AY243" s="132"/>
      <c r="AZ243" s="132"/>
      <c r="BA243" s="132"/>
      <c r="BB243" s="132"/>
      <c r="BC243" s="132"/>
      <c r="BD243" s="132"/>
      <c r="BE243" s="132"/>
      <c r="BF243" s="132"/>
      <c r="BG243" s="132"/>
      <c r="BH243" s="132"/>
      <c r="BI243" s="132"/>
      <c r="BJ243" s="132"/>
      <c r="BK243" s="132"/>
      <c r="BL243" s="132"/>
      <c r="BM243" s="132"/>
      <c r="BN243" s="132"/>
      <c r="BO243" s="132"/>
      <c r="BP243" s="132"/>
      <c r="BQ243" s="132"/>
      <c r="BR243" s="132"/>
      <c r="BS243" s="132"/>
      <c r="BT243" s="132"/>
      <c r="BU243" s="132"/>
      <c r="BV243" s="132"/>
      <c r="BW243" s="132"/>
      <c r="BX243" s="132"/>
      <c r="BY243" s="132"/>
      <c r="BZ243" s="132"/>
      <c r="CA243" s="132"/>
      <c r="CB243" s="132"/>
      <c r="CC243" s="132"/>
      <c r="CD243" s="132"/>
      <c r="CE243" s="132"/>
      <c r="CF243" s="132"/>
      <c r="CG243" s="132"/>
      <c r="CH243" s="132"/>
      <c r="CI243" s="132"/>
      <c r="CJ243" s="132"/>
      <c r="CK243" s="132"/>
      <c r="CL243" s="132"/>
      <c r="CM243" s="132"/>
      <c r="CN243" s="132"/>
      <c r="CO243" s="132"/>
      <c r="CP243" s="132"/>
      <c r="CQ243" s="132"/>
      <c r="CR243" s="132"/>
      <c r="CS243" s="132"/>
      <c r="CT243" s="132"/>
      <c r="CU243" s="132"/>
    </row>
    <row r="244" spans="1:99" x14ac:dyDescent="0.3">
      <c r="A244" s="109">
        <v>660</v>
      </c>
      <c r="B244" s="386" t="s">
        <v>498</v>
      </c>
      <c r="C244" s="132"/>
      <c r="D244" s="132">
        <v>5025604</v>
      </c>
      <c r="E244" s="132">
        <v>96362</v>
      </c>
      <c r="F244" s="132">
        <v>0</v>
      </c>
      <c r="G244" s="132">
        <v>0</v>
      </c>
      <c r="H244" s="132">
        <v>0</v>
      </c>
      <c r="I244" s="132">
        <v>0</v>
      </c>
      <c r="J244" s="132">
        <v>0</v>
      </c>
      <c r="K244" s="132"/>
      <c r="L244" s="132"/>
      <c r="M244" s="132"/>
      <c r="N244" s="132"/>
      <c r="O244" s="132"/>
      <c r="P244" s="132"/>
      <c r="Q244" s="132"/>
      <c r="R244" s="132"/>
      <c r="S244" s="132"/>
      <c r="T244" s="132"/>
      <c r="U244" s="132"/>
      <c r="V244" s="132"/>
      <c r="W244" s="132"/>
      <c r="X244" s="132"/>
      <c r="Y244" s="132"/>
      <c r="Z244" s="132"/>
      <c r="AA244" s="132"/>
      <c r="AB244" s="132"/>
      <c r="AC244" s="132"/>
      <c r="AD244" s="132"/>
      <c r="AE244" s="132"/>
      <c r="AF244" s="132"/>
      <c r="AG244" s="132"/>
      <c r="AH244" s="132"/>
      <c r="AI244" s="132"/>
      <c r="AJ244" s="132"/>
      <c r="AK244" s="132"/>
      <c r="AL244" s="132"/>
      <c r="AM244" s="132"/>
      <c r="AN244" s="132"/>
      <c r="AO244" s="132"/>
      <c r="AP244" s="132"/>
      <c r="AQ244" s="132"/>
      <c r="AR244" s="132"/>
      <c r="AS244" s="132"/>
      <c r="AT244" s="132"/>
      <c r="AU244" s="132"/>
      <c r="AV244" s="132"/>
      <c r="AW244" s="132"/>
      <c r="AX244" s="132"/>
      <c r="AY244" s="132"/>
      <c r="AZ244" s="132"/>
      <c r="BA244" s="132"/>
      <c r="BB244" s="132"/>
      <c r="BC244" s="132"/>
      <c r="BD244" s="132"/>
      <c r="BE244" s="132"/>
      <c r="BF244" s="132"/>
      <c r="BG244" s="132"/>
      <c r="BH244" s="132"/>
      <c r="BI244" s="132"/>
      <c r="BJ244" s="132"/>
      <c r="BK244" s="132"/>
      <c r="BL244" s="132"/>
      <c r="BM244" s="132"/>
      <c r="BN244" s="132"/>
      <c r="BO244" s="132"/>
      <c r="BP244" s="132"/>
      <c r="BQ244" s="132"/>
      <c r="BR244" s="132"/>
      <c r="BS244" s="132"/>
      <c r="BT244" s="132"/>
      <c r="BU244" s="132"/>
      <c r="BV244" s="132"/>
      <c r="BW244" s="132"/>
      <c r="BX244" s="132"/>
      <c r="BY244" s="132"/>
      <c r="BZ244" s="132"/>
      <c r="CA244" s="132"/>
      <c r="CB244" s="132"/>
      <c r="CC244" s="132"/>
      <c r="CD244" s="132"/>
      <c r="CE244" s="132"/>
      <c r="CF244" s="132"/>
      <c r="CG244" s="132"/>
      <c r="CH244" s="132"/>
      <c r="CI244" s="132"/>
      <c r="CJ244" s="132"/>
      <c r="CK244" s="132"/>
      <c r="CL244" s="132"/>
      <c r="CM244" s="132"/>
      <c r="CN244" s="132"/>
      <c r="CO244" s="132"/>
      <c r="CP244" s="132"/>
      <c r="CQ244" s="132"/>
      <c r="CR244" s="132"/>
      <c r="CS244" s="132"/>
      <c r="CT244" s="132"/>
      <c r="CU244" s="132"/>
    </row>
    <row r="245" spans="1:99" x14ac:dyDescent="0.3">
      <c r="A245" s="109">
        <v>661</v>
      </c>
      <c r="B245" s="386" t="s">
        <v>269</v>
      </c>
      <c r="C245" s="132"/>
      <c r="D245" s="132">
        <v>32.799999999999997</v>
      </c>
      <c r="E245" s="132">
        <v>8.1</v>
      </c>
      <c r="F245" s="132">
        <v>0</v>
      </c>
      <c r="G245" s="132">
        <v>0</v>
      </c>
      <c r="H245" s="132">
        <v>0</v>
      </c>
      <c r="I245" s="132">
        <v>0</v>
      </c>
      <c r="J245" s="132">
        <v>0</v>
      </c>
      <c r="K245" s="132"/>
      <c r="L245" s="132"/>
      <c r="M245" s="132"/>
      <c r="N245" s="132"/>
      <c r="O245" s="132"/>
      <c r="P245" s="132"/>
      <c r="Q245" s="132"/>
      <c r="R245" s="132"/>
      <c r="S245" s="132"/>
      <c r="T245" s="132"/>
      <c r="U245" s="132"/>
      <c r="V245" s="132"/>
      <c r="W245" s="132"/>
      <c r="X245" s="132"/>
      <c r="Y245" s="132"/>
      <c r="Z245" s="132"/>
      <c r="AA245" s="132"/>
      <c r="AB245" s="132"/>
      <c r="AC245" s="132"/>
      <c r="AD245" s="132"/>
      <c r="AE245" s="132"/>
      <c r="AF245" s="132"/>
      <c r="AG245" s="132"/>
      <c r="AH245" s="132"/>
      <c r="AI245" s="132"/>
      <c r="AJ245" s="132"/>
      <c r="AK245" s="132"/>
      <c r="AL245" s="132"/>
      <c r="AM245" s="132"/>
      <c r="AN245" s="132"/>
      <c r="AO245" s="132"/>
      <c r="AP245" s="132"/>
      <c r="AQ245" s="132"/>
      <c r="AR245" s="132"/>
      <c r="AS245" s="132"/>
      <c r="AT245" s="132"/>
      <c r="AU245" s="132"/>
      <c r="AV245" s="132"/>
      <c r="AW245" s="132"/>
      <c r="AX245" s="132"/>
      <c r="AY245" s="132"/>
      <c r="AZ245" s="132"/>
      <c r="BA245" s="132"/>
      <c r="BB245" s="132"/>
      <c r="BC245" s="132"/>
      <c r="BD245" s="132"/>
      <c r="BE245" s="132"/>
      <c r="BF245" s="132"/>
      <c r="BG245" s="132"/>
      <c r="BH245" s="132"/>
      <c r="BI245" s="132"/>
      <c r="BJ245" s="132"/>
      <c r="BK245" s="132"/>
      <c r="BL245" s="132"/>
      <c r="BM245" s="132"/>
      <c r="BN245" s="132"/>
      <c r="BO245" s="132"/>
      <c r="BP245" s="132"/>
      <c r="BQ245" s="132"/>
      <c r="BR245" s="132"/>
      <c r="BS245" s="132"/>
      <c r="BT245" s="132"/>
      <c r="BU245" s="132"/>
      <c r="BV245" s="132"/>
      <c r="BW245" s="132"/>
      <c r="BX245" s="132"/>
      <c r="BY245" s="132"/>
      <c r="BZ245" s="132"/>
      <c r="CA245" s="132"/>
      <c r="CB245" s="132"/>
      <c r="CC245" s="132"/>
      <c r="CD245" s="132"/>
      <c r="CE245" s="132"/>
      <c r="CF245" s="132"/>
      <c r="CG245" s="132"/>
      <c r="CH245" s="132"/>
      <c r="CI245" s="132"/>
      <c r="CJ245" s="132"/>
      <c r="CK245" s="132"/>
      <c r="CL245" s="132"/>
      <c r="CM245" s="132"/>
      <c r="CN245" s="132"/>
      <c r="CO245" s="132"/>
      <c r="CP245" s="132"/>
      <c r="CQ245" s="132"/>
      <c r="CR245" s="132"/>
      <c r="CS245" s="132"/>
      <c r="CT245" s="132"/>
      <c r="CU245" s="132"/>
    </row>
    <row r="246" spans="1:99" s="431" customFormat="1" x14ac:dyDescent="0.3">
      <c r="A246" s="434">
        <v>662</v>
      </c>
      <c r="B246" s="552" t="s">
        <v>288</v>
      </c>
      <c r="D246" s="431">
        <v>408606</v>
      </c>
      <c r="E246" s="431">
        <v>193129</v>
      </c>
      <c r="F246" s="431">
        <v>1232183</v>
      </c>
      <c r="G246" s="431">
        <v>474562</v>
      </c>
      <c r="H246" s="431">
        <v>810344</v>
      </c>
      <c r="I246" s="431">
        <v>264351</v>
      </c>
      <c r="J246" s="431">
        <v>116460</v>
      </c>
    </row>
    <row r="247" spans="1:99" s="431" customFormat="1" x14ac:dyDescent="0.3">
      <c r="A247" s="434">
        <v>663</v>
      </c>
      <c r="B247" s="552" t="s">
        <v>499</v>
      </c>
      <c r="D247" s="431">
        <v>1569344</v>
      </c>
      <c r="E247" s="431">
        <v>1239938</v>
      </c>
      <c r="F247" s="431">
        <v>0</v>
      </c>
      <c r="G247" s="431">
        <v>895704</v>
      </c>
      <c r="H247" s="431">
        <v>1170261</v>
      </c>
      <c r="I247" s="431">
        <v>236075</v>
      </c>
      <c r="J247" s="431">
        <v>525928</v>
      </c>
    </row>
    <row r="248" spans="1:99" s="433" customFormat="1" x14ac:dyDescent="0.3">
      <c r="A248" s="432">
        <v>906</v>
      </c>
      <c r="B248" s="451" t="s">
        <v>500</v>
      </c>
      <c r="D248" s="433">
        <v>1</v>
      </c>
      <c r="E248" s="433">
        <v>1</v>
      </c>
      <c r="F248" s="433">
        <v>1</v>
      </c>
      <c r="G248" s="433">
        <v>1</v>
      </c>
      <c r="H248" s="433">
        <v>1</v>
      </c>
      <c r="I248" s="433">
        <v>1</v>
      </c>
      <c r="J248" s="433">
        <v>1</v>
      </c>
    </row>
    <row r="249" spans="1:99" s="433" customFormat="1" x14ac:dyDescent="0.3">
      <c r="A249" s="432">
        <v>907</v>
      </c>
      <c r="B249" s="451" t="s">
        <v>501</v>
      </c>
      <c r="D249" s="433">
        <v>2</v>
      </c>
      <c r="E249" s="433">
        <v>2</v>
      </c>
      <c r="F249" s="433">
        <v>2</v>
      </c>
      <c r="G249" s="433">
        <v>2</v>
      </c>
      <c r="H249" s="433">
        <v>2</v>
      </c>
      <c r="I249" s="433">
        <v>2</v>
      </c>
      <c r="J249" s="433">
        <v>2</v>
      </c>
    </row>
    <row r="250" spans="1:99" s="438" customFormat="1" ht="28.8" x14ac:dyDescent="0.3">
      <c r="A250" s="437">
        <v>947</v>
      </c>
      <c r="B250" s="499" t="s">
        <v>502</v>
      </c>
      <c r="D250" s="438" t="s">
        <v>670</v>
      </c>
      <c r="E250" s="438" t="s">
        <v>671</v>
      </c>
      <c r="F250" s="438" t="s">
        <v>672</v>
      </c>
      <c r="G250" s="438" t="s">
        <v>673</v>
      </c>
      <c r="H250" s="438" t="s">
        <v>674</v>
      </c>
      <c r="I250" s="438" t="s">
        <v>675</v>
      </c>
      <c r="J250" s="438" t="s">
        <v>676</v>
      </c>
    </row>
    <row r="251" spans="1:99" s="438" customFormat="1" ht="28.8" x14ac:dyDescent="0.3">
      <c r="A251" s="437">
        <v>948</v>
      </c>
      <c r="B251" s="499" t="s">
        <v>503</v>
      </c>
      <c r="D251" s="438" t="s">
        <v>677</v>
      </c>
      <c r="E251" s="438" t="s">
        <v>678</v>
      </c>
      <c r="F251" s="438" t="s">
        <v>679</v>
      </c>
      <c r="G251" s="438" t="s">
        <v>640</v>
      </c>
      <c r="H251" s="438" t="s">
        <v>680</v>
      </c>
      <c r="I251" s="438" t="s">
        <v>681</v>
      </c>
      <c r="J251" s="438" t="s">
        <v>682</v>
      </c>
    </row>
    <row r="252" spans="1:99" s="438" customFormat="1" ht="28.8" x14ac:dyDescent="0.3">
      <c r="A252" s="437">
        <v>949</v>
      </c>
      <c r="B252" s="499" t="s">
        <v>504</v>
      </c>
      <c r="D252" s="438" t="s">
        <v>263</v>
      </c>
      <c r="E252" s="438" t="s">
        <v>263</v>
      </c>
      <c r="F252" s="438" t="s">
        <v>263</v>
      </c>
      <c r="G252" s="438" t="s">
        <v>263</v>
      </c>
      <c r="H252" s="438" t="s">
        <v>263</v>
      </c>
      <c r="I252" s="438" t="s">
        <v>263</v>
      </c>
      <c r="J252" s="438" t="s">
        <v>263</v>
      </c>
    </row>
    <row r="253" spans="1:99" s="438" customFormat="1" ht="28.8" x14ac:dyDescent="0.3">
      <c r="A253" s="437">
        <v>950</v>
      </c>
      <c r="B253" s="499" t="s">
        <v>505</v>
      </c>
      <c r="D253" s="438" t="s">
        <v>17</v>
      </c>
      <c r="E253" s="438" t="s">
        <v>17</v>
      </c>
      <c r="F253" s="438" t="s">
        <v>17</v>
      </c>
      <c r="G253" s="438" t="s">
        <v>18</v>
      </c>
      <c r="H253" s="438" t="s">
        <v>17</v>
      </c>
      <c r="I253" s="438" t="s">
        <v>17</v>
      </c>
      <c r="J253" s="438" t="s">
        <v>17</v>
      </c>
    </row>
    <row r="254" spans="1:99" s="433" customFormat="1" ht="28.8" x14ac:dyDescent="0.3">
      <c r="A254" s="432">
        <v>951</v>
      </c>
      <c r="B254" s="451" t="s">
        <v>506</v>
      </c>
      <c r="D254" s="433">
        <v>2</v>
      </c>
      <c r="E254" s="433">
        <v>2</v>
      </c>
      <c r="F254" s="433">
        <v>2</v>
      </c>
      <c r="G254" s="433">
        <v>2</v>
      </c>
      <c r="H254" s="433">
        <v>2</v>
      </c>
      <c r="I254" s="433">
        <v>2</v>
      </c>
      <c r="J254" s="433">
        <v>2</v>
      </c>
    </row>
    <row r="255" spans="1:99" s="438" customFormat="1" ht="43.2" x14ac:dyDescent="0.3">
      <c r="A255" s="437">
        <v>952</v>
      </c>
      <c r="B255" s="499" t="s">
        <v>507</v>
      </c>
      <c r="D255" s="438" t="s">
        <v>683</v>
      </c>
      <c r="E255" s="438" t="s">
        <v>684</v>
      </c>
      <c r="F255" s="438" t="s">
        <v>685</v>
      </c>
      <c r="H255" s="438" t="s">
        <v>686</v>
      </c>
      <c r="I255" s="438" t="s">
        <v>687</v>
      </c>
      <c r="J255" s="438" t="s">
        <v>688</v>
      </c>
    </row>
    <row r="256" spans="1:99" s="433" customFormat="1" x14ac:dyDescent="0.3">
      <c r="A256" s="432">
        <v>953</v>
      </c>
      <c r="B256" s="451" t="s">
        <v>508</v>
      </c>
      <c r="D256" s="433">
        <v>2</v>
      </c>
      <c r="E256" s="433">
        <v>2</v>
      </c>
      <c r="F256" s="433">
        <v>2</v>
      </c>
      <c r="G256" s="433">
        <v>2</v>
      </c>
      <c r="H256" s="433">
        <v>2</v>
      </c>
      <c r="I256" s="433">
        <v>2</v>
      </c>
      <c r="J256" s="433">
        <v>2</v>
      </c>
    </row>
    <row r="257" spans="1:10" s="438" customFormat="1" ht="43.2" x14ac:dyDescent="0.3">
      <c r="A257" s="437">
        <v>954</v>
      </c>
      <c r="B257" s="499" t="s">
        <v>261</v>
      </c>
      <c r="D257" s="438" t="s">
        <v>17</v>
      </c>
      <c r="E257" s="438" t="s">
        <v>17</v>
      </c>
      <c r="F257" s="438" t="s">
        <v>17</v>
      </c>
      <c r="G257" s="438" t="s">
        <v>17</v>
      </c>
      <c r="H257" s="438" t="s">
        <v>17</v>
      </c>
      <c r="I257" s="438" t="s">
        <v>17</v>
      </c>
      <c r="J257" s="438" t="s">
        <v>17</v>
      </c>
    </row>
    <row r="258" spans="1:10" s="433" customFormat="1" x14ac:dyDescent="0.3">
      <c r="A258" s="432">
        <v>955</v>
      </c>
      <c r="B258" s="451" t="s">
        <v>509</v>
      </c>
      <c r="D258" s="433">
        <v>0</v>
      </c>
      <c r="E258" s="433">
        <v>0</v>
      </c>
      <c r="F258" s="433">
        <v>0</v>
      </c>
      <c r="G258" s="433">
        <v>1</v>
      </c>
      <c r="H258" s="433">
        <v>0</v>
      </c>
      <c r="I258" s="433">
        <v>0</v>
      </c>
      <c r="J258" s="433">
        <v>0</v>
      </c>
    </row>
    <row r="259" spans="1:10" s="438" customFormat="1" ht="43.2" x14ac:dyDescent="0.3">
      <c r="A259" s="437">
        <v>956</v>
      </c>
      <c r="B259" s="499" t="s">
        <v>262</v>
      </c>
      <c r="D259" s="438" t="s">
        <v>17</v>
      </c>
      <c r="E259" s="438" t="s">
        <v>17</v>
      </c>
      <c r="F259" s="438" t="s">
        <v>17</v>
      </c>
      <c r="G259" s="438" t="s">
        <v>17</v>
      </c>
      <c r="H259" s="438" t="s">
        <v>17</v>
      </c>
      <c r="I259" s="438" t="s">
        <v>17</v>
      </c>
      <c r="J259" s="438" t="s">
        <v>17</v>
      </c>
    </row>
    <row r="260" spans="1:10" s="433" customFormat="1" x14ac:dyDescent="0.3">
      <c r="A260" s="432">
        <v>957</v>
      </c>
      <c r="B260" s="451" t="s">
        <v>510</v>
      </c>
      <c r="D260" s="433">
        <v>0</v>
      </c>
      <c r="E260" s="433">
        <v>0</v>
      </c>
      <c r="F260" s="433">
        <v>0</v>
      </c>
      <c r="G260" s="433">
        <v>0</v>
      </c>
      <c r="H260" s="433">
        <v>0</v>
      </c>
      <c r="I260" s="433">
        <v>0</v>
      </c>
      <c r="J260" s="433">
        <v>0</v>
      </c>
    </row>
    <row r="261" spans="1:10" s="438" customFormat="1" ht="57.6" x14ac:dyDescent="0.3">
      <c r="A261" s="437">
        <v>958</v>
      </c>
      <c r="B261" s="499" t="s">
        <v>511</v>
      </c>
      <c r="D261" s="438" t="s">
        <v>17</v>
      </c>
      <c r="E261" s="438" t="s">
        <v>17</v>
      </c>
      <c r="F261" s="438" t="s">
        <v>17</v>
      </c>
      <c r="G261" s="438" t="s">
        <v>17</v>
      </c>
      <c r="H261" s="438" t="s">
        <v>17</v>
      </c>
      <c r="I261" s="438" t="s">
        <v>17</v>
      </c>
      <c r="J261" s="438" t="s">
        <v>17</v>
      </c>
    </row>
    <row r="262" spans="1:10" s="433" customFormat="1" ht="28.8" x14ac:dyDescent="0.3">
      <c r="A262" s="432">
        <v>959</v>
      </c>
      <c r="B262" s="451" t="s">
        <v>512</v>
      </c>
      <c r="D262" s="433">
        <v>3</v>
      </c>
      <c r="E262" s="433">
        <v>3</v>
      </c>
      <c r="F262" s="433">
        <v>2</v>
      </c>
      <c r="G262" s="433">
        <v>2</v>
      </c>
      <c r="H262" s="433">
        <v>3</v>
      </c>
      <c r="I262" s="433">
        <v>2</v>
      </c>
      <c r="J262" s="433">
        <v>3</v>
      </c>
    </row>
    <row r="263" spans="1:10" s="438" customFormat="1" x14ac:dyDescent="0.3">
      <c r="A263" s="437">
        <v>960</v>
      </c>
      <c r="B263" s="499" t="s">
        <v>513</v>
      </c>
      <c r="D263" s="438" t="s">
        <v>689</v>
      </c>
      <c r="E263" s="438" t="s">
        <v>690</v>
      </c>
      <c r="F263" s="438" t="s">
        <v>691</v>
      </c>
      <c r="G263" s="438" t="s">
        <v>692</v>
      </c>
      <c r="H263" s="438" t="s">
        <v>693</v>
      </c>
      <c r="I263" s="438" t="s">
        <v>694</v>
      </c>
      <c r="J263" s="438" t="s">
        <v>695</v>
      </c>
    </row>
    <row r="264" spans="1:10" s="438" customFormat="1" x14ac:dyDescent="0.3">
      <c r="A264" s="437">
        <v>962</v>
      </c>
      <c r="B264" s="499" t="s">
        <v>514</v>
      </c>
      <c r="D264" s="438" t="s">
        <v>516</v>
      </c>
      <c r="E264" s="438" t="s">
        <v>696</v>
      </c>
      <c r="F264" s="438" t="s">
        <v>561</v>
      </c>
      <c r="G264" s="438" t="s">
        <v>516</v>
      </c>
      <c r="H264" s="438" t="s">
        <v>516</v>
      </c>
      <c r="I264" s="438" t="s">
        <v>515</v>
      </c>
      <c r="J264" s="438" t="s">
        <v>517</v>
      </c>
    </row>
    <row r="265" spans="1:10" s="438" customFormat="1" x14ac:dyDescent="0.3">
      <c r="A265" s="437">
        <v>964</v>
      </c>
      <c r="B265" s="499" t="s">
        <v>518</v>
      </c>
      <c r="D265" s="438" t="s">
        <v>697</v>
      </c>
      <c r="E265" s="438" t="s">
        <v>698</v>
      </c>
      <c r="F265" s="438" t="s">
        <v>560</v>
      </c>
      <c r="G265" s="438" t="s">
        <v>562</v>
      </c>
      <c r="H265" s="438" t="s">
        <v>699</v>
      </c>
      <c r="I265" s="438" t="s">
        <v>519</v>
      </c>
      <c r="J265" s="438" t="s">
        <v>700</v>
      </c>
    </row>
    <row r="266" spans="1:10" s="433" customFormat="1" x14ac:dyDescent="0.3">
      <c r="A266" s="432">
        <v>965</v>
      </c>
      <c r="B266" s="451" t="s">
        <v>520</v>
      </c>
      <c r="D266" s="433">
        <v>0</v>
      </c>
      <c r="E266" s="433">
        <v>0</v>
      </c>
      <c r="F266" s="433">
        <v>0</v>
      </c>
      <c r="G266" s="433">
        <v>0</v>
      </c>
      <c r="H266" s="433">
        <v>0</v>
      </c>
      <c r="I266" s="433">
        <v>0</v>
      </c>
      <c r="J266" s="433">
        <v>0</v>
      </c>
    </row>
    <row r="267" spans="1:10" s="438" customFormat="1" x14ac:dyDescent="0.3">
      <c r="A267" s="437">
        <v>966</v>
      </c>
      <c r="B267" s="499" t="s">
        <v>521</v>
      </c>
      <c r="D267" s="438" t="s">
        <v>701</v>
      </c>
      <c r="E267" s="438" t="s">
        <v>702</v>
      </c>
      <c r="F267" s="438" t="s">
        <v>703</v>
      </c>
      <c r="G267" s="438" t="s">
        <v>704</v>
      </c>
      <c r="H267" s="438" t="s">
        <v>705</v>
      </c>
      <c r="I267" s="438" t="s">
        <v>706</v>
      </c>
      <c r="J267" s="438" t="s">
        <v>707</v>
      </c>
    </row>
    <row r="268" spans="1:10" s="438" customFormat="1" x14ac:dyDescent="0.3">
      <c r="A268" s="437">
        <v>968</v>
      </c>
      <c r="B268" s="499" t="s">
        <v>522</v>
      </c>
      <c r="D268" s="438" t="s">
        <v>708</v>
      </c>
      <c r="E268" s="438" t="s">
        <v>709</v>
      </c>
      <c r="F268" s="438" t="s">
        <v>710</v>
      </c>
      <c r="G268" s="438" t="s">
        <v>711</v>
      </c>
      <c r="H268" s="438" t="s">
        <v>712</v>
      </c>
      <c r="I268" s="438" t="s">
        <v>713</v>
      </c>
      <c r="J268" s="438" t="s">
        <v>714</v>
      </c>
    </row>
    <row r="269" spans="1:10" s="433" customFormat="1" x14ac:dyDescent="0.3">
      <c r="A269" s="432"/>
      <c r="B269" s="451"/>
    </row>
    <row r="270" spans="1:10" s="433" customFormat="1" x14ac:dyDescent="0.3">
      <c r="A270" s="432"/>
      <c r="B270" s="451"/>
    </row>
    <row r="271" spans="1:10" s="433" customFormat="1" x14ac:dyDescent="0.3">
      <c r="A271" s="432"/>
      <c r="B271" s="451"/>
    </row>
    <row r="272" spans="1:10" s="433" customFormat="1" x14ac:dyDescent="0.3">
      <c r="A272" s="432"/>
      <c r="B272" s="451"/>
    </row>
    <row r="273" spans="1:99" s="433" customFormat="1" x14ac:dyDescent="0.3">
      <c r="A273" s="432"/>
      <c r="B273" s="451"/>
    </row>
    <row r="274" spans="1:99" s="433" customFormat="1" x14ac:dyDescent="0.3">
      <c r="A274" s="432"/>
      <c r="B274" s="451"/>
    </row>
    <row r="275" spans="1:99" s="433" customFormat="1" x14ac:dyDescent="0.3">
      <c r="A275" s="432"/>
      <c r="B275" s="451"/>
    </row>
    <row r="276" spans="1:99" s="438" customFormat="1" x14ac:dyDescent="0.3">
      <c r="A276" s="437"/>
      <c r="B276" s="499"/>
    </row>
    <row r="277" spans="1:99" x14ac:dyDescent="0.3">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c r="AI277" s="132"/>
      <c r="AJ277" s="132"/>
      <c r="AK277" s="132"/>
      <c r="AL277" s="132"/>
      <c r="AM277" s="132"/>
      <c r="AN277" s="132"/>
      <c r="AO277" s="132"/>
      <c r="AP277" s="132"/>
      <c r="AQ277" s="132"/>
      <c r="AR277" s="132"/>
      <c r="AS277" s="132"/>
      <c r="AT277" s="132"/>
      <c r="AU277" s="132"/>
      <c r="AV277" s="132"/>
      <c r="AW277" s="132"/>
      <c r="AX277" s="132"/>
      <c r="AY277" s="132"/>
      <c r="AZ277" s="132"/>
      <c r="BA277" s="132"/>
      <c r="BB277" s="132"/>
      <c r="BC277" s="132"/>
      <c r="BD277" s="132"/>
      <c r="BE277" s="132"/>
      <c r="BF277" s="132"/>
      <c r="BG277" s="132"/>
      <c r="BH277" s="132"/>
      <c r="BI277" s="132"/>
      <c r="BJ277" s="132"/>
      <c r="BK277" s="132"/>
      <c r="BL277" s="132"/>
      <c r="BM277" s="132"/>
      <c r="BN277" s="132"/>
      <c r="BO277" s="132"/>
      <c r="BP277" s="132"/>
      <c r="BQ277" s="132"/>
      <c r="BR277" s="132"/>
      <c r="BS277" s="132"/>
      <c r="BT277" s="132"/>
      <c r="BU277" s="132"/>
      <c r="BV277" s="132"/>
      <c r="BW277" s="132"/>
      <c r="BX277" s="132"/>
      <c r="BY277" s="132"/>
      <c r="BZ277" s="132"/>
      <c r="CA277" s="132"/>
      <c r="CB277" s="132"/>
      <c r="CC277" s="132"/>
      <c r="CD277" s="132"/>
      <c r="CE277" s="132"/>
      <c r="CF277" s="132"/>
      <c r="CG277" s="132"/>
      <c r="CH277" s="132"/>
      <c r="CI277" s="132"/>
      <c r="CJ277" s="132"/>
      <c r="CK277" s="132"/>
      <c r="CL277" s="132"/>
      <c r="CM277" s="132"/>
      <c r="CN277" s="132"/>
      <c r="CO277" s="132"/>
      <c r="CP277" s="132"/>
      <c r="CQ277" s="132"/>
      <c r="CR277" s="132"/>
      <c r="CS277" s="132"/>
      <c r="CT277" s="132"/>
      <c r="CU277" s="132"/>
    </row>
    <row r="278" spans="1:99" x14ac:dyDescent="0.3">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c r="AA278" s="132"/>
      <c r="AB278" s="132"/>
      <c r="AC278" s="132"/>
      <c r="AD278" s="132"/>
      <c r="AE278" s="132"/>
      <c r="AF278" s="132"/>
      <c r="AG278" s="132"/>
      <c r="AH278" s="132"/>
      <c r="AI278" s="132"/>
      <c r="AJ278" s="132"/>
      <c r="AK278" s="132"/>
      <c r="AL278" s="132"/>
      <c r="AM278" s="132"/>
      <c r="AN278" s="132"/>
      <c r="AO278" s="132"/>
      <c r="AP278" s="132"/>
      <c r="AQ278" s="132"/>
      <c r="AR278" s="132"/>
      <c r="AS278" s="132"/>
      <c r="AT278" s="132"/>
      <c r="AU278" s="132"/>
      <c r="AV278" s="132"/>
      <c r="AW278" s="132"/>
      <c r="AX278" s="132"/>
      <c r="AY278" s="132"/>
      <c r="AZ278" s="132"/>
      <c r="BA278" s="132"/>
      <c r="BB278" s="132"/>
      <c r="BC278" s="132"/>
      <c r="BD278" s="132"/>
      <c r="BE278" s="132"/>
      <c r="BF278" s="132"/>
      <c r="BG278" s="132"/>
      <c r="BH278" s="132"/>
      <c r="BI278" s="132"/>
      <c r="BJ278" s="132"/>
      <c r="BK278" s="132"/>
      <c r="BL278" s="132"/>
      <c r="BM278" s="132"/>
      <c r="BN278" s="132"/>
      <c r="BO278" s="132"/>
      <c r="BP278" s="132"/>
      <c r="BQ278" s="132"/>
      <c r="BR278" s="132"/>
      <c r="BS278" s="132"/>
      <c r="BT278" s="132"/>
      <c r="BU278" s="132"/>
      <c r="BV278" s="132"/>
      <c r="BW278" s="132"/>
      <c r="BX278" s="132"/>
      <c r="BY278" s="132"/>
      <c r="BZ278" s="132"/>
      <c r="CA278" s="132"/>
      <c r="CB278" s="132"/>
      <c r="CC278" s="132"/>
      <c r="CD278" s="132"/>
      <c r="CE278" s="132"/>
      <c r="CF278" s="132"/>
      <c r="CG278" s="132"/>
      <c r="CH278" s="132"/>
      <c r="CI278" s="132"/>
      <c r="CJ278" s="132"/>
      <c r="CK278" s="132"/>
      <c r="CL278" s="132"/>
      <c r="CM278" s="132"/>
      <c r="CN278" s="132"/>
      <c r="CO278" s="132"/>
      <c r="CP278" s="132"/>
      <c r="CQ278" s="132"/>
      <c r="CR278" s="132"/>
      <c r="CS278" s="132"/>
      <c r="CT278" s="132"/>
      <c r="CU278" s="132"/>
    </row>
    <row r="279" spans="1:99" x14ac:dyDescent="0.3">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c r="AA279" s="132"/>
      <c r="AB279" s="132"/>
      <c r="AC279" s="132"/>
      <c r="AD279" s="132"/>
      <c r="AE279" s="132"/>
      <c r="AF279" s="132"/>
      <c r="AG279" s="132"/>
      <c r="AH279" s="132"/>
      <c r="AI279" s="132"/>
      <c r="AJ279" s="132"/>
      <c r="AK279" s="132"/>
      <c r="AL279" s="132"/>
      <c r="AM279" s="132"/>
      <c r="AN279" s="132"/>
      <c r="AO279" s="132"/>
      <c r="AP279" s="132"/>
      <c r="AQ279" s="132"/>
      <c r="AR279" s="132"/>
      <c r="AS279" s="132"/>
      <c r="AT279" s="132"/>
      <c r="AU279" s="132"/>
      <c r="AV279" s="132"/>
      <c r="AW279" s="132"/>
      <c r="AX279" s="132"/>
      <c r="AY279" s="132"/>
      <c r="AZ279" s="132"/>
      <c r="BA279" s="132"/>
      <c r="BB279" s="132"/>
      <c r="BC279" s="132"/>
      <c r="BD279" s="132"/>
      <c r="BE279" s="132"/>
      <c r="BF279" s="132"/>
      <c r="BG279" s="132"/>
      <c r="BH279" s="132"/>
      <c r="BI279" s="132"/>
      <c r="BJ279" s="132"/>
      <c r="BK279" s="132"/>
      <c r="BL279" s="132"/>
      <c r="BM279" s="132"/>
      <c r="BN279" s="132"/>
      <c r="BO279" s="132"/>
      <c r="BP279" s="132"/>
      <c r="BQ279" s="132"/>
      <c r="BR279" s="132"/>
      <c r="BS279" s="132"/>
      <c r="BT279" s="132"/>
      <c r="BU279" s="132"/>
      <c r="BV279" s="132"/>
      <c r="BW279" s="132"/>
      <c r="BX279" s="132"/>
      <c r="BY279" s="132"/>
      <c r="BZ279" s="132"/>
      <c r="CA279" s="132"/>
      <c r="CB279" s="132"/>
      <c r="CC279" s="132"/>
      <c r="CD279" s="132"/>
      <c r="CE279" s="132"/>
      <c r="CF279" s="132"/>
      <c r="CG279" s="132"/>
      <c r="CH279" s="132"/>
      <c r="CI279" s="132"/>
      <c r="CJ279" s="132"/>
      <c r="CK279" s="132"/>
      <c r="CL279" s="132"/>
      <c r="CM279" s="132"/>
      <c r="CN279" s="132"/>
      <c r="CO279" s="132"/>
      <c r="CP279" s="132"/>
      <c r="CQ279" s="132"/>
      <c r="CR279" s="132"/>
      <c r="CS279" s="132"/>
      <c r="CT279" s="132"/>
      <c r="CU279" s="132"/>
    </row>
    <row r="280" spans="1:99" x14ac:dyDescent="0.3">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c r="AA280" s="132"/>
      <c r="AB280" s="132"/>
      <c r="AC280" s="132"/>
      <c r="AD280" s="132"/>
      <c r="AE280" s="132"/>
      <c r="AF280" s="132"/>
      <c r="AG280" s="132"/>
      <c r="AH280" s="132"/>
      <c r="AI280" s="132"/>
      <c r="AJ280" s="132"/>
      <c r="AK280" s="132"/>
      <c r="AL280" s="132"/>
      <c r="AM280" s="132"/>
      <c r="AN280" s="132"/>
      <c r="AO280" s="132"/>
      <c r="AP280" s="132"/>
      <c r="AQ280" s="132"/>
      <c r="AR280" s="132"/>
      <c r="AS280" s="132"/>
      <c r="AT280" s="132"/>
      <c r="AU280" s="132"/>
      <c r="AV280" s="132"/>
      <c r="AW280" s="132"/>
      <c r="AX280" s="132"/>
      <c r="AY280" s="132"/>
      <c r="AZ280" s="132"/>
      <c r="BA280" s="132"/>
      <c r="BB280" s="132"/>
      <c r="BC280" s="132"/>
      <c r="BD280" s="132"/>
      <c r="BE280" s="132"/>
      <c r="BF280" s="132"/>
      <c r="BG280" s="132"/>
      <c r="BH280" s="132"/>
      <c r="BI280" s="132"/>
      <c r="BJ280" s="132"/>
      <c r="BK280" s="132"/>
      <c r="BL280" s="132"/>
      <c r="BM280" s="132"/>
      <c r="BN280" s="132"/>
      <c r="BO280" s="132"/>
      <c r="BP280" s="132"/>
      <c r="BQ280" s="132"/>
      <c r="BR280" s="132"/>
      <c r="BS280" s="132"/>
      <c r="BT280" s="132"/>
      <c r="BU280" s="132"/>
      <c r="BV280" s="132"/>
      <c r="BW280" s="132"/>
      <c r="BX280" s="132"/>
      <c r="BY280" s="132"/>
      <c r="BZ280" s="132"/>
      <c r="CA280" s="132"/>
      <c r="CB280" s="132"/>
      <c r="CC280" s="132"/>
      <c r="CD280" s="132"/>
      <c r="CE280" s="132"/>
      <c r="CF280" s="132"/>
      <c r="CG280" s="132"/>
      <c r="CH280" s="132"/>
      <c r="CI280" s="132"/>
      <c r="CJ280" s="132"/>
      <c r="CK280" s="132"/>
      <c r="CL280" s="132"/>
      <c r="CM280" s="132"/>
      <c r="CN280" s="132"/>
      <c r="CO280" s="132"/>
      <c r="CP280" s="132"/>
      <c r="CQ280" s="132"/>
      <c r="CR280" s="132"/>
      <c r="CS280" s="132"/>
      <c r="CT280" s="132"/>
      <c r="CU280" s="132"/>
    </row>
    <row r="281" spans="1:99" x14ac:dyDescent="0.3">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c r="BC281" s="132"/>
      <c r="BD281" s="132"/>
      <c r="BE281" s="132"/>
      <c r="BF281" s="132"/>
      <c r="BG281" s="132"/>
      <c r="BH281" s="132"/>
      <c r="BI281" s="132"/>
      <c r="BJ281" s="132"/>
      <c r="BK281" s="132"/>
      <c r="BL281" s="132"/>
      <c r="BM281" s="132"/>
      <c r="BN281" s="132"/>
      <c r="BO281" s="132"/>
      <c r="BP281" s="132"/>
      <c r="BQ281" s="132"/>
      <c r="BR281" s="132"/>
      <c r="BS281" s="132"/>
      <c r="BT281" s="132"/>
      <c r="BU281" s="132"/>
      <c r="BV281" s="132"/>
      <c r="BW281" s="132"/>
      <c r="BX281" s="132"/>
      <c r="BY281" s="132"/>
      <c r="BZ281" s="132"/>
      <c r="CA281" s="132"/>
      <c r="CB281" s="132"/>
      <c r="CC281" s="132"/>
      <c r="CD281" s="132"/>
      <c r="CE281" s="132"/>
      <c r="CF281" s="132"/>
      <c r="CG281" s="132"/>
      <c r="CH281" s="132"/>
      <c r="CI281" s="132"/>
      <c r="CJ281" s="132"/>
      <c r="CK281" s="132"/>
      <c r="CL281" s="132"/>
      <c r="CM281" s="132"/>
      <c r="CN281" s="132"/>
      <c r="CO281" s="132"/>
      <c r="CP281" s="132"/>
      <c r="CQ281" s="132"/>
      <c r="CR281" s="132"/>
      <c r="CS281" s="132"/>
      <c r="CT281" s="132"/>
      <c r="CU281" s="132"/>
    </row>
    <row r="282" spans="1:99" x14ac:dyDescent="0.3">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row>
    <row r="283" spans="1:99" x14ac:dyDescent="0.3">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c r="AA283" s="132"/>
      <c r="AB283" s="132"/>
      <c r="AC283" s="132"/>
      <c r="AD283" s="132"/>
      <c r="AE283" s="132"/>
      <c r="AF283" s="132"/>
      <c r="AG283" s="132"/>
      <c r="AH283" s="132"/>
      <c r="AI283" s="132"/>
      <c r="AJ283" s="132"/>
      <c r="AK283" s="132"/>
      <c r="AL283" s="132"/>
      <c r="AM283" s="132"/>
      <c r="AN283" s="132"/>
      <c r="AO283" s="132"/>
      <c r="AP283" s="132"/>
      <c r="AQ283" s="132"/>
      <c r="AR283" s="132"/>
      <c r="AS283" s="132"/>
      <c r="AT283" s="132"/>
      <c r="AU283" s="132"/>
      <c r="AV283" s="132"/>
      <c r="AW283" s="132"/>
      <c r="AX283" s="132"/>
      <c r="AY283" s="132"/>
      <c r="AZ283" s="132"/>
      <c r="BA283" s="132"/>
      <c r="BB283" s="132"/>
      <c r="BC283" s="132"/>
      <c r="BD283" s="132"/>
      <c r="BE283" s="132"/>
      <c r="BF283" s="132"/>
      <c r="BG283" s="132"/>
      <c r="BH283" s="132"/>
      <c r="BI283" s="132"/>
      <c r="BJ283" s="132"/>
      <c r="BK283" s="132"/>
      <c r="BL283" s="132"/>
      <c r="BM283" s="132"/>
      <c r="BN283" s="132"/>
      <c r="BO283" s="132"/>
      <c r="BP283" s="132"/>
      <c r="BQ283" s="132"/>
      <c r="BR283" s="132"/>
      <c r="BS283" s="132"/>
      <c r="BT283" s="132"/>
      <c r="BU283" s="132"/>
      <c r="BV283" s="132"/>
      <c r="BW283" s="132"/>
      <c r="BX283" s="132"/>
      <c r="BY283" s="132"/>
      <c r="BZ283" s="132"/>
      <c r="CA283" s="132"/>
      <c r="CB283" s="132"/>
      <c r="CC283" s="132"/>
      <c r="CD283" s="132"/>
      <c r="CE283" s="132"/>
      <c r="CF283" s="132"/>
      <c r="CG283" s="132"/>
      <c r="CH283" s="132"/>
      <c r="CI283" s="132"/>
      <c r="CJ283" s="132"/>
      <c r="CK283" s="132"/>
      <c r="CL283" s="132"/>
      <c r="CM283" s="132"/>
      <c r="CN283" s="132"/>
      <c r="CO283" s="132"/>
      <c r="CP283" s="132"/>
      <c r="CQ283" s="132"/>
      <c r="CR283" s="132"/>
      <c r="CS283" s="132"/>
      <c r="CT283" s="132"/>
      <c r="CU283" s="132"/>
    </row>
    <row r="284" spans="1:99" x14ac:dyDescent="0.3">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132"/>
      <c r="BJ284" s="132"/>
      <c r="BK284" s="132"/>
      <c r="BL284" s="132"/>
      <c r="BM284" s="132"/>
      <c r="BN284" s="132"/>
      <c r="BO284" s="132"/>
      <c r="BP284" s="132"/>
      <c r="BQ284" s="132"/>
      <c r="BR284" s="132"/>
      <c r="BS284" s="132"/>
      <c r="BT284" s="132"/>
      <c r="BU284" s="132"/>
      <c r="BV284" s="132"/>
      <c r="BW284" s="132"/>
      <c r="BX284" s="132"/>
      <c r="BY284" s="132"/>
      <c r="BZ284" s="132"/>
      <c r="CA284" s="132"/>
      <c r="CB284" s="132"/>
      <c r="CC284" s="132"/>
      <c r="CD284" s="132"/>
      <c r="CE284" s="132"/>
      <c r="CF284" s="132"/>
      <c r="CG284" s="132"/>
      <c r="CH284" s="132"/>
      <c r="CI284" s="132"/>
      <c r="CJ284" s="132"/>
      <c r="CK284" s="132"/>
      <c r="CL284" s="132"/>
      <c r="CM284" s="132"/>
      <c r="CN284" s="132"/>
      <c r="CO284" s="132"/>
      <c r="CP284" s="132"/>
      <c r="CQ284" s="132"/>
      <c r="CR284" s="132"/>
      <c r="CS284" s="132"/>
      <c r="CT284" s="132"/>
      <c r="CU284" s="132"/>
    </row>
    <row r="285" spans="1:99" x14ac:dyDescent="0.3">
      <c r="A285" s="109">
        <v>995</v>
      </c>
      <c r="B285" s="386" t="s">
        <v>179</v>
      </c>
      <c r="C285" s="132"/>
      <c r="D285" s="132">
        <v>0</v>
      </c>
      <c r="E285" s="132">
        <v>0</v>
      </c>
      <c r="F285" s="132">
        <v>0</v>
      </c>
      <c r="G285" s="132">
        <v>0</v>
      </c>
      <c r="H285" s="132">
        <v>0</v>
      </c>
      <c r="I285" s="132">
        <v>0</v>
      </c>
      <c r="J285" s="132">
        <v>0</v>
      </c>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row>
    <row r="286" spans="1:99" x14ac:dyDescent="0.3">
      <c r="A286" s="109">
        <v>996</v>
      </c>
      <c r="B286" s="386" t="s">
        <v>180</v>
      </c>
      <c r="C286" s="132"/>
      <c r="D286" s="132">
        <v>0</v>
      </c>
      <c r="E286" s="132">
        <v>0</v>
      </c>
      <c r="F286" s="132">
        <v>0</v>
      </c>
      <c r="G286" s="132">
        <v>0</v>
      </c>
      <c r="H286" s="132">
        <v>0</v>
      </c>
      <c r="I286" s="132">
        <v>0</v>
      </c>
      <c r="J286" s="132">
        <v>0</v>
      </c>
      <c r="K286" s="132"/>
      <c r="L286" s="132"/>
      <c r="M286" s="132"/>
      <c r="N286" s="132"/>
      <c r="O286" s="132"/>
      <c r="P286" s="132"/>
      <c r="Q286" s="132"/>
      <c r="R286" s="132"/>
      <c r="S286" s="132"/>
      <c r="T286" s="132"/>
      <c r="U286" s="132"/>
      <c r="V286" s="132"/>
      <c r="W286" s="132"/>
      <c r="X286" s="132"/>
      <c r="Y286" s="132"/>
      <c r="Z286" s="132"/>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132"/>
      <c r="BJ286" s="132"/>
      <c r="BK286" s="132"/>
      <c r="BL286" s="132"/>
      <c r="BM286" s="132"/>
      <c r="BN286" s="132"/>
      <c r="BO286" s="132"/>
      <c r="BP286" s="132"/>
      <c r="BQ286" s="132"/>
      <c r="BR286" s="132"/>
      <c r="BS286" s="132"/>
      <c r="BT286" s="132"/>
      <c r="BU286" s="132"/>
      <c r="BV286" s="132"/>
      <c r="BW286" s="132"/>
      <c r="BX286" s="132"/>
      <c r="BY286" s="132"/>
      <c r="BZ286" s="132"/>
      <c r="CA286" s="132"/>
      <c r="CB286" s="132"/>
      <c r="CC286" s="132"/>
      <c r="CD286" s="132"/>
      <c r="CE286" s="132"/>
      <c r="CF286" s="132"/>
      <c r="CG286" s="132"/>
      <c r="CH286" s="132"/>
      <c r="CI286" s="132"/>
      <c r="CJ286" s="132"/>
      <c r="CK286" s="132"/>
      <c r="CL286" s="132"/>
      <c r="CM286" s="132"/>
      <c r="CN286" s="132"/>
      <c r="CO286" s="132"/>
      <c r="CP286" s="132"/>
      <c r="CQ286" s="132"/>
      <c r="CR286" s="132"/>
      <c r="CS286" s="132"/>
      <c r="CT286" s="132"/>
      <c r="CU286" s="132"/>
    </row>
    <row r="287" spans="1:99" x14ac:dyDescent="0.3">
      <c r="A287" s="109">
        <v>998</v>
      </c>
      <c r="B287" s="386" t="s">
        <v>181</v>
      </c>
      <c r="C287" s="132"/>
      <c r="D287" s="132">
        <v>56</v>
      </c>
      <c r="E287" s="132">
        <v>56</v>
      </c>
      <c r="F287" s="132">
        <v>56</v>
      </c>
      <c r="G287" s="132">
        <v>56</v>
      </c>
      <c r="H287" s="132">
        <v>56</v>
      </c>
      <c r="I287" s="132">
        <v>56</v>
      </c>
      <c r="J287" s="132">
        <v>56</v>
      </c>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132"/>
      <c r="BJ287" s="132"/>
      <c r="BK287" s="132"/>
      <c r="BL287" s="132"/>
      <c r="BM287" s="132"/>
      <c r="BN287" s="132"/>
      <c r="BO287" s="132"/>
      <c r="BP287" s="132"/>
      <c r="BQ287" s="132"/>
      <c r="BR287" s="132"/>
      <c r="BS287" s="132"/>
      <c r="BT287" s="132"/>
      <c r="BU287" s="132"/>
      <c r="BV287" s="132"/>
      <c r="BW287" s="132"/>
      <c r="BX287" s="132"/>
      <c r="BY287" s="132"/>
      <c r="BZ287" s="132"/>
      <c r="CA287" s="132"/>
      <c r="CB287" s="132"/>
      <c r="CC287" s="132"/>
      <c r="CD287" s="132"/>
      <c r="CE287" s="132"/>
      <c r="CF287" s="132"/>
      <c r="CG287" s="132"/>
      <c r="CH287" s="132"/>
      <c r="CI287" s="132"/>
      <c r="CJ287" s="132"/>
      <c r="CK287" s="132"/>
      <c r="CL287" s="132"/>
      <c r="CM287" s="132"/>
      <c r="CN287" s="132"/>
      <c r="CO287" s="132"/>
      <c r="CP287" s="132"/>
      <c r="CQ287" s="132"/>
      <c r="CR287" s="132"/>
      <c r="CS287" s="132"/>
      <c r="CT287" s="132"/>
      <c r="CU287" s="132"/>
    </row>
    <row r="288" spans="1:99" x14ac:dyDescent="0.3">
      <c r="A288" s="109">
        <v>999</v>
      </c>
      <c r="B288" s="386" t="s">
        <v>182</v>
      </c>
      <c r="C288" s="132"/>
      <c r="D288" s="132">
        <v>561205</v>
      </c>
      <c r="E288" s="132">
        <v>561200</v>
      </c>
      <c r="F288" s="132">
        <v>561208</v>
      </c>
      <c r="G288" s="132">
        <v>561206</v>
      </c>
      <c r="H288" s="132">
        <v>561202</v>
      </c>
      <c r="I288" s="132">
        <v>561204</v>
      </c>
      <c r="J288" s="132">
        <v>561207</v>
      </c>
      <c r="K288" s="132"/>
      <c r="L288" s="132"/>
      <c r="M288" s="132"/>
      <c r="N288" s="132"/>
      <c r="O288" s="132"/>
      <c r="P288" s="132"/>
      <c r="Q288" s="132"/>
      <c r="R288" s="132"/>
      <c r="S288" s="132"/>
      <c r="T288" s="132"/>
      <c r="U288" s="132"/>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c r="BC288" s="132"/>
      <c r="BD288" s="132"/>
      <c r="BE288" s="132"/>
      <c r="BF288" s="132"/>
      <c r="BG288" s="132"/>
      <c r="BH288" s="132"/>
      <c r="BI288" s="132"/>
      <c r="BJ288" s="132"/>
      <c r="BK288" s="132"/>
      <c r="BL288" s="132"/>
      <c r="BM288" s="132"/>
      <c r="BN288" s="132"/>
      <c r="BO288" s="132"/>
      <c r="BP288" s="132"/>
      <c r="BQ288" s="132"/>
      <c r="BR288" s="132"/>
      <c r="BS288" s="132"/>
      <c r="BT288" s="132"/>
      <c r="BU288" s="132"/>
      <c r="BV288" s="132"/>
      <c r="BW288" s="132"/>
      <c r="BX288" s="132"/>
      <c r="BY288" s="132"/>
      <c r="BZ288" s="132"/>
      <c r="CA288" s="132"/>
      <c r="CB288" s="132"/>
      <c r="CC288" s="132"/>
      <c r="CD288" s="132"/>
      <c r="CE288" s="132"/>
      <c r="CF288" s="132"/>
      <c r="CG288" s="132"/>
      <c r="CH288" s="132"/>
      <c r="CI288" s="132"/>
      <c r="CJ288" s="132"/>
      <c r="CK288" s="132"/>
      <c r="CL288" s="132"/>
      <c r="CM288" s="132"/>
      <c r="CN288" s="132"/>
      <c r="CO288" s="132"/>
      <c r="CP288" s="132"/>
      <c r="CQ288" s="132"/>
      <c r="CR288" s="132"/>
      <c r="CS288" s="132"/>
      <c r="CT288" s="132"/>
      <c r="CU288" s="132"/>
    </row>
    <row r="289" spans="1:99" x14ac:dyDescent="0.3">
      <c r="A289" s="109">
        <v>9000</v>
      </c>
      <c r="B289" s="386" t="s">
        <v>523</v>
      </c>
      <c r="C289" s="132" t="s">
        <v>230</v>
      </c>
      <c r="D289" s="132">
        <v>217819030.80000001</v>
      </c>
      <c r="E289" s="132">
        <v>149211563.09999999</v>
      </c>
      <c r="F289" s="132">
        <v>231776706</v>
      </c>
      <c r="G289" s="132">
        <v>68743834</v>
      </c>
      <c r="H289" s="132">
        <v>91519108</v>
      </c>
      <c r="I289" s="132">
        <v>65387049</v>
      </c>
      <c r="J289" s="132">
        <v>71647203</v>
      </c>
      <c r="K289" s="132"/>
      <c r="L289" s="132"/>
      <c r="M289" s="132"/>
      <c r="N289" s="132"/>
      <c r="O289" s="132"/>
      <c r="P289" s="132"/>
      <c r="Q289" s="132"/>
      <c r="R289" s="132"/>
      <c r="S289" s="132"/>
      <c r="T289" s="132"/>
      <c r="U289" s="132"/>
      <c r="V289" s="132"/>
      <c r="W289" s="132"/>
      <c r="X289" s="132"/>
      <c r="Y289" s="132"/>
      <c r="Z289" s="132"/>
      <c r="AA289" s="132"/>
      <c r="AB289" s="132"/>
      <c r="AC289" s="132"/>
      <c r="AD289" s="132"/>
      <c r="AE289" s="132"/>
      <c r="AF289" s="132"/>
      <c r="AG289" s="132"/>
      <c r="AH289" s="132"/>
      <c r="AI289" s="132"/>
      <c r="AJ289" s="132"/>
      <c r="AK289" s="132"/>
      <c r="AL289" s="132"/>
      <c r="AM289" s="132"/>
      <c r="AN289" s="132"/>
      <c r="AO289" s="132"/>
      <c r="AP289" s="132"/>
      <c r="AQ289" s="132"/>
      <c r="AR289" s="132"/>
      <c r="AS289" s="132"/>
      <c r="AT289" s="132"/>
      <c r="AU289" s="132"/>
      <c r="AV289" s="132"/>
      <c r="AW289" s="132"/>
      <c r="AX289" s="132"/>
      <c r="AY289" s="132"/>
      <c r="AZ289" s="132"/>
      <c r="BA289" s="132"/>
      <c r="BB289" s="132"/>
      <c r="BC289" s="132"/>
      <c r="BD289" s="132"/>
      <c r="BE289" s="132"/>
      <c r="BF289" s="132"/>
      <c r="BG289" s="132"/>
      <c r="BH289" s="132"/>
      <c r="BI289" s="132"/>
      <c r="BJ289" s="132"/>
      <c r="BK289" s="132"/>
      <c r="BL289" s="132"/>
      <c r="BM289" s="132"/>
      <c r="BN289" s="132"/>
      <c r="BO289" s="132"/>
      <c r="BP289" s="132"/>
      <c r="BQ289" s="132"/>
      <c r="BR289" s="132"/>
      <c r="BS289" s="132"/>
      <c r="BT289" s="132"/>
      <c r="BU289" s="132"/>
      <c r="BV289" s="132"/>
      <c r="BW289" s="132"/>
      <c r="BX289" s="132"/>
      <c r="BY289" s="132"/>
      <c r="BZ289" s="132"/>
      <c r="CA289" s="132"/>
      <c r="CB289" s="132"/>
      <c r="CC289" s="132"/>
      <c r="CD289" s="132"/>
      <c r="CE289" s="132"/>
      <c r="CF289" s="132"/>
      <c r="CG289" s="132"/>
      <c r="CH289" s="132"/>
      <c r="CI289" s="132"/>
      <c r="CJ289" s="132"/>
      <c r="CK289" s="132"/>
      <c r="CL289" s="132"/>
      <c r="CM289" s="132"/>
      <c r="CN289" s="132"/>
      <c r="CO289" s="132"/>
      <c r="CP289" s="132"/>
      <c r="CQ289" s="132"/>
      <c r="CR289" s="132"/>
      <c r="CS289" s="132"/>
      <c r="CT289" s="132"/>
      <c r="CU289" s="132"/>
    </row>
    <row r="290" spans="1:99" s="440" customFormat="1" x14ac:dyDescent="0.3">
      <c r="A290" s="109">
        <v>9001</v>
      </c>
      <c r="B290" s="550" t="s">
        <v>524</v>
      </c>
      <c r="C290" s="440" t="s">
        <v>525</v>
      </c>
      <c r="D290" s="440">
        <v>21386166</v>
      </c>
      <c r="E290" s="440">
        <v>12794016</v>
      </c>
      <c r="F290" s="440">
        <v>18237015</v>
      </c>
      <c r="G290" s="440">
        <v>5830217</v>
      </c>
      <c r="H290" s="440">
        <v>6552241</v>
      </c>
      <c r="I290" s="440">
        <v>5104084</v>
      </c>
      <c r="J290" s="440">
        <v>6528842</v>
      </c>
    </row>
    <row r="291" spans="1:99" s="440" customFormat="1" x14ac:dyDescent="0.3">
      <c r="A291" s="109">
        <v>9002</v>
      </c>
      <c r="B291" s="550" t="s">
        <v>526</v>
      </c>
      <c r="C291" s="440" t="s">
        <v>527</v>
      </c>
      <c r="D291" s="440">
        <v>0</v>
      </c>
      <c r="E291" s="440">
        <v>153653</v>
      </c>
      <c r="F291" s="440">
        <v>10973333</v>
      </c>
      <c r="G291" s="440">
        <v>188316</v>
      </c>
      <c r="H291" s="440">
        <v>794927</v>
      </c>
      <c r="I291" s="440">
        <v>801589</v>
      </c>
      <c r="J291" s="440">
        <v>1136166</v>
      </c>
    </row>
    <row r="292" spans="1:99" s="440" customFormat="1" x14ac:dyDescent="0.3">
      <c r="A292" s="109">
        <v>9003</v>
      </c>
      <c r="B292" s="550" t="s">
        <v>528</v>
      </c>
      <c r="C292" s="440" t="s">
        <v>529</v>
      </c>
      <c r="D292" s="440">
        <v>24455220</v>
      </c>
      <c r="E292" s="440">
        <v>4449162</v>
      </c>
      <c r="F292" s="440">
        <v>11016222</v>
      </c>
      <c r="G292" s="440">
        <v>10755823</v>
      </c>
      <c r="H292" s="440">
        <v>9789667</v>
      </c>
      <c r="I292" s="440">
        <v>4999282</v>
      </c>
      <c r="J292" s="440">
        <v>2267552</v>
      </c>
    </row>
    <row r="293" spans="1:99" ht="43.2" x14ac:dyDescent="0.3">
      <c r="A293" s="109">
        <v>9004</v>
      </c>
      <c r="B293" s="386" t="s">
        <v>530</v>
      </c>
      <c r="C293" s="132" t="s">
        <v>531</v>
      </c>
      <c r="D293" s="132" t="s">
        <v>230</v>
      </c>
      <c r="E293" s="132" t="s">
        <v>230</v>
      </c>
      <c r="F293" s="132" t="s">
        <v>230</v>
      </c>
      <c r="G293" s="132" t="s">
        <v>230</v>
      </c>
      <c r="H293" s="132" t="s">
        <v>230</v>
      </c>
      <c r="I293" s="132" t="s">
        <v>230</v>
      </c>
      <c r="J293" s="132" t="s">
        <v>230</v>
      </c>
      <c r="K293" s="132"/>
      <c r="L293" s="132"/>
      <c r="M293" s="132"/>
      <c r="N293" s="132"/>
      <c r="O293" s="132"/>
      <c r="P293" s="132"/>
      <c r="Q293" s="132"/>
      <c r="R293" s="132"/>
      <c r="S293" s="132"/>
      <c r="T293" s="132"/>
      <c r="U293" s="132"/>
      <c r="V293" s="132"/>
      <c r="W293" s="132"/>
      <c r="X293" s="132"/>
      <c r="Y293" s="132"/>
      <c r="Z293" s="132"/>
      <c r="AA293" s="132"/>
      <c r="AB293" s="132"/>
      <c r="AC293" s="132"/>
      <c r="AD293" s="132"/>
      <c r="AE293" s="132"/>
      <c r="AF293" s="132"/>
      <c r="AG293" s="132"/>
      <c r="AH293" s="132"/>
      <c r="AI293" s="132"/>
      <c r="AJ293" s="132"/>
      <c r="AK293" s="132"/>
      <c r="AL293" s="132"/>
      <c r="AM293" s="132"/>
      <c r="AN293" s="132"/>
      <c r="AO293" s="132"/>
      <c r="AP293" s="132"/>
      <c r="AQ293" s="132"/>
      <c r="AR293" s="132"/>
      <c r="AS293" s="132"/>
      <c r="AT293" s="132"/>
      <c r="AU293" s="132"/>
      <c r="AV293" s="132"/>
      <c r="AW293" s="132"/>
      <c r="AX293" s="132"/>
      <c r="AY293" s="132"/>
      <c r="AZ293" s="132"/>
      <c r="BA293" s="132"/>
      <c r="BB293" s="132"/>
      <c r="BC293" s="132"/>
      <c r="BD293" s="132"/>
      <c r="BE293" s="132"/>
      <c r="BF293" s="132"/>
      <c r="BG293" s="132"/>
      <c r="BH293" s="132"/>
      <c r="BI293" s="132"/>
      <c r="BJ293" s="132"/>
      <c r="BK293" s="132"/>
      <c r="BL293" s="132"/>
      <c r="BM293" s="132"/>
      <c r="BN293" s="132"/>
      <c r="BO293" s="132"/>
      <c r="BP293" s="132"/>
      <c r="BQ293" s="132"/>
      <c r="BR293" s="132"/>
      <c r="BS293" s="132"/>
      <c r="BT293" s="132"/>
      <c r="BU293" s="132"/>
      <c r="BV293" s="132"/>
      <c r="BW293" s="132"/>
      <c r="BX293" s="132"/>
      <c r="BY293" s="132"/>
      <c r="BZ293" s="132"/>
      <c r="CA293" s="132"/>
      <c r="CB293" s="132"/>
      <c r="CC293" s="132"/>
      <c r="CD293" s="132"/>
      <c r="CE293" s="132"/>
      <c r="CF293" s="132"/>
      <c r="CG293" s="132"/>
      <c r="CH293" s="132"/>
      <c r="CI293" s="132"/>
      <c r="CJ293" s="132"/>
      <c r="CK293" s="132"/>
      <c r="CL293" s="132"/>
      <c r="CM293" s="132"/>
      <c r="CN293" s="132"/>
      <c r="CO293" s="132"/>
      <c r="CP293" s="132"/>
      <c r="CQ293" s="132"/>
      <c r="CR293" s="132"/>
      <c r="CS293" s="132"/>
      <c r="CT293" s="132"/>
      <c r="CU293" s="132"/>
    </row>
    <row r="294" spans="1:99" x14ac:dyDescent="0.3">
      <c r="A294" s="109">
        <v>9005</v>
      </c>
      <c r="B294" s="554" t="s">
        <v>532</v>
      </c>
      <c r="C294" s="447" t="s">
        <v>533</v>
      </c>
      <c r="D294" s="132">
        <v>6413786</v>
      </c>
      <c r="E294" s="132">
        <v>5876082</v>
      </c>
      <c r="F294" s="132">
        <v>7360345</v>
      </c>
      <c r="G294" s="132">
        <v>684350</v>
      </c>
      <c r="H294" s="132">
        <v>2920753</v>
      </c>
      <c r="I294" s="132">
        <v>1094457</v>
      </c>
      <c r="J294" s="132">
        <v>4692153</v>
      </c>
      <c r="K294" s="132"/>
      <c r="L294" s="132"/>
      <c r="M294" s="132"/>
      <c r="N294" s="132"/>
      <c r="O294" s="132"/>
      <c r="P294" s="132"/>
      <c r="Q294" s="132"/>
      <c r="R294" s="132"/>
      <c r="S294" s="132"/>
      <c r="T294" s="132"/>
      <c r="U294" s="132"/>
      <c r="V294" s="132"/>
      <c r="W294" s="132"/>
      <c r="X294" s="132"/>
      <c r="Y294" s="132"/>
      <c r="Z294" s="132"/>
      <c r="AA294" s="132"/>
      <c r="AB294" s="132"/>
      <c r="AC294" s="132"/>
      <c r="AD294" s="132"/>
      <c r="AE294" s="132"/>
      <c r="AF294" s="132"/>
      <c r="AG294" s="132"/>
      <c r="AH294" s="132"/>
      <c r="AI294" s="132"/>
      <c r="AJ294" s="132"/>
      <c r="AK294" s="132"/>
      <c r="AL294" s="132"/>
      <c r="AM294" s="132"/>
      <c r="AN294" s="132"/>
      <c r="AO294" s="132"/>
      <c r="AP294" s="132"/>
      <c r="AQ294" s="132"/>
      <c r="AR294" s="132"/>
      <c r="AS294" s="132"/>
      <c r="AT294" s="132"/>
      <c r="AU294" s="132"/>
      <c r="AV294" s="132"/>
      <c r="AW294" s="132"/>
      <c r="AX294" s="132"/>
      <c r="AY294" s="132"/>
      <c r="AZ294" s="132"/>
      <c r="BA294" s="132"/>
      <c r="BB294" s="132"/>
      <c r="BC294" s="132"/>
      <c r="BD294" s="132"/>
      <c r="BE294" s="132"/>
      <c r="BF294" s="132"/>
      <c r="BG294" s="132"/>
      <c r="BH294" s="132"/>
      <c r="BI294" s="132"/>
      <c r="BJ294" s="132"/>
      <c r="BK294" s="132"/>
      <c r="BL294" s="132"/>
      <c r="BM294" s="132"/>
      <c r="BN294" s="132"/>
      <c r="BO294" s="132"/>
      <c r="BP294" s="132"/>
      <c r="BQ294" s="132"/>
      <c r="BR294" s="132"/>
      <c r="BS294" s="132"/>
      <c r="BT294" s="132"/>
      <c r="BU294" s="132"/>
      <c r="BV294" s="132"/>
      <c r="BW294" s="132"/>
      <c r="BX294" s="132"/>
      <c r="BY294" s="132"/>
      <c r="BZ294" s="132"/>
      <c r="CA294" s="132"/>
      <c r="CB294" s="132"/>
      <c r="CC294" s="132"/>
      <c r="CD294" s="132"/>
      <c r="CE294" s="132"/>
      <c r="CF294" s="132"/>
      <c r="CG294" s="132"/>
      <c r="CH294" s="132"/>
      <c r="CI294" s="132"/>
      <c r="CJ294" s="132"/>
      <c r="CK294" s="132"/>
      <c r="CL294" s="132"/>
      <c r="CM294" s="132"/>
      <c r="CN294" s="132"/>
      <c r="CO294" s="132"/>
      <c r="CP294" s="132"/>
      <c r="CQ294" s="132"/>
      <c r="CR294" s="132"/>
      <c r="CS294" s="132"/>
      <c r="CT294" s="132"/>
      <c r="CU294" s="132"/>
    </row>
    <row r="295" spans="1:99" x14ac:dyDescent="0.3">
      <c r="A295" s="109">
        <v>9006</v>
      </c>
      <c r="B295" s="554" t="s">
        <v>534</v>
      </c>
      <c r="C295" s="447" t="s">
        <v>535</v>
      </c>
      <c r="D295" s="132">
        <v>14581146</v>
      </c>
      <c r="E295" s="132">
        <v>10477529</v>
      </c>
      <c r="F295" s="132">
        <v>22898733</v>
      </c>
      <c r="G295" s="132">
        <v>7107968</v>
      </c>
      <c r="H295" s="132">
        <v>8967107</v>
      </c>
      <c r="I295" s="132">
        <v>7340000</v>
      </c>
      <c r="J295" s="132">
        <v>4549382</v>
      </c>
      <c r="K295" s="132"/>
      <c r="L295" s="132"/>
      <c r="M295" s="132"/>
      <c r="N295" s="132"/>
      <c r="O295" s="132"/>
      <c r="P295" s="132"/>
      <c r="Q295" s="132"/>
      <c r="R295" s="132"/>
      <c r="S295" s="132"/>
      <c r="T295" s="132"/>
      <c r="U295" s="132"/>
      <c r="V295" s="132"/>
      <c r="W295" s="132"/>
      <c r="X295" s="132"/>
      <c r="Y295" s="132"/>
      <c r="Z295" s="132"/>
      <c r="AA295" s="132"/>
      <c r="AB295" s="132"/>
      <c r="AC295" s="132"/>
      <c r="AD295" s="132"/>
      <c r="AE295" s="132"/>
      <c r="AF295" s="132"/>
      <c r="AG295" s="132"/>
      <c r="AH295" s="132"/>
      <c r="AI295" s="132"/>
      <c r="AJ295" s="132"/>
      <c r="AK295" s="132"/>
      <c r="AL295" s="132"/>
      <c r="AM295" s="132"/>
      <c r="AN295" s="132"/>
      <c r="AO295" s="132"/>
      <c r="AP295" s="132"/>
      <c r="AQ295" s="132"/>
      <c r="AR295" s="132"/>
      <c r="AS295" s="132"/>
      <c r="AT295" s="132"/>
      <c r="AU295" s="132"/>
      <c r="AV295" s="132"/>
      <c r="AW295" s="132"/>
      <c r="AX295" s="132"/>
      <c r="AY295" s="132"/>
      <c r="AZ295" s="132"/>
      <c r="BA295" s="132"/>
      <c r="BB295" s="132"/>
      <c r="BC295" s="132"/>
      <c r="BD295" s="132"/>
      <c r="BE295" s="132"/>
      <c r="BF295" s="132"/>
      <c r="BG295" s="132"/>
      <c r="BH295" s="132"/>
      <c r="BI295" s="132"/>
      <c r="BJ295" s="132"/>
      <c r="BK295" s="132"/>
      <c r="BL295" s="132"/>
      <c r="BM295" s="132"/>
      <c r="BN295" s="132"/>
      <c r="BO295" s="132"/>
      <c r="BP295" s="132"/>
      <c r="BQ295" s="132"/>
      <c r="BR295" s="132"/>
      <c r="BS295" s="132"/>
      <c r="BT295" s="132"/>
      <c r="BU295" s="132"/>
      <c r="BV295" s="132"/>
      <c r="BW295" s="132"/>
      <c r="BX295" s="132"/>
      <c r="BY295" s="132"/>
      <c r="BZ295" s="132"/>
      <c r="CA295" s="132"/>
      <c r="CB295" s="132"/>
      <c r="CC295" s="132"/>
      <c r="CD295" s="132"/>
      <c r="CE295" s="132"/>
      <c r="CF295" s="132"/>
      <c r="CG295" s="132"/>
      <c r="CH295" s="132"/>
      <c r="CI295" s="132"/>
      <c r="CJ295" s="132"/>
      <c r="CK295" s="132"/>
      <c r="CL295" s="132"/>
      <c r="CM295" s="132"/>
      <c r="CN295" s="132"/>
      <c r="CO295" s="132"/>
      <c r="CP295" s="132"/>
      <c r="CQ295" s="132"/>
      <c r="CR295" s="132"/>
      <c r="CS295" s="132"/>
      <c r="CT295" s="132"/>
      <c r="CU295" s="132"/>
    </row>
    <row r="296" spans="1:99" ht="28.8" x14ac:dyDescent="0.3">
      <c r="A296" s="109">
        <v>9007</v>
      </c>
      <c r="B296" s="554" t="s">
        <v>651</v>
      </c>
      <c r="C296" s="447" t="s">
        <v>536</v>
      </c>
      <c r="D296" s="132">
        <v>0.43990000000000001</v>
      </c>
      <c r="E296" s="132">
        <v>0.56079999999999997</v>
      </c>
      <c r="F296" s="132">
        <v>0.32140000000000002</v>
      </c>
      <c r="G296" s="132">
        <v>9.6299999999999997E-2</v>
      </c>
      <c r="H296" s="132">
        <v>0.32569999999999999</v>
      </c>
      <c r="I296" s="132">
        <v>0.14910000000000001</v>
      </c>
      <c r="J296" s="132">
        <v>1.0314000000000001</v>
      </c>
      <c r="K296" s="132"/>
      <c r="L296" s="132"/>
      <c r="M296" s="132"/>
      <c r="N296" s="132"/>
      <c r="O296" s="132"/>
      <c r="P296" s="132"/>
      <c r="Q296" s="132"/>
      <c r="R296" s="132"/>
      <c r="S296" s="132"/>
      <c r="T296" s="132"/>
      <c r="U296" s="132"/>
      <c r="V296" s="132"/>
      <c r="W296" s="132"/>
      <c r="X296" s="132"/>
      <c r="Y296" s="132"/>
      <c r="Z296" s="132"/>
      <c r="AA296" s="132"/>
      <c r="AB296" s="132"/>
      <c r="AC296" s="132"/>
      <c r="AD296" s="132"/>
      <c r="AE296" s="132"/>
      <c r="AF296" s="132"/>
      <c r="AG296" s="132"/>
      <c r="AH296" s="132"/>
      <c r="AI296" s="132"/>
      <c r="AJ296" s="132"/>
      <c r="AK296" s="132"/>
      <c r="AL296" s="132"/>
      <c r="AM296" s="132"/>
      <c r="AN296" s="132"/>
      <c r="AO296" s="132"/>
      <c r="AP296" s="132"/>
      <c r="AQ296" s="132"/>
      <c r="AR296" s="132"/>
      <c r="AS296" s="132"/>
      <c r="AT296" s="132"/>
      <c r="AU296" s="132"/>
      <c r="AV296" s="132"/>
      <c r="AW296" s="132"/>
      <c r="AX296" s="132"/>
      <c r="AY296" s="132"/>
      <c r="AZ296" s="132"/>
      <c r="BA296" s="132"/>
      <c r="BB296" s="132"/>
      <c r="BC296" s="132"/>
      <c r="BD296" s="132"/>
      <c r="BE296" s="132"/>
      <c r="BF296" s="132"/>
      <c r="BG296" s="132"/>
      <c r="BH296" s="132"/>
      <c r="BI296" s="132"/>
      <c r="BJ296" s="132"/>
      <c r="BK296" s="132"/>
      <c r="BL296" s="132"/>
      <c r="BM296" s="132"/>
      <c r="BN296" s="132"/>
      <c r="BO296" s="132"/>
      <c r="BP296" s="132"/>
      <c r="BQ296" s="132"/>
      <c r="BR296" s="132"/>
      <c r="BS296" s="132"/>
      <c r="BT296" s="132"/>
      <c r="BU296" s="132"/>
      <c r="BV296" s="132"/>
      <c r="BW296" s="132"/>
      <c r="BX296" s="132"/>
      <c r="BY296" s="132"/>
      <c r="BZ296" s="132"/>
      <c r="CA296" s="132"/>
      <c r="CB296" s="132"/>
      <c r="CC296" s="132"/>
      <c r="CD296" s="132"/>
      <c r="CE296" s="132"/>
      <c r="CF296" s="132"/>
      <c r="CG296" s="132"/>
      <c r="CH296" s="132"/>
      <c r="CI296" s="132"/>
      <c r="CJ296" s="132"/>
      <c r="CK296" s="132"/>
      <c r="CL296" s="132"/>
      <c r="CM296" s="132"/>
      <c r="CN296" s="132"/>
      <c r="CO296" s="132"/>
      <c r="CP296" s="132"/>
      <c r="CQ296" s="132"/>
      <c r="CR296" s="132"/>
      <c r="CS296" s="132"/>
      <c r="CT296" s="132"/>
      <c r="CU296" s="132"/>
    </row>
    <row r="297" spans="1:99" x14ac:dyDescent="0.3">
      <c r="A297" s="109">
        <v>9008</v>
      </c>
      <c r="B297" s="554" t="s">
        <v>537</v>
      </c>
      <c r="C297" s="132" t="s">
        <v>230</v>
      </c>
      <c r="D297" s="132">
        <v>0</v>
      </c>
      <c r="E297" s="132">
        <v>0</v>
      </c>
      <c r="F297" s="132">
        <v>0</v>
      </c>
      <c r="G297" s="132">
        <v>0</v>
      </c>
      <c r="H297" s="132">
        <v>0</v>
      </c>
      <c r="I297" s="132">
        <v>0</v>
      </c>
      <c r="J297" s="132">
        <v>0</v>
      </c>
      <c r="K297" s="132"/>
      <c r="L297" s="132"/>
      <c r="M297" s="132"/>
      <c r="N297" s="132"/>
      <c r="O297" s="132"/>
      <c r="P297" s="132"/>
      <c r="Q297" s="132"/>
      <c r="R297" s="132"/>
      <c r="S297" s="132"/>
      <c r="T297" s="132"/>
      <c r="U297" s="132"/>
      <c r="V297" s="132"/>
      <c r="W297" s="132"/>
      <c r="X297" s="132"/>
      <c r="Y297" s="132"/>
      <c r="Z297" s="132"/>
      <c r="AA297" s="132"/>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2"/>
      <c r="BC297" s="132"/>
      <c r="BD297" s="132"/>
      <c r="BE297" s="132"/>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2"/>
      <c r="CH297" s="132"/>
      <c r="CI297" s="132"/>
      <c r="CJ297" s="132"/>
      <c r="CK297" s="132"/>
      <c r="CL297" s="132"/>
      <c r="CM297" s="132"/>
      <c r="CN297" s="132"/>
      <c r="CO297" s="132"/>
      <c r="CP297" s="132"/>
      <c r="CQ297" s="132"/>
      <c r="CR297" s="132"/>
      <c r="CS297" s="132"/>
      <c r="CT297" s="132"/>
      <c r="CU297" s="132"/>
    </row>
    <row r="298" spans="1:99" x14ac:dyDescent="0.3">
      <c r="A298" s="109">
        <v>9010</v>
      </c>
      <c r="B298" s="554" t="s">
        <v>538</v>
      </c>
      <c r="C298" s="447" t="s">
        <v>539</v>
      </c>
      <c r="D298" s="132">
        <v>0</v>
      </c>
      <c r="E298" s="132">
        <v>0</v>
      </c>
      <c r="F298" s="132">
        <v>0</v>
      </c>
      <c r="G298" s="132">
        <v>0</v>
      </c>
      <c r="H298" s="132">
        <v>0</v>
      </c>
      <c r="I298" s="132">
        <v>0</v>
      </c>
      <c r="J298" s="132">
        <v>0</v>
      </c>
      <c r="K298" s="132"/>
      <c r="L298" s="132"/>
      <c r="M298" s="132"/>
      <c r="N298" s="132"/>
      <c r="O298" s="132"/>
      <c r="P298" s="132"/>
      <c r="Q298" s="132"/>
      <c r="R298" s="132"/>
      <c r="S298" s="132"/>
      <c r="T298" s="132"/>
      <c r="U298" s="132"/>
      <c r="V298" s="132"/>
      <c r="W298" s="132"/>
      <c r="X298" s="132"/>
      <c r="Y298" s="132"/>
      <c r="Z298" s="132"/>
      <c r="AA298" s="132"/>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2"/>
      <c r="BC298" s="132"/>
      <c r="BD298" s="132"/>
      <c r="BE298" s="132"/>
      <c r="BF298" s="132"/>
      <c r="BG298" s="132"/>
      <c r="BH298" s="132"/>
      <c r="BI298" s="132"/>
      <c r="BJ298" s="132"/>
      <c r="BK298" s="132"/>
      <c r="BL298" s="132"/>
      <c r="BM298" s="132"/>
      <c r="BN298" s="132"/>
      <c r="BO298" s="132"/>
      <c r="BP298" s="132"/>
      <c r="BQ298" s="132"/>
      <c r="BR298" s="132"/>
      <c r="BS298" s="132"/>
      <c r="BT298" s="132"/>
      <c r="BU298" s="132"/>
      <c r="BV298" s="132"/>
      <c r="BW298" s="132"/>
      <c r="BX298" s="132"/>
      <c r="BY298" s="132"/>
      <c r="BZ298" s="132"/>
      <c r="CA298" s="132"/>
      <c r="CB298" s="132"/>
      <c r="CC298" s="132"/>
      <c r="CD298" s="132"/>
      <c r="CE298" s="132"/>
      <c r="CF298" s="132"/>
      <c r="CG298" s="132"/>
      <c r="CH298" s="132"/>
      <c r="CI298" s="132"/>
      <c r="CJ298" s="132"/>
      <c r="CK298" s="132"/>
      <c r="CL298" s="132"/>
      <c r="CM298" s="132"/>
      <c r="CN298" s="132"/>
      <c r="CO298" s="132"/>
      <c r="CP298" s="132"/>
      <c r="CQ298" s="132"/>
      <c r="CR298" s="132"/>
      <c r="CS298" s="132"/>
      <c r="CT298" s="132"/>
      <c r="CU298" s="132"/>
    </row>
    <row r="299" spans="1:99" ht="43.2" x14ac:dyDescent="0.3">
      <c r="A299" s="109">
        <v>9011</v>
      </c>
      <c r="B299" s="554" t="s">
        <v>540</v>
      </c>
      <c r="C299" s="447" t="s">
        <v>541</v>
      </c>
      <c r="D299" s="132">
        <v>0</v>
      </c>
      <c r="E299" s="132">
        <v>0</v>
      </c>
      <c r="F299" s="132">
        <v>0</v>
      </c>
      <c r="G299" s="132">
        <v>0</v>
      </c>
      <c r="H299" s="132">
        <v>0</v>
      </c>
      <c r="I299" s="132">
        <v>0</v>
      </c>
      <c r="J299" s="132">
        <v>0</v>
      </c>
      <c r="K299" s="132"/>
      <c r="L299" s="132"/>
      <c r="M299" s="132"/>
      <c r="N299" s="132"/>
      <c r="O299" s="132"/>
      <c r="P299" s="132"/>
      <c r="Q299" s="132"/>
      <c r="R299" s="132"/>
      <c r="S299" s="132"/>
      <c r="T299" s="132"/>
      <c r="U299" s="132"/>
      <c r="V299" s="132"/>
      <c r="W299" s="132"/>
      <c r="X299" s="132"/>
      <c r="Y299" s="132"/>
      <c r="Z299" s="132"/>
      <c r="AA299" s="132"/>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2"/>
      <c r="BC299" s="132"/>
      <c r="BD299" s="132"/>
      <c r="BE299" s="132"/>
      <c r="BF299" s="132"/>
      <c r="BG299" s="132"/>
      <c r="BH299" s="132"/>
      <c r="BI299" s="132"/>
      <c r="BJ299" s="132"/>
      <c r="BK299" s="132"/>
      <c r="BL299" s="132"/>
      <c r="BM299" s="132"/>
      <c r="BN299" s="132"/>
      <c r="BO299" s="132"/>
      <c r="BP299" s="132"/>
      <c r="BQ299" s="132"/>
      <c r="BR299" s="132"/>
      <c r="BS299" s="132"/>
      <c r="BT299" s="132"/>
      <c r="BU299" s="132"/>
      <c r="BV299" s="132"/>
      <c r="BW299" s="132"/>
      <c r="BX299" s="132"/>
      <c r="BY299" s="132"/>
      <c r="BZ299" s="132"/>
      <c r="CA299" s="132"/>
      <c r="CB299" s="132"/>
      <c r="CC299" s="132"/>
      <c r="CD299" s="132"/>
      <c r="CE299" s="132"/>
      <c r="CF299" s="132"/>
      <c r="CG299" s="132"/>
      <c r="CH299" s="132"/>
      <c r="CI299" s="132"/>
      <c r="CJ299" s="132"/>
      <c r="CK299" s="132"/>
      <c r="CL299" s="132"/>
      <c r="CM299" s="132"/>
      <c r="CN299" s="132"/>
      <c r="CO299" s="132"/>
      <c r="CP299" s="132"/>
      <c r="CQ299" s="132"/>
      <c r="CR299" s="132"/>
      <c r="CS299" s="132"/>
      <c r="CT299" s="132"/>
      <c r="CU299" s="132"/>
    </row>
    <row r="300" spans="1:99" ht="43.2" x14ac:dyDescent="0.3">
      <c r="A300" s="109">
        <v>9012</v>
      </c>
      <c r="B300" s="554" t="s">
        <v>542</v>
      </c>
      <c r="C300" s="447" t="s">
        <v>541</v>
      </c>
      <c r="D300" s="132">
        <v>0</v>
      </c>
      <c r="E300" s="132">
        <v>0</v>
      </c>
      <c r="F300" s="132">
        <v>0</v>
      </c>
      <c r="G300" s="132">
        <v>0</v>
      </c>
      <c r="H300" s="132">
        <v>0</v>
      </c>
      <c r="I300" s="132">
        <v>0</v>
      </c>
      <c r="J300" s="132">
        <v>0</v>
      </c>
      <c r="K300" s="132"/>
      <c r="L300" s="132"/>
      <c r="M300" s="132"/>
      <c r="N300" s="132"/>
      <c r="O300" s="132"/>
      <c r="P300" s="132"/>
      <c r="Q300" s="132"/>
      <c r="R300" s="132"/>
      <c r="S300" s="132"/>
      <c r="T300" s="132"/>
      <c r="U300" s="132"/>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c r="BC300" s="132"/>
      <c r="BD300" s="132"/>
      <c r="BE300" s="132"/>
      <c r="BF300" s="132"/>
      <c r="BG300" s="132"/>
      <c r="BH300" s="132"/>
      <c r="BI300" s="132"/>
      <c r="BJ300" s="132"/>
      <c r="BK300" s="132"/>
      <c r="BL300" s="132"/>
      <c r="BM300" s="132"/>
      <c r="BN300" s="132"/>
      <c r="BO300" s="132"/>
      <c r="BP300" s="132"/>
      <c r="BQ300" s="132"/>
      <c r="BR300" s="132"/>
      <c r="BS300" s="132"/>
      <c r="BT300" s="132"/>
      <c r="BU300" s="132"/>
      <c r="BV300" s="132"/>
      <c r="BW300" s="132"/>
      <c r="BX300" s="132"/>
      <c r="BY300" s="132"/>
      <c r="BZ300" s="132"/>
      <c r="CA300" s="132"/>
      <c r="CB300" s="132"/>
      <c r="CC300" s="132"/>
      <c r="CD300" s="132"/>
      <c r="CE300" s="132"/>
      <c r="CF300" s="132"/>
      <c r="CG300" s="132"/>
      <c r="CH300" s="132"/>
      <c r="CI300" s="132"/>
      <c r="CJ300" s="132"/>
      <c r="CK300" s="132"/>
      <c r="CL300" s="132"/>
      <c r="CM300" s="132"/>
      <c r="CN300" s="132"/>
      <c r="CO300" s="132"/>
      <c r="CP300" s="132"/>
      <c r="CQ300" s="132"/>
      <c r="CR300" s="132"/>
      <c r="CS300" s="132"/>
      <c r="CT300" s="132"/>
      <c r="CU300" s="132"/>
    </row>
    <row r="301" spans="1:99" x14ac:dyDescent="0.3">
      <c r="A301" s="109">
        <v>9013</v>
      </c>
      <c r="B301" s="451" t="s">
        <v>543</v>
      </c>
      <c r="C301" s="433" t="s">
        <v>544</v>
      </c>
      <c r="D301" s="132">
        <v>0</v>
      </c>
      <c r="E301" s="132">
        <v>0</v>
      </c>
      <c r="F301" s="132">
        <v>0</v>
      </c>
      <c r="G301" s="132">
        <v>0</v>
      </c>
      <c r="H301" s="132">
        <v>0</v>
      </c>
      <c r="I301" s="132">
        <v>0</v>
      </c>
      <c r="J301" s="132">
        <v>0</v>
      </c>
      <c r="K301" s="132"/>
      <c r="L301" s="132"/>
      <c r="M301" s="132"/>
      <c r="N301" s="132"/>
      <c r="O301" s="132"/>
      <c r="P301" s="132"/>
      <c r="Q301" s="132"/>
      <c r="R301" s="132"/>
      <c r="S301" s="132"/>
      <c r="T301" s="132"/>
      <c r="U301" s="132"/>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c r="BC301" s="132"/>
      <c r="BD301" s="132"/>
      <c r="BE301" s="132"/>
      <c r="BF301" s="132"/>
      <c r="BG301" s="132"/>
      <c r="BH301" s="132"/>
      <c r="BI301" s="132"/>
      <c r="BJ301" s="132"/>
      <c r="BK301" s="132"/>
      <c r="BL301" s="132"/>
      <c r="BM301" s="132"/>
      <c r="BN301" s="132"/>
      <c r="BO301" s="132"/>
      <c r="BP301" s="132"/>
      <c r="BQ301" s="132"/>
      <c r="BR301" s="132"/>
      <c r="BS301" s="132"/>
      <c r="BT301" s="132"/>
      <c r="BU301" s="132"/>
      <c r="BV301" s="132"/>
      <c r="BW301" s="132"/>
      <c r="BX301" s="132"/>
      <c r="BY301" s="132"/>
      <c r="BZ301" s="132"/>
      <c r="CA301" s="132"/>
      <c r="CB301" s="132"/>
      <c r="CC301" s="132"/>
      <c r="CD301" s="132"/>
      <c r="CE301" s="132"/>
      <c r="CF301" s="132"/>
      <c r="CG301" s="132"/>
      <c r="CH301" s="132"/>
      <c r="CI301" s="132"/>
      <c r="CJ301" s="132"/>
      <c r="CK301" s="132"/>
      <c r="CL301" s="132"/>
      <c r="CM301" s="132"/>
      <c r="CN301" s="132"/>
      <c r="CO301" s="132"/>
      <c r="CP301" s="132"/>
      <c r="CQ301" s="132"/>
      <c r="CR301" s="132"/>
      <c r="CS301" s="132"/>
      <c r="CT301" s="132"/>
      <c r="CU301" s="132"/>
    </row>
    <row r="302" spans="1:99" x14ac:dyDescent="0.3">
      <c r="A302" s="109">
        <v>9014</v>
      </c>
      <c r="B302" s="554" t="s">
        <v>545</v>
      </c>
      <c r="C302" s="447" t="s">
        <v>546</v>
      </c>
      <c r="D302" s="132">
        <v>0</v>
      </c>
      <c r="E302" s="132">
        <v>0</v>
      </c>
      <c r="F302" s="132">
        <v>0</v>
      </c>
      <c r="G302" s="132">
        <v>0</v>
      </c>
      <c r="H302" s="132">
        <v>0</v>
      </c>
      <c r="I302" s="132">
        <v>0</v>
      </c>
      <c r="J302" s="132">
        <v>0</v>
      </c>
      <c r="K302" s="132"/>
      <c r="L302" s="132"/>
      <c r="M302" s="132"/>
      <c r="N302" s="132"/>
      <c r="O302" s="132"/>
      <c r="P302" s="132"/>
      <c r="Q302" s="132"/>
      <c r="R302" s="132"/>
      <c r="S302" s="132"/>
      <c r="T302" s="132"/>
      <c r="U302" s="132"/>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c r="BC302" s="132"/>
      <c r="BD302" s="132"/>
      <c r="BE302" s="132"/>
      <c r="BF302" s="132"/>
      <c r="BG302" s="132"/>
      <c r="BH302" s="132"/>
      <c r="BI302" s="132"/>
      <c r="BJ302" s="132"/>
      <c r="BK302" s="132"/>
      <c r="BL302" s="132"/>
      <c r="BM302" s="132"/>
      <c r="BN302" s="132"/>
      <c r="BO302" s="132"/>
      <c r="BP302" s="132"/>
      <c r="BQ302" s="132"/>
      <c r="BR302" s="132"/>
      <c r="BS302" s="132"/>
      <c r="BT302" s="132"/>
      <c r="BU302" s="132"/>
      <c r="BV302" s="132"/>
      <c r="BW302" s="132"/>
      <c r="BX302" s="132"/>
      <c r="BY302" s="132"/>
      <c r="BZ302" s="132"/>
      <c r="CA302" s="132"/>
      <c r="CB302" s="132"/>
      <c r="CC302" s="132"/>
      <c r="CD302" s="132"/>
      <c r="CE302" s="132"/>
      <c r="CF302" s="132"/>
      <c r="CG302" s="132"/>
      <c r="CH302" s="132"/>
      <c r="CI302" s="132"/>
      <c r="CJ302" s="132"/>
      <c r="CK302" s="132"/>
      <c r="CL302" s="132"/>
      <c r="CM302" s="132"/>
      <c r="CN302" s="132"/>
      <c r="CO302" s="132"/>
      <c r="CP302" s="132"/>
      <c r="CQ302" s="132"/>
      <c r="CR302" s="132"/>
      <c r="CS302" s="132"/>
      <c r="CT302" s="132"/>
      <c r="CU302" s="132"/>
    </row>
    <row r="303" spans="1:99" ht="43.2" x14ac:dyDescent="0.3">
      <c r="A303" s="109">
        <v>9015</v>
      </c>
      <c r="B303" s="554" t="s">
        <v>547</v>
      </c>
      <c r="C303" s="447" t="s">
        <v>230</v>
      </c>
      <c r="D303" s="132">
        <v>0</v>
      </c>
      <c r="E303" s="132">
        <v>0</v>
      </c>
      <c r="F303" s="132">
        <v>0</v>
      </c>
      <c r="G303" s="132">
        <v>0</v>
      </c>
      <c r="H303" s="132">
        <v>0</v>
      </c>
      <c r="I303" s="132">
        <v>0</v>
      </c>
      <c r="J303" s="132">
        <v>0</v>
      </c>
      <c r="K303" s="132"/>
      <c r="L303" s="132"/>
      <c r="M303" s="132"/>
      <c r="N303" s="132"/>
      <c r="O303" s="132"/>
      <c r="P303" s="132"/>
      <c r="Q303" s="132"/>
      <c r="R303" s="132"/>
      <c r="S303" s="132"/>
      <c r="T303" s="132"/>
      <c r="U303" s="132"/>
      <c r="V303" s="132"/>
      <c r="W303" s="132"/>
      <c r="X303" s="132"/>
      <c r="Y303" s="132"/>
      <c r="Z303" s="132"/>
      <c r="AA303" s="132"/>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2"/>
      <c r="BC303" s="132"/>
      <c r="BD303" s="132"/>
      <c r="BE303" s="132"/>
      <c r="BF303" s="132"/>
      <c r="BG303" s="132"/>
      <c r="BH303" s="132"/>
      <c r="BI303" s="132"/>
      <c r="BJ303" s="132"/>
      <c r="BK303" s="132"/>
      <c r="BL303" s="132"/>
      <c r="BM303" s="132"/>
      <c r="BN303" s="132"/>
      <c r="BO303" s="132"/>
      <c r="BP303" s="132"/>
      <c r="BQ303" s="132"/>
      <c r="BR303" s="132"/>
      <c r="BS303" s="132"/>
      <c r="BT303" s="132"/>
      <c r="BU303" s="132"/>
      <c r="BV303" s="132"/>
      <c r="BW303" s="132"/>
      <c r="BX303" s="132"/>
      <c r="BY303" s="132"/>
      <c r="BZ303" s="132"/>
      <c r="CA303" s="132"/>
      <c r="CB303" s="132"/>
      <c r="CC303" s="132"/>
      <c r="CD303" s="132"/>
      <c r="CE303" s="132"/>
      <c r="CF303" s="132"/>
      <c r="CG303" s="132"/>
      <c r="CH303" s="132"/>
      <c r="CI303" s="132"/>
      <c r="CJ303" s="132"/>
      <c r="CK303" s="132"/>
      <c r="CL303" s="132"/>
      <c r="CM303" s="132"/>
      <c r="CN303" s="132"/>
      <c r="CO303" s="132"/>
      <c r="CP303" s="132"/>
      <c r="CQ303" s="132"/>
      <c r="CR303" s="132"/>
      <c r="CS303" s="132"/>
      <c r="CT303" s="132"/>
      <c r="CU303" s="132"/>
    </row>
    <row r="304" spans="1:99" ht="43.2" x14ac:dyDescent="0.3">
      <c r="A304" s="109">
        <v>9016</v>
      </c>
      <c r="B304" s="554" t="s">
        <v>548</v>
      </c>
      <c r="C304" s="447" t="s">
        <v>230</v>
      </c>
      <c r="D304" s="132">
        <v>0</v>
      </c>
      <c r="E304" s="132">
        <v>0</v>
      </c>
      <c r="F304" s="132">
        <v>0</v>
      </c>
      <c r="G304" s="132">
        <v>0</v>
      </c>
      <c r="H304" s="132">
        <v>0</v>
      </c>
      <c r="I304" s="132">
        <v>0</v>
      </c>
      <c r="J304" s="132">
        <v>0</v>
      </c>
      <c r="K304" s="132"/>
      <c r="L304" s="132"/>
      <c r="M304" s="132"/>
      <c r="N304" s="132"/>
      <c r="O304" s="132"/>
      <c r="P304" s="132"/>
      <c r="Q304" s="132"/>
      <c r="R304" s="132"/>
      <c r="S304" s="132"/>
      <c r="T304" s="132"/>
      <c r="U304" s="132"/>
      <c r="V304" s="132"/>
      <c r="W304" s="132"/>
      <c r="X304" s="132"/>
      <c r="Y304" s="132"/>
      <c r="Z304" s="132"/>
      <c r="AA304" s="132"/>
      <c r="AB304" s="132"/>
      <c r="AC304" s="132"/>
      <c r="AD304" s="132"/>
      <c r="AE304" s="132"/>
      <c r="AF304" s="132"/>
      <c r="AG304" s="132"/>
      <c r="AH304" s="132"/>
      <c r="AI304" s="132"/>
      <c r="AJ304" s="132"/>
      <c r="AK304" s="132"/>
      <c r="AL304" s="132"/>
      <c r="AM304" s="132"/>
      <c r="AN304" s="132"/>
      <c r="AO304" s="132"/>
      <c r="AP304" s="132"/>
      <c r="AQ304" s="132"/>
      <c r="AR304" s="132"/>
      <c r="AS304" s="132"/>
      <c r="AT304" s="132"/>
      <c r="AU304" s="132"/>
      <c r="AV304" s="132"/>
      <c r="AW304" s="132"/>
      <c r="AX304" s="132"/>
      <c r="AY304" s="132"/>
      <c r="AZ304" s="132"/>
      <c r="BA304" s="132"/>
      <c r="BB304" s="132"/>
      <c r="BC304" s="132"/>
      <c r="BD304" s="132"/>
      <c r="BE304" s="132"/>
      <c r="BF304" s="132"/>
      <c r="BG304" s="132"/>
      <c r="BH304" s="132"/>
      <c r="BI304" s="132"/>
      <c r="BJ304" s="132"/>
      <c r="BK304" s="132"/>
      <c r="BL304" s="132"/>
      <c r="BM304" s="132"/>
      <c r="BN304" s="132"/>
      <c r="BO304" s="132"/>
      <c r="BP304" s="132"/>
      <c r="BQ304" s="132"/>
      <c r="BR304" s="132"/>
      <c r="BS304" s="132"/>
      <c r="BT304" s="132"/>
      <c r="BU304" s="132"/>
      <c r="BV304" s="132"/>
      <c r="BW304" s="132"/>
      <c r="BX304" s="132"/>
      <c r="BY304" s="132"/>
      <c r="BZ304" s="132"/>
      <c r="CA304" s="132"/>
      <c r="CB304" s="132"/>
      <c r="CC304" s="132"/>
      <c r="CD304" s="132"/>
      <c r="CE304" s="132"/>
      <c r="CF304" s="132"/>
      <c r="CG304" s="132"/>
      <c r="CH304" s="132"/>
      <c r="CI304" s="132"/>
      <c r="CJ304" s="132"/>
      <c r="CK304" s="132"/>
      <c r="CL304" s="132"/>
      <c r="CM304" s="132"/>
      <c r="CN304" s="132"/>
      <c r="CO304" s="132"/>
      <c r="CP304" s="132"/>
      <c r="CQ304" s="132"/>
      <c r="CR304" s="132"/>
      <c r="CS304" s="132"/>
      <c r="CT304" s="132"/>
      <c r="CU304" s="132"/>
    </row>
    <row r="305" spans="1:104" x14ac:dyDescent="0.3">
      <c r="A305" s="109">
        <v>9017</v>
      </c>
      <c r="B305" s="451" t="s">
        <v>549</v>
      </c>
      <c r="C305" s="433" t="s">
        <v>550</v>
      </c>
      <c r="D305" s="132">
        <v>0</v>
      </c>
      <c r="E305" s="132">
        <v>0</v>
      </c>
      <c r="F305" s="132">
        <v>0</v>
      </c>
      <c r="G305" s="132">
        <v>0</v>
      </c>
      <c r="H305" s="132">
        <v>0</v>
      </c>
      <c r="I305" s="132">
        <v>0</v>
      </c>
      <c r="J305" s="132">
        <v>0</v>
      </c>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2"/>
      <c r="AG305" s="132"/>
      <c r="AH305" s="132"/>
      <c r="AI305" s="132"/>
      <c r="AJ305" s="132"/>
      <c r="AK305" s="132"/>
      <c r="AL305" s="132"/>
      <c r="AM305" s="132"/>
      <c r="AN305" s="132"/>
      <c r="AO305" s="132"/>
      <c r="AP305" s="132"/>
      <c r="AQ305" s="132"/>
      <c r="AR305" s="132"/>
      <c r="AS305" s="132"/>
      <c r="AT305" s="132"/>
      <c r="AU305" s="132"/>
      <c r="AV305" s="132"/>
      <c r="AW305" s="132"/>
      <c r="AX305" s="132"/>
      <c r="AY305" s="132"/>
      <c r="AZ305" s="132"/>
      <c r="BA305" s="132"/>
      <c r="BB305" s="132"/>
      <c r="BC305" s="132"/>
      <c r="BD305" s="132"/>
      <c r="BE305" s="132"/>
      <c r="BF305" s="132"/>
      <c r="BG305" s="132"/>
      <c r="BH305" s="132"/>
      <c r="BI305" s="132"/>
      <c r="BJ305" s="132"/>
      <c r="BK305" s="132"/>
      <c r="BL305" s="132"/>
      <c r="BM305" s="132"/>
      <c r="BN305" s="132"/>
      <c r="BO305" s="132"/>
      <c r="BP305" s="132"/>
      <c r="BQ305" s="132"/>
      <c r="BR305" s="132"/>
      <c r="BS305" s="132"/>
      <c r="BT305" s="132"/>
      <c r="BU305" s="132"/>
      <c r="BV305" s="132"/>
      <c r="BW305" s="132"/>
      <c r="BX305" s="132"/>
      <c r="BY305" s="132"/>
      <c r="BZ305" s="132"/>
      <c r="CA305" s="132"/>
      <c r="CB305" s="132"/>
      <c r="CC305" s="132"/>
      <c r="CD305" s="132"/>
      <c r="CE305" s="132"/>
      <c r="CF305" s="132"/>
      <c r="CG305" s="132"/>
      <c r="CH305" s="132"/>
      <c r="CI305" s="132"/>
      <c r="CJ305" s="132"/>
      <c r="CK305" s="132"/>
      <c r="CL305" s="132"/>
      <c r="CM305" s="132"/>
      <c r="CN305" s="132"/>
      <c r="CO305" s="132"/>
      <c r="CP305" s="132"/>
      <c r="CQ305" s="132"/>
      <c r="CR305" s="132"/>
      <c r="CS305" s="132"/>
      <c r="CT305" s="132"/>
      <c r="CU305" s="132"/>
      <c r="CV305" s="132"/>
      <c r="CW305" s="132"/>
      <c r="CX305" s="132"/>
      <c r="CY305" s="132"/>
      <c r="CZ305" s="132"/>
    </row>
    <row r="306" spans="1:104" ht="57.6" x14ac:dyDescent="0.3">
      <c r="A306" s="109">
        <v>9018</v>
      </c>
      <c r="B306" s="386" t="s">
        <v>551</v>
      </c>
      <c r="C306" s="386" t="s">
        <v>552</v>
      </c>
      <c r="D306" s="132">
        <v>0</v>
      </c>
      <c r="E306" s="132">
        <v>111797</v>
      </c>
      <c r="F306" s="132">
        <v>843163</v>
      </c>
      <c r="G306" s="132">
        <v>188316</v>
      </c>
      <c r="H306" s="132">
        <v>50227</v>
      </c>
      <c r="I306" s="132">
        <v>611460</v>
      </c>
      <c r="J306" s="132">
        <v>1136166</v>
      </c>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132"/>
      <c r="BJ306" s="132"/>
      <c r="BK306" s="132"/>
      <c r="BL306" s="132"/>
      <c r="BM306" s="132"/>
      <c r="BN306" s="132"/>
      <c r="BO306" s="132"/>
      <c r="BP306" s="132"/>
      <c r="BQ306" s="132"/>
      <c r="BR306" s="132"/>
      <c r="BS306" s="132"/>
      <c r="BT306" s="132"/>
      <c r="BU306" s="132"/>
      <c r="BV306" s="132"/>
      <c r="BW306" s="132"/>
      <c r="BX306" s="132"/>
      <c r="BY306" s="132"/>
      <c r="BZ306" s="132"/>
      <c r="CA306" s="132"/>
      <c r="CB306" s="132"/>
      <c r="CC306" s="132"/>
      <c r="CD306" s="132"/>
      <c r="CE306" s="132"/>
      <c r="CF306" s="132"/>
      <c r="CG306" s="132"/>
      <c r="CH306" s="132"/>
      <c r="CI306" s="132"/>
      <c r="CJ306" s="132"/>
      <c r="CK306" s="132"/>
      <c r="CL306" s="132"/>
      <c r="CM306" s="132"/>
      <c r="CN306" s="132"/>
      <c r="CO306" s="132"/>
      <c r="CP306" s="132"/>
      <c r="CQ306" s="132"/>
      <c r="CR306" s="132"/>
      <c r="CS306" s="132"/>
      <c r="CT306" s="132"/>
      <c r="CU306" s="132"/>
      <c r="CV306" s="132"/>
      <c r="CW306" s="132"/>
      <c r="CX306" s="132"/>
      <c r="CY306" s="132"/>
      <c r="CZ306" s="132"/>
    </row>
    <row r="307" spans="1:104" ht="72" x14ac:dyDescent="0.3">
      <c r="A307" s="109">
        <v>9019</v>
      </c>
      <c r="B307" s="451" t="s">
        <v>553</v>
      </c>
      <c r="C307" s="451" t="s">
        <v>554</v>
      </c>
      <c r="D307" s="132">
        <v>0</v>
      </c>
      <c r="E307" s="132">
        <v>111797</v>
      </c>
      <c r="F307" s="132">
        <v>843163</v>
      </c>
      <c r="G307" s="132">
        <v>188316</v>
      </c>
      <c r="H307" s="132">
        <v>50227</v>
      </c>
      <c r="I307" s="132">
        <v>611460</v>
      </c>
      <c r="J307" s="132">
        <v>1136166</v>
      </c>
      <c r="K307" s="132"/>
      <c r="L307" s="132"/>
      <c r="M307" s="132"/>
      <c r="N307" s="132"/>
      <c r="O307" s="132"/>
      <c r="P307" s="132"/>
      <c r="Q307" s="132"/>
      <c r="R307" s="132"/>
      <c r="S307" s="132"/>
      <c r="T307" s="132"/>
      <c r="U307" s="132"/>
      <c r="V307" s="132"/>
      <c r="W307" s="132"/>
      <c r="X307" s="132"/>
      <c r="Y307" s="132"/>
      <c r="Z307" s="132"/>
      <c r="AA307" s="132"/>
      <c r="AB307" s="132"/>
      <c r="AC307" s="132"/>
      <c r="AD307" s="132"/>
      <c r="AE307" s="132"/>
      <c r="AF307" s="132"/>
      <c r="AG307" s="132"/>
      <c r="AH307" s="132"/>
      <c r="AI307" s="132"/>
      <c r="AJ307" s="132"/>
      <c r="AK307" s="132"/>
      <c r="AL307" s="132"/>
      <c r="AM307" s="132"/>
      <c r="AN307" s="132"/>
      <c r="AO307" s="132"/>
      <c r="AP307" s="132"/>
      <c r="AQ307" s="132"/>
      <c r="AR307" s="132"/>
      <c r="AS307" s="132"/>
      <c r="AT307" s="132"/>
      <c r="AU307" s="132"/>
      <c r="AV307" s="132"/>
      <c r="AW307" s="132"/>
      <c r="AX307" s="132"/>
      <c r="AY307" s="132"/>
      <c r="AZ307" s="132"/>
      <c r="BA307" s="132"/>
      <c r="BB307" s="132"/>
      <c r="BC307" s="132"/>
      <c r="BD307" s="132"/>
      <c r="BE307" s="132"/>
      <c r="BF307" s="132"/>
      <c r="BG307" s="132"/>
      <c r="BH307" s="132"/>
      <c r="BI307" s="132"/>
      <c r="BJ307" s="132"/>
      <c r="BK307" s="132"/>
      <c r="BL307" s="132"/>
      <c r="BM307" s="132"/>
      <c r="BN307" s="132"/>
      <c r="BO307" s="132"/>
      <c r="BP307" s="132"/>
      <c r="BQ307" s="132"/>
      <c r="BR307" s="132"/>
      <c r="BS307" s="132"/>
      <c r="BT307" s="132"/>
      <c r="BU307" s="132"/>
      <c r="BV307" s="132"/>
      <c r="BW307" s="132"/>
      <c r="BX307" s="132"/>
      <c r="BY307" s="132"/>
      <c r="BZ307" s="132"/>
      <c r="CA307" s="132"/>
      <c r="CB307" s="132"/>
      <c r="CC307" s="132"/>
      <c r="CD307" s="132"/>
      <c r="CE307" s="132"/>
      <c r="CF307" s="132"/>
      <c r="CG307" s="132"/>
      <c r="CH307" s="132"/>
      <c r="CI307" s="132"/>
      <c r="CJ307" s="132"/>
      <c r="CK307" s="132"/>
      <c r="CL307" s="132"/>
      <c r="CM307" s="132"/>
      <c r="CN307" s="132"/>
      <c r="CO307" s="132"/>
      <c r="CP307" s="132"/>
      <c r="CQ307" s="132"/>
      <c r="CR307" s="132"/>
      <c r="CS307" s="132"/>
      <c r="CT307" s="132"/>
      <c r="CU307" s="132"/>
      <c r="CV307" s="132"/>
      <c r="CW307" s="132"/>
      <c r="CX307" s="132"/>
      <c r="CY307" s="132"/>
      <c r="CZ307" s="132"/>
    </row>
    <row r="308" spans="1:104" x14ac:dyDescent="0.3">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row>
    <row r="309" spans="1:104" x14ac:dyDescent="0.3">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132"/>
      <c r="BK309" s="132"/>
      <c r="BL309" s="132"/>
      <c r="BM309" s="132"/>
      <c r="BN309" s="132"/>
      <c r="BO309" s="132"/>
      <c r="BP309" s="132"/>
      <c r="BQ309" s="132"/>
      <c r="BR309" s="132"/>
      <c r="BS309" s="132"/>
      <c r="BT309" s="132"/>
      <c r="BU309" s="132"/>
      <c r="BV309" s="132"/>
      <c r="BW309" s="132"/>
      <c r="BX309" s="132"/>
      <c r="BY309" s="132"/>
      <c r="BZ309" s="132"/>
      <c r="CA309" s="132"/>
      <c r="CB309" s="132"/>
      <c r="CC309" s="132"/>
      <c r="CD309" s="132"/>
      <c r="CE309" s="132"/>
      <c r="CF309" s="132"/>
      <c r="CG309" s="132"/>
      <c r="CH309" s="132"/>
      <c r="CI309" s="132"/>
      <c r="CJ309" s="132"/>
      <c r="CK309" s="132"/>
      <c r="CL309" s="132"/>
      <c r="CM309" s="132"/>
      <c r="CN309" s="132"/>
      <c r="CO309" s="132"/>
      <c r="CP309" s="132"/>
      <c r="CQ309" s="132"/>
      <c r="CR309" s="132"/>
      <c r="CS309" s="132"/>
      <c r="CT309" s="132"/>
      <c r="CU309" s="132"/>
      <c r="CV309" s="132"/>
      <c r="CW309" s="132"/>
      <c r="CX309" s="132"/>
      <c r="CY309" s="132"/>
      <c r="CZ309" s="132"/>
    </row>
    <row r="310" spans="1:104" x14ac:dyDescent="0.3">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2"/>
      <c r="CL310" s="132"/>
      <c r="CM310" s="132"/>
      <c r="CN310" s="132"/>
      <c r="CO310" s="132"/>
      <c r="CP310" s="132"/>
      <c r="CQ310" s="132"/>
      <c r="CR310" s="132"/>
      <c r="CS310" s="132"/>
      <c r="CT310" s="132"/>
      <c r="CU310" s="132"/>
      <c r="CV310" s="132"/>
      <c r="CW310" s="132"/>
      <c r="CX310" s="132"/>
      <c r="CY310" s="132"/>
      <c r="CZ310" s="132"/>
    </row>
    <row r="311" spans="1:104" x14ac:dyDescent="0.3">
      <c r="A311" s="109">
        <v>0</v>
      </c>
      <c r="B311" s="386" t="s">
        <v>558</v>
      </c>
      <c r="C311" s="132"/>
      <c r="D311" s="132">
        <f>D289</f>
        <v>217819030.80000001</v>
      </c>
      <c r="E311" s="132">
        <f t="shared" ref="E311:J311" si="0">E289</f>
        <v>149211563.09999999</v>
      </c>
      <c r="F311" s="132">
        <f t="shared" si="0"/>
        <v>231776706</v>
      </c>
      <c r="G311" s="132">
        <f t="shared" si="0"/>
        <v>68743834</v>
      </c>
      <c r="H311" s="132">
        <f t="shared" si="0"/>
        <v>91519108</v>
      </c>
      <c r="I311" s="132">
        <f t="shared" si="0"/>
        <v>65387049</v>
      </c>
      <c r="J311" s="132">
        <f t="shared" si="0"/>
        <v>71647203</v>
      </c>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row>
    <row r="312" spans="1:104" s="132" customFormat="1" x14ac:dyDescent="0.3">
      <c r="A312" s="109"/>
      <c r="B312" s="386" t="s">
        <v>557</v>
      </c>
    </row>
    <row r="313" spans="1:104" x14ac:dyDescent="0.3">
      <c r="A313" s="432">
        <v>906</v>
      </c>
      <c r="C313" s="132"/>
      <c r="D313" s="132">
        <f t="shared" ref="D313:J314" si="1">D248</f>
        <v>1</v>
      </c>
      <c r="E313" s="132">
        <f t="shared" si="1"/>
        <v>1</v>
      </c>
      <c r="F313" s="132">
        <f t="shared" si="1"/>
        <v>1</v>
      </c>
      <c r="G313" s="132">
        <f t="shared" si="1"/>
        <v>1</v>
      </c>
      <c r="H313" s="132">
        <f t="shared" si="1"/>
        <v>1</v>
      </c>
      <c r="I313" s="132">
        <f t="shared" si="1"/>
        <v>1</v>
      </c>
      <c r="J313" s="132">
        <f t="shared" si="1"/>
        <v>1</v>
      </c>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BP313" s="132"/>
      <c r="BQ313" s="132"/>
      <c r="BR313" s="132"/>
      <c r="BS313" s="132"/>
      <c r="BT313" s="132"/>
      <c r="BU313" s="132"/>
      <c r="BV313" s="132"/>
      <c r="BW313" s="132"/>
      <c r="BX313" s="132"/>
      <c r="BY313" s="132"/>
      <c r="BZ313" s="132"/>
      <c r="CA313" s="132"/>
      <c r="CB313" s="132"/>
      <c r="CC313" s="132"/>
      <c r="CD313" s="132"/>
      <c r="CE313" s="132"/>
      <c r="CF313" s="132"/>
      <c r="CG313" s="132"/>
      <c r="CH313" s="132"/>
      <c r="CI313" s="132"/>
      <c r="CJ313" s="132"/>
      <c r="CK313" s="132"/>
      <c r="CL313" s="132"/>
      <c r="CM313" s="132"/>
      <c r="CN313" s="132"/>
      <c r="CO313" s="132"/>
      <c r="CP313" s="132"/>
      <c r="CQ313" s="132"/>
      <c r="CR313" s="132"/>
      <c r="CS313" s="132"/>
      <c r="CT313" s="132"/>
      <c r="CU313" s="132"/>
      <c r="CV313" s="132"/>
      <c r="CW313" s="132"/>
      <c r="CX313" s="132"/>
      <c r="CY313" s="132"/>
      <c r="CZ313" s="132"/>
    </row>
    <row r="314" spans="1:104" x14ac:dyDescent="0.3">
      <c r="A314" s="432">
        <v>907</v>
      </c>
      <c r="C314" s="132"/>
      <c r="D314" s="132">
        <f t="shared" si="1"/>
        <v>2</v>
      </c>
      <c r="E314" s="132">
        <f t="shared" si="1"/>
        <v>2</v>
      </c>
      <c r="F314" s="132">
        <f t="shared" si="1"/>
        <v>2</v>
      </c>
      <c r="G314" s="132">
        <f t="shared" si="1"/>
        <v>2</v>
      </c>
      <c r="H314" s="132">
        <f t="shared" si="1"/>
        <v>2</v>
      </c>
      <c r="I314" s="132">
        <f t="shared" si="1"/>
        <v>2</v>
      </c>
      <c r="J314" s="132">
        <f t="shared" si="1"/>
        <v>2</v>
      </c>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BP314" s="132"/>
      <c r="BQ314" s="132"/>
      <c r="BR314" s="132"/>
      <c r="BS314" s="132"/>
      <c r="BT314" s="132"/>
      <c r="BU314" s="132"/>
      <c r="BV314" s="132"/>
      <c r="BW314" s="132"/>
      <c r="BX314" s="132"/>
      <c r="BY314" s="132"/>
      <c r="BZ314" s="132"/>
      <c r="CA314" s="132"/>
      <c r="CB314" s="132"/>
      <c r="CC314" s="132"/>
      <c r="CD314" s="132"/>
      <c r="CE314" s="132"/>
      <c r="CF314" s="132"/>
      <c r="CG314" s="132"/>
      <c r="CH314" s="132"/>
      <c r="CI314" s="132"/>
      <c r="CJ314" s="132"/>
      <c r="CK314" s="132"/>
      <c r="CL314" s="132"/>
      <c r="CM314" s="132"/>
      <c r="CN314" s="132"/>
      <c r="CO314" s="132"/>
      <c r="CP314" s="132"/>
      <c r="CQ314" s="132"/>
      <c r="CR314" s="132"/>
      <c r="CS314" s="132"/>
      <c r="CT314" s="132"/>
      <c r="CU314" s="132"/>
      <c r="CV314" s="132"/>
      <c r="CW314" s="132"/>
      <c r="CX314" s="132"/>
      <c r="CY314" s="132"/>
      <c r="CZ314" s="132"/>
    </row>
    <row r="315" spans="1:104" x14ac:dyDescent="0.3">
      <c r="A315" s="432">
        <v>951</v>
      </c>
      <c r="C315" s="132"/>
      <c r="D315" s="132">
        <f t="shared" ref="D315:J315" si="2">D254</f>
        <v>2</v>
      </c>
      <c r="E315" s="132">
        <f t="shared" si="2"/>
        <v>2</v>
      </c>
      <c r="F315" s="132">
        <f t="shared" si="2"/>
        <v>2</v>
      </c>
      <c r="G315" s="132">
        <f t="shared" si="2"/>
        <v>2</v>
      </c>
      <c r="H315" s="132">
        <f t="shared" si="2"/>
        <v>2</v>
      </c>
      <c r="I315" s="132">
        <f t="shared" si="2"/>
        <v>2</v>
      </c>
      <c r="J315" s="132">
        <f t="shared" si="2"/>
        <v>2</v>
      </c>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BP315" s="132"/>
      <c r="BQ315" s="132"/>
      <c r="BR315" s="132"/>
      <c r="BS315" s="132"/>
      <c r="BT315" s="132"/>
      <c r="BU315" s="132"/>
      <c r="BV315" s="132"/>
      <c r="BW315" s="132"/>
      <c r="BX315" s="132"/>
      <c r="BY315" s="132"/>
      <c r="BZ315" s="132"/>
      <c r="CA315" s="132"/>
      <c r="CB315" s="132"/>
      <c r="CC315" s="132"/>
      <c r="CD315" s="132"/>
      <c r="CE315" s="132"/>
      <c r="CF315" s="132"/>
      <c r="CG315" s="132"/>
      <c r="CH315" s="132"/>
      <c r="CI315" s="132"/>
      <c r="CJ315" s="132"/>
      <c r="CK315" s="132"/>
      <c r="CL315" s="132"/>
      <c r="CM315" s="132"/>
      <c r="CN315" s="132"/>
      <c r="CO315" s="132"/>
      <c r="CP315" s="132"/>
      <c r="CQ315" s="132"/>
      <c r="CR315" s="132"/>
      <c r="CS315" s="132"/>
      <c r="CT315" s="132"/>
      <c r="CU315" s="132"/>
      <c r="CV315" s="132"/>
      <c r="CW315" s="132"/>
      <c r="CX315" s="132"/>
      <c r="CY315" s="132"/>
      <c r="CZ315" s="132"/>
    </row>
    <row r="316" spans="1:104" x14ac:dyDescent="0.3">
      <c r="A316" s="432">
        <v>953</v>
      </c>
      <c r="C316" s="132"/>
      <c r="D316" s="132">
        <f t="shared" ref="D316:J316" si="3">D256</f>
        <v>2</v>
      </c>
      <c r="E316" s="132">
        <f t="shared" si="3"/>
        <v>2</v>
      </c>
      <c r="F316" s="132">
        <f t="shared" si="3"/>
        <v>2</v>
      </c>
      <c r="G316" s="132">
        <f t="shared" si="3"/>
        <v>2</v>
      </c>
      <c r="H316" s="132">
        <f t="shared" si="3"/>
        <v>2</v>
      </c>
      <c r="I316" s="132">
        <f t="shared" si="3"/>
        <v>2</v>
      </c>
      <c r="J316" s="132">
        <f t="shared" si="3"/>
        <v>2</v>
      </c>
      <c r="K316" s="132"/>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132"/>
      <c r="BJ316" s="132"/>
      <c r="BK316" s="132"/>
      <c r="BL316" s="132"/>
      <c r="BM316" s="132"/>
      <c r="BN316" s="132"/>
      <c r="BO316" s="132"/>
      <c r="BP316" s="132"/>
      <c r="BQ316" s="132"/>
      <c r="BR316" s="132"/>
      <c r="BS316" s="132"/>
      <c r="BT316" s="132"/>
      <c r="BU316" s="132"/>
      <c r="BV316" s="132"/>
      <c r="BW316" s="132"/>
      <c r="BX316" s="132"/>
      <c r="BY316" s="132"/>
      <c r="BZ316" s="132"/>
      <c r="CA316" s="132"/>
      <c r="CB316" s="132"/>
      <c r="CC316" s="132"/>
      <c r="CD316" s="132"/>
      <c r="CE316" s="132"/>
      <c r="CF316" s="132"/>
      <c r="CG316" s="132"/>
      <c r="CH316" s="132"/>
      <c r="CI316" s="132"/>
      <c r="CJ316" s="132"/>
      <c r="CK316" s="132"/>
      <c r="CL316" s="132"/>
      <c r="CM316" s="132"/>
      <c r="CN316" s="132"/>
      <c r="CO316" s="132"/>
      <c r="CP316" s="132"/>
      <c r="CQ316" s="132"/>
      <c r="CR316" s="132"/>
      <c r="CS316" s="132"/>
      <c r="CT316" s="132"/>
      <c r="CU316" s="132"/>
      <c r="CV316" s="132"/>
      <c r="CW316" s="132"/>
      <c r="CX316" s="132"/>
      <c r="CY316" s="132"/>
      <c r="CZ316" s="132"/>
    </row>
    <row r="317" spans="1:104" x14ac:dyDescent="0.3">
      <c r="A317" s="432">
        <v>955</v>
      </c>
      <c r="C317" s="132"/>
      <c r="D317" s="132">
        <f t="shared" ref="D317:J317" si="4">D258</f>
        <v>0</v>
      </c>
      <c r="E317" s="132">
        <f t="shared" si="4"/>
        <v>0</v>
      </c>
      <c r="F317" s="132">
        <f t="shared" si="4"/>
        <v>0</v>
      </c>
      <c r="G317" s="132">
        <f t="shared" si="4"/>
        <v>1</v>
      </c>
      <c r="H317" s="132">
        <f t="shared" si="4"/>
        <v>0</v>
      </c>
      <c r="I317" s="132">
        <f t="shared" si="4"/>
        <v>0</v>
      </c>
      <c r="J317" s="132">
        <f t="shared" si="4"/>
        <v>0</v>
      </c>
      <c r="K317" s="132"/>
      <c r="L317" s="132"/>
      <c r="M317" s="132"/>
      <c r="N317" s="132"/>
      <c r="O317" s="132"/>
      <c r="P317" s="132"/>
      <c r="Q317" s="132"/>
      <c r="R317" s="132"/>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132"/>
      <c r="AN317" s="132"/>
      <c r="AO317" s="132"/>
      <c r="AP317" s="132"/>
      <c r="AQ317" s="132"/>
      <c r="AR317" s="132"/>
      <c r="AS317" s="132"/>
      <c r="AT317" s="132"/>
      <c r="AU317" s="132"/>
      <c r="AV317" s="132"/>
      <c r="AW317" s="132"/>
      <c r="AX317" s="132"/>
      <c r="AY317" s="132"/>
      <c r="AZ317" s="132"/>
      <c r="BA317" s="132"/>
      <c r="BB317" s="132"/>
      <c r="BC317" s="132"/>
      <c r="BD317" s="132"/>
      <c r="BE317" s="132"/>
      <c r="BF317" s="132"/>
      <c r="BG317" s="132"/>
      <c r="BH317" s="132"/>
      <c r="BI317" s="132"/>
      <c r="BJ317" s="132"/>
      <c r="BK317" s="132"/>
      <c r="BL317" s="132"/>
      <c r="BM317" s="132"/>
      <c r="BN317" s="132"/>
      <c r="BO317" s="132"/>
      <c r="BP317" s="132"/>
      <c r="BQ317" s="132"/>
      <c r="BR317" s="132"/>
      <c r="BS317" s="132"/>
      <c r="BT317" s="132"/>
      <c r="BU317" s="132"/>
      <c r="BV317" s="132"/>
      <c r="BW317" s="132"/>
      <c r="BX317" s="132"/>
      <c r="BY317" s="132"/>
      <c r="BZ317" s="132"/>
      <c r="CA317" s="132"/>
      <c r="CB317" s="132"/>
      <c r="CC317" s="132"/>
      <c r="CD317" s="132"/>
      <c r="CE317" s="132"/>
      <c r="CF317" s="132"/>
      <c r="CG317" s="132"/>
      <c r="CH317" s="132"/>
      <c r="CI317" s="132"/>
      <c r="CJ317" s="132"/>
      <c r="CK317" s="132"/>
      <c r="CL317" s="132"/>
      <c r="CM317" s="132"/>
      <c r="CN317" s="132"/>
      <c r="CO317" s="132"/>
      <c r="CP317" s="132"/>
      <c r="CQ317" s="132"/>
      <c r="CR317" s="132"/>
      <c r="CS317" s="132"/>
      <c r="CT317" s="132"/>
      <c r="CU317" s="132"/>
      <c r="CV317" s="132"/>
      <c r="CW317" s="132"/>
      <c r="CX317" s="132"/>
      <c r="CY317" s="132"/>
      <c r="CZ317" s="132"/>
    </row>
    <row r="318" spans="1:104" x14ac:dyDescent="0.3">
      <c r="A318" s="432">
        <v>957</v>
      </c>
      <c r="C318" s="132"/>
      <c r="D318" s="132">
        <f t="shared" ref="D318:J318" si="5">D260</f>
        <v>0</v>
      </c>
      <c r="E318" s="132">
        <f t="shared" si="5"/>
        <v>0</v>
      </c>
      <c r="F318" s="132">
        <f t="shared" si="5"/>
        <v>0</v>
      </c>
      <c r="G318" s="132">
        <f t="shared" si="5"/>
        <v>0</v>
      </c>
      <c r="H318" s="132">
        <f t="shared" si="5"/>
        <v>0</v>
      </c>
      <c r="I318" s="132">
        <f t="shared" si="5"/>
        <v>0</v>
      </c>
      <c r="J318" s="132">
        <f t="shared" si="5"/>
        <v>0</v>
      </c>
      <c r="K318" s="132"/>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132"/>
      <c r="BJ318" s="132"/>
      <c r="BK318" s="132"/>
      <c r="BL318" s="132"/>
      <c r="BM318" s="132"/>
      <c r="BN318" s="132"/>
      <c r="BO318" s="132"/>
      <c r="BP318" s="132"/>
      <c r="BQ318" s="132"/>
      <c r="BR318" s="132"/>
      <c r="BS318" s="132"/>
      <c r="BT318" s="132"/>
      <c r="BU318" s="132"/>
      <c r="BV318" s="132"/>
      <c r="BW318" s="132"/>
      <c r="BX318" s="132"/>
      <c r="BY318" s="132"/>
      <c r="BZ318" s="132"/>
      <c r="CA318" s="132"/>
      <c r="CB318" s="132"/>
      <c r="CC318" s="132"/>
      <c r="CD318" s="132"/>
      <c r="CE318" s="132"/>
      <c r="CF318" s="132"/>
      <c r="CG318" s="132"/>
      <c r="CH318" s="132"/>
      <c r="CI318" s="132"/>
      <c r="CJ318" s="132"/>
      <c r="CK318" s="132"/>
      <c r="CL318" s="132"/>
      <c r="CM318" s="132"/>
      <c r="CN318" s="132"/>
      <c r="CO318" s="132"/>
      <c r="CP318" s="132"/>
      <c r="CQ318" s="132"/>
      <c r="CR318" s="132"/>
      <c r="CS318" s="132"/>
      <c r="CT318" s="132"/>
      <c r="CU318" s="132"/>
      <c r="CV318" s="132"/>
      <c r="CW318" s="132"/>
      <c r="CX318" s="132"/>
      <c r="CY318" s="132"/>
      <c r="CZ318" s="132"/>
    </row>
    <row r="319" spans="1:104" x14ac:dyDescent="0.3">
      <c r="A319" s="432">
        <v>959</v>
      </c>
      <c r="C319" s="132"/>
      <c r="D319" s="132">
        <f t="shared" ref="D319:J319" si="6">D262</f>
        <v>3</v>
      </c>
      <c r="E319" s="132">
        <f t="shared" si="6"/>
        <v>3</v>
      </c>
      <c r="F319" s="132">
        <f t="shared" si="6"/>
        <v>2</v>
      </c>
      <c r="G319" s="132">
        <f t="shared" si="6"/>
        <v>2</v>
      </c>
      <c r="H319" s="132">
        <f t="shared" si="6"/>
        <v>3</v>
      </c>
      <c r="I319" s="132">
        <f t="shared" si="6"/>
        <v>2</v>
      </c>
      <c r="J319" s="132">
        <f t="shared" si="6"/>
        <v>3</v>
      </c>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132"/>
      <c r="BJ319" s="132"/>
      <c r="BK319" s="132"/>
      <c r="BL319" s="132"/>
      <c r="BM319" s="132"/>
      <c r="BN319" s="132"/>
      <c r="BO319" s="132"/>
      <c r="BP319" s="132"/>
      <c r="BQ319" s="132"/>
      <c r="BR319" s="132"/>
      <c r="BS319" s="132"/>
      <c r="BT319" s="132"/>
      <c r="BU319" s="132"/>
      <c r="BV319" s="132"/>
      <c r="BW319" s="132"/>
      <c r="BX319" s="132"/>
      <c r="BY319" s="132"/>
      <c r="BZ319" s="132"/>
      <c r="CA319" s="132"/>
      <c r="CB319" s="132"/>
      <c r="CC319" s="132"/>
      <c r="CD319" s="132"/>
      <c r="CE319" s="132"/>
      <c r="CF319" s="132"/>
      <c r="CG319" s="132"/>
      <c r="CH319" s="132"/>
      <c r="CI319" s="132"/>
      <c r="CJ319" s="132"/>
      <c r="CK319" s="132"/>
      <c r="CL319" s="132"/>
      <c r="CM319" s="132"/>
      <c r="CN319" s="132"/>
      <c r="CO319" s="132"/>
      <c r="CP319" s="132"/>
      <c r="CQ319" s="132"/>
      <c r="CR319" s="132"/>
      <c r="CS319" s="132"/>
      <c r="CT319" s="132"/>
      <c r="CU319" s="132"/>
      <c r="CV319" s="132"/>
      <c r="CW319" s="132"/>
      <c r="CX319" s="132"/>
      <c r="CY319" s="132"/>
      <c r="CZ319" s="132"/>
    </row>
    <row r="320" spans="1:104" x14ac:dyDescent="0.3">
      <c r="A320" s="109">
        <v>965</v>
      </c>
      <c r="C320" s="132"/>
      <c r="D320" s="132">
        <f t="shared" ref="D320:J320" si="7">D266</f>
        <v>0</v>
      </c>
      <c r="E320" s="132">
        <f t="shared" si="7"/>
        <v>0</v>
      </c>
      <c r="F320" s="132">
        <f t="shared" si="7"/>
        <v>0</v>
      </c>
      <c r="G320" s="132">
        <f t="shared" si="7"/>
        <v>0</v>
      </c>
      <c r="H320" s="132">
        <f t="shared" si="7"/>
        <v>0</v>
      </c>
      <c r="I320" s="132">
        <f t="shared" si="7"/>
        <v>0</v>
      </c>
      <c r="J320" s="132">
        <f t="shared" si="7"/>
        <v>0</v>
      </c>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132"/>
      <c r="BJ320" s="132"/>
      <c r="BK320" s="132"/>
      <c r="BL320" s="132"/>
      <c r="BM320" s="132"/>
      <c r="BN320" s="132"/>
      <c r="BO320" s="132"/>
      <c r="BP320" s="132"/>
      <c r="BQ320" s="132"/>
      <c r="BR320" s="132"/>
      <c r="BS320" s="132"/>
      <c r="BT320" s="132"/>
      <c r="BU320" s="132"/>
      <c r="BV320" s="132"/>
      <c r="BW320" s="132"/>
      <c r="BX320" s="132"/>
      <c r="BY320" s="132"/>
      <c r="BZ320" s="132"/>
      <c r="CA320" s="132"/>
      <c r="CB320" s="132"/>
      <c r="CC320" s="132"/>
      <c r="CD320" s="132"/>
      <c r="CE320" s="132"/>
      <c r="CF320" s="132"/>
      <c r="CG320" s="132"/>
      <c r="CH320" s="132"/>
      <c r="CI320" s="132"/>
      <c r="CJ320" s="132"/>
      <c r="CK320" s="132"/>
      <c r="CL320" s="132"/>
      <c r="CM320" s="132"/>
      <c r="CN320" s="132"/>
      <c r="CO320" s="132"/>
      <c r="CP320" s="132"/>
      <c r="CQ320" s="132"/>
      <c r="CR320" s="132"/>
      <c r="CS320" s="132"/>
      <c r="CT320" s="132"/>
      <c r="CU320" s="132"/>
      <c r="CV320" s="132"/>
      <c r="CW320" s="132"/>
      <c r="CX320" s="132"/>
      <c r="CY320" s="132"/>
      <c r="CZ320" s="132"/>
    </row>
    <row r="321" spans="1:104" x14ac:dyDescent="0.3">
      <c r="A321" s="432">
        <v>973</v>
      </c>
      <c r="C321" s="132"/>
      <c r="D321" s="132">
        <f>D269</f>
        <v>0</v>
      </c>
      <c r="E321" s="132">
        <f t="shared" ref="E321:J327" si="8">E269</f>
        <v>0</v>
      </c>
      <c r="F321" s="132">
        <f t="shared" si="8"/>
        <v>0</v>
      </c>
      <c r="G321" s="132">
        <f t="shared" si="8"/>
        <v>0</v>
      </c>
      <c r="H321" s="132">
        <f t="shared" si="8"/>
        <v>0</v>
      </c>
      <c r="I321" s="132">
        <f t="shared" si="8"/>
        <v>0</v>
      </c>
      <c r="J321" s="132">
        <f t="shared" si="8"/>
        <v>0</v>
      </c>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132"/>
      <c r="BJ321" s="132"/>
      <c r="BK321" s="132"/>
      <c r="BL321" s="132"/>
      <c r="BM321" s="132"/>
      <c r="BN321" s="132"/>
      <c r="BO321" s="132"/>
      <c r="BP321" s="132"/>
      <c r="BQ321" s="132"/>
      <c r="BR321" s="132"/>
      <c r="BS321" s="132"/>
      <c r="BT321" s="132"/>
      <c r="BU321" s="132"/>
      <c r="BV321" s="132"/>
      <c r="BW321" s="132"/>
      <c r="BX321" s="132"/>
      <c r="BY321" s="132"/>
      <c r="BZ321" s="132"/>
      <c r="CA321" s="132"/>
      <c r="CB321" s="132"/>
      <c r="CC321" s="132"/>
      <c r="CD321" s="132"/>
      <c r="CE321" s="132"/>
      <c r="CF321" s="132"/>
      <c r="CG321" s="132"/>
      <c r="CH321" s="132"/>
      <c r="CI321" s="132"/>
      <c r="CJ321" s="132"/>
      <c r="CK321" s="132"/>
      <c r="CL321" s="132"/>
      <c r="CM321" s="132"/>
      <c r="CN321" s="132"/>
      <c r="CO321" s="132"/>
      <c r="CP321" s="132"/>
      <c r="CQ321" s="132"/>
      <c r="CR321" s="132"/>
      <c r="CS321" s="132"/>
      <c r="CT321" s="132"/>
      <c r="CU321" s="132"/>
      <c r="CV321" s="132"/>
      <c r="CW321" s="132"/>
      <c r="CX321" s="132"/>
      <c r="CY321" s="132"/>
      <c r="CZ321" s="132"/>
    </row>
    <row r="322" spans="1:104" x14ac:dyDescent="0.3">
      <c r="A322" s="432">
        <v>974</v>
      </c>
      <c r="C322" s="132"/>
      <c r="D322" s="132">
        <f t="shared" ref="D322:J327" si="9">D270</f>
        <v>0</v>
      </c>
      <c r="E322" s="132">
        <f t="shared" si="9"/>
        <v>0</v>
      </c>
      <c r="F322" s="132">
        <f t="shared" si="9"/>
        <v>0</v>
      </c>
      <c r="G322" s="132">
        <f t="shared" si="9"/>
        <v>0</v>
      </c>
      <c r="H322" s="132">
        <f t="shared" si="9"/>
        <v>0</v>
      </c>
      <c r="I322" s="132">
        <f t="shared" si="9"/>
        <v>0</v>
      </c>
      <c r="J322" s="132">
        <f t="shared" si="9"/>
        <v>0</v>
      </c>
      <c r="K322" s="132"/>
      <c r="L322" s="132"/>
      <c r="M322" s="132"/>
      <c r="N322" s="132"/>
      <c r="O322" s="132"/>
      <c r="P322" s="132"/>
      <c r="Q322" s="132"/>
      <c r="R322" s="132"/>
      <c r="S322" s="132"/>
      <c r="T322" s="132"/>
      <c r="U322" s="132"/>
      <c r="V322" s="132"/>
      <c r="W322" s="132"/>
      <c r="X322" s="132"/>
      <c r="Y322" s="132"/>
      <c r="Z322" s="132"/>
      <c r="AA322" s="132"/>
      <c r="AB322" s="132"/>
      <c r="AC322" s="132"/>
      <c r="AD322" s="132"/>
      <c r="AE322" s="132"/>
      <c r="AF322" s="132"/>
      <c r="AG322" s="132"/>
      <c r="AH322" s="132"/>
      <c r="AI322" s="132"/>
      <c r="AJ322" s="132"/>
      <c r="AK322" s="132"/>
      <c r="AL322" s="132"/>
      <c r="AM322" s="132"/>
      <c r="AN322" s="132"/>
      <c r="AO322" s="132"/>
      <c r="AP322" s="132"/>
      <c r="AQ322" s="132"/>
      <c r="AR322" s="132"/>
      <c r="AS322" s="132"/>
      <c r="AT322" s="132"/>
      <c r="AU322" s="132"/>
      <c r="AV322" s="132"/>
      <c r="AW322" s="132"/>
      <c r="AX322" s="132"/>
      <c r="AY322" s="132"/>
      <c r="AZ322" s="132"/>
      <c r="BA322" s="132"/>
      <c r="BB322" s="132"/>
      <c r="BC322" s="132"/>
      <c r="BD322" s="132"/>
      <c r="BE322" s="132"/>
      <c r="BF322" s="132"/>
      <c r="BG322" s="132"/>
      <c r="BH322" s="132"/>
      <c r="BI322" s="132"/>
      <c r="BJ322" s="132"/>
      <c r="BK322" s="132"/>
      <c r="BL322" s="132"/>
      <c r="BM322" s="132"/>
      <c r="BN322" s="132"/>
      <c r="BO322" s="132"/>
      <c r="BP322" s="132"/>
      <c r="BQ322" s="132"/>
      <c r="BR322" s="132"/>
      <c r="BS322" s="132"/>
      <c r="BT322" s="132"/>
      <c r="BU322" s="132"/>
      <c r="BV322" s="132"/>
      <c r="BW322" s="132"/>
      <c r="BX322" s="132"/>
      <c r="BY322" s="132"/>
      <c r="BZ322" s="132"/>
      <c r="CA322" s="132"/>
      <c r="CB322" s="132"/>
      <c r="CC322" s="132"/>
      <c r="CD322" s="132"/>
      <c r="CE322" s="132"/>
      <c r="CF322" s="132"/>
      <c r="CG322" s="132"/>
      <c r="CH322" s="132"/>
      <c r="CI322" s="132"/>
      <c r="CJ322" s="132"/>
      <c r="CK322" s="132"/>
      <c r="CL322" s="132"/>
      <c r="CM322" s="132"/>
      <c r="CN322" s="132"/>
      <c r="CO322" s="132"/>
      <c r="CP322" s="132"/>
      <c r="CQ322" s="132"/>
      <c r="CR322" s="132"/>
      <c r="CS322" s="132"/>
      <c r="CT322" s="132"/>
      <c r="CU322" s="132"/>
      <c r="CV322" s="132"/>
      <c r="CW322" s="132"/>
      <c r="CX322" s="132"/>
      <c r="CY322" s="132"/>
      <c r="CZ322" s="132"/>
    </row>
    <row r="323" spans="1:104" x14ac:dyDescent="0.3">
      <c r="A323" s="432">
        <v>975</v>
      </c>
      <c r="C323" s="132"/>
      <c r="D323" s="132">
        <f t="shared" si="9"/>
        <v>0</v>
      </c>
      <c r="E323" s="132">
        <f t="shared" si="9"/>
        <v>0</v>
      </c>
      <c r="F323" s="132">
        <f t="shared" si="9"/>
        <v>0</v>
      </c>
      <c r="G323" s="132">
        <f t="shared" si="9"/>
        <v>0</v>
      </c>
      <c r="H323" s="132">
        <f t="shared" si="9"/>
        <v>0</v>
      </c>
      <c r="I323" s="132">
        <f t="shared" si="9"/>
        <v>0</v>
      </c>
      <c r="J323" s="132">
        <f t="shared" si="9"/>
        <v>0</v>
      </c>
      <c r="K323" s="132"/>
      <c r="L323" s="132"/>
      <c r="M323" s="132"/>
      <c r="N323" s="132"/>
      <c r="O323" s="132"/>
      <c r="P323" s="132"/>
      <c r="Q323" s="132"/>
      <c r="R323" s="132"/>
      <c r="S323" s="132"/>
      <c r="T323" s="132"/>
      <c r="U323" s="132"/>
      <c r="V323" s="132"/>
      <c r="W323" s="132"/>
      <c r="X323" s="132"/>
      <c r="Y323" s="132"/>
      <c r="Z323" s="132"/>
      <c r="AA323" s="132"/>
      <c r="AB323" s="132"/>
      <c r="AC323" s="132"/>
      <c r="AD323" s="132"/>
      <c r="AE323" s="132"/>
      <c r="AF323" s="132"/>
      <c r="AG323" s="132"/>
      <c r="AH323" s="132"/>
      <c r="AI323" s="132"/>
      <c r="AJ323" s="132"/>
      <c r="AK323" s="132"/>
      <c r="AL323" s="132"/>
      <c r="AM323" s="132"/>
      <c r="AN323" s="132"/>
      <c r="AO323" s="132"/>
      <c r="AP323" s="132"/>
      <c r="AQ323" s="132"/>
      <c r="AR323" s="132"/>
      <c r="AS323" s="132"/>
      <c r="AT323" s="132"/>
      <c r="AU323" s="132"/>
      <c r="AV323" s="132"/>
      <c r="AW323" s="132"/>
      <c r="AX323" s="132"/>
      <c r="AY323" s="132"/>
      <c r="AZ323" s="132"/>
      <c r="BA323" s="132"/>
      <c r="BB323" s="132"/>
      <c r="BC323" s="132"/>
      <c r="BD323" s="132"/>
      <c r="BE323" s="132"/>
      <c r="BF323" s="132"/>
      <c r="BG323" s="132"/>
      <c r="BH323" s="132"/>
      <c r="BI323" s="132"/>
      <c r="BJ323" s="132"/>
      <c r="BK323" s="132"/>
      <c r="BL323" s="132"/>
      <c r="BM323" s="132"/>
      <c r="BN323" s="132"/>
      <c r="BO323" s="132"/>
      <c r="BP323" s="132"/>
      <c r="BQ323" s="132"/>
      <c r="BR323" s="132"/>
      <c r="BS323" s="132"/>
      <c r="BT323" s="132"/>
      <c r="BU323" s="132"/>
      <c r="BV323" s="132"/>
      <c r="BW323" s="132"/>
      <c r="BX323" s="132"/>
      <c r="BY323" s="132"/>
      <c r="BZ323" s="132"/>
      <c r="CA323" s="132"/>
      <c r="CB323" s="132"/>
      <c r="CC323" s="132"/>
      <c r="CD323" s="132"/>
      <c r="CE323" s="132"/>
      <c r="CF323" s="132"/>
      <c r="CG323" s="132"/>
      <c r="CH323" s="132"/>
      <c r="CI323" s="132"/>
      <c r="CJ323" s="132"/>
      <c r="CK323" s="132"/>
      <c r="CL323" s="132"/>
      <c r="CM323" s="132"/>
      <c r="CN323" s="132"/>
      <c r="CO323" s="132"/>
      <c r="CP323" s="132"/>
      <c r="CQ323" s="132"/>
      <c r="CR323" s="132"/>
      <c r="CS323" s="132"/>
      <c r="CT323" s="132"/>
      <c r="CU323" s="132"/>
      <c r="CV323" s="132"/>
      <c r="CW323" s="132"/>
      <c r="CX323" s="132"/>
      <c r="CY323" s="132"/>
      <c r="CZ323" s="132"/>
    </row>
    <row r="324" spans="1:104" x14ac:dyDescent="0.3">
      <c r="A324" s="432">
        <v>976</v>
      </c>
      <c r="C324" s="132"/>
      <c r="D324" s="132">
        <f t="shared" si="9"/>
        <v>0</v>
      </c>
      <c r="E324" s="132">
        <f t="shared" si="8"/>
        <v>0</v>
      </c>
      <c r="F324" s="132">
        <f t="shared" si="8"/>
        <v>0</v>
      </c>
      <c r="G324" s="132">
        <f t="shared" si="8"/>
        <v>0</v>
      </c>
      <c r="H324" s="132">
        <f t="shared" si="8"/>
        <v>0</v>
      </c>
      <c r="I324" s="132">
        <f t="shared" si="8"/>
        <v>0</v>
      </c>
      <c r="J324" s="132">
        <f t="shared" si="8"/>
        <v>0</v>
      </c>
      <c r="K324" s="132"/>
      <c r="L324" s="132"/>
      <c r="M324" s="132"/>
      <c r="N324" s="132"/>
      <c r="O324" s="132"/>
      <c r="P324" s="132"/>
      <c r="Q324" s="132"/>
      <c r="R324" s="132"/>
      <c r="S324" s="132"/>
      <c r="T324" s="132"/>
      <c r="U324" s="132"/>
      <c r="V324" s="132"/>
      <c r="W324" s="132"/>
      <c r="X324" s="132"/>
      <c r="Y324" s="132"/>
      <c r="Z324" s="132"/>
      <c r="AA324" s="132"/>
      <c r="AB324" s="132"/>
      <c r="AC324" s="132"/>
      <c r="AD324" s="132"/>
      <c r="AE324" s="132"/>
      <c r="AF324" s="132"/>
      <c r="AG324" s="132"/>
      <c r="AH324" s="132"/>
      <c r="AI324" s="132"/>
      <c r="AJ324" s="132"/>
      <c r="AK324" s="132"/>
      <c r="AL324" s="132"/>
      <c r="AM324" s="132"/>
      <c r="AN324" s="132"/>
      <c r="AO324" s="132"/>
      <c r="AP324" s="132"/>
      <c r="AQ324" s="132"/>
      <c r="AR324" s="132"/>
      <c r="AS324" s="132"/>
      <c r="AT324" s="132"/>
      <c r="AU324" s="132"/>
      <c r="AV324" s="132"/>
      <c r="AW324" s="132"/>
      <c r="AX324" s="132"/>
      <c r="AY324" s="132"/>
      <c r="AZ324" s="132"/>
      <c r="BA324" s="132"/>
      <c r="BB324" s="132"/>
      <c r="BC324" s="132"/>
      <c r="BD324" s="132"/>
      <c r="BE324" s="132"/>
      <c r="BF324" s="132"/>
      <c r="BG324" s="132"/>
      <c r="BH324" s="132"/>
      <c r="BI324" s="132"/>
      <c r="BJ324" s="132"/>
      <c r="BK324" s="132"/>
      <c r="BL324" s="132"/>
      <c r="BM324" s="132"/>
      <c r="BN324" s="132"/>
      <c r="BO324" s="132"/>
      <c r="BP324" s="132"/>
      <c r="BQ324" s="132"/>
      <c r="BR324" s="132"/>
      <c r="BS324" s="132"/>
      <c r="BT324" s="132"/>
      <c r="BU324" s="132"/>
      <c r="BV324" s="132"/>
      <c r="BW324" s="132"/>
      <c r="BX324" s="132"/>
      <c r="BY324" s="132"/>
      <c r="BZ324" s="132"/>
      <c r="CA324" s="132"/>
      <c r="CB324" s="132"/>
      <c r="CC324" s="132"/>
      <c r="CD324" s="132"/>
      <c r="CE324" s="132"/>
      <c r="CF324" s="132"/>
      <c r="CG324" s="132"/>
      <c r="CH324" s="132"/>
      <c r="CI324" s="132"/>
      <c r="CJ324" s="132"/>
      <c r="CK324" s="132"/>
      <c r="CL324" s="132"/>
      <c r="CM324" s="132"/>
      <c r="CN324" s="132"/>
      <c r="CO324" s="132"/>
      <c r="CP324" s="132"/>
      <c r="CQ324" s="132"/>
      <c r="CR324" s="132"/>
      <c r="CS324" s="132"/>
      <c r="CT324" s="132"/>
      <c r="CU324" s="132"/>
      <c r="CV324" s="132"/>
      <c r="CW324" s="132"/>
      <c r="CX324" s="132"/>
      <c r="CY324" s="132"/>
      <c r="CZ324" s="132"/>
    </row>
    <row r="325" spans="1:104" x14ac:dyDescent="0.3">
      <c r="A325" s="432">
        <v>977</v>
      </c>
      <c r="C325" s="132"/>
      <c r="D325" s="132">
        <f t="shared" si="9"/>
        <v>0</v>
      </c>
      <c r="E325" s="132">
        <f t="shared" si="8"/>
        <v>0</v>
      </c>
      <c r="F325" s="132">
        <f t="shared" si="8"/>
        <v>0</v>
      </c>
      <c r="G325" s="132">
        <f t="shared" si="8"/>
        <v>0</v>
      </c>
      <c r="H325" s="132">
        <f t="shared" si="8"/>
        <v>0</v>
      </c>
      <c r="I325" s="132">
        <f t="shared" si="8"/>
        <v>0</v>
      </c>
      <c r="J325" s="132">
        <f t="shared" si="8"/>
        <v>0</v>
      </c>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132"/>
      <c r="BK325" s="132"/>
      <c r="BL325" s="132"/>
      <c r="BM325" s="132"/>
      <c r="BN325" s="132"/>
      <c r="BO325" s="132"/>
      <c r="BP325" s="132"/>
      <c r="BQ325" s="132"/>
      <c r="BR325" s="132"/>
      <c r="BS325" s="132"/>
      <c r="BT325" s="132"/>
      <c r="BU325" s="132"/>
      <c r="BV325" s="132"/>
      <c r="BW325" s="132"/>
      <c r="BX325" s="132"/>
      <c r="BY325" s="132"/>
      <c r="BZ325" s="132"/>
      <c r="CA325" s="132"/>
      <c r="CB325" s="132"/>
      <c r="CC325" s="132"/>
      <c r="CD325" s="132"/>
      <c r="CE325" s="132"/>
      <c r="CF325" s="132"/>
      <c r="CG325" s="132"/>
      <c r="CH325" s="132"/>
      <c r="CI325" s="132"/>
      <c r="CJ325" s="132"/>
      <c r="CK325" s="132"/>
      <c r="CL325" s="132"/>
      <c r="CM325" s="132"/>
      <c r="CN325" s="132"/>
      <c r="CO325" s="132"/>
      <c r="CP325" s="132"/>
      <c r="CQ325" s="132"/>
      <c r="CR325" s="132"/>
      <c r="CS325" s="132"/>
      <c r="CT325" s="132"/>
      <c r="CU325" s="132"/>
      <c r="CV325" s="132"/>
      <c r="CW325" s="132"/>
      <c r="CX325" s="132"/>
      <c r="CY325" s="132"/>
      <c r="CZ325" s="132"/>
    </row>
    <row r="326" spans="1:104" x14ac:dyDescent="0.3">
      <c r="A326" s="432">
        <v>978</v>
      </c>
      <c r="C326" s="132"/>
      <c r="D326" s="132">
        <f t="shared" si="9"/>
        <v>0</v>
      </c>
      <c r="E326" s="132">
        <f t="shared" si="8"/>
        <v>0</v>
      </c>
      <c r="F326" s="132">
        <f t="shared" si="8"/>
        <v>0</v>
      </c>
      <c r="G326" s="132">
        <f t="shared" si="8"/>
        <v>0</v>
      </c>
      <c r="H326" s="132">
        <f t="shared" si="8"/>
        <v>0</v>
      </c>
      <c r="I326" s="132">
        <f t="shared" si="8"/>
        <v>0</v>
      </c>
      <c r="J326" s="132">
        <f t="shared" si="8"/>
        <v>0</v>
      </c>
      <c r="K326" s="132"/>
      <c r="L326" s="132"/>
      <c r="M326" s="132"/>
      <c r="N326" s="132"/>
      <c r="O326" s="132"/>
      <c r="P326" s="132"/>
      <c r="Q326" s="132"/>
      <c r="R326" s="132"/>
      <c r="S326" s="132"/>
      <c r="T326" s="132"/>
      <c r="U326" s="132"/>
      <c r="V326" s="132"/>
      <c r="W326" s="132"/>
      <c r="X326" s="132"/>
      <c r="Y326" s="132"/>
      <c r="Z326" s="132"/>
      <c r="AA326" s="132"/>
      <c r="AB326" s="132"/>
      <c r="AC326" s="132"/>
      <c r="AD326" s="132"/>
      <c r="AE326" s="132"/>
      <c r="AF326" s="132"/>
      <c r="AG326" s="132"/>
      <c r="AH326" s="132"/>
      <c r="AI326" s="132"/>
      <c r="AJ326" s="132"/>
      <c r="AK326" s="132"/>
      <c r="AL326" s="132"/>
      <c r="AM326" s="132"/>
      <c r="AN326" s="132"/>
      <c r="AO326" s="132"/>
      <c r="AP326" s="132"/>
      <c r="AQ326" s="132"/>
      <c r="AR326" s="132"/>
      <c r="AS326" s="132"/>
      <c r="AT326" s="132"/>
      <c r="AU326" s="132"/>
      <c r="AV326" s="132"/>
      <c r="AW326" s="132"/>
      <c r="AX326" s="132"/>
      <c r="AY326" s="132"/>
      <c r="AZ326" s="132"/>
      <c r="BA326" s="132"/>
      <c r="BB326" s="132"/>
      <c r="BC326" s="132"/>
      <c r="BD326" s="132"/>
      <c r="BE326" s="132"/>
      <c r="BF326" s="132"/>
      <c r="BG326" s="132"/>
      <c r="BH326" s="132"/>
      <c r="BI326" s="132"/>
      <c r="BJ326" s="132"/>
      <c r="BK326" s="132"/>
      <c r="BL326" s="132"/>
      <c r="BM326" s="132"/>
      <c r="BN326" s="132"/>
      <c r="BO326" s="132"/>
      <c r="BP326" s="132"/>
      <c r="BQ326" s="132"/>
      <c r="BR326" s="132"/>
      <c r="BS326" s="132"/>
      <c r="BT326" s="132"/>
      <c r="BU326" s="132"/>
      <c r="BV326" s="132"/>
      <c r="BW326" s="132"/>
      <c r="BX326" s="132"/>
      <c r="BY326" s="132"/>
      <c r="BZ326" s="132"/>
      <c r="CA326" s="132"/>
      <c r="CB326" s="132"/>
      <c r="CC326" s="132"/>
      <c r="CD326" s="132"/>
      <c r="CE326" s="132"/>
      <c r="CF326" s="132"/>
      <c r="CG326" s="132"/>
      <c r="CH326" s="132"/>
      <c r="CI326" s="132"/>
      <c r="CJ326" s="132"/>
      <c r="CK326" s="132"/>
      <c r="CL326" s="132"/>
      <c r="CM326" s="132"/>
      <c r="CN326" s="132"/>
      <c r="CO326" s="132"/>
      <c r="CP326" s="132"/>
      <c r="CQ326" s="132"/>
      <c r="CR326" s="132"/>
      <c r="CS326" s="132"/>
      <c r="CT326" s="132"/>
      <c r="CU326" s="132"/>
      <c r="CV326" s="132"/>
      <c r="CW326" s="132"/>
      <c r="CX326" s="132"/>
      <c r="CY326" s="132"/>
      <c r="CZ326" s="132"/>
    </row>
    <row r="327" spans="1:104" x14ac:dyDescent="0.3">
      <c r="A327" s="432">
        <v>979</v>
      </c>
      <c r="C327" s="132"/>
      <c r="D327" s="132">
        <f t="shared" si="9"/>
        <v>0</v>
      </c>
      <c r="E327" s="132">
        <f t="shared" si="8"/>
        <v>0</v>
      </c>
      <c r="F327" s="132">
        <f t="shared" si="8"/>
        <v>0</v>
      </c>
      <c r="G327" s="132">
        <f t="shared" si="8"/>
        <v>0</v>
      </c>
      <c r="H327" s="132">
        <f t="shared" si="8"/>
        <v>0</v>
      </c>
      <c r="I327" s="132">
        <f t="shared" si="8"/>
        <v>0</v>
      </c>
      <c r="J327" s="132">
        <f t="shared" si="8"/>
        <v>0</v>
      </c>
      <c r="K327" s="132"/>
      <c r="L327" s="132"/>
      <c r="M327" s="132"/>
      <c r="N327" s="132"/>
      <c r="O327" s="132"/>
      <c r="P327" s="132"/>
      <c r="Q327" s="132"/>
      <c r="R327" s="132"/>
      <c r="S327" s="132"/>
      <c r="T327" s="132"/>
      <c r="U327" s="132"/>
      <c r="V327" s="132"/>
      <c r="W327" s="132"/>
      <c r="X327" s="132"/>
      <c r="Y327" s="132"/>
      <c r="Z327" s="132"/>
      <c r="AA327" s="132"/>
      <c r="AB327" s="132"/>
      <c r="AC327" s="132"/>
      <c r="AD327" s="132"/>
      <c r="AE327" s="132"/>
      <c r="AF327" s="132"/>
      <c r="AG327" s="132"/>
      <c r="AH327" s="132"/>
      <c r="AI327" s="132"/>
      <c r="AJ327" s="132"/>
      <c r="AK327" s="132"/>
      <c r="AL327" s="132"/>
      <c r="AM327" s="132"/>
      <c r="AN327" s="132"/>
      <c r="AO327" s="132"/>
      <c r="AP327" s="132"/>
      <c r="AQ327" s="132"/>
      <c r="AR327" s="132"/>
      <c r="AS327" s="132"/>
      <c r="AT327" s="132"/>
      <c r="AU327" s="132"/>
      <c r="AV327" s="132"/>
      <c r="AW327" s="132"/>
      <c r="AX327" s="132"/>
      <c r="AY327" s="132"/>
      <c r="AZ327" s="132"/>
      <c r="BA327" s="132"/>
      <c r="BB327" s="132"/>
      <c r="BC327" s="132"/>
      <c r="BD327" s="132"/>
      <c r="BE327" s="132"/>
      <c r="BF327" s="132"/>
      <c r="BG327" s="132"/>
      <c r="BH327" s="132"/>
      <c r="BI327" s="132"/>
      <c r="BJ327" s="132"/>
      <c r="BK327" s="132"/>
      <c r="BL327" s="132"/>
      <c r="BM327" s="132"/>
      <c r="BN327" s="132"/>
      <c r="BO327" s="132"/>
      <c r="BP327" s="132"/>
      <c r="BQ327" s="132"/>
      <c r="BR327" s="132"/>
      <c r="BS327" s="132"/>
      <c r="BT327" s="132"/>
      <c r="BU327" s="132"/>
      <c r="BV327" s="132"/>
      <c r="BW327" s="132"/>
      <c r="BX327" s="132"/>
      <c r="BY327" s="132"/>
      <c r="BZ327" s="132"/>
      <c r="CA327" s="132"/>
      <c r="CB327" s="132"/>
      <c r="CC327" s="132"/>
      <c r="CD327" s="132"/>
      <c r="CE327" s="132"/>
      <c r="CF327" s="132"/>
      <c r="CG327" s="132"/>
      <c r="CH327" s="132"/>
      <c r="CI327" s="132"/>
      <c r="CJ327" s="132"/>
      <c r="CK327" s="132"/>
      <c r="CL327" s="132"/>
      <c r="CM327" s="132"/>
      <c r="CN327" s="132"/>
      <c r="CO327" s="132"/>
      <c r="CP327" s="132"/>
      <c r="CQ327" s="132"/>
      <c r="CR327" s="132"/>
      <c r="CS327" s="132"/>
      <c r="CT327" s="132"/>
      <c r="CU327" s="132"/>
      <c r="CV327" s="132"/>
      <c r="CW327" s="132"/>
      <c r="CX327" s="132"/>
      <c r="CY327" s="132"/>
      <c r="CZ327" s="132"/>
    </row>
    <row r="328" spans="1:104" x14ac:dyDescent="0.3">
      <c r="A328" s="109">
        <v>995</v>
      </c>
      <c r="C328" s="132"/>
      <c r="D328" s="132">
        <f>D285</f>
        <v>0</v>
      </c>
      <c r="E328" s="132">
        <f t="shared" ref="E328:J331" si="10">E285</f>
        <v>0</v>
      </c>
      <c r="F328" s="132">
        <f t="shared" si="10"/>
        <v>0</v>
      </c>
      <c r="G328" s="132">
        <f t="shared" si="10"/>
        <v>0</v>
      </c>
      <c r="H328" s="132">
        <f t="shared" si="10"/>
        <v>0</v>
      </c>
      <c r="I328" s="132">
        <f t="shared" si="10"/>
        <v>0</v>
      </c>
      <c r="J328" s="132">
        <f t="shared" si="10"/>
        <v>0</v>
      </c>
      <c r="K328" s="132"/>
      <c r="L328" s="132"/>
      <c r="M328" s="132"/>
      <c r="N328" s="132"/>
      <c r="O328" s="132"/>
      <c r="P328" s="132"/>
      <c r="Q328" s="132"/>
      <c r="R328" s="132"/>
      <c r="S328" s="132"/>
      <c r="T328" s="132"/>
      <c r="U328" s="132"/>
      <c r="V328" s="132"/>
      <c r="W328" s="132"/>
      <c r="X328" s="132"/>
      <c r="Y328" s="132"/>
      <c r="Z328" s="132"/>
      <c r="AA328" s="132"/>
      <c r="AB328" s="132"/>
      <c r="AC328" s="132"/>
      <c r="AD328" s="132"/>
      <c r="AE328" s="132"/>
      <c r="AF328" s="132"/>
      <c r="AG328" s="132"/>
      <c r="AH328" s="132"/>
      <c r="AI328" s="132"/>
      <c r="AJ328" s="132"/>
      <c r="AK328" s="132"/>
      <c r="AL328" s="132"/>
      <c r="AM328" s="132"/>
      <c r="AN328" s="132"/>
      <c r="AO328" s="132"/>
      <c r="AP328" s="132"/>
      <c r="AQ328" s="132"/>
      <c r="AR328" s="132"/>
      <c r="AS328" s="132"/>
      <c r="AT328" s="132"/>
      <c r="AU328" s="132"/>
      <c r="AV328" s="132"/>
      <c r="AW328" s="132"/>
      <c r="AX328" s="132"/>
      <c r="AY328" s="132"/>
      <c r="AZ328" s="132"/>
      <c r="BA328" s="132"/>
      <c r="BB328" s="132"/>
      <c r="BC328" s="132"/>
      <c r="BD328" s="132"/>
      <c r="BE328" s="132"/>
      <c r="BF328" s="132"/>
      <c r="BG328" s="132"/>
      <c r="BH328" s="132"/>
      <c r="BI328" s="132"/>
      <c r="BJ328" s="132"/>
      <c r="BK328" s="132"/>
      <c r="BL328" s="132"/>
      <c r="BM328" s="132"/>
      <c r="BN328" s="132"/>
      <c r="BO328" s="132"/>
      <c r="BP328" s="132"/>
      <c r="BQ328" s="132"/>
      <c r="BR328" s="132"/>
      <c r="BS328" s="132"/>
      <c r="BT328" s="132"/>
      <c r="BU328" s="132"/>
      <c r="BV328" s="132"/>
      <c r="BW328" s="132"/>
      <c r="BX328" s="132"/>
      <c r="BY328" s="132"/>
      <c r="BZ328" s="132"/>
      <c r="CA328" s="132"/>
      <c r="CB328" s="132"/>
      <c r="CC328" s="132"/>
      <c r="CD328" s="132"/>
      <c r="CE328" s="132"/>
      <c r="CF328" s="132"/>
      <c r="CG328" s="132"/>
      <c r="CH328" s="132"/>
      <c r="CI328" s="132"/>
      <c r="CJ328" s="132"/>
      <c r="CK328" s="132"/>
      <c r="CL328" s="132"/>
      <c r="CM328" s="132"/>
      <c r="CN328" s="132"/>
      <c r="CO328" s="132"/>
      <c r="CP328" s="132"/>
      <c r="CQ328" s="132"/>
      <c r="CR328" s="132"/>
      <c r="CS328" s="132"/>
      <c r="CT328" s="132"/>
      <c r="CU328" s="132"/>
      <c r="CV328" s="132"/>
      <c r="CW328" s="132"/>
      <c r="CX328" s="132"/>
      <c r="CY328" s="132"/>
      <c r="CZ328" s="132"/>
    </row>
    <row r="329" spans="1:104" x14ac:dyDescent="0.3">
      <c r="A329" s="109">
        <v>996</v>
      </c>
      <c r="C329" s="132"/>
      <c r="D329" s="132">
        <f t="shared" ref="D329:J331" si="11">D286</f>
        <v>0</v>
      </c>
      <c r="E329" s="132">
        <f t="shared" si="11"/>
        <v>0</v>
      </c>
      <c r="F329" s="132">
        <f t="shared" si="11"/>
        <v>0</v>
      </c>
      <c r="G329" s="132">
        <f t="shared" si="11"/>
        <v>0</v>
      </c>
      <c r="H329" s="132">
        <f t="shared" si="11"/>
        <v>0</v>
      </c>
      <c r="I329" s="132">
        <f t="shared" si="11"/>
        <v>0</v>
      </c>
      <c r="J329" s="132">
        <f t="shared" si="11"/>
        <v>0</v>
      </c>
      <c r="K329" s="132"/>
      <c r="L329" s="132"/>
      <c r="M329" s="132"/>
      <c r="N329" s="132"/>
      <c r="O329" s="132"/>
      <c r="P329" s="132"/>
      <c r="Q329" s="132"/>
      <c r="R329" s="132"/>
      <c r="S329" s="132"/>
      <c r="T329" s="132"/>
      <c r="U329" s="132"/>
      <c r="V329" s="132"/>
      <c r="W329" s="132"/>
      <c r="X329" s="132"/>
      <c r="Y329" s="132"/>
      <c r="Z329" s="132"/>
      <c r="AA329" s="132"/>
      <c r="AB329" s="132"/>
      <c r="AC329" s="132"/>
      <c r="AD329" s="132"/>
      <c r="AE329" s="132"/>
      <c r="AF329" s="132"/>
      <c r="AG329" s="132"/>
      <c r="AH329" s="132"/>
      <c r="AI329" s="132"/>
      <c r="AJ329" s="132"/>
      <c r="AK329" s="132"/>
      <c r="AL329" s="132"/>
      <c r="AM329" s="132"/>
      <c r="AN329" s="132"/>
      <c r="AO329" s="132"/>
      <c r="AP329" s="132"/>
      <c r="AQ329" s="132"/>
      <c r="AR329" s="132"/>
      <c r="AS329" s="132"/>
      <c r="AT329" s="132"/>
      <c r="AU329" s="132"/>
      <c r="AV329" s="132"/>
      <c r="AW329" s="132"/>
      <c r="AX329" s="132"/>
      <c r="AY329" s="132"/>
      <c r="AZ329" s="132"/>
      <c r="BA329" s="132"/>
      <c r="BB329" s="132"/>
      <c r="BC329" s="132"/>
      <c r="BD329" s="132"/>
      <c r="BE329" s="132"/>
      <c r="BF329" s="132"/>
      <c r="BG329" s="132"/>
      <c r="BH329" s="132"/>
      <c r="BI329" s="132"/>
      <c r="BJ329" s="132"/>
      <c r="BK329" s="132"/>
      <c r="BL329" s="132"/>
      <c r="BM329" s="132"/>
      <c r="BN329" s="132"/>
      <c r="BO329" s="132"/>
      <c r="BP329" s="132"/>
      <c r="BQ329" s="132"/>
      <c r="BR329" s="132"/>
      <c r="BS329" s="132"/>
      <c r="BT329" s="132"/>
      <c r="BU329" s="132"/>
      <c r="BV329" s="132"/>
      <c r="BW329" s="132"/>
      <c r="BX329" s="132"/>
      <c r="BY329" s="132"/>
      <c r="BZ329" s="132"/>
      <c r="CA329" s="132"/>
      <c r="CB329" s="132"/>
      <c r="CC329" s="132"/>
      <c r="CD329" s="132"/>
      <c r="CE329" s="132"/>
      <c r="CF329" s="132"/>
      <c r="CG329" s="132"/>
      <c r="CH329" s="132"/>
      <c r="CI329" s="132"/>
      <c r="CJ329" s="132"/>
      <c r="CK329" s="132"/>
      <c r="CL329" s="132"/>
      <c r="CM329" s="132"/>
      <c r="CN329" s="132"/>
      <c r="CO329" s="132"/>
      <c r="CP329" s="132"/>
      <c r="CQ329" s="132"/>
      <c r="CR329" s="132"/>
      <c r="CS329" s="132"/>
      <c r="CT329" s="132"/>
      <c r="CU329" s="132"/>
      <c r="CV329" s="132"/>
      <c r="CW329" s="132"/>
      <c r="CX329" s="132"/>
      <c r="CY329" s="132"/>
      <c r="CZ329" s="132"/>
    </row>
    <row r="330" spans="1:104" x14ac:dyDescent="0.3">
      <c r="A330" s="109">
        <v>998</v>
      </c>
      <c r="C330" s="132"/>
      <c r="D330" s="132">
        <f t="shared" si="11"/>
        <v>56</v>
      </c>
      <c r="E330" s="132">
        <f t="shared" si="11"/>
        <v>56</v>
      </c>
      <c r="F330" s="132">
        <f t="shared" si="11"/>
        <v>56</v>
      </c>
      <c r="G330" s="132">
        <f t="shared" si="11"/>
        <v>56</v>
      </c>
      <c r="H330" s="132">
        <f t="shared" si="11"/>
        <v>56</v>
      </c>
      <c r="I330" s="132">
        <f t="shared" si="11"/>
        <v>56</v>
      </c>
      <c r="J330" s="132">
        <f t="shared" si="11"/>
        <v>56</v>
      </c>
      <c r="K330" s="132"/>
      <c r="L330" s="132"/>
      <c r="M330" s="132"/>
      <c r="N330" s="132"/>
      <c r="O330" s="132"/>
      <c r="P330" s="132"/>
      <c r="Q330" s="132"/>
      <c r="R330" s="132"/>
      <c r="S330" s="132"/>
      <c r="T330" s="132"/>
      <c r="U330" s="132"/>
      <c r="V330" s="132"/>
      <c r="W330" s="132"/>
      <c r="X330" s="132"/>
      <c r="Y330" s="132"/>
      <c r="Z330" s="132"/>
      <c r="AA330" s="132"/>
      <c r="AB330" s="132"/>
      <c r="AC330" s="132"/>
      <c r="AD330" s="132"/>
      <c r="AE330" s="132"/>
      <c r="AF330" s="132"/>
      <c r="AG330" s="132"/>
      <c r="AH330" s="132"/>
      <c r="AI330" s="132"/>
      <c r="AJ330" s="132"/>
      <c r="AK330" s="132"/>
      <c r="AL330" s="132"/>
      <c r="AM330" s="132"/>
      <c r="AN330" s="132"/>
      <c r="AO330" s="132"/>
      <c r="AP330" s="132"/>
      <c r="AQ330" s="132"/>
      <c r="AR330" s="132"/>
      <c r="AS330" s="132"/>
      <c r="AT330" s="132"/>
      <c r="AU330" s="132"/>
      <c r="AV330" s="132"/>
      <c r="AW330" s="132"/>
      <c r="AX330" s="132"/>
      <c r="AY330" s="132"/>
      <c r="AZ330" s="132"/>
      <c r="BA330" s="132"/>
      <c r="BB330" s="132"/>
      <c r="BC330" s="132"/>
      <c r="BD330" s="132"/>
      <c r="BE330" s="132"/>
      <c r="BF330" s="132"/>
      <c r="BG330" s="132"/>
      <c r="BH330" s="132"/>
      <c r="BI330" s="132"/>
      <c r="BJ330" s="132"/>
      <c r="BK330" s="132"/>
      <c r="BL330" s="132"/>
      <c r="BM330" s="132"/>
      <c r="BN330" s="132"/>
      <c r="BO330" s="132"/>
      <c r="BP330" s="132"/>
      <c r="BQ330" s="132"/>
      <c r="BR330" s="132"/>
      <c r="BS330" s="132"/>
      <c r="BT330" s="132"/>
      <c r="BU330" s="132"/>
      <c r="BV330" s="132"/>
      <c r="BW330" s="132"/>
      <c r="BX330" s="132"/>
      <c r="BY330" s="132"/>
      <c r="BZ330" s="132"/>
      <c r="CA330" s="132"/>
      <c r="CB330" s="132"/>
      <c r="CC330" s="132"/>
      <c r="CD330" s="132"/>
      <c r="CE330" s="132"/>
      <c r="CF330" s="132"/>
      <c r="CG330" s="132"/>
      <c r="CH330" s="132"/>
      <c r="CI330" s="132"/>
      <c r="CJ330" s="132"/>
      <c r="CK330" s="132"/>
      <c r="CL330" s="132"/>
      <c r="CM330" s="132"/>
      <c r="CN330" s="132"/>
      <c r="CO330" s="132"/>
      <c r="CP330" s="132"/>
      <c r="CQ330" s="132"/>
      <c r="CR330" s="132"/>
      <c r="CS330" s="132"/>
      <c r="CT330" s="132"/>
      <c r="CU330" s="132"/>
      <c r="CV330" s="132"/>
      <c r="CW330" s="132"/>
      <c r="CX330" s="132"/>
      <c r="CY330" s="132"/>
      <c r="CZ330" s="132"/>
    </row>
    <row r="331" spans="1:104" x14ac:dyDescent="0.3">
      <c r="A331" s="109">
        <v>999</v>
      </c>
      <c r="C331" s="132"/>
      <c r="D331" s="132">
        <f t="shared" si="11"/>
        <v>561205</v>
      </c>
      <c r="E331" s="132">
        <f t="shared" si="10"/>
        <v>561200</v>
      </c>
      <c r="F331" s="132">
        <f t="shared" si="10"/>
        <v>561208</v>
      </c>
      <c r="G331" s="132">
        <f t="shared" si="10"/>
        <v>561206</v>
      </c>
      <c r="H331" s="132">
        <f t="shared" si="10"/>
        <v>561202</v>
      </c>
      <c r="I331" s="132">
        <f t="shared" si="10"/>
        <v>561204</v>
      </c>
      <c r="J331" s="132">
        <f t="shared" si="10"/>
        <v>561207</v>
      </c>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132"/>
      <c r="BJ331" s="132"/>
      <c r="BK331" s="132"/>
      <c r="BL331" s="132"/>
      <c r="BM331" s="132"/>
      <c r="BN331" s="132"/>
      <c r="BO331" s="132"/>
      <c r="BP331" s="132"/>
      <c r="BQ331" s="132"/>
      <c r="BR331" s="132"/>
      <c r="BS331" s="132"/>
      <c r="BT331" s="132"/>
      <c r="BU331" s="132"/>
      <c r="BV331" s="132"/>
      <c r="BW331" s="132"/>
      <c r="BX331" s="132"/>
      <c r="BY331" s="132"/>
      <c r="BZ331" s="132"/>
      <c r="CA331" s="132"/>
      <c r="CB331" s="132"/>
      <c r="CC331" s="132"/>
      <c r="CD331" s="132"/>
      <c r="CE331" s="132"/>
      <c r="CF331" s="132"/>
      <c r="CG331" s="132"/>
      <c r="CH331" s="132"/>
      <c r="CI331" s="132"/>
      <c r="CJ331" s="132"/>
      <c r="CK331" s="132"/>
      <c r="CL331" s="132"/>
      <c r="CM331" s="132"/>
      <c r="CN331" s="132"/>
      <c r="CO331" s="132"/>
      <c r="CP331" s="132"/>
      <c r="CQ331" s="132"/>
      <c r="CR331" s="132"/>
      <c r="CS331" s="132"/>
      <c r="CT331" s="132"/>
      <c r="CU331" s="132"/>
      <c r="CV331" s="132"/>
      <c r="CW331" s="132"/>
      <c r="CX331" s="132"/>
      <c r="CY331" s="132"/>
      <c r="CZ331" s="132"/>
    </row>
    <row r="332" spans="1:104" x14ac:dyDescent="0.3">
      <c r="A332" s="434">
        <v>554</v>
      </c>
      <c r="C332" s="132"/>
      <c r="D332" s="431">
        <f t="shared" ref="D332:J335" si="12">D169</f>
        <v>6810151</v>
      </c>
      <c r="E332" s="431">
        <f t="shared" si="12"/>
        <v>4487373</v>
      </c>
      <c r="F332" s="431">
        <f t="shared" si="12"/>
        <v>3535258</v>
      </c>
      <c r="G332" s="431">
        <f t="shared" si="12"/>
        <v>2758868</v>
      </c>
      <c r="H332" s="431">
        <f t="shared" si="12"/>
        <v>3417364</v>
      </c>
      <c r="I332" s="431">
        <f t="shared" si="12"/>
        <v>2038935</v>
      </c>
      <c r="J332" s="431">
        <f t="shared" si="12"/>
        <v>1549453</v>
      </c>
      <c r="K332" s="431"/>
      <c r="L332" s="431"/>
      <c r="M332" s="431"/>
      <c r="N332" s="431"/>
      <c r="O332" s="431"/>
      <c r="P332" s="431"/>
      <c r="Q332" s="431"/>
      <c r="R332" s="431"/>
      <c r="S332" s="431"/>
      <c r="T332" s="431"/>
      <c r="U332" s="431"/>
      <c r="V332" s="431"/>
      <c r="W332" s="431"/>
      <c r="X332" s="431"/>
      <c r="Y332" s="431"/>
      <c r="Z332" s="431"/>
      <c r="AA332" s="431"/>
      <c r="AB332" s="431"/>
      <c r="AC332" s="431"/>
      <c r="AD332" s="431"/>
      <c r="AE332" s="431"/>
      <c r="AF332" s="431"/>
      <c r="AG332" s="431"/>
      <c r="AH332" s="431"/>
      <c r="AI332" s="431"/>
      <c r="AJ332" s="431"/>
      <c r="AK332" s="431"/>
      <c r="AL332" s="431"/>
      <c r="AM332" s="431"/>
      <c r="AN332" s="431"/>
      <c r="AO332" s="431"/>
      <c r="AP332" s="431"/>
      <c r="AQ332" s="431"/>
      <c r="AR332" s="431"/>
      <c r="AS332" s="431"/>
      <c r="AT332" s="431"/>
      <c r="AU332" s="431"/>
      <c r="AV332" s="431"/>
      <c r="AW332" s="431"/>
      <c r="AX332" s="431"/>
      <c r="AY332" s="431"/>
      <c r="AZ332" s="431"/>
      <c r="BA332" s="431"/>
      <c r="BB332" s="431"/>
      <c r="BC332" s="431"/>
      <c r="BD332" s="431"/>
      <c r="BE332" s="431"/>
      <c r="BF332" s="431"/>
      <c r="BG332" s="431"/>
      <c r="BH332" s="431"/>
      <c r="BI332" s="431"/>
      <c r="BJ332" s="431"/>
      <c r="BK332" s="431"/>
      <c r="BL332" s="431"/>
      <c r="BM332" s="431"/>
      <c r="BN332" s="431"/>
      <c r="BO332" s="431"/>
      <c r="BP332" s="431"/>
      <c r="BQ332" s="431"/>
      <c r="BR332" s="431"/>
      <c r="BS332" s="431"/>
      <c r="BT332" s="431"/>
      <c r="BU332" s="431"/>
      <c r="BV332" s="431"/>
      <c r="BW332" s="431"/>
      <c r="BX332" s="431"/>
      <c r="BY332" s="431"/>
      <c r="BZ332" s="431"/>
      <c r="CA332" s="431"/>
      <c r="CB332" s="431"/>
      <c r="CC332" s="431"/>
      <c r="CD332" s="431"/>
      <c r="CE332" s="431"/>
      <c r="CF332" s="431"/>
      <c r="CG332" s="431"/>
      <c r="CH332" s="431"/>
      <c r="CI332" s="431"/>
      <c r="CJ332" s="431"/>
      <c r="CK332" s="431"/>
      <c r="CL332" s="431"/>
      <c r="CM332" s="431"/>
      <c r="CN332" s="431"/>
      <c r="CO332" s="431"/>
      <c r="CP332" s="431"/>
      <c r="CQ332" s="431"/>
      <c r="CR332" s="431"/>
      <c r="CS332" s="431"/>
      <c r="CT332" s="431"/>
      <c r="CU332" s="431"/>
      <c r="CV332" s="431"/>
      <c r="CW332" s="431"/>
      <c r="CX332" s="431"/>
      <c r="CY332" s="431"/>
      <c r="CZ332" s="431"/>
    </row>
    <row r="333" spans="1:104" x14ac:dyDescent="0.3">
      <c r="A333" s="434">
        <v>555</v>
      </c>
      <c r="C333" s="132"/>
      <c r="D333" s="431">
        <f t="shared" si="12"/>
        <v>2864312</v>
      </c>
      <c r="E333" s="431">
        <f t="shared" si="12"/>
        <v>2964721</v>
      </c>
      <c r="F333" s="431">
        <f t="shared" si="12"/>
        <v>1887630</v>
      </c>
      <c r="G333" s="431">
        <f t="shared" si="12"/>
        <v>1126285</v>
      </c>
      <c r="H333" s="431">
        <f t="shared" si="12"/>
        <v>1907411</v>
      </c>
      <c r="I333" s="431">
        <f t="shared" si="12"/>
        <v>622767</v>
      </c>
      <c r="J333" s="431">
        <f t="shared" si="12"/>
        <v>525928</v>
      </c>
      <c r="K333" s="431"/>
      <c r="L333" s="431"/>
      <c r="M333" s="431"/>
      <c r="N333" s="431"/>
      <c r="O333" s="431"/>
      <c r="P333" s="431"/>
      <c r="Q333" s="431"/>
      <c r="R333" s="431"/>
      <c r="S333" s="431"/>
      <c r="T333" s="431"/>
      <c r="U333" s="431"/>
      <c r="V333" s="431"/>
      <c r="W333" s="431"/>
      <c r="X333" s="431"/>
      <c r="Y333" s="431"/>
      <c r="Z333" s="431"/>
      <c r="AA333" s="431"/>
      <c r="AB333" s="431"/>
      <c r="AC333" s="431"/>
      <c r="AD333" s="431"/>
      <c r="AE333" s="431"/>
      <c r="AF333" s="431"/>
      <c r="AG333" s="431"/>
      <c r="AH333" s="431"/>
      <c r="AI333" s="431"/>
      <c r="AJ333" s="431"/>
      <c r="AK333" s="431"/>
      <c r="AL333" s="431"/>
      <c r="AM333" s="431"/>
      <c r="AN333" s="431"/>
      <c r="AO333" s="431"/>
      <c r="AP333" s="431"/>
      <c r="AQ333" s="431"/>
      <c r="AR333" s="431"/>
      <c r="AS333" s="431"/>
      <c r="AT333" s="431"/>
      <c r="AU333" s="431"/>
      <c r="AV333" s="431"/>
      <c r="AW333" s="431"/>
      <c r="AX333" s="431"/>
      <c r="AY333" s="431"/>
      <c r="AZ333" s="431"/>
      <c r="BA333" s="431"/>
      <c r="BB333" s="431"/>
      <c r="BC333" s="431"/>
      <c r="BD333" s="431"/>
      <c r="BE333" s="431"/>
      <c r="BF333" s="431"/>
      <c r="BG333" s="431"/>
      <c r="BH333" s="431"/>
      <c r="BI333" s="431"/>
      <c r="BJ333" s="431"/>
      <c r="BK333" s="431"/>
      <c r="BL333" s="431"/>
      <c r="BM333" s="431"/>
      <c r="BN333" s="431"/>
      <c r="BO333" s="431"/>
      <c r="BP333" s="431"/>
      <c r="BQ333" s="431"/>
      <c r="BR333" s="431"/>
      <c r="BS333" s="431"/>
      <c r="BT333" s="431"/>
      <c r="BU333" s="431"/>
      <c r="BV333" s="431"/>
      <c r="BW333" s="431"/>
      <c r="BX333" s="431"/>
      <c r="BY333" s="431"/>
      <c r="BZ333" s="431"/>
      <c r="CA333" s="431"/>
      <c r="CB333" s="431"/>
      <c r="CC333" s="431"/>
      <c r="CD333" s="431"/>
      <c r="CE333" s="431"/>
      <c r="CF333" s="431"/>
      <c r="CG333" s="431"/>
      <c r="CH333" s="431"/>
      <c r="CI333" s="431"/>
      <c r="CJ333" s="431"/>
      <c r="CK333" s="431"/>
      <c r="CL333" s="431"/>
      <c r="CM333" s="431"/>
      <c r="CN333" s="431"/>
      <c r="CO333" s="431"/>
      <c r="CP333" s="431"/>
      <c r="CQ333" s="431"/>
      <c r="CR333" s="431"/>
      <c r="CS333" s="431"/>
      <c r="CT333" s="431"/>
      <c r="CU333" s="431"/>
      <c r="CV333" s="431"/>
      <c r="CW333" s="431"/>
      <c r="CX333" s="431"/>
      <c r="CY333" s="431"/>
      <c r="CZ333" s="431"/>
    </row>
    <row r="334" spans="1:104" x14ac:dyDescent="0.3">
      <c r="A334" s="434">
        <v>556</v>
      </c>
      <c r="C334" s="132"/>
      <c r="D334" s="431">
        <f t="shared" si="12"/>
        <v>3646037</v>
      </c>
      <c r="E334" s="431">
        <f t="shared" si="12"/>
        <v>1767371</v>
      </c>
      <c r="F334" s="431">
        <f t="shared" si="12"/>
        <v>874863</v>
      </c>
      <c r="G334" s="431">
        <f t="shared" si="12"/>
        <v>1234561</v>
      </c>
      <c r="H334" s="431">
        <f t="shared" si="12"/>
        <v>1310287</v>
      </c>
      <c r="I334" s="431">
        <f t="shared" si="12"/>
        <v>1308554</v>
      </c>
      <c r="J334" s="431">
        <f t="shared" si="12"/>
        <v>771440</v>
      </c>
      <c r="K334" s="431"/>
      <c r="L334" s="431"/>
      <c r="M334" s="431"/>
      <c r="N334" s="431"/>
      <c r="O334" s="431"/>
      <c r="P334" s="431"/>
      <c r="Q334" s="431"/>
      <c r="R334" s="431"/>
      <c r="S334" s="431"/>
      <c r="T334" s="431"/>
      <c r="U334" s="431"/>
      <c r="V334" s="431"/>
      <c r="W334" s="431"/>
      <c r="X334" s="431"/>
      <c r="Y334" s="431"/>
      <c r="Z334" s="431"/>
      <c r="AA334" s="431"/>
      <c r="AB334" s="431"/>
      <c r="AC334" s="431"/>
      <c r="AD334" s="431"/>
      <c r="AE334" s="431"/>
      <c r="AF334" s="431"/>
      <c r="AG334" s="431"/>
      <c r="AH334" s="431"/>
      <c r="AI334" s="431"/>
      <c r="AJ334" s="431"/>
      <c r="AK334" s="431"/>
      <c r="AL334" s="431"/>
      <c r="AM334" s="431"/>
      <c r="AN334" s="431"/>
      <c r="AO334" s="431"/>
      <c r="AP334" s="431"/>
      <c r="AQ334" s="431"/>
      <c r="AR334" s="431"/>
      <c r="AS334" s="431"/>
      <c r="AT334" s="431"/>
      <c r="AU334" s="431"/>
      <c r="AV334" s="431"/>
      <c r="AW334" s="431"/>
      <c r="AX334" s="431"/>
      <c r="AY334" s="431"/>
      <c r="AZ334" s="431"/>
      <c r="BA334" s="431"/>
      <c r="BB334" s="431"/>
      <c r="BC334" s="431"/>
      <c r="BD334" s="431"/>
      <c r="BE334" s="431"/>
      <c r="BF334" s="431"/>
      <c r="BG334" s="431"/>
      <c r="BH334" s="431"/>
      <c r="BI334" s="431"/>
      <c r="BJ334" s="431"/>
      <c r="BK334" s="431"/>
      <c r="BL334" s="431"/>
      <c r="BM334" s="431"/>
      <c r="BN334" s="431"/>
      <c r="BO334" s="431"/>
      <c r="BP334" s="431"/>
      <c r="BQ334" s="431"/>
      <c r="BR334" s="431"/>
      <c r="BS334" s="431"/>
      <c r="BT334" s="431"/>
      <c r="BU334" s="431"/>
      <c r="BV334" s="431"/>
      <c r="BW334" s="431"/>
      <c r="BX334" s="431"/>
      <c r="BY334" s="431"/>
      <c r="BZ334" s="431"/>
      <c r="CA334" s="431"/>
      <c r="CB334" s="431"/>
      <c r="CC334" s="431"/>
      <c r="CD334" s="431"/>
      <c r="CE334" s="431"/>
      <c r="CF334" s="431"/>
      <c r="CG334" s="431"/>
      <c r="CH334" s="431"/>
      <c r="CI334" s="431"/>
      <c r="CJ334" s="431"/>
      <c r="CK334" s="431"/>
      <c r="CL334" s="431"/>
      <c r="CM334" s="431"/>
      <c r="CN334" s="431"/>
      <c r="CO334" s="431"/>
      <c r="CP334" s="431"/>
      <c r="CQ334" s="431"/>
      <c r="CR334" s="431"/>
      <c r="CS334" s="431"/>
      <c r="CT334" s="431"/>
      <c r="CU334" s="431"/>
      <c r="CV334" s="431"/>
      <c r="CW334" s="431"/>
      <c r="CX334" s="431"/>
      <c r="CY334" s="431"/>
      <c r="CZ334" s="431"/>
    </row>
    <row r="335" spans="1:104" x14ac:dyDescent="0.3">
      <c r="A335" s="434">
        <v>557</v>
      </c>
      <c r="C335" s="132"/>
      <c r="D335" s="431">
        <f t="shared" si="12"/>
        <v>2134155</v>
      </c>
      <c r="E335" s="431">
        <f t="shared" si="12"/>
        <v>857990</v>
      </c>
      <c r="F335" s="431">
        <f t="shared" si="12"/>
        <v>405099</v>
      </c>
      <c r="G335" s="431">
        <f t="shared" si="12"/>
        <v>589929</v>
      </c>
      <c r="H335" s="431">
        <f t="shared" si="12"/>
        <v>566767</v>
      </c>
      <c r="I335" s="431">
        <f t="shared" si="12"/>
        <v>569145</v>
      </c>
      <c r="J335" s="431">
        <f t="shared" si="12"/>
        <v>310193</v>
      </c>
      <c r="K335" s="431"/>
      <c r="L335" s="431"/>
      <c r="M335" s="431"/>
      <c r="N335" s="431"/>
      <c r="O335" s="431"/>
      <c r="P335" s="431"/>
      <c r="Q335" s="431"/>
      <c r="R335" s="431"/>
      <c r="S335" s="431"/>
      <c r="T335" s="431"/>
      <c r="U335" s="431"/>
      <c r="V335" s="431"/>
      <c r="W335" s="431"/>
      <c r="X335" s="431"/>
      <c r="Y335" s="431"/>
      <c r="Z335" s="431"/>
      <c r="AA335" s="431"/>
      <c r="AB335" s="431"/>
      <c r="AC335" s="431"/>
      <c r="AD335" s="431"/>
      <c r="AE335" s="431"/>
      <c r="AF335" s="431"/>
      <c r="AG335" s="431"/>
      <c r="AH335" s="431"/>
      <c r="AI335" s="431"/>
      <c r="AJ335" s="431"/>
      <c r="AK335" s="431"/>
      <c r="AL335" s="431"/>
      <c r="AM335" s="431"/>
      <c r="AN335" s="431"/>
      <c r="AO335" s="431"/>
      <c r="AP335" s="431"/>
      <c r="AQ335" s="431"/>
      <c r="AR335" s="431"/>
      <c r="AS335" s="431"/>
      <c r="AT335" s="431"/>
      <c r="AU335" s="431"/>
      <c r="AV335" s="431"/>
      <c r="AW335" s="431"/>
      <c r="AX335" s="431"/>
      <c r="AY335" s="431"/>
      <c r="AZ335" s="431"/>
      <c r="BA335" s="431"/>
      <c r="BB335" s="431"/>
      <c r="BC335" s="431"/>
      <c r="BD335" s="431"/>
      <c r="BE335" s="431"/>
      <c r="BF335" s="431"/>
      <c r="BG335" s="431"/>
      <c r="BH335" s="431"/>
      <c r="BI335" s="431"/>
      <c r="BJ335" s="431"/>
      <c r="BK335" s="431"/>
      <c r="BL335" s="431"/>
      <c r="BM335" s="431"/>
      <c r="BN335" s="431"/>
      <c r="BO335" s="431"/>
      <c r="BP335" s="431"/>
      <c r="BQ335" s="431"/>
      <c r="BR335" s="431"/>
      <c r="BS335" s="431"/>
      <c r="BT335" s="431"/>
      <c r="BU335" s="431"/>
      <c r="BV335" s="431"/>
      <c r="BW335" s="431"/>
      <c r="BX335" s="431"/>
      <c r="BY335" s="431"/>
      <c r="BZ335" s="431"/>
      <c r="CA335" s="431"/>
      <c r="CB335" s="431"/>
      <c r="CC335" s="431"/>
      <c r="CD335" s="431"/>
      <c r="CE335" s="431"/>
      <c r="CF335" s="431"/>
      <c r="CG335" s="431"/>
      <c r="CH335" s="431"/>
      <c r="CI335" s="431"/>
      <c r="CJ335" s="431"/>
      <c r="CK335" s="431"/>
      <c r="CL335" s="431"/>
      <c r="CM335" s="431"/>
      <c r="CN335" s="431"/>
      <c r="CO335" s="431"/>
      <c r="CP335" s="431"/>
      <c r="CQ335" s="431"/>
      <c r="CR335" s="431"/>
      <c r="CS335" s="431"/>
      <c r="CT335" s="431"/>
      <c r="CU335" s="431"/>
      <c r="CV335" s="431"/>
      <c r="CW335" s="431"/>
      <c r="CX335" s="431"/>
      <c r="CY335" s="431"/>
      <c r="CZ335" s="431"/>
    </row>
    <row r="336" spans="1:104" x14ac:dyDescent="0.3">
      <c r="A336" s="434">
        <v>606</v>
      </c>
      <c r="C336" s="132"/>
      <c r="D336" s="431">
        <f t="shared" ref="D336:J336" si="13">D209</f>
        <v>1</v>
      </c>
      <c r="E336" s="431">
        <f t="shared" si="13"/>
        <v>1</v>
      </c>
      <c r="F336" s="431">
        <f t="shared" si="13"/>
        <v>1</v>
      </c>
      <c r="G336" s="431">
        <f t="shared" si="13"/>
        <v>1</v>
      </c>
      <c r="H336" s="431">
        <f t="shared" si="13"/>
        <v>1</v>
      </c>
      <c r="I336" s="431">
        <f t="shared" si="13"/>
        <v>1</v>
      </c>
      <c r="J336" s="431">
        <f t="shared" si="13"/>
        <v>1</v>
      </c>
      <c r="K336" s="431"/>
      <c r="L336" s="431"/>
      <c r="M336" s="431"/>
      <c r="N336" s="431"/>
      <c r="O336" s="431"/>
      <c r="P336" s="431"/>
      <c r="Q336" s="431"/>
      <c r="R336" s="431"/>
      <c r="S336" s="431"/>
      <c r="T336" s="431"/>
      <c r="U336" s="431"/>
      <c r="V336" s="431"/>
      <c r="W336" s="431"/>
      <c r="X336" s="431"/>
      <c r="Y336" s="431"/>
      <c r="Z336" s="431"/>
      <c r="AA336" s="431"/>
      <c r="AB336" s="431"/>
      <c r="AC336" s="431"/>
      <c r="AD336" s="431"/>
      <c r="AE336" s="431"/>
      <c r="AF336" s="431"/>
      <c r="AG336" s="431"/>
      <c r="AH336" s="431"/>
      <c r="AI336" s="431"/>
      <c r="AJ336" s="431"/>
      <c r="AK336" s="431"/>
      <c r="AL336" s="431"/>
      <c r="AM336" s="431"/>
      <c r="AN336" s="431"/>
      <c r="AO336" s="431"/>
      <c r="AP336" s="431"/>
      <c r="AQ336" s="431"/>
      <c r="AR336" s="431"/>
      <c r="AS336" s="431"/>
      <c r="AT336" s="431"/>
      <c r="AU336" s="431"/>
      <c r="AV336" s="431"/>
      <c r="AW336" s="431"/>
      <c r="AX336" s="431"/>
      <c r="AY336" s="431"/>
      <c r="AZ336" s="431"/>
      <c r="BA336" s="431"/>
      <c r="BB336" s="431"/>
      <c r="BC336" s="431"/>
      <c r="BD336" s="431"/>
      <c r="BE336" s="431"/>
      <c r="BF336" s="431"/>
      <c r="BG336" s="431"/>
      <c r="BH336" s="431"/>
      <c r="BI336" s="431"/>
      <c r="BJ336" s="431"/>
      <c r="BK336" s="431"/>
      <c r="BL336" s="431"/>
      <c r="BM336" s="431"/>
      <c r="BN336" s="431"/>
      <c r="BO336" s="431"/>
      <c r="BP336" s="431"/>
      <c r="BQ336" s="431"/>
      <c r="BR336" s="431"/>
      <c r="BS336" s="431"/>
      <c r="BT336" s="431"/>
      <c r="BU336" s="431"/>
      <c r="BV336" s="431"/>
      <c r="BW336" s="431"/>
      <c r="BX336" s="431"/>
      <c r="BY336" s="431"/>
      <c r="BZ336" s="431"/>
      <c r="CA336" s="431"/>
      <c r="CB336" s="431"/>
      <c r="CC336" s="431"/>
      <c r="CD336" s="431"/>
      <c r="CE336" s="431"/>
      <c r="CF336" s="431"/>
      <c r="CG336" s="431"/>
      <c r="CH336" s="431"/>
      <c r="CI336" s="431"/>
      <c r="CJ336" s="431"/>
      <c r="CK336" s="431"/>
      <c r="CL336" s="431"/>
      <c r="CM336" s="431"/>
      <c r="CN336" s="431"/>
      <c r="CO336" s="431"/>
      <c r="CP336" s="431"/>
      <c r="CQ336" s="431"/>
      <c r="CR336" s="431"/>
      <c r="CS336" s="431"/>
      <c r="CT336" s="431"/>
      <c r="CU336" s="431"/>
      <c r="CV336" s="431"/>
      <c r="CW336" s="431"/>
      <c r="CX336" s="431"/>
      <c r="CY336" s="431"/>
      <c r="CZ336" s="431"/>
    </row>
    <row r="337" spans="1:104" x14ac:dyDescent="0.3">
      <c r="A337" s="434">
        <v>662</v>
      </c>
      <c r="B337" s="386" t="s">
        <v>288</v>
      </c>
      <c r="C337" s="132"/>
      <c r="D337" s="431">
        <f t="shared" ref="D337:J338" si="14">D246</f>
        <v>408606</v>
      </c>
      <c r="E337" s="431">
        <f t="shared" si="14"/>
        <v>193129</v>
      </c>
      <c r="F337" s="431">
        <f t="shared" si="14"/>
        <v>1232183</v>
      </c>
      <c r="G337" s="431">
        <f t="shared" si="14"/>
        <v>474562</v>
      </c>
      <c r="H337" s="431">
        <f t="shared" si="14"/>
        <v>810344</v>
      </c>
      <c r="I337" s="431">
        <f t="shared" si="14"/>
        <v>264351</v>
      </c>
      <c r="J337" s="431">
        <f t="shared" si="14"/>
        <v>116460</v>
      </c>
      <c r="K337" s="431"/>
      <c r="L337" s="431"/>
      <c r="M337" s="431"/>
      <c r="N337" s="431"/>
      <c r="O337" s="431"/>
      <c r="P337" s="431"/>
      <c r="Q337" s="431"/>
      <c r="R337" s="431"/>
      <c r="S337" s="431"/>
      <c r="T337" s="431"/>
      <c r="U337" s="431"/>
      <c r="V337" s="431"/>
      <c r="W337" s="431"/>
      <c r="X337" s="431"/>
      <c r="Y337" s="431"/>
      <c r="Z337" s="431"/>
      <c r="AA337" s="431"/>
      <c r="AB337" s="431"/>
      <c r="AC337" s="431"/>
      <c r="AD337" s="431"/>
      <c r="AE337" s="431"/>
      <c r="AF337" s="431"/>
      <c r="AG337" s="431"/>
      <c r="AH337" s="431"/>
      <c r="AI337" s="431"/>
      <c r="AJ337" s="431"/>
      <c r="AK337" s="431"/>
      <c r="AL337" s="431"/>
      <c r="AM337" s="431"/>
      <c r="AN337" s="431"/>
      <c r="AO337" s="431"/>
      <c r="AP337" s="431"/>
      <c r="AQ337" s="431"/>
      <c r="AR337" s="431"/>
      <c r="AS337" s="431"/>
      <c r="AT337" s="431"/>
      <c r="AU337" s="431"/>
      <c r="AV337" s="431"/>
      <c r="AW337" s="431"/>
      <c r="AX337" s="431"/>
      <c r="AY337" s="431"/>
      <c r="AZ337" s="431"/>
      <c r="BA337" s="431"/>
      <c r="BB337" s="431"/>
      <c r="BC337" s="431"/>
      <c r="BD337" s="431"/>
      <c r="BE337" s="431"/>
      <c r="BF337" s="431"/>
      <c r="BG337" s="431"/>
      <c r="BH337" s="431"/>
      <c r="BI337" s="431"/>
      <c r="BJ337" s="431"/>
      <c r="BK337" s="431"/>
      <c r="BL337" s="431"/>
      <c r="BM337" s="431"/>
      <c r="BN337" s="431"/>
      <c r="BO337" s="431"/>
      <c r="BP337" s="431"/>
      <c r="BQ337" s="431"/>
      <c r="BR337" s="431"/>
      <c r="BS337" s="431"/>
      <c r="BT337" s="431"/>
      <c r="BU337" s="431"/>
      <c r="BV337" s="431"/>
      <c r="BW337" s="431"/>
      <c r="BX337" s="431"/>
      <c r="BY337" s="431"/>
      <c r="BZ337" s="431"/>
      <c r="CA337" s="431"/>
      <c r="CB337" s="431"/>
      <c r="CC337" s="431"/>
      <c r="CD337" s="431"/>
      <c r="CE337" s="431"/>
      <c r="CF337" s="431"/>
      <c r="CG337" s="431"/>
      <c r="CH337" s="431"/>
      <c r="CI337" s="431"/>
      <c r="CJ337" s="431"/>
      <c r="CK337" s="431"/>
      <c r="CL337" s="431"/>
      <c r="CM337" s="431"/>
      <c r="CN337" s="431"/>
      <c r="CO337" s="431"/>
      <c r="CP337" s="431"/>
      <c r="CQ337" s="431"/>
      <c r="CR337" s="431"/>
      <c r="CS337" s="431"/>
      <c r="CT337" s="431"/>
      <c r="CU337" s="431"/>
      <c r="CV337" s="431"/>
      <c r="CW337" s="431"/>
      <c r="CX337" s="431"/>
      <c r="CY337" s="431"/>
      <c r="CZ337" s="431"/>
    </row>
    <row r="338" spans="1:104" x14ac:dyDescent="0.3">
      <c r="A338" s="434">
        <v>663</v>
      </c>
      <c r="B338" s="386" t="s">
        <v>499</v>
      </c>
      <c r="C338" s="132"/>
      <c r="D338" s="431">
        <f t="shared" si="14"/>
        <v>1569344</v>
      </c>
      <c r="E338" s="431">
        <f t="shared" si="14"/>
        <v>1239938</v>
      </c>
      <c r="F338" s="431">
        <f t="shared" si="14"/>
        <v>0</v>
      </c>
      <c r="G338" s="431">
        <f t="shared" si="14"/>
        <v>895704</v>
      </c>
      <c r="H338" s="431">
        <f t="shared" si="14"/>
        <v>1170261</v>
      </c>
      <c r="I338" s="431">
        <f t="shared" si="14"/>
        <v>236075</v>
      </c>
      <c r="J338" s="431">
        <f t="shared" si="14"/>
        <v>525928</v>
      </c>
      <c r="K338" s="431"/>
      <c r="L338" s="431"/>
      <c r="M338" s="431"/>
      <c r="N338" s="431"/>
      <c r="O338" s="431"/>
      <c r="P338" s="431"/>
      <c r="Q338" s="431"/>
      <c r="R338" s="431"/>
      <c r="S338" s="431"/>
      <c r="T338" s="431"/>
      <c r="U338" s="431"/>
      <c r="V338" s="431"/>
      <c r="W338" s="431"/>
      <c r="X338" s="431"/>
      <c r="Y338" s="431"/>
      <c r="Z338" s="431"/>
      <c r="AA338" s="431"/>
      <c r="AB338" s="431"/>
      <c r="AC338" s="431"/>
      <c r="AD338" s="431"/>
      <c r="AE338" s="431"/>
      <c r="AF338" s="431"/>
      <c r="AG338" s="431"/>
      <c r="AH338" s="431"/>
      <c r="AI338" s="431"/>
      <c r="AJ338" s="431"/>
      <c r="AK338" s="431"/>
      <c r="AL338" s="431"/>
      <c r="AM338" s="431"/>
      <c r="AN338" s="431"/>
      <c r="AO338" s="431"/>
      <c r="AP338" s="431"/>
      <c r="AQ338" s="431"/>
      <c r="AR338" s="431"/>
      <c r="AS338" s="431"/>
      <c r="AT338" s="431"/>
      <c r="AU338" s="431"/>
      <c r="AV338" s="431"/>
      <c r="AW338" s="431"/>
      <c r="AX338" s="431"/>
      <c r="AY338" s="431"/>
      <c r="AZ338" s="431"/>
      <c r="BA338" s="431"/>
      <c r="BB338" s="431"/>
      <c r="BC338" s="431"/>
      <c r="BD338" s="431"/>
      <c r="BE338" s="431"/>
      <c r="BF338" s="431"/>
      <c r="BG338" s="431"/>
      <c r="BH338" s="431"/>
      <c r="BI338" s="431"/>
      <c r="BJ338" s="431"/>
      <c r="BK338" s="431"/>
      <c r="BL338" s="431"/>
      <c r="BM338" s="431"/>
      <c r="BN338" s="431"/>
      <c r="BO338" s="431"/>
      <c r="BP338" s="431"/>
      <c r="BQ338" s="431"/>
      <c r="BR338" s="431"/>
      <c r="BS338" s="431"/>
      <c r="BT338" s="431"/>
      <c r="BU338" s="431"/>
      <c r="BV338" s="431"/>
      <c r="BW338" s="431"/>
      <c r="BX338" s="431"/>
      <c r="BY338" s="431"/>
      <c r="BZ338" s="431"/>
      <c r="CA338" s="431"/>
      <c r="CB338" s="431"/>
      <c r="CC338" s="431"/>
      <c r="CD338" s="431"/>
      <c r="CE338" s="431"/>
      <c r="CF338" s="431"/>
      <c r="CG338" s="431"/>
      <c r="CH338" s="431"/>
      <c r="CI338" s="431"/>
      <c r="CJ338" s="431"/>
      <c r="CK338" s="431"/>
      <c r="CL338" s="431"/>
      <c r="CM338" s="431"/>
      <c r="CN338" s="431"/>
      <c r="CO338" s="431"/>
      <c r="CP338" s="431"/>
      <c r="CQ338" s="431"/>
      <c r="CR338" s="431"/>
      <c r="CS338" s="431"/>
      <c r="CT338" s="431"/>
      <c r="CU338" s="431"/>
      <c r="CV338" s="431"/>
      <c r="CW338" s="431"/>
      <c r="CX338" s="431"/>
      <c r="CY338" s="431"/>
      <c r="CZ338" s="431"/>
    </row>
    <row r="339" spans="1:104" x14ac:dyDescent="0.3">
      <c r="A339" s="435">
        <v>336</v>
      </c>
      <c r="C339" s="132"/>
      <c r="D339" s="436">
        <f t="shared" ref="D339:J339" si="15">D81</f>
        <v>0</v>
      </c>
      <c r="E339" s="436">
        <f t="shared" si="15"/>
        <v>111797</v>
      </c>
      <c r="F339" s="436">
        <f t="shared" si="15"/>
        <v>843163</v>
      </c>
      <c r="G339" s="436">
        <f t="shared" si="15"/>
        <v>188316</v>
      </c>
      <c r="H339" s="436">
        <f t="shared" si="15"/>
        <v>50227</v>
      </c>
      <c r="I339" s="436">
        <f t="shared" si="15"/>
        <v>611460</v>
      </c>
      <c r="J339" s="436">
        <f t="shared" si="15"/>
        <v>1136166</v>
      </c>
      <c r="K339" s="436"/>
      <c r="L339" s="436"/>
      <c r="M339" s="436"/>
      <c r="N339" s="436"/>
      <c r="O339" s="436"/>
      <c r="P339" s="436"/>
      <c r="Q339" s="436"/>
      <c r="R339" s="436"/>
      <c r="S339" s="436"/>
      <c r="T339" s="436"/>
      <c r="U339" s="436"/>
      <c r="V339" s="436"/>
      <c r="W339" s="436"/>
      <c r="X339" s="436"/>
      <c r="Y339" s="436"/>
      <c r="Z339" s="436"/>
      <c r="AA339" s="436"/>
      <c r="AB339" s="436"/>
      <c r="AC339" s="436"/>
      <c r="AD339" s="436"/>
      <c r="AE339" s="436"/>
      <c r="AF339" s="436"/>
      <c r="AG339" s="436"/>
      <c r="AH339" s="436"/>
      <c r="AI339" s="436"/>
      <c r="AJ339" s="436"/>
      <c r="AK339" s="436"/>
      <c r="AL339" s="436"/>
      <c r="AM339" s="436"/>
      <c r="AN339" s="436"/>
      <c r="AO339" s="436"/>
      <c r="AP339" s="436"/>
      <c r="AQ339" s="436"/>
      <c r="AR339" s="436"/>
      <c r="AS339" s="436"/>
      <c r="AT339" s="436"/>
      <c r="AU339" s="436"/>
      <c r="AV339" s="436"/>
      <c r="AW339" s="436"/>
      <c r="AX339" s="436"/>
      <c r="AY339" s="436"/>
      <c r="AZ339" s="436"/>
      <c r="BA339" s="436"/>
      <c r="BB339" s="436"/>
      <c r="BC339" s="436"/>
      <c r="BD339" s="436"/>
      <c r="BE339" s="436"/>
      <c r="BF339" s="436"/>
      <c r="BG339" s="436"/>
      <c r="BH339" s="436"/>
      <c r="BI339" s="436"/>
      <c r="BJ339" s="436"/>
      <c r="BK339" s="436"/>
      <c r="BL339" s="436"/>
      <c r="BM339" s="436"/>
      <c r="BN339" s="436"/>
      <c r="BO339" s="436"/>
      <c r="BP339" s="436"/>
      <c r="BQ339" s="436"/>
      <c r="BR339" s="436"/>
      <c r="BS339" s="436"/>
      <c r="BT339" s="436"/>
      <c r="BU339" s="436"/>
      <c r="BV339" s="436"/>
      <c r="BW339" s="436"/>
      <c r="BX339" s="436"/>
      <c r="BY339" s="436"/>
      <c r="BZ339" s="436"/>
      <c r="CA339" s="436"/>
      <c r="CB339" s="436"/>
      <c r="CC339" s="436"/>
      <c r="CD339" s="436"/>
      <c r="CE339" s="436"/>
      <c r="CF339" s="436"/>
      <c r="CG339" s="436"/>
      <c r="CH339" s="436"/>
      <c r="CI339" s="436"/>
      <c r="CJ339" s="436"/>
      <c r="CK339" s="436"/>
      <c r="CL339" s="436"/>
      <c r="CM339" s="436"/>
      <c r="CN339" s="436"/>
      <c r="CO339" s="436"/>
      <c r="CP339" s="436"/>
      <c r="CQ339" s="436"/>
      <c r="CR339" s="436"/>
      <c r="CS339" s="436"/>
      <c r="CT339" s="436"/>
      <c r="CU339" s="436"/>
      <c r="CV339" s="436"/>
      <c r="CW339" s="436"/>
      <c r="CX339" s="436"/>
      <c r="CY339" s="436"/>
      <c r="CZ339" s="436"/>
    </row>
    <row r="340" spans="1:104" x14ac:dyDescent="0.3">
      <c r="A340" s="435">
        <v>44</v>
      </c>
      <c r="C340" s="132"/>
      <c r="D340" s="436">
        <f t="shared" ref="D340:J343" si="16">D27</f>
        <v>0</v>
      </c>
      <c r="E340" s="436">
        <f t="shared" si="16"/>
        <v>0</v>
      </c>
      <c r="F340" s="436">
        <f t="shared" si="16"/>
        <v>0</v>
      </c>
      <c r="G340" s="436">
        <f t="shared" si="16"/>
        <v>0</v>
      </c>
      <c r="H340" s="436">
        <f t="shared" si="16"/>
        <v>0</v>
      </c>
      <c r="I340" s="436">
        <f t="shared" si="16"/>
        <v>0</v>
      </c>
      <c r="J340" s="436">
        <f t="shared" si="16"/>
        <v>0</v>
      </c>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c r="AI340" s="436"/>
      <c r="AJ340" s="436"/>
      <c r="AK340" s="436"/>
      <c r="AL340" s="436"/>
      <c r="AM340" s="436"/>
      <c r="AN340" s="436"/>
      <c r="AO340" s="436"/>
      <c r="AP340" s="436"/>
      <c r="AQ340" s="436"/>
      <c r="AR340" s="436"/>
      <c r="AS340" s="436"/>
      <c r="AT340" s="436"/>
      <c r="AU340" s="436"/>
      <c r="AV340" s="436"/>
      <c r="AW340" s="436"/>
      <c r="AX340" s="436"/>
      <c r="AY340" s="436"/>
      <c r="AZ340" s="436"/>
      <c r="BA340" s="436"/>
      <c r="BB340" s="436"/>
      <c r="BC340" s="436"/>
      <c r="BD340" s="436"/>
      <c r="BE340" s="436"/>
      <c r="BF340" s="436"/>
      <c r="BG340" s="436"/>
      <c r="BH340" s="436"/>
      <c r="BI340" s="436"/>
      <c r="BJ340" s="436"/>
      <c r="BK340" s="436"/>
      <c r="BL340" s="436"/>
      <c r="BM340" s="436"/>
      <c r="BN340" s="436"/>
      <c r="BO340" s="436"/>
      <c r="BP340" s="436"/>
      <c r="BQ340" s="436"/>
      <c r="BR340" s="436"/>
      <c r="BS340" s="436"/>
      <c r="BT340" s="436"/>
      <c r="BU340" s="436"/>
      <c r="BV340" s="436"/>
      <c r="BW340" s="436"/>
      <c r="BX340" s="436"/>
      <c r="BY340" s="436"/>
      <c r="BZ340" s="436"/>
      <c r="CA340" s="436"/>
      <c r="CB340" s="436"/>
      <c r="CC340" s="436"/>
      <c r="CD340" s="436"/>
      <c r="CE340" s="436"/>
      <c r="CF340" s="436"/>
      <c r="CG340" s="436"/>
      <c r="CH340" s="436"/>
      <c r="CI340" s="436"/>
      <c r="CJ340" s="436"/>
      <c r="CK340" s="436"/>
      <c r="CL340" s="436"/>
      <c r="CM340" s="436"/>
      <c r="CN340" s="436"/>
      <c r="CO340" s="436"/>
      <c r="CP340" s="436"/>
      <c r="CQ340" s="436"/>
      <c r="CR340" s="436"/>
      <c r="CS340" s="436"/>
      <c r="CT340" s="436"/>
      <c r="CU340" s="436"/>
      <c r="CV340" s="436"/>
      <c r="CW340" s="436"/>
      <c r="CX340" s="436"/>
      <c r="CY340" s="436"/>
      <c r="CZ340" s="436"/>
    </row>
    <row r="341" spans="1:104" x14ac:dyDescent="0.3">
      <c r="A341" s="435">
        <v>45</v>
      </c>
      <c r="C341" s="132"/>
      <c r="D341" s="436">
        <f t="shared" si="16"/>
        <v>0</v>
      </c>
      <c r="E341" s="436">
        <f t="shared" si="16"/>
        <v>0</v>
      </c>
      <c r="F341" s="436">
        <f t="shared" si="16"/>
        <v>0</v>
      </c>
      <c r="G341" s="436">
        <f t="shared" si="16"/>
        <v>0</v>
      </c>
      <c r="H341" s="436">
        <f t="shared" si="16"/>
        <v>0</v>
      </c>
      <c r="I341" s="436">
        <f t="shared" si="16"/>
        <v>0</v>
      </c>
      <c r="J341" s="436">
        <f t="shared" si="16"/>
        <v>0</v>
      </c>
      <c r="K341" s="436"/>
      <c r="L341" s="436"/>
      <c r="M341" s="436"/>
      <c r="N341" s="436"/>
      <c r="O341" s="436"/>
      <c r="P341" s="436"/>
      <c r="Q341" s="436"/>
      <c r="R341" s="436"/>
      <c r="S341" s="436"/>
      <c r="T341" s="436"/>
      <c r="U341" s="436"/>
      <c r="V341" s="436"/>
      <c r="W341" s="436"/>
      <c r="X341" s="436"/>
      <c r="Y341" s="436"/>
      <c r="Z341" s="436"/>
      <c r="AA341" s="436"/>
      <c r="AB341" s="436"/>
      <c r="AC341" s="436"/>
      <c r="AD341" s="436"/>
      <c r="AE341" s="436"/>
      <c r="AF341" s="436"/>
      <c r="AG341" s="436"/>
      <c r="AH341" s="436"/>
      <c r="AI341" s="436"/>
      <c r="AJ341" s="436"/>
      <c r="AK341" s="436"/>
      <c r="AL341" s="436"/>
      <c r="AM341" s="436"/>
      <c r="AN341" s="436"/>
      <c r="AO341" s="436"/>
      <c r="AP341" s="436"/>
      <c r="AQ341" s="436"/>
      <c r="AR341" s="436"/>
      <c r="AS341" s="436"/>
      <c r="AT341" s="436"/>
      <c r="AU341" s="436"/>
      <c r="AV341" s="436"/>
      <c r="AW341" s="436"/>
      <c r="AX341" s="436"/>
      <c r="AY341" s="436"/>
      <c r="AZ341" s="436"/>
      <c r="BA341" s="436"/>
      <c r="BB341" s="436"/>
      <c r="BC341" s="436"/>
      <c r="BD341" s="436"/>
      <c r="BE341" s="436"/>
      <c r="BF341" s="436"/>
      <c r="BG341" s="436"/>
      <c r="BH341" s="436"/>
      <c r="BI341" s="436"/>
      <c r="BJ341" s="436"/>
      <c r="BK341" s="436"/>
      <c r="BL341" s="436"/>
      <c r="BM341" s="436"/>
      <c r="BN341" s="436"/>
      <c r="BO341" s="436"/>
      <c r="BP341" s="436"/>
      <c r="BQ341" s="436"/>
      <c r="BR341" s="436"/>
      <c r="BS341" s="436"/>
      <c r="BT341" s="436"/>
      <c r="BU341" s="436"/>
      <c r="BV341" s="436"/>
      <c r="BW341" s="436"/>
      <c r="BX341" s="436"/>
      <c r="BY341" s="436"/>
      <c r="BZ341" s="436"/>
      <c r="CA341" s="436"/>
      <c r="CB341" s="436"/>
      <c r="CC341" s="436"/>
      <c r="CD341" s="436"/>
      <c r="CE341" s="436"/>
      <c r="CF341" s="436"/>
      <c r="CG341" s="436"/>
      <c r="CH341" s="436"/>
      <c r="CI341" s="436"/>
      <c r="CJ341" s="436"/>
      <c r="CK341" s="436"/>
      <c r="CL341" s="436"/>
      <c r="CM341" s="436"/>
      <c r="CN341" s="436"/>
      <c r="CO341" s="436"/>
      <c r="CP341" s="436"/>
      <c r="CQ341" s="436"/>
      <c r="CR341" s="436"/>
      <c r="CS341" s="436"/>
      <c r="CT341" s="436"/>
      <c r="CU341" s="436"/>
      <c r="CV341" s="436"/>
      <c r="CW341" s="436"/>
      <c r="CX341" s="436"/>
      <c r="CY341" s="436"/>
      <c r="CZ341" s="436"/>
    </row>
    <row r="342" spans="1:104" x14ac:dyDescent="0.3">
      <c r="A342" s="435">
        <v>47</v>
      </c>
      <c r="C342" s="132"/>
      <c r="D342" s="436">
        <f t="shared" si="16"/>
        <v>0</v>
      </c>
      <c r="E342" s="436">
        <f t="shared" si="16"/>
        <v>0</v>
      </c>
      <c r="F342" s="436">
        <f t="shared" si="16"/>
        <v>0</v>
      </c>
      <c r="G342" s="436">
        <f t="shared" si="16"/>
        <v>0</v>
      </c>
      <c r="H342" s="436">
        <f t="shared" si="16"/>
        <v>0</v>
      </c>
      <c r="I342" s="436">
        <f t="shared" si="16"/>
        <v>0</v>
      </c>
      <c r="J342" s="436">
        <f t="shared" si="16"/>
        <v>0</v>
      </c>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c r="AI342" s="436"/>
      <c r="AJ342" s="436"/>
      <c r="AK342" s="436"/>
      <c r="AL342" s="436"/>
      <c r="AM342" s="436"/>
      <c r="AN342" s="436"/>
      <c r="AO342" s="436"/>
      <c r="AP342" s="436"/>
      <c r="AQ342" s="436"/>
      <c r="AR342" s="436"/>
      <c r="AS342" s="436"/>
      <c r="AT342" s="436"/>
      <c r="AU342" s="436"/>
      <c r="AV342" s="436"/>
      <c r="AW342" s="436"/>
      <c r="AX342" s="436"/>
      <c r="AY342" s="436"/>
      <c r="AZ342" s="436"/>
      <c r="BA342" s="436"/>
      <c r="BB342" s="436"/>
      <c r="BC342" s="436"/>
      <c r="BD342" s="436"/>
      <c r="BE342" s="436"/>
      <c r="BF342" s="436"/>
      <c r="BG342" s="436"/>
      <c r="BH342" s="436"/>
      <c r="BI342" s="436"/>
      <c r="BJ342" s="436"/>
      <c r="BK342" s="436"/>
      <c r="BL342" s="436"/>
      <c r="BM342" s="436"/>
      <c r="BN342" s="436"/>
      <c r="BO342" s="436"/>
      <c r="BP342" s="436"/>
      <c r="BQ342" s="436"/>
      <c r="BR342" s="436"/>
      <c r="BS342" s="436"/>
      <c r="BT342" s="436"/>
      <c r="BU342" s="436"/>
      <c r="BV342" s="436"/>
      <c r="BW342" s="436"/>
      <c r="BX342" s="436"/>
      <c r="BY342" s="436"/>
      <c r="BZ342" s="436"/>
      <c r="CA342" s="436"/>
      <c r="CB342" s="436"/>
      <c r="CC342" s="436"/>
      <c r="CD342" s="436"/>
      <c r="CE342" s="436"/>
      <c r="CF342" s="436"/>
      <c r="CG342" s="436"/>
      <c r="CH342" s="436"/>
      <c r="CI342" s="436"/>
      <c r="CJ342" s="436"/>
      <c r="CK342" s="436"/>
      <c r="CL342" s="436"/>
      <c r="CM342" s="436"/>
      <c r="CN342" s="436"/>
      <c r="CO342" s="436"/>
      <c r="CP342" s="436"/>
      <c r="CQ342" s="436"/>
      <c r="CR342" s="436"/>
      <c r="CS342" s="436"/>
      <c r="CT342" s="436"/>
      <c r="CU342" s="436"/>
      <c r="CV342" s="436"/>
      <c r="CW342" s="436"/>
      <c r="CX342" s="436"/>
      <c r="CY342" s="436"/>
      <c r="CZ342" s="436"/>
    </row>
    <row r="343" spans="1:104" x14ac:dyDescent="0.3">
      <c r="A343" s="435">
        <v>48</v>
      </c>
      <c r="C343" s="132"/>
      <c r="D343" s="436">
        <f t="shared" si="16"/>
        <v>0</v>
      </c>
      <c r="E343" s="436">
        <f t="shared" si="16"/>
        <v>0</v>
      </c>
      <c r="F343" s="436">
        <f t="shared" si="16"/>
        <v>0</v>
      </c>
      <c r="G343" s="436">
        <f t="shared" si="16"/>
        <v>0</v>
      </c>
      <c r="H343" s="436">
        <f t="shared" si="16"/>
        <v>0</v>
      </c>
      <c r="I343" s="436">
        <f t="shared" si="16"/>
        <v>0</v>
      </c>
      <c r="J343" s="436">
        <f t="shared" si="16"/>
        <v>0</v>
      </c>
      <c r="K343" s="436"/>
      <c r="L343" s="436"/>
      <c r="M343" s="436"/>
      <c r="N343" s="436"/>
      <c r="O343" s="436"/>
      <c r="P343" s="436"/>
      <c r="Q343" s="436"/>
      <c r="R343" s="436"/>
      <c r="S343" s="436"/>
      <c r="T343" s="436"/>
      <c r="U343" s="436"/>
      <c r="V343" s="436"/>
      <c r="W343" s="436"/>
      <c r="X343" s="436"/>
      <c r="Y343" s="436"/>
      <c r="Z343" s="436"/>
      <c r="AA343" s="436"/>
      <c r="AB343" s="436"/>
      <c r="AC343" s="436"/>
      <c r="AD343" s="436"/>
      <c r="AE343" s="436"/>
      <c r="AF343" s="436"/>
      <c r="AG343" s="436"/>
      <c r="AH343" s="436"/>
      <c r="AI343" s="436"/>
      <c r="AJ343" s="436"/>
      <c r="AK343" s="436"/>
      <c r="AL343" s="436"/>
      <c r="AM343" s="436"/>
      <c r="AN343" s="436"/>
      <c r="AO343" s="436"/>
      <c r="AP343" s="436"/>
      <c r="AQ343" s="436"/>
      <c r="AR343" s="436"/>
      <c r="AS343" s="436"/>
      <c r="AT343" s="436"/>
      <c r="AU343" s="436"/>
      <c r="AV343" s="436"/>
      <c r="AW343" s="436"/>
      <c r="AX343" s="436"/>
      <c r="AY343" s="436"/>
      <c r="AZ343" s="436"/>
      <c r="BA343" s="436"/>
      <c r="BB343" s="436"/>
      <c r="BC343" s="436"/>
      <c r="BD343" s="436"/>
      <c r="BE343" s="436"/>
      <c r="BF343" s="436"/>
      <c r="BG343" s="436"/>
      <c r="BH343" s="436"/>
      <c r="BI343" s="436"/>
      <c r="BJ343" s="436"/>
      <c r="BK343" s="436"/>
      <c r="BL343" s="436"/>
      <c r="BM343" s="436"/>
      <c r="BN343" s="436"/>
      <c r="BO343" s="436"/>
      <c r="BP343" s="436"/>
      <c r="BQ343" s="436"/>
      <c r="BR343" s="436"/>
      <c r="BS343" s="436"/>
      <c r="BT343" s="436"/>
      <c r="BU343" s="436"/>
      <c r="BV343" s="436"/>
      <c r="BW343" s="436"/>
      <c r="BX343" s="436"/>
      <c r="BY343" s="436"/>
      <c r="BZ343" s="436"/>
      <c r="CA343" s="436"/>
      <c r="CB343" s="436"/>
      <c r="CC343" s="436"/>
      <c r="CD343" s="436"/>
      <c r="CE343" s="436"/>
      <c r="CF343" s="436"/>
      <c r="CG343" s="436"/>
      <c r="CH343" s="436"/>
      <c r="CI343" s="436"/>
      <c r="CJ343" s="436"/>
      <c r="CK343" s="436"/>
      <c r="CL343" s="436"/>
      <c r="CM343" s="436"/>
      <c r="CN343" s="436"/>
      <c r="CO343" s="436"/>
      <c r="CP343" s="436"/>
      <c r="CQ343" s="436"/>
      <c r="CR343" s="436"/>
      <c r="CS343" s="436"/>
      <c r="CT343" s="436"/>
      <c r="CU343" s="436"/>
      <c r="CV343" s="436"/>
      <c r="CW343" s="436"/>
      <c r="CX343" s="436"/>
      <c r="CY343" s="436"/>
      <c r="CZ343" s="436"/>
    </row>
    <row r="344" spans="1:104" x14ac:dyDescent="0.3">
      <c r="A344" s="439">
        <v>385</v>
      </c>
      <c r="C344" s="132"/>
      <c r="D344" s="440">
        <f t="shared" ref="D344:J344" si="17">D118</f>
        <v>21386166</v>
      </c>
      <c r="E344" s="440">
        <f t="shared" si="17"/>
        <v>12794016</v>
      </c>
      <c r="F344" s="440">
        <f t="shared" si="17"/>
        <v>18237015</v>
      </c>
      <c r="G344" s="440">
        <f t="shared" si="17"/>
        <v>5830217</v>
      </c>
      <c r="H344" s="440">
        <f t="shared" si="17"/>
        <v>6552241</v>
      </c>
      <c r="I344" s="440">
        <f t="shared" si="17"/>
        <v>5104084</v>
      </c>
      <c r="J344" s="440">
        <f t="shared" si="17"/>
        <v>6528842</v>
      </c>
      <c r="K344" s="440"/>
      <c r="L344" s="440"/>
      <c r="M344" s="440"/>
      <c r="N344" s="440"/>
      <c r="O344" s="440"/>
      <c r="P344" s="440"/>
      <c r="Q344" s="440"/>
      <c r="R344" s="440"/>
      <c r="S344" s="440"/>
      <c r="T344" s="440"/>
      <c r="U344" s="440"/>
      <c r="V344" s="440"/>
      <c r="W344" s="440"/>
      <c r="X344" s="440"/>
      <c r="Y344" s="440"/>
      <c r="Z344" s="440"/>
      <c r="AA344" s="440"/>
      <c r="AB344" s="440"/>
      <c r="AC344" s="440"/>
      <c r="AD344" s="440"/>
      <c r="AE344" s="440"/>
      <c r="AF344" s="440"/>
      <c r="AG344" s="440"/>
      <c r="AH344" s="440"/>
      <c r="AI344" s="440"/>
      <c r="AJ344" s="440"/>
      <c r="AK344" s="440"/>
      <c r="AL344" s="440"/>
      <c r="AM344" s="440"/>
      <c r="AN344" s="440"/>
      <c r="AO344" s="440"/>
      <c r="AP344" s="440"/>
      <c r="AQ344" s="440"/>
      <c r="AR344" s="440"/>
      <c r="AS344" s="440"/>
      <c r="AT344" s="440"/>
      <c r="AU344" s="440"/>
      <c r="AV344" s="440"/>
      <c r="AW344" s="440"/>
      <c r="AX344" s="440"/>
      <c r="AY344" s="440"/>
      <c r="AZ344" s="440"/>
      <c r="BA344" s="440"/>
      <c r="BB344" s="440"/>
      <c r="BC344" s="440"/>
      <c r="BD344" s="440"/>
      <c r="BE344" s="440"/>
      <c r="BF344" s="440"/>
      <c r="BG344" s="440"/>
      <c r="BH344" s="440"/>
      <c r="BI344" s="440"/>
      <c r="BJ344" s="440"/>
      <c r="BK344" s="440"/>
      <c r="BL344" s="440"/>
      <c r="BM344" s="440"/>
      <c r="BN344" s="440"/>
      <c r="BO344" s="440"/>
      <c r="BP344" s="440"/>
      <c r="BQ344" s="440"/>
      <c r="BR344" s="440"/>
      <c r="BS344" s="440"/>
      <c r="BT344" s="440"/>
      <c r="BU344" s="440"/>
      <c r="BV344" s="440"/>
      <c r="BW344" s="440"/>
      <c r="BX344" s="440"/>
      <c r="BY344" s="440"/>
      <c r="BZ344" s="440"/>
      <c r="CA344" s="440"/>
      <c r="CB344" s="440"/>
      <c r="CC344" s="440"/>
      <c r="CD344" s="440"/>
      <c r="CE344" s="440"/>
      <c r="CF344" s="440"/>
      <c r="CG344" s="440"/>
      <c r="CH344" s="440"/>
      <c r="CI344" s="440"/>
      <c r="CJ344" s="440"/>
      <c r="CK344" s="440"/>
      <c r="CL344" s="440"/>
      <c r="CM344" s="440"/>
      <c r="CN344" s="440"/>
      <c r="CO344" s="440"/>
      <c r="CP344" s="440"/>
      <c r="CQ344" s="440"/>
      <c r="CR344" s="440"/>
      <c r="CS344" s="440"/>
      <c r="CT344" s="440"/>
      <c r="CU344" s="440"/>
      <c r="CV344" s="440"/>
      <c r="CW344" s="440"/>
      <c r="CX344" s="440"/>
      <c r="CY344" s="440"/>
      <c r="CZ344" s="440"/>
    </row>
    <row r="345" spans="1:104" x14ac:dyDescent="0.3">
      <c r="A345" s="439">
        <v>626</v>
      </c>
      <c r="C345" s="132"/>
      <c r="D345" s="440">
        <f t="shared" ref="D345:J345" si="18">D215</f>
        <v>0</v>
      </c>
      <c r="E345" s="440">
        <f t="shared" si="18"/>
        <v>153653</v>
      </c>
      <c r="F345" s="440">
        <f t="shared" si="18"/>
        <v>10973333</v>
      </c>
      <c r="G345" s="440">
        <f t="shared" si="18"/>
        <v>188316</v>
      </c>
      <c r="H345" s="440">
        <f t="shared" si="18"/>
        <v>794927</v>
      </c>
      <c r="I345" s="440">
        <f t="shared" si="18"/>
        <v>801589</v>
      </c>
      <c r="J345" s="440">
        <f t="shared" si="18"/>
        <v>1136166</v>
      </c>
      <c r="K345" s="440"/>
      <c r="L345" s="440"/>
      <c r="M345" s="440"/>
      <c r="N345" s="440"/>
      <c r="O345" s="440"/>
      <c r="P345" s="440"/>
      <c r="Q345" s="440"/>
      <c r="R345" s="440"/>
      <c r="S345" s="440"/>
      <c r="T345" s="440"/>
      <c r="U345" s="440"/>
      <c r="V345" s="440"/>
      <c r="W345" s="440"/>
      <c r="X345" s="440"/>
      <c r="Y345" s="440"/>
      <c r="Z345" s="440"/>
      <c r="AA345" s="440"/>
      <c r="AB345" s="440"/>
      <c r="AC345" s="440"/>
      <c r="AD345" s="440"/>
      <c r="AE345" s="440"/>
      <c r="AF345" s="440"/>
      <c r="AG345" s="440"/>
      <c r="AH345" s="440"/>
      <c r="AI345" s="440"/>
      <c r="AJ345" s="440"/>
      <c r="AK345" s="440"/>
      <c r="AL345" s="440"/>
      <c r="AM345" s="440"/>
      <c r="AN345" s="440"/>
      <c r="AO345" s="440"/>
      <c r="AP345" s="440"/>
      <c r="AQ345" s="440"/>
      <c r="AR345" s="440"/>
      <c r="AS345" s="440"/>
      <c r="AT345" s="440"/>
      <c r="AU345" s="440"/>
      <c r="AV345" s="440"/>
      <c r="AW345" s="440"/>
      <c r="AX345" s="440"/>
      <c r="AY345" s="440"/>
      <c r="AZ345" s="440"/>
      <c r="BA345" s="440"/>
      <c r="BB345" s="440"/>
      <c r="BC345" s="440"/>
      <c r="BD345" s="440"/>
      <c r="BE345" s="440"/>
      <c r="BF345" s="440"/>
      <c r="BG345" s="440"/>
      <c r="BH345" s="440"/>
      <c r="BI345" s="440"/>
      <c r="BJ345" s="440"/>
      <c r="BK345" s="440"/>
      <c r="BL345" s="440"/>
      <c r="BM345" s="440"/>
      <c r="BN345" s="440"/>
      <c r="BO345" s="440"/>
      <c r="BP345" s="440"/>
      <c r="BQ345" s="440"/>
      <c r="BR345" s="440"/>
      <c r="BS345" s="440"/>
      <c r="BT345" s="440"/>
      <c r="BU345" s="440"/>
      <c r="BV345" s="440"/>
      <c r="BW345" s="440"/>
      <c r="BX345" s="440"/>
      <c r="BY345" s="440"/>
      <c r="BZ345" s="440"/>
      <c r="CA345" s="440"/>
      <c r="CB345" s="440"/>
      <c r="CC345" s="440"/>
      <c r="CD345" s="440"/>
      <c r="CE345" s="440"/>
      <c r="CF345" s="440"/>
      <c r="CG345" s="440"/>
      <c r="CH345" s="440"/>
      <c r="CI345" s="440"/>
      <c r="CJ345" s="440"/>
      <c r="CK345" s="440"/>
      <c r="CL345" s="440"/>
      <c r="CM345" s="440"/>
      <c r="CN345" s="440"/>
      <c r="CO345" s="440"/>
      <c r="CP345" s="440"/>
      <c r="CQ345" s="440"/>
      <c r="CR345" s="440"/>
      <c r="CS345" s="440"/>
      <c r="CT345" s="440"/>
      <c r="CU345" s="440"/>
      <c r="CV345" s="440"/>
      <c r="CW345" s="440"/>
      <c r="CX345" s="440"/>
      <c r="CY345" s="440"/>
      <c r="CZ345" s="440"/>
    </row>
    <row r="346" spans="1:104" x14ac:dyDescent="0.3">
      <c r="A346" s="439">
        <v>338</v>
      </c>
      <c r="C346" s="132"/>
      <c r="D346" s="440">
        <f t="shared" ref="D346:J346" si="19">D83</f>
        <v>24455220</v>
      </c>
      <c r="E346" s="440">
        <f t="shared" si="19"/>
        <v>4449162</v>
      </c>
      <c r="F346" s="440">
        <f t="shared" si="19"/>
        <v>11016222</v>
      </c>
      <c r="G346" s="440">
        <f t="shared" si="19"/>
        <v>10755823</v>
      </c>
      <c r="H346" s="440">
        <f t="shared" si="19"/>
        <v>9789667</v>
      </c>
      <c r="I346" s="440">
        <f t="shared" si="19"/>
        <v>4999282</v>
      </c>
      <c r="J346" s="440">
        <f t="shared" si="19"/>
        <v>2267552</v>
      </c>
      <c r="K346" s="440"/>
      <c r="L346" s="440"/>
      <c r="M346" s="440"/>
      <c r="N346" s="440"/>
      <c r="O346" s="440"/>
      <c r="P346" s="440"/>
      <c r="Q346" s="440"/>
      <c r="R346" s="440"/>
      <c r="S346" s="440"/>
      <c r="T346" s="440"/>
      <c r="U346" s="440"/>
      <c r="V346" s="440"/>
      <c r="W346" s="440"/>
      <c r="X346" s="440"/>
      <c r="Y346" s="440"/>
      <c r="Z346" s="440"/>
      <c r="AA346" s="440"/>
      <c r="AB346" s="440"/>
      <c r="AC346" s="440"/>
      <c r="AD346" s="440"/>
      <c r="AE346" s="440"/>
      <c r="AF346" s="440"/>
      <c r="AG346" s="440"/>
      <c r="AH346" s="440"/>
      <c r="AI346" s="440"/>
      <c r="AJ346" s="440"/>
      <c r="AK346" s="440"/>
      <c r="AL346" s="440"/>
      <c r="AM346" s="440"/>
      <c r="AN346" s="444"/>
      <c r="AO346" s="444"/>
      <c r="AP346" s="444"/>
      <c r="AQ346" s="444"/>
      <c r="AR346" s="444"/>
      <c r="AS346" s="444"/>
      <c r="AT346" s="444"/>
      <c r="AU346" s="444"/>
      <c r="AV346" s="444"/>
      <c r="AW346" s="444"/>
      <c r="AX346" s="444"/>
      <c r="AY346" s="444"/>
      <c r="AZ346" s="444"/>
      <c r="BA346" s="444"/>
      <c r="BB346" s="444"/>
      <c r="BC346" s="444"/>
      <c r="BD346" s="444"/>
      <c r="BE346" s="444"/>
      <c r="BF346" s="444"/>
      <c r="BG346" s="444"/>
      <c r="BH346" s="444"/>
      <c r="BI346" s="444"/>
      <c r="BJ346" s="444"/>
      <c r="BK346" s="444"/>
      <c r="BL346" s="444"/>
      <c r="BM346" s="444"/>
      <c r="BN346" s="444"/>
      <c r="BO346" s="444"/>
      <c r="BP346" s="444"/>
      <c r="BQ346" s="444"/>
      <c r="BR346" s="444"/>
      <c r="BS346" s="444"/>
      <c r="BT346" s="444"/>
      <c r="BU346" s="444"/>
      <c r="BV346" s="444"/>
      <c r="BW346" s="444"/>
      <c r="BX346" s="444"/>
      <c r="BY346" s="444"/>
      <c r="BZ346" s="444"/>
      <c r="CA346" s="444"/>
      <c r="CB346" s="444"/>
      <c r="CC346" s="444"/>
      <c r="CD346" s="444"/>
      <c r="CE346" s="444"/>
      <c r="CF346" s="444"/>
      <c r="CG346" s="444"/>
      <c r="CH346" s="444"/>
      <c r="CI346" s="444"/>
      <c r="CJ346" s="444"/>
      <c r="CK346" s="444"/>
      <c r="CL346" s="444"/>
      <c r="CM346" s="444"/>
      <c r="CN346" s="444"/>
      <c r="CO346" s="444"/>
      <c r="CP346" s="444"/>
      <c r="CQ346" s="444"/>
      <c r="CR346" s="444"/>
      <c r="CS346" s="444"/>
      <c r="CT346" s="444"/>
      <c r="CU346" s="444"/>
      <c r="CV346" s="444"/>
      <c r="CW346" s="444"/>
      <c r="CX346" s="444"/>
      <c r="CY346" s="444"/>
      <c r="CZ346" s="444"/>
    </row>
    <row r="347" spans="1:104" s="132" customFormat="1" x14ac:dyDescent="0.3">
      <c r="A347" s="442">
        <v>620</v>
      </c>
      <c r="B347" s="386"/>
      <c r="D347" s="443">
        <f t="shared" ref="D347:J347" si="20">D211</f>
        <v>0</v>
      </c>
      <c r="E347" s="443">
        <f t="shared" si="20"/>
        <v>0</v>
      </c>
      <c r="F347" s="443">
        <f t="shared" si="20"/>
        <v>0</v>
      </c>
      <c r="G347" s="443">
        <f t="shared" si="20"/>
        <v>0</v>
      </c>
      <c r="H347" s="443">
        <f t="shared" si="20"/>
        <v>0</v>
      </c>
      <c r="I347" s="443">
        <f t="shared" si="20"/>
        <v>0</v>
      </c>
      <c r="J347" s="443">
        <f t="shared" si="20"/>
        <v>0</v>
      </c>
      <c r="K347" s="443"/>
      <c r="L347" s="443"/>
      <c r="M347" s="443"/>
      <c r="N347" s="443"/>
      <c r="O347" s="443"/>
      <c r="P347" s="443"/>
      <c r="Q347" s="443"/>
      <c r="R347" s="443"/>
      <c r="S347" s="443"/>
      <c r="T347" s="443"/>
      <c r="U347" s="443"/>
      <c r="V347" s="443"/>
      <c r="W347" s="443"/>
      <c r="X347" s="443"/>
      <c r="Y347" s="443"/>
      <c r="Z347" s="443"/>
      <c r="AA347" s="443"/>
      <c r="AB347" s="443"/>
      <c r="AC347" s="443"/>
      <c r="AD347" s="443"/>
      <c r="AE347" s="443"/>
      <c r="AF347" s="443"/>
      <c r="AG347" s="443"/>
      <c r="AH347" s="443"/>
      <c r="AI347" s="443"/>
      <c r="AJ347" s="443"/>
      <c r="AK347" s="443"/>
      <c r="AL347" s="443"/>
      <c r="AM347" s="443"/>
      <c r="AN347" s="443"/>
      <c r="AO347" s="443"/>
      <c r="AP347" s="443"/>
      <c r="AQ347" s="443"/>
      <c r="AR347" s="443"/>
      <c r="AS347" s="443"/>
      <c r="AT347" s="443"/>
      <c r="AU347" s="443"/>
      <c r="AV347" s="443"/>
      <c r="AW347" s="443"/>
      <c r="AX347" s="443"/>
      <c r="AY347" s="443"/>
      <c r="AZ347" s="443"/>
      <c r="BA347" s="443"/>
      <c r="BB347" s="443"/>
      <c r="BC347" s="443"/>
      <c r="BD347" s="443"/>
      <c r="BE347" s="443"/>
      <c r="BF347" s="443"/>
      <c r="BG347" s="443"/>
      <c r="BH347" s="443"/>
      <c r="BI347" s="443"/>
      <c r="BJ347" s="443"/>
      <c r="BK347" s="443"/>
      <c r="BL347" s="443"/>
      <c r="BM347" s="443"/>
      <c r="BN347" s="443"/>
      <c r="BO347" s="443"/>
      <c r="BP347" s="443"/>
      <c r="BQ347" s="443"/>
      <c r="BR347" s="443"/>
      <c r="BS347" s="443"/>
      <c r="BT347" s="443"/>
      <c r="BU347" s="443"/>
      <c r="BV347" s="443"/>
      <c r="BW347" s="443"/>
      <c r="BX347" s="443"/>
      <c r="BY347" s="443"/>
      <c r="BZ347" s="443"/>
      <c r="CA347" s="443"/>
      <c r="CB347" s="443"/>
      <c r="CC347" s="443"/>
      <c r="CD347" s="443"/>
      <c r="CE347" s="443"/>
      <c r="CF347" s="443"/>
      <c r="CG347" s="443"/>
      <c r="CH347" s="443"/>
      <c r="CI347" s="443"/>
      <c r="CJ347" s="443"/>
      <c r="CK347" s="443"/>
      <c r="CL347" s="443"/>
      <c r="CM347" s="443"/>
      <c r="CN347" s="443"/>
      <c r="CO347" s="443"/>
      <c r="CP347" s="443"/>
      <c r="CQ347" s="443"/>
      <c r="CR347" s="443"/>
      <c r="CS347" s="443"/>
      <c r="CT347" s="443"/>
      <c r="CU347" s="443"/>
      <c r="CV347" s="443"/>
      <c r="CW347" s="443"/>
      <c r="CX347" s="443"/>
      <c r="CY347" s="443"/>
      <c r="CZ347" s="443"/>
    </row>
    <row r="348" spans="1:104" s="132" customFormat="1" x14ac:dyDescent="0.3">
      <c r="A348" s="109">
        <v>545</v>
      </c>
      <c r="B348" s="386"/>
      <c r="D348" s="443">
        <f t="shared" ref="D348:J348" si="21">D166</f>
        <v>0</v>
      </c>
      <c r="E348" s="443">
        <f t="shared" si="21"/>
        <v>0</v>
      </c>
      <c r="F348" s="443">
        <f t="shared" si="21"/>
        <v>0</v>
      </c>
      <c r="G348" s="443">
        <f t="shared" si="21"/>
        <v>0</v>
      </c>
      <c r="H348" s="443">
        <f t="shared" si="21"/>
        <v>0</v>
      </c>
      <c r="I348" s="443">
        <f t="shared" si="21"/>
        <v>0</v>
      </c>
      <c r="J348" s="443">
        <f t="shared" si="21"/>
        <v>0</v>
      </c>
      <c r="K348" s="443"/>
      <c r="L348" s="443"/>
      <c r="M348" s="443"/>
      <c r="N348" s="443"/>
      <c r="O348" s="443"/>
      <c r="P348" s="443"/>
      <c r="Q348" s="443"/>
      <c r="R348" s="443"/>
      <c r="S348" s="443"/>
      <c r="T348" s="443"/>
      <c r="U348" s="443"/>
      <c r="V348" s="443"/>
      <c r="W348" s="443"/>
      <c r="X348" s="443"/>
      <c r="Y348" s="443"/>
      <c r="Z348" s="443"/>
      <c r="AA348" s="443"/>
      <c r="AB348" s="443"/>
      <c r="AC348" s="443"/>
      <c r="AD348" s="443"/>
      <c r="AE348" s="443"/>
      <c r="AF348" s="443"/>
      <c r="AG348" s="443"/>
      <c r="AH348" s="443"/>
      <c r="AI348" s="443"/>
      <c r="AJ348" s="443"/>
      <c r="AK348" s="443"/>
      <c r="AL348" s="443"/>
      <c r="AM348" s="443"/>
      <c r="AN348" s="443"/>
      <c r="AO348" s="443"/>
      <c r="AP348" s="443"/>
      <c r="AQ348" s="443"/>
      <c r="AR348" s="443"/>
      <c r="AS348" s="443"/>
      <c r="AT348" s="443"/>
      <c r="AU348" s="443"/>
      <c r="AV348" s="443"/>
      <c r="AW348" s="443"/>
      <c r="AX348" s="443"/>
      <c r="AY348" s="443"/>
      <c r="AZ348" s="443"/>
      <c r="BA348" s="443"/>
      <c r="BB348" s="443"/>
      <c r="BC348" s="443"/>
      <c r="BD348" s="443"/>
      <c r="BE348" s="443"/>
      <c r="BF348" s="443"/>
      <c r="BG348" s="443"/>
      <c r="BH348" s="443"/>
      <c r="BI348" s="443"/>
      <c r="BJ348" s="443"/>
      <c r="BK348" s="443"/>
      <c r="BL348" s="443"/>
      <c r="BM348" s="443"/>
      <c r="BN348" s="443"/>
      <c r="BO348" s="443"/>
      <c r="BP348" s="443"/>
      <c r="BQ348" s="443"/>
      <c r="BR348" s="443"/>
      <c r="BS348" s="443"/>
      <c r="BT348" s="443"/>
      <c r="BU348" s="443"/>
      <c r="BV348" s="443"/>
      <c r="BW348" s="443"/>
      <c r="BX348" s="443"/>
      <c r="BY348" s="443"/>
      <c r="BZ348" s="443"/>
      <c r="CA348" s="443"/>
      <c r="CB348" s="443"/>
      <c r="CC348" s="443"/>
      <c r="CD348" s="443"/>
      <c r="CE348" s="443"/>
      <c r="CF348" s="443"/>
      <c r="CG348" s="443"/>
      <c r="CH348" s="443"/>
      <c r="CI348" s="443"/>
      <c r="CJ348" s="443"/>
      <c r="CK348" s="443"/>
      <c r="CL348" s="443"/>
      <c r="CM348" s="443"/>
      <c r="CN348" s="443"/>
      <c r="CO348" s="443"/>
      <c r="CP348" s="443"/>
      <c r="CQ348" s="443"/>
      <c r="CR348" s="443"/>
      <c r="CS348" s="443"/>
      <c r="CT348" s="443"/>
      <c r="CU348" s="443"/>
      <c r="CV348" s="443"/>
      <c r="CW348" s="443"/>
      <c r="CX348" s="443"/>
      <c r="CY348" s="443"/>
      <c r="CZ348" s="443"/>
    </row>
    <row r="349" spans="1:104" s="132" customFormat="1" x14ac:dyDescent="0.3">
      <c r="A349" s="442">
        <v>624</v>
      </c>
      <c r="B349" s="386"/>
      <c r="D349" s="443">
        <f t="shared" ref="D349:J349" si="22">D214</f>
        <v>0</v>
      </c>
      <c r="E349" s="443">
        <f t="shared" si="22"/>
        <v>0</v>
      </c>
      <c r="F349" s="443">
        <f t="shared" si="22"/>
        <v>0</v>
      </c>
      <c r="G349" s="443">
        <f t="shared" si="22"/>
        <v>0</v>
      </c>
      <c r="H349" s="443">
        <f t="shared" si="22"/>
        <v>0</v>
      </c>
      <c r="I349" s="443">
        <f t="shared" si="22"/>
        <v>0</v>
      </c>
      <c r="J349" s="443">
        <f t="shared" si="22"/>
        <v>0</v>
      </c>
      <c r="K349" s="443"/>
      <c r="L349" s="443"/>
      <c r="M349" s="443"/>
      <c r="N349" s="443"/>
      <c r="O349" s="443"/>
      <c r="P349" s="443"/>
      <c r="Q349" s="443"/>
      <c r="R349" s="443"/>
      <c r="S349" s="443"/>
      <c r="T349" s="443"/>
      <c r="U349" s="443"/>
      <c r="V349" s="443"/>
      <c r="W349" s="443"/>
      <c r="X349" s="443"/>
      <c r="Y349" s="443"/>
      <c r="Z349" s="443"/>
      <c r="AA349" s="443"/>
      <c r="AB349" s="443"/>
      <c r="AC349" s="443"/>
      <c r="AD349" s="443"/>
      <c r="AE349" s="443"/>
      <c r="AF349" s="443"/>
      <c r="AG349" s="443"/>
      <c r="AH349" s="443"/>
      <c r="AI349" s="443"/>
      <c r="AJ349" s="443"/>
      <c r="AK349" s="443"/>
      <c r="AL349" s="443"/>
      <c r="AM349" s="443"/>
      <c r="AN349" s="443"/>
      <c r="AO349" s="443"/>
      <c r="AP349" s="443"/>
      <c r="AQ349" s="443"/>
      <c r="AR349" s="443"/>
      <c r="AS349" s="443"/>
      <c r="AT349" s="443"/>
      <c r="AU349" s="443"/>
      <c r="AV349" s="443"/>
      <c r="AW349" s="443"/>
      <c r="AX349" s="443"/>
      <c r="AY349" s="443"/>
      <c r="AZ349" s="443"/>
      <c r="BA349" s="443"/>
      <c r="BB349" s="443"/>
      <c r="BC349" s="443"/>
      <c r="BD349" s="443"/>
      <c r="BE349" s="443"/>
      <c r="BF349" s="443"/>
      <c r="BG349" s="443"/>
      <c r="BH349" s="443"/>
      <c r="BI349" s="443"/>
      <c r="BJ349" s="443"/>
      <c r="BK349" s="443"/>
      <c r="BL349" s="443"/>
      <c r="BM349" s="443"/>
      <c r="BN349" s="443"/>
      <c r="BO349" s="443"/>
      <c r="BP349" s="443"/>
      <c r="BQ349" s="443"/>
      <c r="BR349" s="443"/>
      <c r="BS349" s="443"/>
      <c r="BT349" s="443"/>
      <c r="BU349" s="443"/>
      <c r="BV349" s="443"/>
      <c r="BW349" s="443"/>
      <c r="BX349" s="443"/>
      <c r="BY349" s="443"/>
      <c r="BZ349" s="443"/>
      <c r="CA349" s="443"/>
      <c r="CB349" s="443"/>
      <c r="CC349" s="443"/>
      <c r="CD349" s="443"/>
      <c r="CE349" s="443"/>
      <c r="CF349" s="443"/>
      <c r="CG349" s="443"/>
      <c r="CH349" s="443"/>
      <c r="CI349" s="443"/>
      <c r="CJ349" s="443"/>
      <c r="CK349" s="443"/>
      <c r="CL349" s="443"/>
      <c r="CM349" s="443"/>
      <c r="CN349" s="443"/>
      <c r="CO349" s="443"/>
      <c r="CP349" s="443"/>
      <c r="CQ349" s="443"/>
      <c r="CR349" s="443"/>
      <c r="CS349" s="443"/>
      <c r="CT349" s="443"/>
      <c r="CU349" s="443"/>
      <c r="CV349" s="443"/>
      <c r="CW349" s="443"/>
      <c r="CX349" s="443"/>
      <c r="CY349" s="443"/>
      <c r="CZ349" s="443"/>
    </row>
    <row r="350" spans="1:104" s="132" customFormat="1" x14ac:dyDescent="0.3">
      <c r="A350" s="442">
        <v>577</v>
      </c>
      <c r="B350" s="386"/>
      <c r="D350" s="443">
        <f t="shared" ref="D350:J350" si="23">D190</f>
        <v>2</v>
      </c>
      <c r="E350" s="443">
        <f t="shared" si="23"/>
        <v>2</v>
      </c>
      <c r="F350" s="443">
        <f t="shared" si="23"/>
        <v>2</v>
      </c>
      <c r="G350" s="443">
        <f t="shared" si="23"/>
        <v>2</v>
      </c>
      <c r="H350" s="443">
        <f t="shared" si="23"/>
        <v>2</v>
      </c>
      <c r="I350" s="443">
        <f t="shared" si="23"/>
        <v>2</v>
      </c>
      <c r="J350" s="443">
        <f t="shared" si="23"/>
        <v>0</v>
      </c>
      <c r="K350" s="443"/>
      <c r="L350" s="443"/>
      <c r="M350" s="443"/>
      <c r="N350" s="443"/>
      <c r="O350" s="443"/>
      <c r="P350" s="443"/>
      <c r="Q350" s="443"/>
      <c r="R350" s="443"/>
      <c r="S350" s="443"/>
      <c r="T350" s="443"/>
      <c r="U350" s="443"/>
      <c r="V350" s="443"/>
      <c r="W350" s="443"/>
      <c r="X350" s="443"/>
      <c r="Y350" s="443"/>
      <c r="Z350" s="443"/>
      <c r="AA350" s="443"/>
      <c r="AB350" s="443"/>
      <c r="AC350" s="443"/>
      <c r="AD350" s="443"/>
      <c r="AE350" s="443"/>
      <c r="AF350" s="443"/>
      <c r="AG350" s="443"/>
      <c r="AH350" s="443"/>
      <c r="AI350" s="443"/>
      <c r="AJ350" s="443"/>
      <c r="AK350" s="443"/>
      <c r="AL350" s="443"/>
      <c r="AM350" s="443"/>
      <c r="AN350" s="443"/>
      <c r="AO350" s="443"/>
      <c r="AP350" s="443"/>
      <c r="AQ350" s="443"/>
      <c r="AR350" s="443"/>
      <c r="AS350" s="443"/>
      <c r="AT350" s="443"/>
      <c r="AU350" s="443"/>
      <c r="AV350" s="443"/>
      <c r="AW350" s="443"/>
      <c r="AX350" s="443"/>
      <c r="AY350" s="443"/>
      <c r="AZ350" s="443"/>
      <c r="BA350" s="443"/>
      <c r="BB350" s="443"/>
      <c r="BC350" s="443"/>
      <c r="BD350" s="443"/>
      <c r="BE350" s="443"/>
      <c r="BF350" s="443"/>
      <c r="BG350" s="443"/>
      <c r="BH350" s="443"/>
      <c r="BI350" s="443"/>
      <c r="BJ350" s="443"/>
      <c r="BK350" s="443"/>
      <c r="BL350" s="443"/>
      <c r="BM350" s="443"/>
      <c r="BN350" s="443"/>
      <c r="BO350" s="443"/>
      <c r="BP350" s="443"/>
      <c r="BQ350" s="443"/>
      <c r="BR350" s="443"/>
      <c r="BS350" s="443"/>
      <c r="BT350" s="443"/>
      <c r="BU350" s="443"/>
      <c r="BV350" s="443"/>
      <c r="BW350" s="443"/>
      <c r="BX350" s="443"/>
      <c r="BY350" s="443"/>
      <c r="BZ350" s="443"/>
      <c r="CA350" s="443"/>
      <c r="CB350" s="443"/>
      <c r="CC350" s="443"/>
      <c r="CD350" s="443"/>
      <c r="CE350" s="443"/>
      <c r="CF350" s="443"/>
      <c r="CG350" s="443"/>
      <c r="CH350" s="443"/>
      <c r="CI350" s="443"/>
      <c r="CJ350" s="443"/>
      <c r="CK350" s="443"/>
      <c r="CL350" s="443"/>
      <c r="CM350" s="443"/>
      <c r="CN350" s="443"/>
      <c r="CO350" s="443"/>
      <c r="CP350" s="443"/>
      <c r="CQ350" s="443"/>
      <c r="CR350" s="443"/>
      <c r="CS350" s="443"/>
      <c r="CT350" s="443"/>
      <c r="CU350" s="443"/>
      <c r="CV350" s="443"/>
      <c r="CW350" s="443"/>
      <c r="CX350" s="443"/>
      <c r="CY350" s="443"/>
      <c r="CZ350" s="443"/>
    </row>
    <row r="351" spans="1:104" s="438" customFormat="1" x14ac:dyDescent="0.3">
      <c r="A351" s="109" t="s">
        <v>555</v>
      </c>
      <c r="B351" s="386"/>
      <c r="C351" s="132"/>
      <c r="D351" s="132">
        <f>SUM(D313:D350)</f>
        <v>63835265</v>
      </c>
      <c r="E351" s="132">
        <f t="shared" ref="E351:J351" si="24">SUM(E313:E350)</f>
        <v>29580419</v>
      </c>
      <c r="F351" s="132">
        <f t="shared" si="24"/>
        <v>49566042</v>
      </c>
      <c r="G351" s="132">
        <f t="shared" si="24"/>
        <v>24603856</v>
      </c>
      <c r="H351" s="132">
        <f t="shared" si="24"/>
        <v>26930767</v>
      </c>
      <c r="I351" s="132">
        <f t="shared" si="24"/>
        <v>17117514</v>
      </c>
      <c r="J351" s="132">
        <f t="shared" si="24"/>
        <v>15429402</v>
      </c>
      <c r="K351" s="132"/>
      <c r="L351" s="132"/>
      <c r="M351" s="132"/>
      <c r="N351" s="132"/>
      <c r="O351" s="132"/>
      <c r="P351" s="132"/>
      <c r="Q351" s="132"/>
      <c r="R351" s="132"/>
      <c r="S351" s="132"/>
      <c r="T351" s="132"/>
      <c r="U351" s="132"/>
      <c r="V351" s="132"/>
      <c r="W351" s="132"/>
      <c r="X351" s="132"/>
      <c r="Y351" s="132"/>
      <c r="Z351" s="132"/>
      <c r="AA351" s="132"/>
      <c r="AB351" s="132"/>
      <c r="AC351" s="132"/>
      <c r="AD351" s="132"/>
      <c r="AE351" s="132"/>
      <c r="AF351" s="132"/>
      <c r="AG351" s="132"/>
      <c r="AH351" s="132"/>
      <c r="AI351" s="132"/>
      <c r="AJ351" s="132"/>
      <c r="AK351" s="132"/>
      <c r="AL351" s="132"/>
      <c r="AM351" s="132"/>
    </row>
    <row r="352" spans="1:104" s="438" customFormat="1" x14ac:dyDescent="0.3">
      <c r="A352" s="109"/>
      <c r="B352" s="386"/>
      <c r="C352" s="132"/>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row>
    <row r="353" spans="1:104" s="438" customFormat="1" x14ac:dyDescent="0.3">
      <c r="A353" s="109" t="s">
        <v>556</v>
      </c>
      <c r="B353" s="386"/>
      <c r="C353" s="132"/>
      <c r="D353" s="132">
        <f>D311-D351</f>
        <v>153983765.80000001</v>
      </c>
      <c r="E353" s="132">
        <f t="shared" ref="E353:J353" si="25">E311-E351</f>
        <v>119631144.09999999</v>
      </c>
      <c r="F353" s="132">
        <f t="shared" si="25"/>
        <v>182210664</v>
      </c>
      <c r="G353" s="132">
        <f t="shared" si="25"/>
        <v>44139978</v>
      </c>
      <c r="H353" s="132">
        <f t="shared" si="25"/>
        <v>64588341</v>
      </c>
      <c r="I353" s="132">
        <f t="shared" si="25"/>
        <v>48269535</v>
      </c>
      <c r="J353" s="132">
        <f t="shared" si="25"/>
        <v>56217801</v>
      </c>
      <c r="K353" s="132"/>
      <c r="L353" s="132"/>
      <c r="M353" s="132"/>
      <c r="N353" s="132"/>
      <c r="O353" s="132"/>
      <c r="P353" s="132"/>
      <c r="Q353" s="132"/>
      <c r="R353" s="132"/>
      <c r="S353" s="132"/>
      <c r="T353" s="132"/>
      <c r="U353" s="132"/>
      <c r="V353" s="132"/>
      <c r="W353" s="132"/>
      <c r="X353" s="132"/>
      <c r="Y353" s="132"/>
      <c r="Z353" s="132"/>
      <c r="AA353" s="132"/>
      <c r="AB353" s="132"/>
      <c r="AC353" s="132"/>
      <c r="AD353" s="132"/>
      <c r="AE353" s="132"/>
      <c r="AF353" s="132"/>
      <c r="AG353" s="132"/>
      <c r="AH353" s="132"/>
      <c r="AI353" s="132"/>
      <c r="AJ353" s="132"/>
      <c r="AK353" s="132"/>
      <c r="AL353" s="132"/>
      <c r="AM353" s="132"/>
    </row>
    <row r="354" spans="1:104" s="438" customFormat="1" x14ac:dyDescent="0.3">
      <c r="A354" s="109"/>
      <c r="B354" s="386"/>
      <c r="C354" s="132"/>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c r="AA354" s="132"/>
      <c r="AB354" s="132"/>
      <c r="AC354" s="132"/>
      <c r="AD354" s="132"/>
      <c r="AE354" s="132"/>
      <c r="AF354" s="132"/>
      <c r="AG354" s="132"/>
      <c r="AH354" s="132"/>
      <c r="AI354" s="132"/>
      <c r="AJ354" s="132"/>
      <c r="AK354" s="132"/>
      <c r="AL354" s="132"/>
      <c r="AM354" s="132"/>
    </row>
    <row r="355" spans="1:104" x14ac:dyDescent="0.3">
      <c r="A355" s="439">
        <v>1</v>
      </c>
      <c r="C355" s="132"/>
      <c r="D355" s="440">
        <f>D290</f>
        <v>21386166</v>
      </c>
      <c r="E355" s="440">
        <f t="shared" ref="E355:J357" si="26">E290</f>
        <v>12794016</v>
      </c>
      <c r="F355" s="440">
        <f t="shared" si="26"/>
        <v>18237015</v>
      </c>
      <c r="G355" s="440">
        <f t="shared" si="26"/>
        <v>5830217</v>
      </c>
      <c r="H355" s="440">
        <f t="shared" si="26"/>
        <v>6552241</v>
      </c>
      <c r="I355" s="440">
        <f t="shared" si="26"/>
        <v>5104084</v>
      </c>
      <c r="J355" s="440">
        <f t="shared" si="26"/>
        <v>6528842</v>
      </c>
      <c r="K355" s="440"/>
      <c r="L355" s="440"/>
      <c r="M355" s="440"/>
      <c r="N355" s="440"/>
      <c r="O355" s="440"/>
      <c r="P355" s="440"/>
      <c r="Q355" s="440"/>
      <c r="R355" s="440"/>
      <c r="S355" s="440"/>
      <c r="T355" s="440"/>
      <c r="U355" s="440"/>
      <c r="V355" s="440"/>
      <c r="W355" s="440"/>
      <c r="X355" s="440"/>
      <c r="Y355" s="440"/>
      <c r="Z355" s="440"/>
      <c r="AA355" s="440"/>
      <c r="AB355" s="440"/>
      <c r="AC355" s="440"/>
      <c r="AD355" s="440"/>
      <c r="AE355" s="440"/>
      <c r="AF355" s="440"/>
      <c r="AG355" s="440"/>
      <c r="AH355" s="440"/>
      <c r="AI355" s="440"/>
      <c r="AJ355" s="440"/>
      <c r="AK355" s="440"/>
      <c r="AL355" s="440"/>
      <c r="AM355" s="440"/>
      <c r="AN355" s="440"/>
      <c r="AO355" s="440"/>
      <c r="AP355" s="440"/>
      <c r="AQ355" s="440"/>
      <c r="AR355" s="440"/>
      <c r="AS355" s="440"/>
      <c r="AT355" s="440"/>
      <c r="AU355" s="440"/>
      <c r="AV355" s="440"/>
      <c r="AW355" s="440"/>
      <c r="AX355" s="440"/>
      <c r="AY355" s="440"/>
      <c r="AZ355" s="440"/>
      <c r="BA355" s="440"/>
      <c r="BB355" s="440"/>
      <c r="BC355" s="440"/>
      <c r="BD355" s="440"/>
      <c r="BE355" s="440"/>
      <c r="BF355" s="440"/>
      <c r="BG355" s="440"/>
      <c r="BH355" s="440"/>
      <c r="BI355" s="440"/>
      <c r="BJ355" s="440"/>
      <c r="BK355" s="440"/>
      <c r="BL355" s="440"/>
      <c r="BM355" s="440"/>
      <c r="BN355" s="440"/>
      <c r="BO355" s="440"/>
      <c r="BP355" s="440"/>
      <c r="BQ355" s="440"/>
      <c r="BR355" s="440"/>
      <c r="BS355" s="440"/>
      <c r="BT355" s="440"/>
      <c r="BU355" s="440"/>
      <c r="BV355" s="440"/>
      <c r="BW355" s="440"/>
      <c r="BX355" s="440"/>
      <c r="BY355" s="440"/>
      <c r="BZ355" s="440"/>
      <c r="CA355" s="440"/>
      <c r="CB355" s="440"/>
      <c r="CC355" s="440"/>
      <c r="CD355" s="440"/>
      <c r="CE355" s="440"/>
      <c r="CF355" s="440"/>
      <c r="CG355" s="440"/>
      <c r="CH355" s="440"/>
      <c r="CI355" s="440"/>
      <c r="CJ355" s="440"/>
      <c r="CK355" s="440"/>
      <c r="CL355" s="440"/>
      <c r="CM355" s="440"/>
      <c r="CN355" s="440"/>
      <c r="CO355" s="440"/>
      <c r="CP355" s="440"/>
      <c r="CQ355" s="440"/>
      <c r="CR355" s="440"/>
      <c r="CS355" s="440"/>
      <c r="CT355" s="440"/>
      <c r="CU355" s="440"/>
      <c r="CV355" s="440"/>
      <c r="CW355" s="440"/>
      <c r="CX355" s="440"/>
      <c r="CY355" s="440"/>
      <c r="CZ355" s="440"/>
    </row>
    <row r="356" spans="1:104" x14ac:dyDescent="0.3">
      <c r="A356" s="439">
        <v>2</v>
      </c>
      <c r="C356" s="132"/>
      <c r="D356" s="440">
        <f>D291</f>
        <v>0</v>
      </c>
      <c r="E356" s="440">
        <f t="shared" si="26"/>
        <v>153653</v>
      </c>
      <c r="F356" s="440">
        <f t="shared" si="26"/>
        <v>10973333</v>
      </c>
      <c r="G356" s="440">
        <f t="shared" si="26"/>
        <v>188316</v>
      </c>
      <c r="H356" s="440">
        <f t="shared" si="26"/>
        <v>794927</v>
      </c>
      <c r="I356" s="440">
        <f t="shared" si="26"/>
        <v>801589</v>
      </c>
      <c r="J356" s="440">
        <f t="shared" si="26"/>
        <v>1136166</v>
      </c>
      <c r="K356" s="440"/>
      <c r="L356" s="440"/>
      <c r="M356" s="440"/>
      <c r="N356" s="440"/>
      <c r="O356" s="440"/>
      <c r="P356" s="440"/>
      <c r="Q356" s="440"/>
      <c r="R356" s="440"/>
      <c r="S356" s="440"/>
      <c r="T356" s="440"/>
      <c r="U356" s="440"/>
      <c r="V356" s="440"/>
      <c r="W356" s="440"/>
      <c r="X356" s="440"/>
      <c r="Y356" s="440"/>
      <c r="Z356" s="440"/>
      <c r="AA356" s="440"/>
      <c r="AB356" s="440"/>
      <c r="AC356" s="440"/>
      <c r="AD356" s="440"/>
      <c r="AE356" s="440"/>
      <c r="AF356" s="440"/>
      <c r="AG356" s="440"/>
      <c r="AH356" s="440"/>
      <c r="AI356" s="440"/>
      <c r="AJ356" s="440"/>
      <c r="AK356" s="440"/>
      <c r="AL356" s="440"/>
      <c r="AM356" s="440"/>
      <c r="AN356" s="440"/>
      <c r="AO356" s="440"/>
      <c r="AP356" s="440"/>
      <c r="AQ356" s="440"/>
      <c r="AR356" s="440"/>
      <c r="AS356" s="440"/>
      <c r="AT356" s="440"/>
      <c r="AU356" s="440"/>
      <c r="AV356" s="440"/>
      <c r="AW356" s="440"/>
      <c r="AX356" s="440"/>
      <c r="AY356" s="440"/>
      <c r="AZ356" s="440"/>
      <c r="BA356" s="440"/>
      <c r="BB356" s="440"/>
      <c r="BC356" s="440"/>
      <c r="BD356" s="440"/>
      <c r="BE356" s="440"/>
      <c r="BF356" s="440"/>
      <c r="BG356" s="440"/>
      <c r="BH356" s="440"/>
      <c r="BI356" s="440"/>
      <c r="BJ356" s="440"/>
      <c r="BK356" s="440"/>
      <c r="BL356" s="440"/>
      <c r="BM356" s="440"/>
      <c r="BN356" s="440"/>
      <c r="BO356" s="440"/>
      <c r="BP356" s="440"/>
      <c r="BQ356" s="440"/>
      <c r="BR356" s="440"/>
      <c r="BS356" s="440"/>
      <c r="BT356" s="440"/>
      <c r="BU356" s="440"/>
      <c r="BV356" s="440"/>
      <c r="BW356" s="440"/>
      <c r="BX356" s="440"/>
      <c r="BY356" s="440"/>
      <c r="BZ356" s="440"/>
      <c r="CA356" s="440"/>
      <c r="CB356" s="440"/>
      <c r="CC356" s="440"/>
      <c r="CD356" s="440"/>
      <c r="CE356" s="440"/>
      <c r="CF356" s="440"/>
      <c r="CG356" s="440"/>
      <c r="CH356" s="440"/>
      <c r="CI356" s="440"/>
      <c r="CJ356" s="440"/>
      <c r="CK356" s="440"/>
      <c r="CL356" s="440"/>
      <c r="CM356" s="440"/>
      <c r="CN356" s="440"/>
      <c r="CO356" s="440"/>
      <c r="CP356" s="440"/>
      <c r="CQ356" s="440"/>
      <c r="CR356" s="440"/>
      <c r="CS356" s="440"/>
      <c r="CT356" s="440"/>
      <c r="CU356" s="440"/>
      <c r="CV356" s="440"/>
      <c r="CW356" s="440"/>
      <c r="CX356" s="440"/>
      <c r="CY356" s="440"/>
      <c r="CZ356" s="440"/>
    </row>
    <row r="357" spans="1:104" x14ac:dyDescent="0.3">
      <c r="A357" s="439">
        <v>3</v>
      </c>
      <c r="C357" s="132"/>
      <c r="D357" s="440">
        <f>D292</f>
        <v>24455220</v>
      </c>
      <c r="E357" s="440">
        <f t="shared" si="26"/>
        <v>4449162</v>
      </c>
      <c r="F357" s="440">
        <f t="shared" si="26"/>
        <v>11016222</v>
      </c>
      <c r="G357" s="440">
        <f t="shared" si="26"/>
        <v>10755823</v>
      </c>
      <c r="H357" s="440">
        <f t="shared" si="26"/>
        <v>9789667</v>
      </c>
      <c r="I357" s="440">
        <f t="shared" si="26"/>
        <v>4999282</v>
      </c>
      <c r="J357" s="440">
        <f t="shared" si="26"/>
        <v>2267552</v>
      </c>
      <c r="K357" s="440"/>
      <c r="L357" s="440"/>
      <c r="M357" s="440"/>
      <c r="N357" s="440"/>
      <c r="O357" s="440"/>
      <c r="P357" s="440"/>
      <c r="Q357" s="440"/>
      <c r="R357" s="440"/>
      <c r="S357" s="440"/>
      <c r="T357" s="440"/>
      <c r="U357" s="440"/>
      <c r="V357" s="440"/>
      <c r="W357" s="440"/>
      <c r="X357" s="440"/>
      <c r="Y357" s="440"/>
      <c r="Z357" s="440"/>
      <c r="AA357" s="440"/>
      <c r="AB357" s="440"/>
      <c r="AC357" s="440"/>
      <c r="AD357" s="440"/>
      <c r="AE357" s="440"/>
      <c r="AF357" s="440"/>
      <c r="AG357" s="440"/>
      <c r="AH357" s="440"/>
      <c r="AI357" s="440"/>
      <c r="AJ357" s="440"/>
      <c r="AK357" s="440"/>
      <c r="AL357" s="440"/>
      <c r="AM357" s="440"/>
      <c r="AN357" s="440"/>
      <c r="AO357" s="440"/>
      <c r="AP357" s="440"/>
      <c r="AQ357" s="440"/>
      <c r="AR357" s="440"/>
      <c r="AS357" s="440"/>
      <c r="AT357" s="440"/>
      <c r="AU357" s="440"/>
      <c r="AV357" s="440"/>
      <c r="AW357" s="440"/>
      <c r="AX357" s="440"/>
      <c r="AY357" s="440"/>
      <c r="AZ357" s="440"/>
      <c r="BA357" s="440"/>
      <c r="BB357" s="440"/>
      <c r="BC357" s="440"/>
      <c r="BD357" s="440"/>
      <c r="BE357" s="440"/>
      <c r="BF357" s="440"/>
      <c r="BG357" s="440"/>
      <c r="BH357" s="440"/>
      <c r="BI357" s="440"/>
      <c r="BJ357" s="440"/>
      <c r="BK357" s="440"/>
      <c r="BL357" s="440"/>
      <c r="BM357" s="440"/>
      <c r="BN357" s="440"/>
      <c r="BO357" s="440"/>
      <c r="BP357" s="440"/>
      <c r="BQ357" s="440"/>
      <c r="BR357" s="440"/>
      <c r="BS357" s="440"/>
      <c r="BT357" s="440"/>
      <c r="BU357" s="440"/>
      <c r="BV357" s="440"/>
      <c r="BW357" s="440"/>
      <c r="BX357" s="440"/>
      <c r="BY357" s="440"/>
      <c r="BZ357" s="440"/>
      <c r="CA357" s="440"/>
      <c r="CB357" s="440"/>
      <c r="CC357" s="440"/>
      <c r="CD357" s="440"/>
      <c r="CE357" s="440"/>
      <c r="CF357" s="440"/>
      <c r="CG357" s="440"/>
      <c r="CH357" s="440"/>
      <c r="CI357" s="440"/>
      <c r="CJ357" s="440"/>
      <c r="CK357" s="440"/>
      <c r="CL357" s="440"/>
      <c r="CM357" s="440"/>
      <c r="CN357" s="440"/>
      <c r="CO357" s="440"/>
      <c r="CP357" s="440"/>
      <c r="CQ357" s="440"/>
      <c r="CR357" s="440"/>
      <c r="CS357" s="440"/>
      <c r="CT357" s="440"/>
      <c r="CU357" s="440"/>
      <c r="CV357" s="440"/>
      <c r="CW357" s="440"/>
      <c r="CX357" s="440"/>
      <c r="CY357" s="440"/>
      <c r="CZ357" s="440"/>
    </row>
    <row r="358" spans="1:104" x14ac:dyDescent="0.3">
      <c r="C358" s="132"/>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c r="AA358" s="132"/>
      <c r="AB358" s="132"/>
      <c r="AC358" s="132"/>
      <c r="AD358" s="132"/>
      <c r="AE358" s="132"/>
      <c r="AF358" s="132"/>
      <c r="AG358" s="132"/>
      <c r="AH358" s="132"/>
      <c r="AI358" s="132"/>
      <c r="AJ358" s="132"/>
      <c r="AK358" s="132"/>
      <c r="AL358" s="132"/>
      <c r="AM358" s="132"/>
      <c r="AN358" s="132"/>
      <c r="AO358" s="132"/>
      <c r="AP358" s="132"/>
      <c r="AQ358" s="132"/>
      <c r="AR358" s="132"/>
      <c r="AS358" s="132"/>
      <c r="AT358" s="132"/>
      <c r="AU358" s="132"/>
      <c r="AV358" s="132"/>
      <c r="AW358" s="132"/>
      <c r="AX358" s="132"/>
      <c r="AY358" s="132"/>
      <c r="AZ358" s="132"/>
      <c r="BA358" s="132"/>
      <c r="BB358" s="132"/>
      <c r="BC358" s="132"/>
      <c r="BD358" s="132"/>
      <c r="BE358" s="132"/>
      <c r="BF358" s="132"/>
      <c r="BG358" s="132"/>
      <c r="BH358" s="132"/>
      <c r="BI358" s="132"/>
      <c r="BJ358" s="132"/>
      <c r="BK358" s="132"/>
      <c r="BL358" s="132"/>
      <c r="BM358" s="132"/>
      <c r="BN358" s="132"/>
      <c r="BO358" s="132"/>
      <c r="BP358" s="132"/>
      <c r="BQ358" s="132"/>
      <c r="BR358" s="132"/>
      <c r="BS358" s="132"/>
      <c r="BT358" s="132"/>
      <c r="BU358" s="132"/>
      <c r="BV358" s="132"/>
      <c r="BW358" s="132"/>
      <c r="BX358" s="132"/>
      <c r="BY358" s="132"/>
      <c r="BZ358" s="132"/>
      <c r="CA358" s="132"/>
      <c r="CB358" s="132"/>
      <c r="CC358" s="132"/>
      <c r="CD358" s="132"/>
      <c r="CE358" s="132"/>
      <c r="CF358" s="132"/>
      <c r="CG358" s="132"/>
      <c r="CH358" s="132"/>
      <c r="CI358" s="132"/>
      <c r="CJ358" s="132"/>
      <c r="CK358" s="132"/>
      <c r="CL358" s="132"/>
      <c r="CM358" s="132"/>
      <c r="CN358" s="132"/>
      <c r="CO358" s="132"/>
      <c r="CP358" s="132"/>
      <c r="CQ358" s="132"/>
      <c r="CR358" s="132"/>
      <c r="CS358" s="132"/>
      <c r="CT358" s="132"/>
      <c r="CU358" s="132"/>
      <c r="CV358" s="132"/>
      <c r="CW358" s="132"/>
      <c r="CX358" s="132"/>
      <c r="CY358" s="132"/>
      <c r="CZ358" s="132"/>
    </row>
    <row r="359" spans="1:104" x14ac:dyDescent="0.3">
      <c r="C359" s="132"/>
      <c r="D359" s="449">
        <f>D353+D355+D356+D357</f>
        <v>199825151.80000001</v>
      </c>
      <c r="E359" s="449">
        <f t="shared" ref="E359:J359" si="27">E353+E355+E356+E357</f>
        <v>137027975.09999999</v>
      </c>
      <c r="F359" s="449">
        <f t="shared" si="27"/>
        <v>222437234</v>
      </c>
      <c r="G359" s="449">
        <f t="shared" si="27"/>
        <v>60914334</v>
      </c>
      <c r="H359" s="449">
        <f t="shared" si="27"/>
        <v>81725176</v>
      </c>
      <c r="I359" s="449">
        <f t="shared" si="27"/>
        <v>59174490</v>
      </c>
      <c r="J359" s="449">
        <f t="shared" si="27"/>
        <v>66150361</v>
      </c>
      <c r="K359" s="449"/>
      <c r="L359" s="449"/>
      <c r="M359" s="449"/>
      <c r="N359" s="449"/>
      <c r="O359" s="449"/>
      <c r="P359" s="449"/>
      <c r="Q359" s="449"/>
      <c r="R359" s="449"/>
      <c r="S359" s="449"/>
      <c r="T359" s="449"/>
      <c r="U359" s="449"/>
      <c r="V359" s="449"/>
      <c r="W359" s="449"/>
      <c r="X359" s="449"/>
      <c r="Y359" s="449"/>
      <c r="Z359" s="449"/>
      <c r="AA359" s="449"/>
      <c r="AB359" s="449"/>
      <c r="AC359" s="449"/>
      <c r="AD359" s="449"/>
      <c r="AE359" s="449"/>
      <c r="AF359" s="449"/>
      <c r="AG359" s="449"/>
      <c r="AH359" s="449"/>
      <c r="AI359" s="449"/>
      <c r="AJ359" s="449"/>
      <c r="AK359" s="449"/>
      <c r="AL359" s="449"/>
      <c r="AM359" s="449"/>
      <c r="AN359" s="449"/>
      <c r="AO359" s="449"/>
      <c r="AP359" s="449"/>
      <c r="AQ359" s="449"/>
      <c r="AR359" s="449"/>
      <c r="AS359" s="449"/>
      <c r="AT359" s="449"/>
      <c r="AU359" s="449"/>
      <c r="AV359" s="449"/>
      <c r="AW359" s="449"/>
      <c r="AX359" s="449"/>
      <c r="AY359" s="449"/>
      <c r="AZ359" s="449"/>
      <c r="BA359" s="449"/>
      <c r="BB359" s="449"/>
      <c r="BC359" s="449"/>
      <c r="BD359" s="449"/>
      <c r="BE359" s="449"/>
      <c r="BF359" s="449"/>
      <c r="BG359" s="449"/>
      <c r="BH359" s="449"/>
      <c r="BI359" s="449"/>
      <c r="BJ359" s="449"/>
      <c r="BK359" s="449"/>
      <c r="BL359" s="449"/>
      <c r="BM359" s="449"/>
      <c r="BN359" s="449"/>
      <c r="BO359" s="449"/>
      <c r="BP359" s="449"/>
      <c r="BQ359" s="449"/>
      <c r="BR359" s="449"/>
      <c r="BS359" s="449"/>
      <c r="BT359" s="449"/>
      <c r="BU359" s="449"/>
      <c r="BV359" s="449"/>
      <c r="BW359" s="449"/>
      <c r="BX359" s="449"/>
      <c r="BY359" s="449"/>
      <c r="BZ359" s="449"/>
      <c r="CA359" s="449"/>
      <c r="CB359" s="449"/>
      <c r="CC359" s="449"/>
      <c r="CD359" s="449"/>
      <c r="CE359" s="449"/>
      <c r="CF359" s="449"/>
      <c r="CG359" s="449"/>
      <c r="CH359" s="449"/>
      <c r="CI359" s="449"/>
      <c r="CJ359" s="449"/>
      <c r="CK359" s="449"/>
      <c r="CL359" s="449"/>
      <c r="CM359" s="449"/>
      <c r="CN359" s="449"/>
      <c r="CO359" s="449"/>
      <c r="CP359" s="449"/>
      <c r="CQ359" s="449"/>
      <c r="CR359" s="449"/>
      <c r="CS359" s="449"/>
      <c r="CT359" s="449"/>
      <c r="CU359" s="449"/>
      <c r="CV359" s="449"/>
      <c r="CW359" s="449"/>
      <c r="CX359" s="449"/>
      <c r="CY359" s="449"/>
      <c r="CZ359" s="449"/>
    </row>
    <row r="360" spans="1:104" x14ac:dyDescent="0.3">
      <c r="C360" s="132"/>
      <c r="D360" s="449"/>
      <c r="E360" s="449"/>
      <c r="F360" s="449"/>
      <c r="G360" s="449"/>
      <c r="H360" s="449"/>
      <c r="I360" s="449"/>
      <c r="J360" s="449"/>
      <c r="K360" s="449"/>
      <c r="L360" s="449"/>
      <c r="M360" s="449"/>
      <c r="N360" s="449"/>
      <c r="O360" s="449"/>
      <c r="P360" s="449"/>
      <c r="Q360" s="449"/>
      <c r="R360" s="449"/>
      <c r="S360" s="449"/>
      <c r="T360" s="449"/>
      <c r="U360" s="449"/>
      <c r="V360" s="449"/>
      <c r="W360" s="449"/>
      <c r="X360" s="449"/>
      <c r="Y360" s="449"/>
      <c r="Z360" s="449"/>
      <c r="AA360" s="449"/>
      <c r="AB360" s="449"/>
      <c r="AC360" s="449"/>
      <c r="AD360" s="449"/>
      <c r="AE360" s="449"/>
      <c r="AF360" s="449"/>
      <c r="AG360" s="449"/>
      <c r="AH360" s="449"/>
      <c r="AI360" s="449"/>
      <c r="AJ360" s="449"/>
      <c r="AK360" s="449"/>
      <c r="AL360" s="449"/>
      <c r="AM360" s="449"/>
      <c r="AN360" s="449"/>
      <c r="AO360" s="449"/>
      <c r="AP360" s="449"/>
      <c r="AQ360" s="449"/>
      <c r="AR360" s="449"/>
      <c r="AS360" s="449"/>
      <c r="AT360" s="449"/>
      <c r="AU360" s="449"/>
      <c r="AV360" s="449"/>
      <c r="AW360" s="449"/>
      <c r="AX360" s="449"/>
      <c r="AY360" s="449"/>
      <c r="AZ360" s="449"/>
      <c r="BA360" s="449"/>
      <c r="BB360" s="449"/>
      <c r="BC360" s="449"/>
      <c r="BD360" s="449"/>
      <c r="BE360" s="449"/>
      <c r="BF360" s="449"/>
      <c r="BG360" s="449"/>
      <c r="BH360" s="449"/>
      <c r="BI360" s="449"/>
      <c r="BJ360" s="449"/>
      <c r="BK360" s="449"/>
      <c r="BL360" s="449"/>
      <c r="BM360" s="449"/>
      <c r="BN360" s="449"/>
      <c r="BO360" s="449"/>
      <c r="BP360" s="449"/>
      <c r="BQ360" s="449"/>
      <c r="BR360" s="449"/>
      <c r="BS360" s="449"/>
      <c r="BT360" s="449"/>
      <c r="BU360" s="449"/>
      <c r="BV360" s="449"/>
      <c r="BW360" s="449"/>
      <c r="BX360" s="449"/>
      <c r="BY360" s="449"/>
      <c r="BZ360" s="449"/>
      <c r="CA360" s="449"/>
      <c r="CB360" s="449"/>
      <c r="CC360" s="449"/>
      <c r="CD360" s="449"/>
      <c r="CE360" s="449"/>
      <c r="CF360" s="449"/>
      <c r="CG360" s="449"/>
      <c r="CH360" s="449"/>
      <c r="CI360" s="449"/>
      <c r="CJ360" s="449"/>
      <c r="CK360" s="449"/>
      <c r="CL360" s="449"/>
      <c r="CM360" s="449"/>
      <c r="CN360" s="449"/>
      <c r="CO360" s="449"/>
      <c r="CP360" s="449"/>
      <c r="CQ360" s="449"/>
      <c r="CR360" s="449"/>
      <c r="CS360" s="449"/>
      <c r="CT360" s="449"/>
      <c r="CU360" s="449"/>
      <c r="CV360" s="449"/>
      <c r="CW360" s="449"/>
      <c r="CX360" s="449"/>
      <c r="CY360" s="449"/>
      <c r="CZ360" s="449"/>
    </row>
    <row r="361" spans="1:104" x14ac:dyDescent="0.3">
      <c r="C361" s="132"/>
      <c r="D361" s="449" t="str">
        <f>IF(D364=FALSE,"N/A",'Unit Data from Audit Worksheet'!$E$103)</f>
        <v>N/A</v>
      </c>
      <c r="E361" s="449" t="str">
        <f>IF(E364=FALSE,"N/A",'Unit Data from Audit Worksheet'!$E$103)</f>
        <v>N/A</v>
      </c>
      <c r="F361" s="449" t="str">
        <f>IF(F364=FALSE,"N/A",'Unit Data from Audit Worksheet'!$E$103)</f>
        <v>N/A</v>
      </c>
      <c r="G361" s="449" t="str">
        <f>IF(G364=FALSE,"N/A",'Unit Data from Audit Worksheet'!$E$103)</f>
        <v>N/A</v>
      </c>
      <c r="H361" s="449" t="str">
        <f>IF(H364=FALSE,"N/A",'Unit Data from Audit Worksheet'!$E$103)</f>
        <v>N/A</v>
      </c>
      <c r="I361" s="449" t="str">
        <f>IF(I364=FALSE,"N/A",'Unit Data from Audit Worksheet'!$E$103)</f>
        <v>N/A</v>
      </c>
      <c r="J361" s="449" t="str">
        <f>IF(J364=FALSE,"N/A",'Unit Data from Audit Worksheet'!$E$103)</f>
        <v>N/A</v>
      </c>
      <c r="K361" s="449"/>
      <c r="L361" s="449"/>
      <c r="M361" s="449"/>
      <c r="N361" s="449"/>
      <c r="O361" s="449"/>
      <c r="P361" s="449"/>
      <c r="Q361" s="449"/>
      <c r="R361" s="449"/>
      <c r="S361" s="449"/>
      <c r="T361" s="449"/>
      <c r="U361" s="449"/>
      <c r="V361" s="449"/>
      <c r="W361" s="449"/>
      <c r="X361" s="449"/>
      <c r="Y361" s="449"/>
      <c r="Z361" s="449"/>
      <c r="AA361" s="449"/>
      <c r="AB361" s="449"/>
      <c r="AC361" s="449"/>
      <c r="AD361" s="449"/>
      <c r="AE361" s="449"/>
      <c r="AF361" s="449"/>
      <c r="AG361" s="449"/>
      <c r="AH361" s="449"/>
      <c r="AI361" s="449"/>
      <c r="AJ361" s="449"/>
      <c r="AK361" s="449"/>
      <c r="AL361" s="449"/>
      <c r="AM361" s="449"/>
      <c r="AN361" s="449"/>
      <c r="AO361" s="449"/>
      <c r="AP361" s="449"/>
      <c r="AQ361" s="449"/>
      <c r="AR361" s="449"/>
      <c r="AS361" s="449"/>
      <c r="AT361" s="449"/>
      <c r="AU361" s="449"/>
      <c r="AV361" s="449"/>
      <c r="AW361" s="449"/>
      <c r="AX361" s="449"/>
      <c r="AY361" s="449"/>
      <c r="AZ361" s="449"/>
      <c r="BA361" s="449"/>
      <c r="BB361" s="449"/>
      <c r="BC361" s="449"/>
      <c r="BD361" s="449"/>
      <c r="BE361" s="449"/>
      <c r="BF361" s="449"/>
      <c r="BG361" s="449"/>
      <c r="BH361" s="449"/>
      <c r="BI361" s="449"/>
      <c r="BJ361" s="449"/>
      <c r="BK361" s="449"/>
      <c r="BL361" s="449"/>
      <c r="BM361" s="449"/>
      <c r="BN361" s="449"/>
      <c r="BO361" s="449"/>
      <c r="BP361" s="449"/>
      <c r="BQ361" s="449"/>
      <c r="BR361" s="449"/>
      <c r="BS361" s="449"/>
      <c r="BT361" s="449"/>
      <c r="BU361" s="449"/>
      <c r="BV361" s="449"/>
      <c r="BW361" s="449"/>
      <c r="BX361" s="449"/>
      <c r="BY361" s="449"/>
      <c r="BZ361" s="449"/>
      <c r="CA361" s="449"/>
      <c r="CB361" s="449"/>
      <c r="CC361" s="449"/>
      <c r="CD361" s="449"/>
      <c r="CE361" s="449"/>
      <c r="CF361" s="449"/>
      <c r="CG361" s="449"/>
      <c r="CH361" s="449"/>
      <c r="CI361" s="449"/>
      <c r="CJ361" s="449"/>
      <c r="CK361" s="449"/>
      <c r="CL361" s="449"/>
      <c r="CM361" s="449"/>
      <c r="CN361" s="449"/>
      <c r="CO361" s="449"/>
      <c r="CP361" s="449"/>
      <c r="CQ361" s="449"/>
      <c r="CR361" s="449"/>
      <c r="CS361" s="449"/>
      <c r="CT361" s="449"/>
      <c r="CU361" s="449"/>
      <c r="CV361" s="449"/>
      <c r="CW361" s="449"/>
      <c r="CX361" s="449"/>
      <c r="CY361" s="449"/>
      <c r="CZ361" s="449"/>
    </row>
    <row r="362" spans="1:104" x14ac:dyDescent="0.3">
      <c r="C362" s="132"/>
      <c r="D362" s="449"/>
      <c r="E362" s="449"/>
      <c r="F362" s="449"/>
      <c r="G362" s="449"/>
      <c r="H362" s="449"/>
      <c r="I362" s="449"/>
      <c r="J362" s="449"/>
      <c r="K362" s="449"/>
      <c r="L362" s="449"/>
      <c r="M362" s="449"/>
      <c r="N362" s="449"/>
      <c r="O362" s="449"/>
      <c r="P362" s="449"/>
      <c r="Q362" s="449"/>
      <c r="R362" s="449"/>
      <c r="S362" s="449"/>
      <c r="T362" s="449"/>
      <c r="U362" s="449"/>
      <c r="V362" s="449"/>
      <c r="W362" s="449"/>
      <c r="X362" s="449"/>
      <c r="Y362" s="449"/>
      <c r="Z362" s="449"/>
      <c r="AA362" s="449"/>
      <c r="AB362" s="449"/>
      <c r="AC362" s="449"/>
      <c r="AD362" s="449"/>
      <c r="AE362" s="449"/>
      <c r="AF362" s="449"/>
      <c r="AG362" s="449"/>
      <c r="AH362" s="449"/>
      <c r="AI362" s="449"/>
      <c r="AJ362" s="449"/>
      <c r="AK362" s="449"/>
      <c r="AL362" s="449"/>
      <c r="AM362" s="449"/>
      <c r="AN362" s="449"/>
      <c r="AO362" s="449"/>
      <c r="AP362" s="449"/>
      <c r="AQ362" s="449"/>
      <c r="AR362" s="449"/>
      <c r="AS362" s="449"/>
      <c r="AT362" s="449"/>
      <c r="AU362" s="449"/>
      <c r="AV362" s="449"/>
      <c r="AW362" s="449"/>
      <c r="AX362" s="449"/>
      <c r="AY362" s="449"/>
      <c r="AZ362" s="449"/>
      <c r="BA362" s="449"/>
      <c r="BB362" s="449"/>
      <c r="BC362" s="449"/>
      <c r="BD362" s="449"/>
      <c r="BE362" s="449"/>
      <c r="BF362" s="449"/>
      <c r="BG362" s="449"/>
      <c r="BH362" s="449"/>
      <c r="BI362" s="449"/>
      <c r="BJ362" s="449"/>
      <c r="BK362" s="449"/>
      <c r="BL362" s="449"/>
      <c r="BM362" s="449"/>
      <c r="BN362" s="449"/>
      <c r="BO362" s="449"/>
      <c r="BP362" s="449"/>
      <c r="BQ362" s="449"/>
      <c r="BR362" s="449"/>
      <c r="BS362" s="449"/>
      <c r="BT362" s="449"/>
      <c r="BU362" s="449"/>
      <c r="BV362" s="449"/>
      <c r="BW362" s="449"/>
      <c r="BX362" s="449"/>
      <c r="BY362" s="449"/>
      <c r="BZ362" s="449"/>
      <c r="CA362" s="449"/>
      <c r="CB362" s="449"/>
      <c r="CC362" s="449"/>
      <c r="CD362" s="449"/>
      <c r="CE362" s="449"/>
      <c r="CF362" s="449"/>
      <c r="CG362" s="449"/>
      <c r="CH362" s="449"/>
      <c r="CI362" s="449"/>
      <c r="CJ362" s="449"/>
      <c r="CK362" s="449"/>
      <c r="CL362" s="449"/>
      <c r="CM362" s="449"/>
      <c r="CN362" s="449"/>
      <c r="CO362" s="449"/>
      <c r="CP362" s="449"/>
      <c r="CQ362" s="449"/>
      <c r="CR362" s="449"/>
      <c r="CS362" s="449"/>
      <c r="CT362" s="449"/>
      <c r="CU362" s="449"/>
      <c r="CV362" s="449"/>
      <c r="CW362" s="449"/>
      <c r="CX362" s="449"/>
      <c r="CY362" s="449"/>
      <c r="CZ362" s="449"/>
    </row>
    <row r="363" spans="1:104" x14ac:dyDescent="0.3">
      <c r="C363" s="132"/>
      <c r="D363" s="449" t="str">
        <f>IF(D364=FALSE,"N/A",D359-D361)</f>
        <v>N/A</v>
      </c>
      <c r="E363" s="449" t="str">
        <f t="shared" ref="E363:J363" si="28">IF(E364=FALSE,"N/A",E359-E361)</f>
        <v>N/A</v>
      </c>
      <c r="F363" s="449" t="str">
        <f t="shared" si="28"/>
        <v>N/A</v>
      </c>
      <c r="G363" s="548" t="str">
        <f t="shared" si="28"/>
        <v>N/A</v>
      </c>
      <c r="H363" s="449" t="str">
        <f t="shared" si="28"/>
        <v>N/A</v>
      </c>
      <c r="I363" s="449" t="str">
        <f t="shared" si="28"/>
        <v>N/A</v>
      </c>
      <c r="J363" s="449" t="str">
        <f t="shared" si="28"/>
        <v>N/A</v>
      </c>
      <c r="K363" s="449"/>
      <c r="L363" s="449"/>
      <c r="M363" s="449"/>
      <c r="N363" s="449"/>
      <c r="O363" s="449"/>
      <c r="P363" s="449"/>
      <c r="Q363" s="449"/>
      <c r="R363" s="449"/>
      <c r="S363" s="449"/>
      <c r="T363" s="449"/>
      <c r="U363" s="449"/>
      <c r="V363" s="449"/>
      <c r="W363" s="449"/>
      <c r="X363" s="449"/>
      <c r="Y363" s="449"/>
      <c r="Z363" s="449"/>
      <c r="AA363" s="449"/>
      <c r="AB363" s="449"/>
      <c r="AC363" s="449"/>
      <c r="AD363" s="449"/>
      <c r="AE363" s="449"/>
      <c r="AF363" s="449"/>
      <c r="AG363" s="449"/>
      <c r="AH363" s="449"/>
      <c r="AI363" s="449"/>
      <c r="AJ363" s="449"/>
      <c r="AK363" s="449"/>
      <c r="AL363" s="449"/>
      <c r="AM363" s="449"/>
      <c r="AN363" s="449"/>
      <c r="AO363" s="449"/>
      <c r="AP363" s="449"/>
      <c r="AQ363" s="449"/>
      <c r="AR363" s="449"/>
      <c r="AS363" s="449"/>
      <c r="AT363" s="449"/>
      <c r="AU363" s="449"/>
      <c r="AV363" s="449"/>
      <c r="AW363" s="449"/>
      <c r="AX363" s="449"/>
      <c r="AY363" s="449"/>
      <c r="AZ363" s="449"/>
      <c r="BA363" s="449"/>
      <c r="BB363" s="449"/>
      <c r="BC363" s="449"/>
      <c r="BD363" s="449"/>
      <c r="BE363" s="449"/>
      <c r="BF363" s="449"/>
      <c r="BG363" s="449"/>
      <c r="BH363" s="449"/>
      <c r="BI363" s="449"/>
      <c r="BJ363" s="449"/>
      <c r="BK363" s="449"/>
      <c r="BL363" s="449"/>
      <c r="BM363" s="449"/>
      <c r="BN363" s="449"/>
      <c r="BO363" s="449"/>
      <c r="BP363" s="449"/>
      <c r="BQ363" s="449"/>
      <c r="BR363" s="449"/>
      <c r="BS363" s="449"/>
      <c r="BT363" s="449"/>
      <c r="BU363" s="449"/>
      <c r="BV363" s="449"/>
      <c r="BW363" s="449"/>
      <c r="BX363" s="449"/>
      <c r="BY363" s="449"/>
      <c r="BZ363" s="449"/>
      <c r="CA363" s="449"/>
      <c r="CB363" s="449"/>
      <c r="CC363" s="449"/>
      <c r="CD363" s="449"/>
      <c r="CE363" s="449"/>
      <c r="CF363" s="449"/>
      <c r="CG363" s="449"/>
      <c r="CH363" s="449"/>
      <c r="CI363" s="449"/>
      <c r="CJ363" s="449"/>
      <c r="CK363" s="449"/>
      <c r="CL363" s="449"/>
      <c r="CM363" s="449"/>
      <c r="CN363" s="449"/>
      <c r="CO363" s="449"/>
      <c r="CP363" s="449"/>
      <c r="CQ363" s="449"/>
      <c r="CR363" s="449"/>
      <c r="CS363" s="449"/>
      <c r="CT363" s="449"/>
      <c r="CU363" s="449"/>
      <c r="CV363" s="449"/>
      <c r="CW363" s="449"/>
      <c r="CX363" s="449"/>
      <c r="CY363" s="449"/>
      <c r="CZ363" s="449"/>
    </row>
    <row r="364" spans="1:104" x14ac:dyDescent="0.3">
      <c r="C364" s="132"/>
      <c r="D364" s="132" t="b">
        <f>'Unit Data from Audit Worksheet'!$D$2='PY1 Data(H)'!D365</f>
        <v>0</v>
      </c>
      <c r="E364" s="132" t="b">
        <f>'Unit Data from Audit Worksheet'!$D$2='PY1 Data(H)'!E365</f>
        <v>0</v>
      </c>
      <c r="F364" s="132" t="b">
        <f>'Unit Data from Audit Worksheet'!$D$2='PY1 Data(H)'!F365</f>
        <v>0</v>
      </c>
      <c r="G364" s="132" t="b">
        <f>'Unit Data from Audit Worksheet'!$D$2='PY1 Data(H)'!G365</f>
        <v>0</v>
      </c>
      <c r="H364" s="132" t="b">
        <f>'Unit Data from Audit Worksheet'!$D$2='PY1 Data(H)'!H365</f>
        <v>0</v>
      </c>
      <c r="I364" s="132" t="b">
        <f>'Unit Data from Audit Worksheet'!$D$2='PY1 Data(H)'!I365</f>
        <v>0</v>
      </c>
      <c r="J364" s="132" t="b">
        <f>'Unit Data from Audit Worksheet'!$D$2='PY1 Data(H)'!J365</f>
        <v>0</v>
      </c>
      <c r="K364" s="132"/>
      <c r="L364" s="132"/>
      <c r="M364" s="132"/>
      <c r="N364" s="132"/>
      <c r="O364" s="132"/>
      <c r="P364" s="132"/>
      <c r="Q364" s="132"/>
      <c r="R364" s="132"/>
      <c r="S364" s="132"/>
      <c r="T364" s="132"/>
      <c r="U364" s="132"/>
      <c r="V364" s="132"/>
      <c r="W364" s="132"/>
      <c r="X364" s="132"/>
      <c r="Y364" s="132"/>
      <c r="Z364" s="132"/>
      <c r="AA364" s="132"/>
      <c r="AB364" s="132"/>
      <c r="AC364" s="132"/>
      <c r="AD364" s="132"/>
      <c r="AE364" s="132"/>
      <c r="AF364" s="132"/>
      <c r="AG364" s="132"/>
      <c r="AH364" s="132"/>
      <c r="AI364" s="132"/>
      <c r="AJ364" s="132"/>
      <c r="AK364" s="132"/>
      <c r="AL364" s="132"/>
      <c r="AM364" s="132"/>
    </row>
    <row r="365" spans="1:104" ht="28.8" x14ac:dyDescent="0.3">
      <c r="C365" s="132"/>
      <c r="D365" s="386" t="str">
        <f>D1</f>
        <v>Albemarle Regional Health Services</v>
      </c>
      <c r="E365" s="386" t="str">
        <f t="shared" ref="E365:J365" si="29">E1</f>
        <v>Appalachian District Health</v>
      </c>
      <c r="F365" s="386" t="str">
        <f t="shared" si="29"/>
        <v>Cabarrus Health Alliance</v>
      </c>
      <c r="G365" s="386" t="str">
        <f t="shared" si="29"/>
        <v>Foothills Health District</v>
      </c>
      <c r="H365" s="386" t="str">
        <f t="shared" si="29"/>
        <v>Granville/Vance District Health</v>
      </c>
      <c r="I365" s="386" t="str">
        <f t="shared" si="29"/>
        <v>Martin/Tyrrell/Washington District Health</v>
      </c>
      <c r="J365" s="386" t="str">
        <f t="shared" si="29"/>
        <v>Toe River Health District</v>
      </c>
      <c r="K365" s="386"/>
      <c r="L365" s="386"/>
      <c r="M365" s="386"/>
      <c r="N365" s="386"/>
      <c r="O365" s="386"/>
      <c r="P365" s="386"/>
      <c r="Q365" s="386"/>
      <c r="R365" s="386"/>
      <c r="S365" s="386"/>
      <c r="T365" s="386"/>
      <c r="U365" s="386"/>
      <c r="V365" s="386"/>
      <c r="W365" s="386"/>
      <c r="X365" s="386"/>
      <c r="Y365" s="386"/>
      <c r="Z365" s="386"/>
      <c r="AA365" s="386"/>
      <c r="AB365" s="386"/>
      <c r="AC365" s="386"/>
      <c r="AD365" s="386"/>
      <c r="AE365" s="386"/>
      <c r="AF365" s="386"/>
      <c r="AG365" s="132"/>
      <c r="AH365" s="132"/>
      <c r="AI365" s="132"/>
      <c r="AJ365" s="132"/>
      <c r="AK365" s="132"/>
      <c r="AL365" s="132"/>
      <c r="AM365" s="132"/>
      <c r="AN365" s="132"/>
      <c r="AO365" s="132"/>
      <c r="AP365" s="132"/>
      <c r="AQ365" s="132"/>
      <c r="AR365" s="132"/>
      <c r="AS365" s="132"/>
      <c r="AT365" s="132"/>
      <c r="AU365" s="132"/>
      <c r="AV365" s="132"/>
      <c r="AW365" s="132"/>
      <c r="AX365" s="132"/>
      <c r="AY365" s="132"/>
      <c r="AZ365" s="132"/>
      <c r="BA365" s="132"/>
      <c r="BB365" s="132"/>
      <c r="BC365" s="132"/>
      <c r="BD365" s="132"/>
      <c r="BE365" s="132"/>
      <c r="BF365" s="132"/>
      <c r="BG365" s="132"/>
      <c r="BH365" s="132"/>
      <c r="BI365" s="132"/>
      <c r="BJ365" s="132"/>
      <c r="BK365" s="132"/>
      <c r="BL365" s="132"/>
      <c r="BM365" s="132"/>
      <c r="BN365" s="132"/>
      <c r="BO365" s="132"/>
      <c r="BP365" s="132"/>
      <c r="BQ365" s="132"/>
      <c r="BR365" s="132"/>
      <c r="BS365" s="132"/>
      <c r="BT365" s="132"/>
      <c r="BU365" s="132"/>
      <c r="BV365" s="132"/>
      <c r="BW365" s="132"/>
      <c r="BX365" s="132"/>
      <c r="BY365" s="132"/>
      <c r="BZ365" s="132"/>
      <c r="CA365" s="132"/>
      <c r="CB365" s="132"/>
      <c r="CC365" s="132"/>
      <c r="CD365" s="132"/>
      <c r="CE365" s="132"/>
      <c r="CF365" s="132"/>
      <c r="CG365" s="132"/>
      <c r="CH365" s="132"/>
      <c r="CI365" s="132"/>
      <c r="CJ365" s="132"/>
      <c r="CK365" s="132"/>
      <c r="CL365" s="132"/>
      <c r="CM365" s="132"/>
      <c r="CN365" s="132"/>
      <c r="CO365" s="132"/>
      <c r="CP365" s="132"/>
      <c r="CQ365" s="132"/>
      <c r="CR365" s="132"/>
      <c r="CS365" s="132"/>
      <c r="CT365" s="132"/>
      <c r="CU365" s="132"/>
      <c r="CV365" s="132"/>
      <c r="CW365" s="132"/>
      <c r="CX365" s="132"/>
      <c r="CY365" s="132"/>
      <c r="CZ365" s="132"/>
    </row>
  </sheetData>
  <sheetProtection algorithmName="SHA-512" hashValue="gnVVmblFPz7wA2qmPtv/wCUoQVOLWK4aI/7gNk2I8ksxmPhKwif8OQbXMQ87KzqUpsmdGKN+Sp0vy9Tau04FmQ==" saltValue="hDvzGZ9F/pslyshXfnSDj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Instructions</vt:lpstr>
      <vt:lpstr>Unit Data from Audit Worksheet</vt:lpstr>
      <vt:lpstr>2021 Unit Data</vt:lpstr>
      <vt:lpstr>TD Info Completed by Auditor</vt:lpstr>
      <vt:lpstr>Import</vt:lpstr>
      <vt:lpstr>Performance  Indicators Print</vt:lpstr>
      <vt:lpstr>Performance Indicators FBA%</vt:lpstr>
      <vt:lpstr>RSS</vt:lpstr>
      <vt:lpstr>PY1 Data(H)</vt:lpstr>
      <vt:lpstr>Formula for unit data</vt:lpstr>
      <vt:lpstr>PY2 Data(H)</vt:lpstr>
      <vt:lpstr>Unit Names(H)</vt:lpstr>
      <vt:lpstr>Sheet1</vt:lpstr>
      <vt:lpstr>Instructions!Print_Area</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2022-10-21T14:30:04Z</cp:lastPrinted>
  <dcterms:created xsi:type="dcterms:W3CDTF">2011-03-11T21:05:05Z</dcterms:created>
  <dcterms:modified xsi:type="dcterms:W3CDTF">2022-10-21T14:30:33Z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