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27876508-1AC3-4D1C-AC17-CABF4E33B906}"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Y1 Data(H)" sheetId="82" state="hidden" r:id="rId6"/>
    <sheet name="Formula for unit data" sheetId="92" state="hidden" r:id="rId7"/>
    <sheet name="Unit Data" sheetId="93"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Print'!$A$1:$H$8</definedName>
    <definedName name="_xlnm.Print_Area" localSheetId="2">'TD Info Completed by Auditor'!$A$1:$D$29</definedName>
    <definedName name="_xlnm.Print_Area" localSheetId="1">'Unit Data from Audit Worksheet'!$A$6:$F$42</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9" i="1" l="1"/>
  <c r="E38" i="1"/>
  <c r="E37" i="1"/>
  <c r="E36" i="1"/>
  <c r="E35" i="1"/>
  <c r="E32" i="1"/>
  <c r="E30" i="1"/>
  <c r="E29" i="1"/>
  <c r="E28" i="1"/>
  <c r="E27" i="1"/>
  <c r="E26" i="1"/>
  <c r="E25" i="1"/>
  <c r="E24" i="1"/>
  <c r="E23" i="1"/>
  <c r="E22" i="1"/>
  <c r="E21" i="1"/>
  <c r="E20" i="1"/>
  <c r="E19" i="1"/>
  <c r="E18" i="1"/>
  <c r="E17" i="1"/>
  <c r="E16" i="1"/>
  <c r="E15" i="1"/>
  <c r="E14" i="1"/>
  <c r="E13" i="1"/>
  <c r="E11" i="1"/>
  <c r="E10" i="1"/>
  <c r="E8" i="1"/>
  <c r="E7" i="1"/>
  <c r="E3" i="92" a="1"/>
  <c r="E3" i="92" s="1"/>
  <c r="F3" i="92" a="1"/>
  <c r="F3" i="92" s="1"/>
  <c r="G3" i="92" a="1"/>
  <c r="G3" i="92" s="1"/>
  <c r="H3" i="92" a="1"/>
  <c r="H3" i="92"/>
  <c r="I3" i="92" a="1"/>
  <c r="I3" i="92" s="1"/>
  <c r="J3" i="92" a="1"/>
  <c r="J3" i="92" s="1"/>
  <c r="K3" i="92" a="1"/>
  <c r="K3" i="92" s="1"/>
  <c r="L3" i="92" a="1"/>
  <c r="L3" i="92"/>
  <c r="M3" i="92" a="1"/>
  <c r="M3" i="92" s="1"/>
  <c r="N3" i="92" a="1"/>
  <c r="N3" i="92" s="1"/>
  <c r="O3" i="92" a="1"/>
  <c r="O3" i="92" s="1"/>
  <c r="P3" i="92" a="1"/>
  <c r="P3" i="92" s="1"/>
  <c r="Q3" i="92" a="1"/>
  <c r="Q3" i="92" s="1"/>
  <c r="R3" i="92" a="1"/>
  <c r="R3" i="92" s="1"/>
  <c r="E4" i="92" a="1"/>
  <c r="E4" i="92" s="1"/>
  <c r="F4" i="92" a="1"/>
  <c r="F4" i="92" s="1"/>
  <c r="G4" i="92" a="1"/>
  <c r="G4" i="92" s="1"/>
  <c r="H4" i="92" a="1"/>
  <c r="H4" i="92" s="1"/>
  <c r="I4" i="92" a="1"/>
  <c r="I4" i="92" s="1"/>
  <c r="J4" i="92" a="1"/>
  <c r="J4" i="92" s="1"/>
  <c r="K4" i="92" a="1"/>
  <c r="K4" i="92" s="1"/>
  <c r="L4" i="92" a="1"/>
  <c r="L4" i="92" s="1"/>
  <c r="M4" i="92" a="1"/>
  <c r="M4" i="92" s="1"/>
  <c r="N4" i="92" a="1"/>
  <c r="N4" i="92"/>
  <c r="O4" i="92" a="1"/>
  <c r="O4" i="92" s="1"/>
  <c r="P4" i="92" a="1"/>
  <c r="P4" i="92" s="1"/>
  <c r="Q4" i="92" a="1"/>
  <c r="Q4" i="92" s="1"/>
  <c r="R4" i="92" a="1"/>
  <c r="R4" i="92" s="1"/>
  <c r="E5" i="92" a="1"/>
  <c r="E5" i="92" s="1"/>
  <c r="F5" i="92" a="1"/>
  <c r="F5" i="92" s="1"/>
  <c r="G5" i="92" a="1"/>
  <c r="G5" i="92" s="1"/>
  <c r="H5" i="92" a="1"/>
  <c r="H5" i="92"/>
  <c r="I5" i="92" a="1"/>
  <c r="I5" i="92" s="1"/>
  <c r="J5" i="92" a="1"/>
  <c r="J5" i="92" s="1"/>
  <c r="K5" i="92" a="1"/>
  <c r="K5" i="92" s="1"/>
  <c r="L5" i="92" a="1"/>
  <c r="L5" i="92" s="1"/>
  <c r="M5" i="92" a="1"/>
  <c r="M5" i="92" s="1"/>
  <c r="N5" i="92" a="1"/>
  <c r="N5" i="92" s="1"/>
  <c r="O5" i="92" a="1"/>
  <c r="O5" i="92" s="1"/>
  <c r="P5" i="92" a="1"/>
  <c r="P5" i="92"/>
  <c r="Q5" i="92" a="1"/>
  <c r="Q5" i="92" s="1"/>
  <c r="R5" i="92" a="1"/>
  <c r="R5" i="92" s="1"/>
  <c r="E6" i="92" a="1"/>
  <c r="E6" i="92" s="1"/>
  <c r="F6" i="92" a="1"/>
  <c r="F6" i="92" s="1"/>
  <c r="G6" i="92" a="1"/>
  <c r="G6" i="92" s="1"/>
  <c r="H6" i="92" a="1"/>
  <c r="H6" i="92" s="1"/>
  <c r="I6" i="92" a="1"/>
  <c r="I6" i="92" s="1"/>
  <c r="J6" i="92" a="1"/>
  <c r="J6" i="92"/>
  <c r="K6" i="92" a="1"/>
  <c r="K6" i="92" s="1"/>
  <c r="L6" i="92" a="1"/>
  <c r="L6" i="92" s="1"/>
  <c r="M6" i="92" a="1"/>
  <c r="M6" i="92" s="1"/>
  <c r="N6" i="92" a="1"/>
  <c r="N6" i="92" s="1"/>
  <c r="O6" i="92" a="1"/>
  <c r="O6" i="92" s="1"/>
  <c r="P6" i="92" a="1"/>
  <c r="P6" i="92" s="1"/>
  <c r="Q6" i="92" a="1"/>
  <c r="Q6" i="92" s="1"/>
  <c r="R6" i="92" a="1"/>
  <c r="R6" i="92"/>
  <c r="E7" i="92" a="1"/>
  <c r="E7" i="92" s="1"/>
  <c r="F7" i="92" a="1"/>
  <c r="F7" i="92" s="1"/>
  <c r="G7" i="92" a="1"/>
  <c r="G7" i="92" s="1"/>
  <c r="H7" i="92" a="1"/>
  <c r="H7" i="92" s="1"/>
  <c r="I7" i="92" a="1"/>
  <c r="I7" i="92" s="1"/>
  <c r="J7" i="92" a="1"/>
  <c r="J7" i="92" s="1"/>
  <c r="K7" i="92" a="1"/>
  <c r="K7" i="92" s="1"/>
  <c r="L7" i="92" a="1"/>
  <c r="L7" i="92"/>
  <c r="M7" i="92" a="1"/>
  <c r="M7" i="92" s="1"/>
  <c r="N7" i="92" a="1"/>
  <c r="N7" i="92" s="1"/>
  <c r="O7" i="92" a="1"/>
  <c r="O7" i="92" s="1"/>
  <c r="P7" i="92" a="1"/>
  <c r="P7" i="92" s="1"/>
  <c r="Q7" i="92" a="1"/>
  <c r="Q7" i="92" s="1"/>
  <c r="R7" i="92" a="1"/>
  <c r="R7" i="92" s="1"/>
  <c r="E8" i="92" a="1"/>
  <c r="E8" i="92" s="1"/>
  <c r="F8" i="92" a="1"/>
  <c r="F8" i="92"/>
  <c r="G8" i="92" a="1"/>
  <c r="G8" i="92" s="1"/>
  <c r="H8" i="92" a="1"/>
  <c r="H8" i="92" s="1"/>
  <c r="I8" i="92" a="1"/>
  <c r="I8" i="92" s="1"/>
  <c r="J8" i="92" a="1"/>
  <c r="J8" i="92" s="1"/>
  <c r="K8" i="92" a="1"/>
  <c r="K8" i="92" s="1"/>
  <c r="L8" i="92" a="1"/>
  <c r="L8" i="92" s="1"/>
  <c r="M8" i="92" a="1"/>
  <c r="M8" i="92" s="1"/>
  <c r="N8" i="92" a="1"/>
  <c r="N8" i="92"/>
  <c r="O8" i="92" a="1"/>
  <c r="O8" i="92" s="1"/>
  <c r="P8" i="92" a="1"/>
  <c r="P8" i="92" s="1"/>
  <c r="Q8" i="92" a="1"/>
  <c r="Q8" i="92" s="1"/>
  <c r="R8" i="92" a="1"/>
  <c r="R8" i="92" s="1"/>
  <c r="E9" i="92" a="1"/>
  <c r="E9" i="92" s="1"/>
  <c r="F9" i="92" a="1"/>
  <c r="F9" i="92" s="1"/>
  <c r="G9" i="92" a="1"/>
  <c r="G9" i="92" s="1"/>
  <c r="H9" i="92" a="1"/>
  <c r="H9" i="92"/>
  <c r="I9" i="92" a="1"/>
  <c r="I9" i="92" s="1"/>
  <c r="J9" i="92" a="1"/>
  <c r="J9" i="92" s="1"/>
  <c r="K9" i="92" a="1"/>
  <c r="K9" i="92" s="1"/>
  <c r="L9" i="92" a="1"/>
  <c r="L9" i="92" s="1"/>
  <c r="M9" i="92" a="1"/>
  <c r="M9" i="92" s="1"/>
  <c r="N9" i="92" a="1"/>
  <c r="N9" i="92" s="1"/>
  <c r="O9" i="92" a="1"/>
  <c r="O9" i="92" s="1"/>
  <c r="P9" i="92" a="1"/>
  <c r="P9" i="92"/>
  <c r="Q9" i="92" a="1"/>
  <c r="Q9" i="92" s="1"/>
  <c r="R9" i="92" a="1"/>
  <c r="R9" i="92" s="1"/>
  <c r="E10" i="92" a="1"/>
  <c r="E10" i="92" s="1"/>
  <c r="F10" i="92" a="1"/>
  <c r="F10" i="92" s="1"/>
  <c r="G10" i="92" a="1"/>
  <c r="G10" i="92" s="1"/>
  <c r="H10" i="92" a="1"/>
  <c r="H10" i="92" s="1"/>
  <c r="I10" i="92" a="1"/>
  <c r="I10" i="92" s="1"/>
  <c r="J10" i="92" a="1"/>
  <c r="J10" i="92"/>
  <c r="K10" i="92" a="1"/>
  <c r="K10" i="92" s="1"/>
  <c r="L10" i="92" a="1"/>
  <c r="L10" i="92" s="1"/>
  <c r="M10" i="92" a="1"/>
  <c r="M10" i="92" s="1"/>
  <c r="N10" i="92" a="1"/>
  <c r="N10" i="92" s="1"/>
  <c r="O10" i="92" a="1"/>
  <c r="O10" i="92" s="1"/>
  <c r="P10" i="92" a="1"/>
  <c r="P10" i="92" s="1"/>
  <c r="Q10" i="92" a="1"/>
  <c r="Q10" i="92" s="1"/>
  <c r="R10" i="92" a="1"/>
  <c r="R10" i="92" s="1"/>
  <c r="E11" i="92" a="1"/>
  <c r="E11" i="92" s="1"/>
  <c r="F11" i="92" a="1"/>
  <c r="F11" i="92" s="1"/>
  <c r="G11" i="92" a="1"/>
  <c r="G11" i="92" s="1"/>
  <c r="H11" i="92" a="1"/>
  <c r="H11" i="92" s="1"/>
  <c r="I11" i="92" a="1"/>
  <c r="I11" i="92" s="1"/>
  <c r="J11" i="92" a="1"/>
  <c r="J11" i="92" s="1"/>
  <c r="K11" i="92" a="1"/>
  <c r="K11" i="92" s="1"/>
  <c r="L11" i="92" a="1"/>
  <c r="L11" i="92"/>
  <c r="M11" i="92" a="1"/>
  <c r="M11" i="92" s="1"/>
  <c r="N11" i="92" a="1"/>
  <c r="N11" i="92" s="1"/>
  <c r="O11" i="92" a="1"/>
  <c r="O11" i="92" s="1"/>
  <c r="P11" i="92" a="1"/>
  <c r="P11" i="92" s="1"/>
  <c r="Q11" i="92" a="1"/>
  <c r="Q11" i="92" s="1"/>
  <c r="R11" i="92" a="1"/>
  <c r="R11" i="92" s="1"/>
  <c r="E12" i="92" a="1"/>
  <c r="E12" i="92" s="1"/>
  <c r="F12" i="92" a="1"/>
  <c r="F12" i="92"/>
  <c r="G12" i="92" a="1"/>
  <c r="G12" i="92" s="1"/>
  <c r="H12" i="92" a="1"/>
  <c r="H12" i="92" s="1"/>
  <c r="I12" i="92" a="1"/>
  <c r="I12" i="92" s="1"/>
  <c r="J12" i="92" a="1"/>
  <c r="J12" i="92" s="1"/>
  <c r="K12" i="92" a="1"/>
  <c r="K12" i="92" s="1"/>
  <c r="L12" i="92" a="1"/>
  <c r="L12" i="92" s="1"/>
  <c r="M12" i="92" a="1"/>
  <c r="M12" i="92" s="1"/>
  <c r="N12" i="92" a="1"/>
  <c r="N12" i="92"/>
  <c r="O12" i="92" a="1"/>
  <c r="O12" i="92" s="1"/>
  <c r="P12" i="92" a="1"/>
  <c r="P12" i="92" s="1"/>
  <c r="Q12" i="92" a="1"/>
  <c r="Q12" i="92" s="1"/>
  <c r="R12" i="92" a="1"/>
  <c r="R12" i="92" s="1"/>
  <c r="E13" i="92" a="1"/>
  <c r="E13" i="92" s="1"/>
  <c r="F13" i="92" a="1"/>
  <c r="F13" i="92" s="1"/>
  <c r="G13" i="92" a="1"/>
  <c r="G13" i="92" s="1"/>
  <c r="H13" i="92" a="1"/>
  <c r="H13" i="92" s="1"/>
  <c r="I13" i="92" a="1"/>
  <c r="I13" i="92" s="1"/>
  <c r="J13" i="92" a="1"/>
  <c r="J13" i="92" s="1"/>
  <c r="K13" i="92" a="1"/>
  <c r="K13" i="92" s="1"/>
  <c r="L13" i="92" a="1"/>
  <c r="L13" i="92" s="1"/>
  <c r="M13" i="92" a="1"/>
  <c r="M13" i="92" s="1"/>
  <c r="N13" i="92" a="1"/>
  <c r="N13" i="92" s="1"/>
  <c r="O13" i="92" a="1"/>
  <c r="O13" i="92" s="1"/>
  <c r="P13" i="92" a="1"/>
  <c r="P13" i="92"/>
  <c r="Q13" i="92" a="1"/>
  <c r="Q13" i="92" s="1"/>
  <c r="R13" i="92" a="1"/>
  <c r="R13" i="92" s="1"/>
  <c r="E14" i="92" a="1"/>
  <c r="E14" i="92" s="1"/>
  <c r="F14" i="92" a="1"/>
  <c r="F14" i="92" s="1"/>
  <c r="G14" i="92" a="1"/>
  <c r="G14" i="92" s="1"/>
  <c r="H14" i="92" a="1"/>
  <c r="H14" i="92" s="1"/>
  <c r="I14" i="92" a="1"/>
  <c r="I14" i="92" s="1"/>
  <c r="J14" i="92" a="1"/>
  <c r="J14" i="92"/>
  <c r="K14" i="92" a="1"/>
  <c r="K14" i="92" s="1"/>
  <c r="L14" i="92" a="1"/>
  <c r="L14" i="92" s="1"/>
  <c r="M14" i="92" a="1"/>
  <c r="M14" i="92" s="1"/>
  <c r="N14" i="92" a="1"/>
  <c r="N14" i="92" s="1"/>
  <c r="O14" i="92" a="1"/>
  <c r="O14" i="92" s="1"/>
  <c r="P14" i="92" a="1"/>
  <c r="P14" i="92" s="1"/>
  <c r="Q14" i="92" a="1"/>
  <c r="Q14" i="92" s="1"/>
  <c r="R14" i="92" a="1"/>
  <c r="R14" i="92"/>
  <c r="E15" i="92" a="1"/>
  <c r="E15" i="92" s="1"/>
  <c r="F15" i="92" a="1"/>
  <c r="F15" i="92" s="1"/>
  <c r="G15" i="92" a="1"/>
  <c r="G15" i="92" s="1"/>
  <c r="H15" i="92" a="1"/>
  <c r="H15" i="92" s="1"/>
  <c r="I15" i="92" a="1"/>
  <c r="I15" i="92" s="1"/>
  <c r="J15" i="92" a="1"/>
  <c r="J15" i="92" s="1"/>
  <c r="K15" i="92" a="1"/>
  <c r="K15" i="92" s="1"/>
  <c r="L15" i="92" a="1"/>
  <c r="L15" i="92" s="1"/>
  <c r="M15" i="92" a="1"/>
  <c r="M15" i="92" s="1"/>
  <c r="N15" i="92" a="1"/>
  <c r="N15" i="92" s="1"/>
  <c r="O15" i="92" a="1"/>
  <c r="O15" i="92" s="1"/>
  <c r="P15" i="92" a="1"/>
  <c r="P15" i="92" s="1"/>
  <c r="Q15" i="92" a="1"/>
  <c r="Q15" i="92" s="1"/>
  <c r="R15" i="92" a="1"/>
  <c r="R15" i="92" s="1"/>
  <c r="E16" i="92" a="1"/>
  <c r="E16" i="92" s="1"/>
  <c r="F16" i="92" a="1"/>
  <c r="F16" i="92"/>
  <c r="G16" i="92" a="1"/>
  <c r="G16" i="92" s="1"/>
  <c r="H16" i="92" a="1"/>
  <c r="H16" i="92" s="1"/>
  <c r="I16" i="92" a="1"/>
  <c r="I16" i="92" s="1"/>
  <c r="J16" i="92" a="1"/>
  <c r="J16" i="92" s="1"/>
  <c r="K16" i="92" a="1"/>
  <c r="K16" i="92" s="1"/>
  <c r="L16" i="92" a="1"/>
  <c r="L16" i="92" s="1"/>
  <c r="M16" i="92" a="1"/>
  <c r="M16" i="92" s="1"/>
  <c r="N16" i="92" a="1"/>
  <c r="N16" i="92"/>
  <c r="O16" i="92" a="1"/>
  <c r="O16" i="92" s="1"/>
  <c r="P16" i="92" a="1"/>
  <c r="P16" i="92" s="1"/>
  <c r="Q16" i="92" a="1"/>
  <c r="Q16" i="92" s="1"/>
  <c r="R16" i="92" a="1"/>
  <c r="R16" i="92"/>
  <c r="E17" i="92" a="1"/>
  <c r="E17" i="92" s="1"/>
  <c r="F17" i="92" a="1"/>
  <c r="F17" i="92" s="1"/>
  <c r="G17" i="92" a="1"/>
  <c r="G17" i="92" s="1"/>
  <c r="H17" i="92" a="1"/>
  <c r="H17" i="92"/>
  <c r="I17" i="92" a="1"/>
  <c r="I17" i="92" s="1"/>
  <c r="J17" i="92" a="1"/>
  <c r="J17" i="92" s="1"/>
  <c r="K17" i="92" a="1"/>
  <c r="K17" i="92" s="1"/>
  <c r="L17" i="92" a="1"/>
  <c r="L17" i="92" s="1"/>
  <c r="M17" i="92" a="1"/>
  <c r="M17" i="92" s="1"/>
  <c r="N17" i="92" a="1"/>
  <c r="N17" i="92" s="1"/>
  <c r="O17" i="92" a="1"/>
  <c r="O17" i="92" s="1"/>
  <c r="P17" i="92" a="1"/>
  <c r="P17" i="92" s="1"/>
  <c r="Q17" i="92" a="1"/>
  <c r="Q17" i="92" s="1"/>
  <c r="R17" i="92" a="1"/>
  <c r="R17" i="92" s="1"/>
  <c r="E18" i="92" a="1"/>
  <c r="E18" i="92" s="1"/>
  <c r="F18" i="92" a="1"/>
  <c r="F18" i="92" s="1"/>
  <c r="G18" i="92" a="1"/>
  <c r="G18" i="92" s="1"/>
  <c r="H18" i="92" a="1"/>
  <c r="H18" i="92" s="1"/>
  <c r="I18" i="92" a="1"/>
  <c r="I18" i="92" s="1"/>
  <c r="J18" i="92" a="1"/>
  <c r="J18" i="92"/>
  <c r="K18" i="92" a="1"/>
  <c r="K18" i="92" s="1"/>
  <c r="L18" i="92" a="1"/>
  <c r="L18" i="92" s="1"/>
  <c r="M18" i="92" a="1"/>
  <c r="M18" i="92" s="1"/>
  <c r="N18" i="92" a="1"/>
  <c r="N18" i="92" s="1"/>
  <c r="O18" i="92" a="1"/>
  <c r="O18" i="92" s="1"/>
  <c r="P18" i="92" a="1"/>
  <c r="P18" i="92" s="1"/>
  <c r="Q18" i="92" a="1"/>
  <c r="Q18" i="92" s="1"/>
  <c r="R18" i="92" a="1"/>
  <c r="R18" i="92"/>
  <c r="E19" i="92" a="1"/>
  <c r="E19" i="92" s="1"/>
  <c r="F19" i="92" a="1"/>
  <c r="F19" i="92" s="1"/>
  <c r="G19" i="92" a="1"/>
  <c r="G19" i="92" s="1"/>
  <c r="H19" i="92" a="1"/>
  <c r="H19" i="92" s="1"/>
  <c r="I19" i="92" a="1"/>
  <c r="I19" i="92" s="1"/>
  <c r="J19" i="92" a="1"/>
  <c r="J19" i="92" s="1"/>
  <c r="K19" i="92" a="1"/>
  <c r="K19" i="92" s="1"/>
  <c r="L19" i="92" a="1"/>
  <c r="L19" i="92"/>
  <c r="M19" i="92" a="1"/>
  <c r="M19" i="92" s="1"/>
  <c r="N19" i="92" a="1"/>
  <c r="N19" i="92" s="1"/>
  <c r="O19" i="92" a="1"/>
  <c r="O19" i="92" s="1"/>
  <c r="P19" i="92" a="1"/>
  <c r="P19" i="92" s="1"/>
  <c r="Q19" i="92" a="1"/>
  <c r="Q19" i="92" s="1"/>
  <c r="R19" i="92" a="1"/>
  <c r="R19" i="92" s="1"/>
  <c r="E20" i="92" a="1"/>
  <c r="E20" i="92" s="1"/>
  <c r="F20" i="92" a="1"/>
  <c r="F20" i="92"/>
  <c r="G20" i="92" a="1"/>
  <c r="G20" i="92" s="1"/>
  <c r="H20" i="92" a="1"/>
  <c r="H20" i="92" s="1"/>
  <c r="I20" i="92" a="1"/>
  <c r="I20" i="92" s="1"/>
  <c r="J20" i="92" a="1"/>
  <c r="J20" i="92" s="1"/>
  <c r="K20" i="92" a="1"/>
  <c r="K20" i="92" s="1"/>
  <c r="L20" i="92" a="1"/>
  <c r="L20" i="92" s="1"/>
  <c r="M20" i="92" a="1"/>
  <c r="M20" i="92" s="1"/>
  <c r="N20" i="92" a="1"/>
  <c r="N20" i="92"/>
  <c r="O20" i="92" a="1"/>
  <c r="O20" i="92" s="1"/>
  <c r="P20" i="92" a="1"/>
  <c r="P20" i="92" s="1"/>
  <c r="Q20" i="92" a="1"/>
  <c r="Q20" i="92" s="1"/>
  <c r="R20" i="92" a="1"/>
  <c r="R20" i="92" s="1"/>
  <c r="E21" i="92" a="1"/>
  <c r="E21" i="92" s="1"/>
  <c r="F21" i="92" a="1"/>
  <c r="F21" i="92" s="1"/>
  <c r="G21" i="92" a="1"/>
  <c r="G21" i="92" s="1"/>
  <c r="H21" i="92" a="1"/>
  <c r="H21" i="92"/>
  <c r="I21" i="92" a="1"/>
  <c r="I21" i="92" s="1"/>
  <c r="J21" i="92" a="1"/>
  <c r="J21" i="92" s="1"/>
  <c r="K21" i="92" a="1"/>
  <c r="K21" i="92" s="1"/>
  <c r="L21" i="92" a="1"/>
  <c r="L21" i="92" s="1"/>
  <c r="M21" i="92" a="1"/>
  <c r="M21" i="92" s="1"/>
  <c r="N21" i="92" a="1"/>
  <c r="N21" i="92" s="1"/>
  <c r="O21" i="92" a="1"/>
  <c r="O21" i="92" s="1"/>
  <c r="P21" i="92" a="1"/>
  <c r="P21" i="92"/>
  <c r="Q21" i="92" a="1"/>
  <c r="Q21" i="92" s="1"/>
  <c r="R21" i="92" a="1"/>
  <c r="R21" i="92" s="1"/>
  <c r="E22" i="92" a="1"/>
  <c r="E22" i="92" s="1"/>
  <c r="F22" i="92" a="1"/>
  <c r="F22" i="92" s="1"/>
  <c r="G22" i="92" a="1"/>
  <c r="G22" i="92" s="1"/>
  <c r="H22" i="92" a="1"/>
  <c r="H22" i="92" s="1"/>
  <c r="I22" i="92" a="1"/>
  <c r="I22" i="92" s="1"/>
  <c r="J22" i="92" a="1"/>
  <c r="J22" i="92"/>
  <c r="K22" i="92" a="1"/>
  <c r="K22" i="92" s="1"/>
  <c r="L22" i="92" a="1"/>
  <c r="L22" i="92" s="1"/>
  <c r="M22" i="92" a="1"/>
  <c r="M22" i="92" s="1"/>
  <c r="N22" i="92" a="1"/>
  <c r="N22" i="92" s="1"/>
  <c r="O22" i="92" a="1"/>
  <c r="O22" i="92" s="1"/>
  <c r="P22" i="92" a="1"/>
  <c r="P22" i="92" s="1"/>
  <c r="Q22" i="92" a="1"/>
  <c r="Q22" i="92" s="1"/>
  <c r="R22" i="92" a="1"/>
  <c r="R22" i="92"/>
  <c r="E23" i="92" a="1"/>
  <c r="E23" i="92" s="1"/>
  <c r="F23" i="92" a="1"/>
  <c r="F23" i="92" s="1"/>
  <c r="G23" i="92" a="1"/>
  <c r="G23" i="92" s="1"/>
  <c r="H23" i="92" a="1"/>
  <c r="H23" i="92" s="1"/>
  <c r="I23" i="92" a="1"/>
  <c r="I23" i="92" s="1"/>
  <c r="J23" i="92" a="1"/>
  <c r="J23" i="92" s="1"/>
  <c r="K23" i="92" a="1"/>
  <c r="K23" i="92" s="1"/>
  <c r="L23" i="92" a="1"/>
  <c r="L23" i="92"/>
  <c r="M23" i="92" a="1"/>
  <c r="M23" i="92" s="1"/>
  <c r="N23" i="92" a="1"/>
  <c r="N23" i="92" s="1"/>
  <c r="O23" i="92" a="1"/>
  <c r="O23" i="92" s="1"/>
  <c r="P23" i="92" a="1"/>
  <c r="P23" i="92" s="1"/>
  <c r="Q23" i="92" a="1"/>
  <c r="Q23" i="92" s="1"/>
  <c r="R23" i="92" a="1"/>
  <c r="R23" i="92" s="1"/>
  <c r="E24" i="92" a="1"/>
  <c r="E24" i="92" s="1"/>
  <c r="F24" i="92" a="1"/>
  <c r="F24" i="92"/>
  <c r="G24" i="92" a="1"/>
  <c r="G24" i="92" s="1"/>
  <c r="H24" i="92" a="1"/>
  <c r="H24" i="92" s="1"/>
  <c r="I24" i="92" a="1"/>
  <c r="I24" i="92" s="1"/>
  <c r="J24" i="92" a="1"/>
  <c r="J24" i="92" s="1"/>
  <c r="K24" i="92" a="1"/>
  <c r="K24" i="92" s="1"/>
  <c r="L24" i="92" a="1"/>
  <c r="L24" i="92" s="1"/>
  <c r="M24" i="92" a="1"/>
  <c r="M24" i="92" s="1"/>
  <c r="N24" i="92" a="1"/>
  <c r="N24" i="92"/>
  <c r="O24" i="92" a="1"/>
  <c r="O24" i="92" s="1"/>
  <c r="P24" i="92" a="1"/>
  <c r="P24" i="92" s="1"/>
  <c r="Q24" i="92" a="1"/>
  <c r="Q24" i="92" s="1"/>
  <c r="R24" i="92" a="1"/>
  <c r="R24" i="92" s="1"/>
  <c r="E25" i="92" a="1"/>
  <c r="E25" i="92" s="1"/>
  <c r="F25" i="92" a="1"/>
  <c r="F25" i="92" s="1"/>
  <c r="G25" i="92" a="1"/>
  <c r="G25" i="92" s="1"/>
  <c r="H25" i="92" a="1"/>
  <c r="H25" i="92"/>
  <c r="I25" i="92" a="1"/>
  <c r="I25" i="92" s="1"/>
  <c r="J25" i="92" a="1"/>
  <c r="J25" i="92" s="1"/>
  <c r="K25" i="92" a="1"/>
  <c r="K25" i="92" s="1"/>
  <c r="L25" i="92" a="1"/>
  <c r="L25" i="92" s="1"/>
  <c r="M25" i="92" a="1"/>
  <c r="M25" i="92" s="1"/>
  <c r="N25" i="92" a="1"/>
  <c r="N25" i="92" s="1"/>
  <c r="O25" i="92" a="1"/>
  <c r="O25" i="92" s="1"/>
  <c r="P25" i="92" a="1"/>
  <c r="P25" i="92"/>
  <c r="Q25" i="92" a="1"/>
  <c r="Q25" i="92" s="1"/>
  <c r="R25" i="92" a="1"/>
  <c r="R25" i="92" s="1"/>
  <c r="E26" i="92" a="1"/>
  <c r="E26" i="92" s="1"/>
  <c r="F26" i="92" a="1"/>
  <c r="F26" i="92" s="1"/>
  <c r="G26" i="92" a="1"/>
  <c r="G26" i="92" s="1"/>
  <c r="H26" i="92" a="1"/>
  <c r="H26" i="92" s="1"/>
  <c r="I26" i="92" a="1"/>
  <c r="I26" i="92" s="1"/>
  <c r="J26" i="92" a="1"/>
  <c r="J26" i="92"/>
  <c r="K26" i="92" a="1"/>
  <c r="K26" i="92" s="1"/>
  <c r="L26" i="92" a="1"/>
  <c r="L26" i="92" s="1"/>
  <c r="M26" i="92" a="1"/>
  <c r="M26" i="92" s="1"/>
  <c r="N26" i="92" a="1"/>
  <c r="N26" i="92" s="1"/>
  <c r="O26" i="92" a="1"/>
  <c r="O26" i="92" s="1"/>
  <c r="P26" i="92" a="1"/>
  <c r="P26" i="92" s="1"/>
  <c r="Q26" i="92" a="1"/>
  <c r="Q26" i="92" s="1"/>
  <c r="R26" i="92" a="1"/>
  <c r="R26" i="92"/>
  <c r="E27" i="92" a="1"/>
  <c r="E27" i="92" s="1"/>
  <c r="F27" i="92" a="1"/>
  <c r="F27" i="92" s="1"/>
  <c r="G27" i="92" a="1"/>
  <c r="G27" i="92" s="1"/>
  <c r="H27" i="92" a="1"/>
  <c r="H27" i="92" s="1"/>
  <c r="I27" i="92" a="1"/>
  <c r="I27" i="92" s="1"/>
  <c r="J27" i="92" a="1"/>
  <c r="J27" i="92" s="1"/>
  <c r="K27" i="92" a="1"/>
  <c r="K27" i="92" s="1"/>
  <c r="L27" i="92" a="1"/>
  <c r="L27" i="92" s="1"/>
  <c r="M27" i="92" a="1"/>
  <c r="M27" i="92" s="1"/>
  <c r="N27" i="92" a="1"/>
  <c r="N27" i="92" s="1"/>
  <c r="O27" i="92" a="1"/>
  <c r="O27" i="92" s="1"/>
  <c r="P27" i="92" a="1"/>
  <c r="P27" i="92" s="1"/>
  <c r="Q27" i="92" a="1"/>
  <c r="Q27" i="92" s="1"/>
  <c r="R27" i="92" a="1"/>
  <c r="R27" i="92" s="1"/>
  <c r="E28" i="92" a="1"/>
  <c r="E28" i="92" s="1"/>
  <c r="F28" i="92" a="1"/>
  <c r="F28" i="92" s="1"/>
  <c r="G28" i="92" a="1"/>
  <c r="G28" i="92" s="1"/>
  <c r="H28" i="92" a="1"/>
  <c r="H28" i="92" s="1"/>
  <c r="I28" i="92" a="1"/>
  <c r="I28" i="92" s="1"/>
  <c r="J28" i="92" a="1"/>
  <c r="J28" i="92" s="1"/>
  <c r="K28" i="92" a="1"/>
  <c r="K28" i="92" s="1"/>
  <c r="L28" i="92" a="1"/>
  <c r="L28" i="92" s="1"/>
  <c r="M28" i="92" a="1"/>
  <c r="M28" i="92" s="1"/>
  <c r="N28" i="92" a="1"/>
  <c r="N28" i="92" s="1"/>
  <c r="O28" i="92" a="1"/>
  <c r="O28" i="92" s="1"/>
  <c r="P28" i="92" a="1"/>
  <c r="P28" i="92" s="1"/>
  <c r="Q28" i="92" a="1"/>
  <c r="Q28" i="92" s="1"/>
  <c r="R28" i="92" a="1"/>
  <c r="R28" i="92" s="1"/>
  <c r="E29" i="92" a="1"/>
  <c r="E29" i="92" s="1"/>
  <c r="F29" i="92" a="1"/>
  <c r="F29" i="92" s="1"/>
  <c r="G29" i="92" a="1"/>
  <c r="G29" i="92" s="1"/>
  <c r="H29" i="92" a="1"/>
  <c r="H29" i="92" s="1"/>
  <c r="I29" i="92" a="1"/>
  <c r="I29" i="92" s="1"/>
  <c r="J29" i="92" a="1"/>
  <c r="J29" i="92" s="1"/>
  <c r="K29" i="92" a="1"/>
  <c r="K29" i="92" s="1"/>
  <c r="L29" i="92" a="1"/>
  <c r="L29" i="92" s="1"/>
  <c r="M29" i="92" a="1"/>
  <c r="M29" i="92" s="1"/>
  <c r="N29" i="92" a="1"/>
  <c r="N29" i="92" s="1"/>
  <c r="O29" i="92" a="1"/>
  <c r="O29" i="92" s="1"/>
  <c r="P29" i="92" a="1"/>
  <c r="P29" i="92" s="1"/>
  <c r="Q29" i="92" a="1"/>
  <c r="Q29" i="92" s="1"/>
  <c r="R29" i="92" a="1"/>
  <c r="R29" i="92" s="1"/>
  <c r="E30" i="92" a="1"/>
  <c r="E30" i="92" s="1"/>
  <c r="F30" i="92" a="1"/>
  <c r="F30" i="92" s="1"/>
  <c r="G30" i="92" a="1"/>
  <c r="G30" i="92" s="1"/>
  <c r="H30" i="92" a="1"/>
  <c r="H30" i="92" s="1"/>
  <c r="I30" i="92" a="1"/>
  <c r="I30" i="92" s="1"/>
  <c r="J30" i="92" a="1"/>
  <c r="J30" i="92" s="1"/>
  <c r="K30" i="92" a="1"/>
  <c r="K30" i="92" s="1"/>
  <c r="L30" i="92" a="1"/>
  <c r="L30" i="92" s="1"/>
  <c r="M30" i="92" a="1"/>
  <c r="M30" i="92" s="1"/>
  <c r="N30" i="92" a="1"/>
  <c r="N30" i="92" s="1"/>
  <c r="O30" i="92" a="1"/>
  <c r="O30" i="92" s="1"/>
  <c r="P30" i="92" a="1"/>
  <c r="P30" i="92" s="1"/>
  <c r="Q30" i="92" a="1"/>
  <c r="Q30" i="92" s="1"/>
  <c r="R30" i="92" a="1"/>
  <c r="R30" i="92" s="1"/>
  <c r="E31" i="92" a="1"/>
  <c r="E31" i="92" s="1"/>
  <c r="F31" i="92" a="1"/>
  <c r="F31" i="92" s="1"/>
  <c r="G31" i="92" a="1"/>
  <c r="G31" i="92" s="1"/>
  <c r="H31" i="92" a="1"/>
  <c r="H31" i="92" s="1"/>
  <c r="I31" i="92" a="1"/>
  <c r="I31" i="92" s="1"/>
  <c r="J31" i="92" a="1"/>
  <c r="J31" i="92" s="1"/>
  <c r="K31" i="92" a="1"/>
  <c r="K31" i="92" s="1"/>
  <c r="L31" i="92" a="1"/>
  <c r="L31" i="92" s="1"/>
  <c r="M31" i="92" a="1"/>
  <c r="M31" i="92" s="1"/>
  <c r="N31" i="92" a="1"/>
  <c r="N31" i="92" s="1"/>
  <c r="O31" i="92" a="1"/>
  <c r="O31" i="92" s="1"/>
  <c r="P31" i="92" a="1"/>
  <c r="P31" i="92" s="1"/>
  <c r="Q31" i="92" a="1"/>
  <c r="Q31" i="92" s="1"/>
  <c r="R31" i="92" a="1"/>
  <c r="R31" i="92" s="1"/>
  <c r="E32" i="92" a="1"/>
  <c r="E32" i="92" s="1"/>
  <c r="F32" i="92" a="1"/>
  <c r="F32" i="92" s="1"/>
  <c r="G32" i="92" a="1"/>
  <c r="G32" i="92" s="1"/>
  <c r="H32" i="92" a="1"/>
  <c r="H32" i="92" s="1"/>
  <c r="I32" i="92" a="1"/>
  <c r="I32" i="92" s="1"/>
  <c r="J32" i="92" a="1"/>
  <c r="J32" i="92" s="1"/>
  <c r="K32" i="92" a="1"/>
  <c r="K32" i="92" s="1"/>
  <c r="L32" i="92" a="1"/>
  <c r="L32" i="92" s="1"/>
  <c r="M32" i="92" a="1"/>
  <c r="M32" i="92" s="1"/>
  <c r="N32" i="92" a="1"/>
  <c r="N32" i="92" s="1"/>
  <c r="O32" i="92" a="1"/>
  <c r="O32" i="92" s="1"/>
  <c r="P32" i="92" a="1"/>
  <c r="P32" i="92" s="1"/>
  <c r="Q32" i="92" a="1"/>
  <c r="Q32" i="92" s="1"/>
  <c r="R32" i="92" a="1"/>
  <c r="R32" i="92" s="1"/>
  <c r="E33" i="92" a="1"/>
  <c r="E33" i="92" s="1"/>
  <c r="F33" i="92" a="1"/>
  <c r="F33" i="92" s="1"/>
  <c r="G33" i="92" a="1"/>
  <c r="G33" i="92" s="1"/>
  <c r="H33" i="92" a="1"/>
  <c r="H33" i="92" s="1"/>
  <c r="I33" i="92" a="1"/>
  <c r="I33" i="92" s="1"/>
  <c r="J33" i="92" a="1"/>
  <c r="J33" i="92" s="1"/>
  <c r="K33" i="92" a="1"/>
  <c r="K33" i="92" s="1"/>
  <c r="L33" i="92" a="1"/>
  <c r="L33" i="92" s="1"/>
  <c r="M33" i="92" a="1"/>
  <c r="M33" i="92" s="1"/>
  <c r="N33" i="92" a="1"/>
  <c r="N33" i="92" s="1"/>
  <c r="O33" i="92" a="1"/>
  <c r="O33" i="92" s="1"/>
  <c r="P33" i="92" a="1"/>
  <c r="P33" i="92" s="1"/>
  <c r="Q33" i="92" a="1"/>
  <c r="Q33" i="92" s="1"/>
  <c r="R33" i="92" a="1"/>
  <c r="R33" i="92" s="1"/>
  <c r="E34" i="92" a="1"/>
  <c r="E34" i="92" s="1"/>
  <c r="F34" i="92" a="1"/>
  <c r="F34" i="92" s="1"/>
  <c r="G34" i="92" a="1"/>
  <c r="G34" i="92" s="1"/>
  <c r="H34" i="92" a="1"/>
  <c r="H34" i="92" s="1"/>
  <c r="I34" i="92" a="1"/>
  <c r="I34" i="92" s="1"/>
  <c r="J34" i="92" a="1"/>
  <c r="J34" i="92" s="1"/>
  <c r="K34" i="92" a="1"/>
  <c r="K34" i="92" s="1"/>
  <c r="L34" i="92" a="1"/>
  <c r="L34" i="92" s="1"/>
  <c r="M34" i="92" a="1"/>
  <c r="M34" i="92" s="1"/>
  <c r="N34" i="92" a="1"/>
  <c r="N34" i="92" s="1"/>
  <c r="O34" i="92" a="1"/>
  <c r="O34" i="92" s="1"/>
  <c r="P34" i="92" a="1"/>
  <c r="P34" i="92" s="1"/>
  <c r="Q34" i="92" a="1"/>
  <c r="Q34" i="92" s="1"/>
  <c r="R34" i="92" a="1"/>
  <c r="R34" i="92" s="1"/>
  <c r="E35" i="92" a="1"/>
  <c r="E35" i="92" s="1"/>
  <c r="F35" i="92" a="1"/>
  <c r="F35" i="92" s="1"/>
  <c r="G35" i="92" a="1"/>
  <c r="G35" i="92" s="1"/>
  <c r="H35" i="92" a="1"/>
  <c r="H35" i="92" s="1"/>
  <c r="I35" i="92" a="1"/>
  <c r="I35" i="92" s="1"/>
  <c r="J35" i="92" a="1"/>
  <c r="J35" i="92" s="1"/>
  <c r="K35" i="92" a="1"/>
  <c r="K35" i="92" s="1"/>
  <c r="L35" i="92" a="1"/>
  <c r="L35" i="92" s="1"/>
  <c r="M35" i="92" a="1"/>
  <c r="M35" i="92" s="1"/>
  <c r="N35" i="92" a="1"/>
  <c r="N35" i="92" s="1"/>
  <c r="O35" i="92" a="1"/>
  <c r="O35" i="92" s="1"/>
  <c r="P35" i="92" a="1"/>
  <c r="P35" i="92" s="1"/>
  <c r="Q35" i="92" a="1"/>
  <c r="Q35" i="92" s="1"/>
  <c r="R35" i="92" a="1"/>
  <c r="R35" i="92" s="1"/>
  <c r="D4" i="92" a="1"/>
  <c r="D4" i="92" s="1"/>
  <c r="D5" i="92" a="1"/>
  <c r="D5" i="92" s="1"/>
  <c r="D6" i="92" a="1"/>
  <c r="D6" i="92" s="1"/>
  <c r="D7" i="92" a="1"/>
  <c r="D7" i="92"/>
  <c r="D8" i="92" a="1"/>
  <c r="D8" i="92" s="1"/>
  <c r="D9" i="92" a="1"/>
  <c r="D9" i="92"/>
  <c r="D10" i="92" a="1"/>
  <c r="D10" i="92" s="1"/>
  <c r="D11" i="92" a="1"/>
  <c r="D11" i="92"/>
  <c r="D12" i="92" a="1"/>
  <c r="D12" i="92" s="1"/>
  <c r="D13" i="92" a="1"/>
  <c r="D13" i="92"/>
  <c r="D14" i="92" a="1"/>
  <c r="D14" i="92" s="1"/>
  <c r="D15" i="92" a="1"/>
  <c r="D15" i="92"/>
  <c r="D16" i="92" a="1"/>
  <c r="D16" i="92" s="1"/>
  <c r="D17" i="92" a="1"/>
  <c r="D17" i="92"/>
  <c r="D18" i="92" a="1"/>
  <c r="D18" i="92" s="1"/>
  <c r="D19" i="92" a="1"/>
  <c r="D19" i="92"/>
  <c r="D20" i="92" a="1"/>
  <c r="D20" i="92" s="1"/>
  <c r="D21" i="92" a="1"/>
  <c r="D21" i="92" s="1"/>
  <c r="D22" i="92" a="1"/>
  <c r="D22" i="92" s="1"/>
  <c r="D23" i="92" a="1"/>
  <c r="D23" i="92"/>
  <c r="D24" i="92" a="1"/>
  <c r="D24" i="92" s="1"/>
  <c r="D25" i="92" a="1"/>
  <c r="D25" i="92" s="1"/>
  <c r="D26" i="92" a="1"/>
  <c r="D26" i="92" s="1"/>
  <c r="D27" i="92" a="1"/>
  <c r="D27" i="92"/>
  <c r="D28" i="92" a="1"/>
  <c r="D28" i="92" s="1"/>
  <c r="D29" i="92" a="1"/>
  <c r="D29" i="92" s="1"/>
  <c r="D30" i="92" a="1"/>
  <c r="D30" i="92" s="1"/>
  <c r="D31" i="92" a="1"/>
  <c r="D31" i="92"/>
  <c r="D32" i="92" a="1"/>
  <c r="D32" i="92" s="1"/>
  <c r="D33" i="92" a="1"/>
  <c r="D33" i="92" s="1"/>
  <c r="D34" i="92" a="1"/>
  <c r="D34" i="92" s="1"/>
  <c r="D35" i="92" a="1"/>
  <c r="D35" i="92" s="1"/>
  <c r="D3" i="92" a="1"/>
  <c r="D3" i="92" s="1"/>
  <c r="E7" i="88"/>
  <c r="E29" i="28"/>
  <c r="L29" i="28" s="1"/>
  <c r="C29" i="28"/>
  <c r="B29" i="28" l="1"/>
  <c r="A29" i="28"/>
  <c r="I39" i="1"/>
  <c r="G35" i="1"/>
  <c r="G25" i="1"/>
  <c r="G24" i="1"/>
  <c r="G21" i="1"/>
  <c r="G20" i="1"/>
  <c r="G16" i="1"/>
  <c r="A37" i="91" l="1"/>
  <c r="B29" i="91" l="1"/>
  <c r="B27" i="91"/>
  <c r="B25" i="91"/>
  <c r="L19" i="28" l="1"/>
  <c r="E16" i="28"/>
  <c r="L16" i="28" s="1"/>
  <c r="E17" i="28"/>
  <c r="L17" i="28" s="1"/>
  <c r="E18" i="28"/>
  <c r="L18" i="28" s="1"/>
  <c r="E19" i="28"/>
  <c r="B16" i="28"/>
  <c r="C16" i="28"/>
  <c r="B17" i="28"/>
  <c r="C17" i="28"/>
  <c r="B18" i="28"/>
  <c r="C18" i="28"/>
  <c r="B19" i="28"/>
  <c r="C19" i="28"/>
  <c r="A16" i="28"/>
  <c r="A17" i="28"/>
  <c r="A18" i="28"/>
  <c r="A19" i="28"/>
  <c r="E20" i="28"/>
  <c r="E22" i="28"/>
  <c r="L22" i="28" s="1"/>
  <c r="E23" i="28"/>
  <c r="L23" i="28" s="1"/>
  <c r="E24" i="28"/>
  <c r="L24" i="28" s="1"/>
  <c r="E25" i="28"/>
  <c r="L25" i="28" s="1"/>
  <c r="E26" i="28"/>
  <c r="L26" i="28" s="1"/>
  <c r="E21" i="28"/>
  <c r="L21" i="28" s="1"/>
  <c r="A22" i="28"/>
  <c r="B22" i="28"/>
  <c r="C22" i="28"/>
  <c r="A23" i="28"/>
  <c r="B23" i="28"/>
  <c r="C23" i="28"/>
  <c r="A24" i="28"/>
  <c r="B24" i="28"/>
  <c r="C24" i="28"/>
  <c r="A25" i="28"/>
  <c r="B25" i="28"/>
  <c r="C25" i="28"/>
  <c r="A26" i="28"/>
  <c r="B26" i="28"/>
  <c r="C26" i="28"/>
  <c r="C21" i="28"/>
  <c r="B21" i="28"/>
  <c r="A21" i="28"/>
  <c r="E9" i="28"/>
  <c r="L9" i="28" s="1"/>
  <c r="C9" i="28"/>
  <c r="B9" i="28"/>
  <c r="A9" i="28"/>
  <c r="N311" i="82"/>
  <c r="O311" i="82"/>
  <c r="P311" i="82"/>
  <c r="Q311" i="82"/>
  <c r="R311" i="82"/>
  <c r="N313" i="82"/>
  <c r="O313" i="82"/>
  <c r="O351" i="82" s="1"/>
  <c r="O353" i="82" s="1"/>
  <c r="O359" i="82" s="1"/>
  <c r="P313" i="82"/>
  <c r="P351" i="82" s="1"/>
  <c r="P353" i="82" s="1"/>
  <c r="P359" i="82" s="1"/>
  <c r="Q313" i="82"/>
  <c r="R313" i="82"/>
  <c r="N314" i="82"/>
  <c r="O314" i="82"/>
  <c r="P314" i="82"/>
  <c r="Q314" i="82"/>
  <c r="R314" i="82"/>
  <c r="R351" i="82" s="1"/>
  <c r="R353" i="82" s="1"/>
  <c r="R359" i="82" s="1"/>
  <c r="N315" i="82"/>
  <c r="N351" i="82" s="1"/>
  <c r="N353" i="82" s="1"/>
  <c r="N359" i="82" s="1"/>
  <c r="O315" i="82"/>
  <c r="P315" i="82"/>
  <c r="Q315" i="82"/>
  <c r="R315" i="82"/>
  <c r="N316" i="82"/>
  <c r="O316" i="82"/>
  <c r="P316" i="82"/>
  <c r="Q316" i="82"/>
  <c r="R316" i="82"/>
  <c r="N317" i="82"/>
  <c r="O317" i="82"/>
  <c r="P317" i="82"/>
  <c r="Q317" i="82"/>
  <c r="R317" i="82"/>
  <c r="N318" i="82"/>
  <c r="O318" i="82"/>
  <c r="P318" i="82"/>
  <c r="Q318" i="82"/>
  <c r="R318" i="82"/>
  <c r="N319" i="82"/>
  <c r="O319" i="82"/>
  <c r="P319" i="82"/>
  <c r="Q319" i="82"/>
  <c r="R319" i="82"/>
  <c r="N320" i="82"/>
  <c r="O320" i="82"/>
  <c r="P320" i="82"/>
  <c r="Q320" i="82"/>
  <c r="R320" i="82"/>
  <c r="N321" i="82"/>
  <c r="O321" i="82"/>
  <c r="P321" i="82"/>
  <c r="Q321" i="82"/>
  <c r="R321" i="82"/>
  <c r="N322" i="82"/>
  <c r="O322" i="82"/>
  <c r="P322" i="82"/>
  <c r="Q322" i="82"/>
  <c r="R322" i="82"/>
  <c r="N323" i="82"/>
  <c r="O323" i="82"/>
  <c r="P323" i="82"/>
  <c r="Q323" i="82"/>
  <c r="R323" i="82"/>
  <c r="N324" i="82"/>
  <c r="O324" i="82"/>
  <c r="P324" i="82"/>
  <c r="Q324" i="82"/>
  <c r="R324" i="82"/>
  <c r="N325" i="82"/>
  <c r="O325" i="82"/>
  <c r="P325" i="82"/>
  <c r="Q325" i="82"/>
  <c r="R325" i="82"/>
  <c r="N326" i="82"/>
  <c r="O326" i="82"/>
  <c r="P326" i="82"/>
  <c r="Q326" i="82"/>
  <c r="R326" i="82"/>
  <c r="N327" i="82"/>
  <c r="O327" i="82"/>
  <c r="P327" i="82"/>
  <c r="Q327" i="82"/>
  <c r="R327" i="82"/>
  <c r="N328" i="82"/>
  <c r="O328" i="82"/>
  <c r="P328" i="82"/>
  <c r="Q328" i="82"/>
  <c r="R328" i="82"/>
  <c r="N329" i="82"/>
  <c r="O329" i="82"/>
  <c r="P329" i="82"/>
  <c r="Q329" i="82"/>
  <c r="R329" i="82"/>
  <c r="N330" i="82"/>
  <c r="O330" i="82"/>
  <c r="P330" i="82"/>
  <c r="Q330" i="82"/>
  <c r="R330" i="82"/>
  <c r="N331" i="82"/>
  <c r="O331" i="82"/>
  <c r="P331" i="82"/>
  <c r="Q331" i="82"/>
  <c r="R331" i="82"/>
  <c r="N332" i="82"/>
  <c r="O332" i="82"/>
  <c r="P332" i="82"/>
  <c r="Q332" i="82"/>
  <c r="R332" i="82"/>
  <c r="N333" i="82"/>
  <c r="O333" i="82"/>
  <c r="P333" i="82"/>
  <c r="Q333" i="82"/>
  <c r="R333" i="82"/>
  <c r="N334" i="82"/>
  <c r="O334" i="82"/>
  <c r="P334" i="82"/>
  <c r="Q334" i="82"/>
  <c r="R334" i="82"/>
  <c r="N335" i="82"/>
  <c r="O335" i="82"/>
  <c r="P335" i="82"/>
  <c r="Q335" i="82"/>
  <c r="R335" i="82"/>
  <c r="N336" i="82"/>
  <c r="O336" i="82"/>
  <c r="P336" i="82"/>
  <c r="Q336" i="82"/>
  <c r="R336" i="82"/>
  <c r="N337" i="82"/>
  <c r="O337" i="82"/>
  <c r="P337" i="82"/>
  <c r="Q337" i="82"/>
  <c r="R337" i="82"/>
  <c r="N338" i="82"/>
  <c r="O338" i="82"/>
  <c r="P338" i="82"/>
  <c r="Q338" i="82"/>
  <c r="R338" i="82"/>
  <c r="N339" i="82"/>
  <c r="O339" i="82"/>
  <c r="P339" i="82"/>
  <c r="Q339" i="82"/>
  <c r="R339" i="82"/>
  <c r="N340" i="82"/>
  <c r="O340" i="82"/>
  <c r="P340" i="82"/>
  <c r="Q340" i="82"/>
  <c r="R340" i="82"/>
  <c r="N341" i="82"/>
  <c r="O341" i="82"/>
  <c r="P341" i="82"/>
  <c r="Q341" i="82"/>
  <c r="R341" i="82"/>
  <c r="N342" i="82"/>
  <c r="O342" i="82"/>
  <c r="P342" i="82"/>
  <c r="Q342" i="82"/>
  <c r="R342" i="82"/>
  <c r="N343" i="82"/>
  <c r="O343" i="82"/>
  <c r="P343" i="82"/>
  <c r="Q343" i="82"/>
  <c r="R343" i="82"/>
  <c r="N344" i="82"/>
  <c r="O344" i="82"/>
  <c r="P344" i="82"/>
  <c r="Q344" i="82"/>
  <c r="R344" i="82"/>
  <c r="N345" i="82"/>
  <c r="O345" i="82"/>
  <c r="P345" i="82"/>
  <c r="Q345" i="82"/>
  <c r="R345" i="82"/>
  <c r="N346" i="82"/>
  <c r="O346" i="82"/>
  <c r="P346" i="82"/>
  <c r="Q346" i="82"/>
  <c r="R346" i="82"/>
  <c r="N347" i="82"/>
  <c r="O347" i="82"/>
  <c r="P347" i="82"/>
  <c r="Q347" i="82"/>
  <c r="R347" i="82"/>
  <c r="N348" i="82"/>
  <c r="O348" i="82"/>
  <c r="P348" i="82"/>
  <c r="Q348" i="82"/>
  <c r="R348" i="82"/>
  <c r="N349" i="82"/>
  <c r="O349" i="82"/>
  <c r="P349" i="82"/>
  <c r="Q349" i="82"/>
  <c r="R349" i="82"/>
  <c r="N350" i="82"/>
  <c r="O350" i="82"/>
  <c r="P350" i="82"/>
  <c r="Q350" i="82"/>
  <c r="R350" i="82"/>
  <c r="Q351" i="82"/>
  <c r="Q353" i="82" s="1"/>
  <c r="Q359" i="82" s="1"/>
  <c r="N355" i="82"/>
  <c r="O355" i="82"/>
  <c r="P355" i="82"/>
  <c r="Q355" i="82"/>
  <c r="R355" i="82"/>
  <c r="N356" i="82"/>
  <c r="O356" i="82"/>
  <c r="P356" i="82"/>
  <c r="Q356" i="82"/>
  <c r="R356" i="82"/>
  <c r="N357" i="82"/>
  <c r="O357" i="82"/>
  <c r="P357" i="82"/>
  <c r="Q357" i="82"/>
  <c r="R357" i="82"/>
  <c r="Q364" i="82"/>
  <c r="R364" i="82"/>
  <c r="N365" i="82"/>
  <c r="N364" i="82" s="1"/>
  <c r="O365" i="82"/>
  <c r="O364" i="82" s="1"/>
  <c r="P365" i="82"/>
  <c r="P364" i="82" s="1"/>
  <c r="Q365" i="82"/>
  <c r="R365" i="82"/>
  <c r="E311" i="82"/>
  <c r="F311" i="82"/>
  <c r="G311" i="82"/>
  <c r="H311" i="82"/>
  <c r="I311" i="82"/>
  <c r="J311" i="82"/>
  <c r="K311" i="82"/>
  <c r="L311" i="82"/>
  <c r="M311" i="82"/>
  <c r="E313" i="82"/>
  <c r="F313" i="82"/>
  <c r="G313" i="82"/>
  <c r="H313" i="82"/>
  <c r="I313" i="82"/>
  <c r="J313" i="82"/>
  <c r="J351" i="82" s="1"/>
  <c r="J353" i="82" s="1"/>
  <c r="J359" i="82" s="1"/>
  <c r="K313" i="82"/>
  <c r="K351" i="82" s="1"/>
  <c r="K353" i="82" s="1"/>
  <c r="K359" i="82" s="1"/>
  <c r="L313" i="82"/>
  <c r="M313" i="82"/>
  <c r="E314" i="82"/>
  <c r="F314" i="82"/>
  <c r="G314" i="82"/>
  <c r="H314" i="82"/>
  <c r="I314" i="82"/>
  <c r="I351" i="82" s="1"/>
  <c r="I353" i="82" s="1"/>
  <c r="I359" i="82" s="1"/>
  <c r="J314" i="82"/>
  <c r="K314" i="82"/>
  <c r="L314" i="82"/>
  <c r="M314" i="82"/>
  <c r="E315" i="82"/>
  <c r="F315" i="82"/>
  <c r="G315" i="82"/>
  <c r="H315" i="82"/>
  <c r="H351" i="82" s="1"/>
  <c r="H353" i="82" s="1"/>
  <c r="H359" i="82" s="1"/>
  <c r="I315" i="82"/>
  <c r="J315" i="82"/>
  <c r="K315" i="82"/>
  <c r="L315" i="82"/>
  <c r="M315" i="82"/>
  <c r="E316" i="82"/>
  <c r="F316" i="82"/>
  <c r="G316" i="82"/>
  <c r="G351" i="82" s="1"/>
  <c r="G353" i="82" s="1"/>
  <c r="G359" i="82" s="1"/>
  <c r="H316" i="82"/>
  <c r="I316" i="82"/>
  <c r="J316" i="82"/>
  <c r="K316" i="82"/>
  <c r="L316" i="82"/>
  <c r="M316" i="82"/>
  <c r="E317" i="82"/>
  <c r="F317" i="82"/>
  <c r="F351" i="82" s="1"/>
  <c r="F353" i="82" s="1"/>
  <c r="F359" i="82" s="1"/>
  <c r="G317" i="82"/>
  <c r="H317" i="82"/>
  <c r="I317" i="82"/>
  <c r="J317" i="82"/>
  <c r="K317" i="82"/>
  <c r="L317" i="82"/>
  <c r="M317" i="82"/>
  <c r="E318" i="82"/>
  <c r="E351" i="82" s="1"/>
  <c r="E353" i="82" s="1"/>
  <c r="E359" i="82" s="1"/>
  <c r="F318" i="82"/>
  <c r="G318" i="82"/>
  <c r="H318" i="82"/>
  <c r="I318" i="82"/>
  <c r="J318" i="82"/>
  <c r="K318" i="82"/>
  <c r="L318" i="82"/>
  <c r="M318" i="82"/>
  <c r="M351" i="82" s="1"/>
  <c r="M353" i="82" s="1"/>
  <c r="M359" i="82" s="1"/>
  <c r="E319" i="82"/>
  <c r="F319" i="82"/>
  <c r="G319" i="82"/>
  <c r="H319" i="82"/>
  <c r="I319" i="82"/>
  <c r="J319" i="82"/>
  <c r="K319" i="82"/>
  <c r="L319" i="82"/>
  <c r="M319" i="82"/>
  <c r="E320" i="82"/>
  <c r="F320" i="82"/>
  <c r="G320" i="82"/>
  <c r="H320" i="82"/>
  <c r="I320" i="82"/>
  <c r="J320" i="82"/>
  <c r="K320" i="82"/>
  <c r="L320" i="82"/>
  <c r="M320" i="82"/>
  <c r="E321" i="82"/>
  <c r="F321" i="82"/>
  <c r="G321" i="82"/>
  <c r="H321" i="82"/>
  <c r="I321" i="82"/>
  <c r="J321" i="82"/>
  <c r="K321" i="82"/>
  <c r="L321" i="82"/>
  <c r="M321" i="82"/>
  <c r="E322" i="82"/>
  <c r="F322" i="82"/>
  <c r="G322" i="82"/>
  <c r="H322" i="82"/>
  <c r="I322" i="82"/>
  <c r="J322" i="82"/>
  <c r="K322" i="82"/>
  <c r="L322" i="82"/>
  <c r="M322" i="82"/>
  <c r="E323" i="82"/>
  <c r="F323" i="82"/>
  <c r="G323" i="82"/>
  <c r="H323" i="82"/>
  <c r="I323" i="82"/>
  <c r="J323" i="82"/>
  <c r="K323" i="82"/>
  <c r="L323" i="82"/>
  <c r="M323" i="82"/>
  <c r="E324" i="82"/>
  <c r="F324" i="82"/>
  <c r="G324" i="82"/>
  <c r="H324" i="82"/>
  <c r="I324" i="82"/>
  <c r="J324" i="82"/>
  <c r="K324" i="82"/>
  <c r="L324" i="82"/>
  <c r="M324" i="82"/>
  <c r="E325" i="82"/>
  <c r="F325" i="82"/>
  <c r="G325" i="82"/>
  <c r="H325" i="82"/>
  <c r="I325" i="82"/>
  <c r="J325" i="82"/>
  <c r="K325" i="82"/>
  <c r="L325" i="82"/>
  <c r="M325" i="82"/>
  <c r="E326" i="82"/>
  <c r="F326" i="82"/>
  <c r="G326" i="82"/>
  <c r="H326" i="82"/>
  <c r="I326" i="82"/>
  <c r="J326" i="82"/>
  <c r="K326" i="82"/>
  <c r="L326" i="82"/>
  <c r="M326" i="82"/>
  <c r="E327" i="82"/>
  <c r="F327" i="82"/>
  <c r="G327" i="82"/>
  <c r="H327" i="82"/>
  <c r="I327" i="82"/>
  <c r="J327" i="82"/>
  <c r="K327" i="82"/>
  <c r="L327" i="82"/>
  <c r="M327" i="82"/>
  <c r="E328" i="82"/>
  <c r="F328" i="82"/>
  <c r="G328" i="82"/>
  <c r="H328" i="82"/>
  <c r="I328" i="82"/>
  <c r="J328" i="82"/>
  <c r="K328" i="82"/>
  <c r="L328" i="82"/>
  <c r="M328" i="82"/>
  <c r="E329" i="82"/>
  <c r="F329" i="82"/>
  <c r="G329" i="82"/>
  <c r="H329" i="82"/>
  <c r="I329" i="82"/>
  <c r="J329" i="82"/>
  <c r="K329" i="82"/>
  <c r="L329" i="82"/>
  <c r="M329" i="82"/>
  <c r="E330" i="82"/>
  <c r="F330" i="82"/>
  <c r="G330" i="82"/>
  <c r="H330" i="82"/>
  <c r="I330" i="82"/>
  <c r="J330" i="82"/>
  <c r="K330" i="82"/>
  <c r="L330" i="82"/>
  <c r="M330" i="82"/>
  <c r="E331" i="82"/>
  <c r="F331" i="82"/>
  <c r="G331" i="82"/>
  <c r="H331" i="82"/>
  <c r="I331" i="82"/>
  <c r="J331" i="82"/>
  <c r="K331" i="82"/>
  <c r="L331" i="82"/>
  <c r="M331" i="82"/>
  <c r="E332" i="82"/>
  <c r="F332" i="82"/>
  <c r="G332" i="82"/>
  <c r="H332" i="82"/>
  <c r="I332" i="82"/>
  <c r="J332" i="82"/>
  <c r="K332" i="82"/>
  <c r="L332" i="82"/>
  <c r="M332" i="82"/>
  <c r="E333" i="82"/>
  <c r="F333" i="82"/>
  <c r="G333" i="82"/>
  <c r="H333" i="82"/>
  <c r="I333" i="82"/>
  <c r="J333" i="82"/>
  <c r="K333" i="82"/>
  <c r="L333" i="82"/>
  <c r="M333" i="82"/>
  <c r="E334" i="82"/>
  <c r="F334" i="82"/>
  <c r="G334" i="82"/>
  <c r="H334" i="82"/>
  <c r="I334" i="82"/>
  <c r="J334" i="82"/>
  <c r="K334" i="82"/>
  <c r="L334" i="82"/>
  <c r="M334" i="82"/>
  <c r="E335" i="82"/>
  <c r="F335" i="82"/>
  <c r="G335" i="82"/>
  <c r="H335" i="82"/>
  <c r="I335" i="82"/>
  <c r="J335" i="82"/>
  <c r="K335" i="82"/>
  <c r="L335" i="82"/>
  <c r="M335" i="82"/>
  <c r="E336" i="82"/>
  <c r="F336" i="82"/>
  <c r="G336" i="82"/>
  <c r="H336" i="82"/>
  <c r="I336" i="82"/>
  <c r="J336" i="82"/>
  <c r="K336" i="82"/>
  <c r="L336" i="82"/>
  <c r="M336" i="82"/>
  <c r="E337" i="82"/>
  <c r="F337" i="82"/>
  <c r="G337" i="82"/>
  <c r="H337" i="82"/>
  <c r="I337" i="82"/>
  <c r="J337" i="82"/>
  <c r="K337" i="82"/>
  <c r="L337" i="82"/>
  <c r="M337" i="82"/>
  <c r="E338" i="82"/>
  <c r="F338" i="82"/>
  <c r="G338" i="82"/>
  <c r="H338" i="82"/>
  <c r="I338" i="82"/>
  <c r="J338" i="82"/>
  <c r="K338" i="82"/>
  <c r="L338" i="82"/>
  <c r="M338" i="82"/>
  <c r="E339" i="82"/>
  <c r="F339" i="82"/>
  <c r="G339" i="82"/>
  <c r="H339" i="82"/>
  <c r="I339" i="82"/>
  <c r="J339" i="82"/>
  <c r="K339" i="82"/>
  <c r="L339" i="82"/>
  <c r="M339" i="82"/>
  <c r="E340" i="82"/>
  <c r="F340" i="82"/>
  <c r="G340" i="82"/>
  <c r="H340" i="82"/>
  <c r="I340" i="82"/>
  <c r="J340" i="82"/>
  <c r="K340" i="82"/>
  <c r="L340" i="82"/>
  <c r="M340" i="82"/>
  <c r="E341" i="82"/>
  <c r="F341" i="82"/>
  <c r="G341" i="82"/>
  <c r="H341" i="82"/>
  <c r="I341" i="82"/>
  <c r="J341" i="82"/>
  <c r="K341" i="82"/>
  <c r="L341" i="82"/>
  <c r="M341" i="82"/>
  <c r="E342" i="82"/>
  <c r="F342" i="82"/>
  <c r="G342" i="82"/>
  <c r="H342" i="82"/>
  <c r="I342" i="82"/>
  <c r="J342" i="82"/>
  <c r="K342" i="82"/>
  <c r="L342" i="82"/>
  <c r="M342" i="82"/>
  <c r="E343" i="82"/>
  <c r="F343" i="82"/>
  <c r="G343" i="82"/>
  <c r="H343" i="82"/>
  <c r="I343" i="82"/>
  <c r="J343" i="82"/>
  <c r="K343" i="82"/>
  <c r="L343" i="82"/>
  <c r="M343" i="82"/>
  <c r="E344" i="82"/>
  <c r="F344" i="82"/>
  <c r="G344" i="82"/>
  <c r="H344" i="82"/>
  <c r="I344" i="82"/>
  <c r="J344" i="82"/>
  <c r="K344" i="82"/>
  <c r="L344" i="82"/>
  <c r="M344" i="82"/>
  <c r="E345" i="82"/>
  <c r="F345" i="82"/>
  <c r="G345" i="82"/>
  <c r="H345" i="82"/>
  <c r="I345" i="82"/>
  <c r="J345" i="82"/>
  <c r="K345" i="82"/>
  <c r="L345" i="82"/>
  <c r="M345" i="82"/>
  <c r="E346" i="82"/>
  <c r="F346" i="82"/>
  <c r="G346" i="82"/>
  <c r="H346" i="82"/>
  <c r="I346" i="82"/>
  <c r="J346" i="82"/>
  <c r="K346" i="82"/>
  <c r="L346" i="82"/>
  <c r="M346" i="82"/>
  <c r="E347" i="82"/>
  <c r="F347" i="82"/>
  <c r="G347" i="82"/>
  <c r="H347" i="82"/>
  <c r="I347" i="82"/>
  <c r="J347" i="82"/>
  <c r="K347" i="82"/>
  <c r="L347" i="82"/>
  <c r="M347" i="82"/>
  <c r="E348" i="82"/>
  <c r="F348" i="82"/>
  <c r="G348" i="82"/>
  <c r="H348" i="82"/>
  <c r="I348" i="82"/>
  <c r="J348" i="82"/>
  <c r="K348" i="82"/>
  <c r="L348" i="82"/>
  <c r="M348" i="82"/>
  <c r="E349" i="82"/>
  <c r="F349" i="82"/>
  <c r="G349" i="82"/>
  <c r="H349" i="82"/>
  <c r="I349" i="82"/>
  <c r="J349" i="82"/>
  <c r="K349" i="82"/>
  <c r="L349" i="82"/>
  <c r="M349" i="82"/>
  <c r="E350" i="82"/>
  <c r="F350" i="82"/>
  <c r="G350" i="82"/>
  <c r="H350" i="82"/>
  <c r="I350" i="82"/>
  <c r="J350" i="82"/>
  <c r="K350" i="82"/>
  <c r="L350" i="82"/>
  <c r="M350" i="82"/>
  <c r="L351" i="82"/>
  <c r="L353" i="82" s="1"/>
  <c r="L359" i="82" s="1"/>
  <c r="E355" i="82"/>
  <c r="F355" i="82"/>
  <c r="G355" i="82"/>
  <c r="H355" i="82"/>
  <c r="I355" i="82"/>
  <c r="J355" i="82"/>
  <c r="K355" i="82"/>
  <c r="L355" i="82"/>
  <c r="M355" i="82"/>
  <c r="E356" i="82"/>
  <c r="F356" i="82"/>
  <c r="G356" i="82"/>
  <c r="H356" i="82"/>
  <c r="I356" i="82"/>
  <c r="J356" i="82"/>
  <c r="K356" i="82"/>
  <c r="L356" i="82"/>
  <c r="M356" i="82"/>
  <c r="E357" i="82"/>
  <c r="F357" i="82"/>
  <c r="G357" i="82"/>
  <c r="H357" i="82"/>
  <c r="I357" i="82"/>
  <c r="J357" i="82"/>
  <c r="K357" i="82"/>
  <c r="L357" i="82"/>
  <c r="M357" i="82"/>
  <c r="F364" i="82"/>
  <c r="J364" i="82"/>
  <c r="J361" i="82" s="1"/>
  <c r="L364" i="82"/>
  <c r="L361" i="82" s="1"/>
  <c r="E365" i="82"/>
  <c r="E364" i="82" s="1"/>
  <c r="F365" i="82"/>
  <c r="G365" i="82"/>
  <c r="G364" i="82" s="1"/>
  <c r="H365" i="82"/>
  <c r="H364" i="82" s="1"/>
  <c r="I365" i="82"/>
  <c r="I364" i="82" s="1"/>
  <c r="J365" i="82"/>
  <c r="K365" i="82"/>
  <c r="K364" i="82" s="1"/>
  <c r="L365" i="82"/>
  <c r="M365" i="82"/>
  <c r="M364" i="82" s="1"/>
  <c r="G11" i="1"/>
  <c r="P363" i="82" l="1"/>
  <c r="P361" i="82"/>
  <c r="N361" i="82"/>
  <c r="N363" i="82"/>
  <c r="G363" i="82"/>
  <c r="G361" i="82"/>
  <c r="E363" i="82"/>
  <c r="E361" i="82"/>
  <c r="I361" i="82"/>
  <c r="I363" i="82"/>
  <c r="H361" i="82"/>
  <c r="H363" i="82"/>
  <c r="L363" i="82"/>
  <c r="J363" i="82"/>
  <c r="L46" i="28" l="1"/>
  <c r="E41" i="28" l="1"/>
  <c r="D23" i="91" l="1"/>
  <c r="D20" i="91"/>
  <c r="D19" i="91"/>
  <c r="D21" i="91"/>
  <c r="D22" i="91"/>
  <c r="D18" i="91"/>
  <c r="D17" i="91"/>
  <c r="D15" i="91"/>
  <c r="D16" i="91"/>
  <c r="D14" i="91"/>
  <c r="D13" i="91"/>
  <c r="D12" i="91"/>
  <c r="D11" i="91"/>
  <c r="D10" i="91"/>
  <c r="D9" i="91"/>
  <c r="C44" i="28" l="1"/>
  <c r="E40" i="28"/>
  <c r="L40" i="28" s="1"/>
  <c r="E39" i="28"/>
  <c r="L39" i="28" s="1"/>
  <c r="E28" i="28"/>
  <c r="E68" i="28"/>
  <c r="C68" i="28"/>
  <c r="E45" i="28"/>
  <c r="E44" i="28"/>
  <c r="E43" i="28"/>
  <c r="E42" i="28"/>
  <c r="E38" i="28"/>
  <c r="E37" i="28"/>
  <c r="E36" i="28"/>
  <c r="E35" i="28"/>
  <c r="C45" i="28"/>
  <c r="A45" i="28"/>
  <c r="A44" i="28"/>
  <c r="C43" i="28"/>
  <c r="A43" i="28"/>
  <c r="C41" i="28"/>
  <c r="A41" i="28"/>
  <c r="C38" i="28"/>
  <c r="C39" i="28"/>
  <c r="C40" i="28"/>
  <c r="C42" i="28"/>
  <c r="A39" i="28"/>
  <c r="A40" i="28"/>
  <c r="A42" i="28"/>
  <c r="A38" i="28"/>
  <c r="C37" i="28"/>
  <c r="A37" i="28"/>
  <c r="C36" i="28"/>
  <c r="A36" i="28"/>
  <c r="C35" i="28"/>
  <c r="A35" i="28"/>
  <c r="E8" i="88" l="1"/>
  <c r="L43" i="28"/>
  <c r="C4" i="88" l="1"/>
  <c r="E65" i="28" l="1"/>
  <c r="E66" i="28"/>
  <c r="D365" i="82" l="1"/>
  <c r="D364" i="82" s="1"/>
  <c r="D357" i="82"/>
  <c r="D356" i="82"/>
  <c r="D355" i="82"/>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R361" i="82" l="1"/>
  <c r="R363" i="82" s="1"/>
  <c r="O361" i="82" l="1"/>
  <c r="O363" i="82" s="1"/>
  <c r="Q361" i="82"/>
  <c r="Q363" i="82" s="1"/>
  <c r="K361" i="82"/>
  <c r="K363" i="82" s="1"/>
  <c r="M361" i="82"/>
  <c r="M363" i="82" s="1"/>
  <c r="D361" i="82"/>
  <c r="F361" i="82"/>
  <c r="F363" i="82" s="1"/>
  <c r="A68" i="1"/>
  <c r="D363" i="82" l="1"/>
  <c r="F64" i="1"/>
  <c r="E64" i="1"/>
  <c r="F62" i="1"/>
  <c r="E62" i="1"/>
  <c r="F61" i="1"/>
  <c r="E61" i="1"/>
  <c r="F60" i="1"/>
  <c r="E60" i="1"/>
  <c r="F59" i="1"/>
  <c r="E59" i="1"/>
  <c r="C59" i="28" l="1"/>
  <c r="L42" i="28" l="1"/>
  <c r="G38" i="1" l="1"/>
  <c r="E56" i="28" l="1"/>
  <c r="E59" i="28" l="1"/>
  <c r="L68" i="28" l="1"/>
  <c r="L36" i="28" l="1"/>
  <c r="L35" i="28"/>
  <c r="L41" i="28" l="1"/>
  <c r="L45" i="28"/>
  <c r="L44" i="28"/>
  <c r="G7" i="88" s="1"/>
  <c r="L37" i="28"/>
  <c r="L38" i="28"/>
  <c r="G8" i="88" l="1"/>
  <c r="E64" i="28" l="1"/>
  <c r="L65" i="28"/>
  <c r="L66" i="28"/>
  <c r="E67" i="28"/>
  <c r="E63" i="28"/>
  <c r="A64" i="28"/>
  <c r="A65" i="28"/>
  <c r="A66" i="28"/>
  <c r="A67" i="28"/>
  <c r="A63" i="28"/>
  <c r="G50" i="1"/>
  <c r="F61" i="28" s="1"/>
  <c r="G51" i="1"/>
  <c r="F62" i="28" s="1"/>
  <c r="F59" i="28"/>
  <c r="G49" i="1"/>
  <c r="F60" i="28" s="1"/>
  <c r="G45" i="1"/>
  <c r="F56" i="28" s="1"/>
  <c r="G46" i="1"/>
  <c r="F57" i="28" s="1"/>
  <c r="G47" i="1"/>
  <c r="F58" i="28" s="1"/>
  <c r="G44" i="1"/>
  <c r="F55" i="28" s="1"/>
  <c r="L67" i="28" l="1"/>
  <c r="L64" i="28"/>
  <c r="L63" i="28"/>
  <c r="C64" i="28"/>
  <c r="C65" i="28"/>
  <c r="C67" i="28"/>
  <c r="C63" i="28"/>
  <c r="G33" i="1" l="1"/>
  <c r="F67" i="28"/>
  <c r="F66" i="28"/>
  <c r="F65" i="28"/>
  <c r="F64" i="28"/>
  <c r="F63" i="28"/>
  <c r="D3" i="1" l="1"/>
  <c r="C5" i="88" l="1"/>
  <c r="L4" i="28"/>
  <c r="E62" i="28" l="1"/>
  <c r="C62" i="28"/>
  <c r="A62" i="28"/>
  <c r="E61" i="28"/>
  <c r="C61" i="28"/>
  <c r="A61" i="28"/>
  <c r="E60" i="28"/>
  <c r="C60" i="28"/>
  <c r="A60" i="28"/>
  <c r="A59" i="28"/>
  <c r="E58" i="28"/>
  <c r="C58" i="28"/>
  <c r="A58" i="28"/>
  <c r="E57" i="28"/>
  <c r="C57" i="28"/>
  <c r="A57" i="28"/>
  <c r="C56" i="28"/>
  <c r="A56" i="28"/>
  <c r="E55" i="28"/>
  <c r="C55" i="28"/>
  <c r="A55" i="28"/>
  <c r="E34" i="28"/>
  <c r="C34" i="28"/>
  <c r="A34" i="28"/>
  <c r="E33" i="28"/>
  <c r="C33" i="28"/>
  <c r="B33" i="28"/>
  <c r="A33" i="28"/>
  <c r="E32" i="28"/>
  <c r="C32" i="28"/>
  <c r="B32" i="28"/>
  <c r="A32" i="28"/>
  <c r="E31" i="28"/>
  <c r="C31" i="28"/>
  <c r="B31" i="28"/>
  <c r="A31" i="28"/>
  <c r="E30" i="28"/>
  <c r="C30" i="28"/>
  <c r="B30" i="28"/>
  <c r="A30" i="28"/>
  <c r="C28" i="28"/>
  <c r="B28" i="28"/>
  <c r="A28" i="28"/>
  <c r="E27" i="28"/>
  <c r="C27" i="28"/>
  <c r="B27" i="28"/>
  <c r="A27" i="28"/>
  <c r="C20" i="28"/>
  <c r="B20" i="28"/>
  <c r="A20" i="28"/>
  <c r="E15" i="28"/>
  <c r="C15" i="28"/>
  <c r="B15" i="28"/>
  <c r="A15" i="28"/>
  <c r="E14" i="28"/>
  <c r="C14" i="28"/>
  <c r="B14" i="28"/>
  <c r="A14" i="28"/>
  <c r="E13" i="28"/>
  <c r="C13" i="28"/>
  <c r="B13" i="28"/>
  <c r="A13" i="28"/>
  <c r="E12" i="28"/>
  <c r="C12" i="28"/>
  <c r="B12" i="28"/>
  <c r="A12" i="28"/>
  <c r="E11" i="28"/>
  <c r="C11" i="28"/>
  <c r="B11" i="28"/>
  <c r="A11" i="28"/>
  <c r="E10" i="28"/>
  <c r="C10" i="28"/>
  <c r="B10" i="28"/>
  <c r="A10" i="28"/>
  <c r="E8" i="28"/>
  <c r="C8" i="28"/>
  <c r="B8" i="28"/>
  <c r="A8" i="28"/>
  <c r="E7" i="28"/>
  <c r="C7" i="28"/>
  <c r="B7" i="28"/>
  <c r="A7" i="28"/>
  <c r="E6" i="28"/>
  <c r="C6" i="28"/>
  <c r="B6" i="28"/>
  <c r="A6" i="28"/>
  <c r="E5" i="28"/>
  <c r="C5" i="28"/>
  <c r="B5" i="28"/>
  <c r="A5" i="28"/>
  <c r="C2" i="28"/>
  <c r="G42" i="1"/>
  <c r="H34" i="1"/>
  <c r="G39" i="1" s="1"/>
  <c r="H32" i="1"/>
  <c r="G36" i="1"/>
  <c r="G17" i="1"/>
  <c r="G15" i="1"/>
  <c r="G8" i="1"/>
  <c r="G7" i="1"/>
  <c r="L69" i="28"/>
  <c r="L55" i="28" l="1"/>
  <c r="L34" i="28"/>
  <c r="L33" i="28"/>
  <c r="L32" i="28"/>
  <c r="L31" i="28"/>
  <c r="L30" i="28"/>
  <c r="L28" i="28"/>
  <c r="L27" i="28"/>
  <c r="L15" i="28"/>
  <c r="L14" i="28"/>
  <c r="L20" i="28"/>
  <c r="L10" i="28"/>
  <c r="L12" i="28"/>
  <c r="L13" i="28"/>
  <c r="L11" i="28"/>
  <c r="L8" i="28"/>
  <c r="L7" i="28"/>
  <c r="L6" i="28"/>
  <c r="L5" i="28"/>
  <c r="L57" i="28"/>
  <c r="L60" i="28"/>
  <c r="L58" i="28"/>
  <c r="L61" i="28"/>
  <c r="L56" i="28"/>
  <c r="L59" i="28"/>
  <c r="L62" i="28"/>
  <c r="F14" i="28" l="1"/>
  <c r="F13" i="28"/>
  <c r="F11" i="28"/>
  <c r="F32" i="28"/>
  <c r="F31" i="28"/>
  <c r="F15" i="28"/>
  <c r="F6" i="28"/>
  <c r="F5" i="28"/>
  <c r="F10" i="28"/>
  <c r="F8" i="28"/>
  <c r="H33" i="28"/>
  <c r="F33" i="28" l="1"/>
  <c r="L72" i="28" l="1"/>
  <c r="L74" i="28" s="1"/>
  <c r="L8" i="8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<sst xmlns="http://schemas.openxmlformats.org/spreadsheetml/2006/main" count="1474" uniqueCount="839">
  <si>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</si>
  <si>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</si>
  <si>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</si>
  <si>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</si>
  <si>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</si>
  <si>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</si>
  <si>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</si>
  <si>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</si>
  <si>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</si>
  <si>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</si>
  <si>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</si>
  <si>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</si>
  <si>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</si>
  <si>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</si>
  <si>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</si>
  <si>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</si>
  <si>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</si>
  <si>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</si>
  <si>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</si>
  <si>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</si>
  <si>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</si>
  <si>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Review Summary</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</si>
  <si>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</si>
  <si>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</si>
  <si>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</si>
  <si>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</si>
  <si>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</si>
  <si>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</si>
  <si>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</si>
  <si>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</si>
  <si>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</si>
  <si>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</si>
  <si>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</si>
  <si>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</si>
  <si>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</si>
  <si>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</si>
  <si>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</si>
  <si>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</si>
  <si>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</si>
  <si>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</si>
  <si>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</si>
  <si>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</si>
  <si>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</si>
  <si>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</si>
  <si>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</si>
  <si>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</si>
  <si>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</si>
  <si>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</si>
  <si>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Statement</t>
  </si>
  <si>
    <t>Government Wide Statements-Net Position-Business Activities Column</t>
  </si>
  <si>
    <t>All restricted Cash and investments</t>
  </si>
  <si>
    <t>Net Position-Business Activities</t>
  </si>
  <si>
    <t>OPEB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</si>
  <si>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</si>
  <si>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</si>
  <si>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</si>
  <si>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</si>
  <si>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</si>
  <si>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</si>
  <si>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</si>
  <si>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</si>
  <si>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</si>
  <si>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</si>
  <si>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</si>
  <si>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</si>
  <si>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</si>
  <si>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</si>
  <si>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</si>
  <si>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</si>
  <si>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</si>
  <si>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</si>
  <si>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</si>
  <si>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</si>
  <si>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</si>
  <si>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</si>
  <si>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</si>
  <si>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</si>
  <si>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</si>
  <si>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</si>
  <si>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</si>
  <si>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</si>
  <si>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</si>
  <si>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</si>
  <si>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</si>
  <si>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</si>
  <si>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</si>
  <si>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</si>
  <si>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</si>
  <si>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</si>
  <si>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</si>
  <si>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</si>
  <si>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</si>
  <si>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</si>
  <si>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</si>
  <si>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</si>
  <si>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</si>
  <si>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</si>
  <si>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</si>
  <si>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</si>
  <si>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</si>
  <si>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</si>
  <si>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</si>
  <si>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</si>
  <si>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</si>
  <si>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</si>
  <si>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</si>
  <si>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</si>
  <si>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</si>
  <si>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</si>
  <si>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</si>
  <si>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</si>
  <si>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</si>
  <si>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</si>
  <si>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</si>
  <si>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</si>
  <si>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</si>
  <si>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</si>
  <si>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</si>
  <si>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</si>
  <si>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</si>
  <si>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</si>
  <si>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</si>
  <si>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</si>
  <si>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</si>
  <si>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</si>
  <si>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</si>
  <si>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</si>
  <si>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</si>
  <si>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</si>
  <si>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</si>
  <si>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</si>
  <si>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</si>
  <si>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</si>
  <si>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</si>
  <si>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</si>
  <si>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</si>
  <si>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</si>
  <si>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</si>
  <si>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</si>
  <si>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</si>
  <si>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</si>
  <si>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</si>
  <si>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</si>
  <si>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</si>
  <si>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</si>
  <si>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</si>
  <si>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</si>
  <si>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</si>
  <si>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</si>
  <si>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</si>
  <si>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</si>
  <si>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</si>
  <si>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</si>
  <si>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</si>
  <si>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</si>
  <si>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</si>
  <si>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</si>
  <si>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</si>
  <si>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</si>
  <si>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</si>
  <si>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</si>
  <si>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</si>
  <si>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</si>
  <si>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</si>
  <si>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</si>
  <si>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</si>
  <si>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</si>
  <si>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</si>
  <si>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</si>
  <si>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</si>
  <si>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</si>
  <si>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</si>
  <si>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</si>
  <si>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</si>
  <si>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</si>
  <si>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</si>
  <si>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</si>
  <si>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</si>
  <si>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</si>
  <si>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</si>
  <si>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</si>
  <si>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</si>
  <si>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51 - Ceased Operations</t>
  </si>
  <si>
    <t>52 - No Change</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</si>
  <si>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</si>
  <si>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</si>
  <si>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</si>
  <si>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</si>
  <si>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</si>
  <si>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</si>
  <si>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</si>
  <si>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</si>
  <si>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</si>
  <si>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Debt Issued within next 12 months</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</si>
  <si>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</si>
  <si>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</si>
  <si>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</si>
  <si>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</si>
  <si>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</si>
  <si>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</si>
  <si>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</si>
  <si>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WS - Total Current Liabilities including current portion of long-term debt</t>
  </si>
  <si>
    <t>WS-Current Liabilities - bond anticipation notes</t>
  </si>
  <si>
    <t>WS-Current Liabilities - current compensated absences</t>
  </si>
  <si>
    <t>Acct #</t>
  </si>
  <si>
    <t>Fund balance, Assigned (total of all assigned components)</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</si>
  <si>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</si>
  <si>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</si>
  <si>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</si>
  <si>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</si>
  <si>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</si>
  <si>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</si>
  <si>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</si>
  <si>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</si>
  <si>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</si>
  <si>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</si>
  <si>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</si>
  <si>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</si>
  <si>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</si>
  <si>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</si>
  <si>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</si>
  <si>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</si>
  <si>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</si>
  <si>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</si>
  <si>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</si>
  <si>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</si>
  <si>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</si>
  <si>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</si>
  <si>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</si>
  <si>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</si>
  <si>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</si>
  <si>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</si>
  <si>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</si>
  <si>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</si>
  <si>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</si>
  <si>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</si>
  <si>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</si>
  <si>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</si>
  <si>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</si>
  <si>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</si>
  <si>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</si>
  <si>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</si>
  <si>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</si>
  <si>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</si>
  <si>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</si>
  <si>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</si>
  <si>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</si>
  <si>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</si>
  <si>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</si>
  <si>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</si>
  <si>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</si>
  <si>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</si>
  <si>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</si>
  <si>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</si>
  <si>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</si>
  <si>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</si>
  <si>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</si>
  <si>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</si>
  <si>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</si>
  <si>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</si>
  <si>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</si>
  <si>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</si>
  <si>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</si>
  <si>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</si>
  <si>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</si>
  <si>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Number:</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</si>
  <si>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</si>
  <si>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</si>
  <si>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</si>
  <si>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hidden data</t>
  </si>
  <si>
    <t>TD Auditor</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</si>
  <si>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</si>
  <si>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</si>
  <si>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</si>
  <si>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</si>
  <si>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Tax rate for year audited</t>
  </si>
  <si>
    <t>Unit Name:</t>
  </si>
  <si>
    <t>D</t>
  </si>
  <si>
    <t>E</t>
  </si>
  <si>
    <t>F</t>
  </si>
  <si>
    <t>G</t>
  </si>
  <si>
    <t>H</t>
  </si>
  <si>
    <t># of other matters that auditor asked the unit to respond to.</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</si>
  <si>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</si>
  <si>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</si>
  <si>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</si>
  <si>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</si>
  <si>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</si>
  <si>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</si>
  <si>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</si>
  <si>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</si>
  <si>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</si>
  <si>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</si>
  <si>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</si>
  <si>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</si>
  <si>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</si>
  <si>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</si>
  <si>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</si>
  <si>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</si>
  <si>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</si>
  <si>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t>Mental Health Net Position - Unrestricted Net Position</t>
  </si>
  <si>
    <t>Messages</t>
  </si>
  <si>
    <t>Leave blank if data not available</t>
  </si>
  <si>
    <t>Is there is a going concern finding noted in the audit report</t>
  </si>
  <si>
    <t>Did unit have problems with debt service payments being late, debt restructured or not meeting bond covenants</t>
  </si>
  <si>
    <t>Select Unit Name from Drop Down List</t>
  </si>
  <si>
    <t>Section 1: Data Collection NOTE:  the data submitted below may be used in various published reports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</si>
  <si>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</si>
  <si>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</si>
  <si>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</si>
  <si>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</si>
  <si>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</si>
  <si>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</si>
  <si>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</si>
  <si>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</si>
  <si>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</si>
  <si>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</si>
  <si>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</si>
  <si>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</si>
  <si>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</si>
  <si>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</si>
  <si>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</si>
  <si>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</si>
  <si>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</si>
  <si>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</si>
  <si>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</si>
  <si>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</si>
  <si>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</si>
  <si>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</si>
  <si>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</si>
  <si>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</si>
  <si>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</si>
  <si>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</si>
  <si>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</si>
  <si>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</si>
  <si>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</si>
  <si>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</si>
  <si>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</si>
  <si>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</si>
  <si>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</si>
  <si>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</si>
  <si>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</si>
  <si>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</si>
  <si>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</si>
  <si>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</si>
  <si>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</si>
  <si>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</si>
  <si>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</si>
  <si>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</si>
  <si>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</si>
  <si>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</si>
  <si>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</si>
  <si>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</si>
  <si>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</si>
  <si>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</si>
  <si>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</si>
  <si>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</si>
  <si>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</si>
  <si>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</si>
  <si>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</si>
  <si>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</si>
  <si>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</si>
  <si>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</si>
  <si>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</si>
  <si>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</si>
  <si>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</si>
  <si>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</si>
  <si>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</si>
  <si>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</si>
  <si>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</si>
  <si>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</si>
  <si>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</si>
  <si>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</si>
  <si>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</si>
  <si>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</si>
  <si>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</si>
  <si>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</si>
  <si>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</si>
  <si>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</si>
  <si>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</si>
  <si>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</si>
  <si>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</si>
  <si>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</si>
  <si>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</si>
  <si>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</si>
  <si>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</si>
  <si>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</si>
  <si>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</si>
  <si>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</si>
  <si>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</si>
  <si>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</si>
  <si>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</si>
  <si>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</si>
  <si>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</si>
  <si>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</si>
  <si>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</si>
  <si>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</si>
  <si>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</si>
  <si>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</si>
  <si>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</si>
  <si>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</si>
  <si>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</si>
  <si>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</si>
  <si>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</si>
  <si>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</si>
  <si>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</si>
  <si>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</si>
  <si>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</si>
  <si>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</si>
  <si>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</si>
  <si>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</si>
  <si>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</si>
  <si>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</si>
  <si>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</si>
  <si>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</si>
  <si>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</si>
  <si>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</si>
  <si>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</si>
  <si>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</si>
  <si>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</si>
  <si>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</si>
  <si>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</si>
  <si>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</si>
  <si>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</si>
  <si>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</si>
  <si>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</si>
  <si>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</si>
  <si>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</si>
  <si>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</si>
  <si>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</si>
  <si>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</si>
  <si>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</si>
  <si>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</si>
  <si>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</si>
  <si>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</si>
  <si>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</si>
  <si>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</si>
  <si>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</si>
  <si>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</si>
  <si>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</si>
  <si>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</si>
  <si>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</si>
  <si>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</si>
  <si>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</si>
  <si>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</si>
  <si>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</si>
  <si>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</si>
  <si>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</si>
  <si>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</si>
  <si>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</si>
  <si>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</si>
  <si>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</si>
  <si>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</si>
  <si>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</si>
  <si>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</si>
  <si>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</si>
  <si>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</si>
  <si>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</si>
  <si>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</si>
  <si>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</si>
  <si>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</si>
  <si>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</si>
  <si>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</si>
  <si>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</si>
  <si>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</si>
  <si>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</si>
  <si>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</si>
  <si>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</si>
  <si>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</si>
  <si>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</si>
  <si>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</si>
  <si>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</si>
  <si>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</si>
  <si>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</si>
  <si>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Chief Financial Officer</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</si>
  <si>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</si>
  <si>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</si>
  <si>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</si>
  <si>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</si>
  <si>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</si>
  <si>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</si>
  <si>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</si>
  <si>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</si>
  <si>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TD-E-mail address to send approved invoices (should be at the audit firm)</t>
  </si>
  <si>
    <t>TD-Date Auditor signed the TD</t>
  </si>
  <si>
    <t>TD-Audit  Review Process Route?</t>
  </si>
  <si>
    <t>System</t>
  </si>
  <si>
    <t>TD-Date Data Received in Portal: (MM/DD/YYY)</t>
  </si>
  <si>
    <t>TD-Date TD Placed Review Process</t>
  </si>
  <si>
    <t>TD-Financial Reviewer Name or Initials</t>
  </si>
  <si>
    <t>TD-Date Financial Review started: (MM/DD/YYYY)</t>
  </si>
  <si>
    <t>TD-Type of Review:</t>
  </si>
  <si>
    <t>TD-Compliance Review was needed (Y/N)</t>
  </si>
  <si>
    <t>N</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</si>
  <si>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</si>
  <si>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</si>
  <si>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</si>
  <si>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</si>
  <si>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</si>
  <si>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</si>
  <si>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</si>
  <si>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</si>
  <si>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</si>
  <si>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</si>
  <si>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</si>
  <si>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</si>
  <si>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</si>
  <si>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</si>
  <si>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</si>
  <si>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</si>
  <si>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</si>
  <si>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</si>
  <si>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</si>
  <si>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</si>
  <si>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</si>
  <si>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</si>
  <si>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</si>
  <si>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</si>
  <si>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</si>
  <si>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</si>
  <si>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</si>
  <si>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</si>
  <si>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</si>
  <si>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</si>
  <si>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</si>
  <si>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</si>
  <si>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</si>
  <si>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</si>
  <si>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</si>
  <si>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</si>
  <si>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</si>
  <si>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TD Info Completed by Auditor tab: CCH acct # 979</t>
  </si>
  <si>
    <t>This indicator lists whether the unit has any material weaknesses, significant deficiencies, or management letter comments that require a response.</t>
  </si>
  <si>
    <t>King</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</si>
  <si>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</si>
  <si>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</si>
  <si>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</si>
  <si>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</si>
  <si>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</si>
  <si>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</si>
  <si>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</si>
  <si>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</si>
  <si>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</si>
  <si>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Audit Year: 2021</t>
  </si>
  <si>
    <t>GF FBA% of Exp w/o Powell Bill Formula: (506+536-4-5-6-11+647)/(532+20+509-533-508)</t>
  </si>
  <si>
    <t>Audit Year: 2020</t>
  </si>
  <si>
    <t>6/24/2021</t>
  </si>
  <si>
    <t>Enterprise Funds other than WS and Electric</t>
  </si>
  <si>
    <t>Net Position</t>
  </si>
  <si>
    <t>Combined Totals of all Proprietary Funds - Amount of Inventories and Prepaids in current assets</t>
  </si>
  <si>
    <t>Fiscal Review</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</si>
  <si>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</si>
  <si>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</si>
  <si>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</si>
  <si>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</si>
  <si>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</si>
  <si>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Proprietary Funds - Change in Cash Flow Statement</t>
  </si>
  <si>
    <t>Comb-Proprietary Funds-Current Assets 
Exclude: any restricted assets
                  deferred outflows.</t>
  </si>
  <si>
    <t>Total Gross Capital Assets - without accumulated depreciation</t>
  </si>
  <si>
    <t>Hospital-EF- Unrestricted Cash &amp; Invest. [Incl.all but Held by Trustee or 3rd party restricted](BS)</t>
  </si>
  <si>
    <t>Mental Health or Hospital-EF- Patient Accounts Receivable, Net of Allowance for Bad Debt</t>
  </si>
  <si>
    <r>
      <t xml:space="preserve">Total Long-term debt (non current portion only) - </t>
    </r>
    <r>
      <rPr>
        <sz val="11"/>
        <color indexed="10"/>
        <rFont val="Calibri"/>
        <family val="2"/>
        <scheme val="minor"/>
      </rPr>
      <t>enter as a positive</t>
    </r>
  </si>
  <si>
    <t>Unrestricted fund equity or net position</t>
  </si>
  <si>
    <t>Revenue, Expenses, Changes in Net Position</t>
  </si>
  <si>
    <t>Net Patient Revenues</t>
  </si>
  <si>
    <t>Total Operating Revenues</t>
  </si>
  <si>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</si>
  <si>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</si>
  <si>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t xml:space="preserve">Capital Contributions </t>
  </si>
  <si>
    <t>Change in Net Position</t>
  </si>
  <si>
    <t>Cash Flows</t>
  </si>
  <si>
    <t>Capital Outlays</t>
  </si>
  <si>
    <t>Principal Paid - Long-term Debt</t>
  </si>
  <si>
    <t>FS., OPEB note or RSI</t>
  </si>
  <si>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</si>
  <si>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t>Carolinaeast Health System</t>
  </si>
  <si>
    <t>Carteret County General Hospital</t>
  </si>
  <si>
    <t>Catawba Valley Medical Center</t>
  </si>
  <si>
    <t>Charlotte-Mecklenburg Hospital Authority</t>
  </si>
  <si>
    <t>Granville County Medical Center</t>
  </si>
  <si>
    <t>Haywood Health Authority</t>
  </si>
  <si>
    <t>Henderson County Hospital Corporation</t>
  </si>
  <si>
    <t>J Arthur Dosher Memorial Hospital</t>
  </si>
  <si>
    <t>Nash Healthcare Systems</t>
  </si>
  <si>
    <t>New Hanover Regional Medical Center</t>
  </si>
  <si>
    <t>Northern Hospital District of Surry County</t>
  </si>
  <si>
    <t>Onslow County Hospital Authority</t>
  </si>
  <si>
    <t>Sampson Regional Medical Center, Inc.</t>
  </si>
  <si>
    <t>Watauga Medical Center, Inc. dba Appalachian Regional Healthcare System</t>
  </si>
  <si>
    <t>Tsherron@carolinaeasthealth.com</t>
  </si>
  <si>
    <t>jsking@carterethealth.org</t>
  </si>
  <si>
    <t>kcrews@catawbavalleymc.org</t>
  </si>
  <si>
    <t>Brooke.Bedel@atriumhealth.org</t>
  </si>
  <si>
    <t>amconnell@granvillemedical.com</t>
  </si>
  <si>
    <t>jeffrey.rush@unchealth.unc.edu</t>
  </si>
  <si>
    <t>brandonhughes@dosher.org</t>
  </si>
  <si>
    <t>ben.whitlock@nhrmc.org</t>
  </si>
  <si>
    <t>dwhite@wearenorthern.org</t>
  </si>
  <si>
    <t>carl.biber@onslow.org</t>
  </si>
  <si>
    <t>jheinzman@sampsonmc.org</t>
  </si>
  <si>
    <t>llowrie@apprhs.org</t>
  </si>
  <si>
    <t>Dixon Hughes Goodman LLP</t>
  </si>
  <si>
    <t>KPMG LLP</t>
  </si>
  <si>
    <t>CliftonLarsonAllen LLP</t>
  </si>
  <si>
    <t>BDO USA, LLP</t>
  </si>
  <si>
    <t>Berry, Padgett &amp; Chandler, PLLC</t>
  </si>
  <si>
    <t>RSM US LLP</t>
  </si>
  <si>
    <t>Dixon Hughes Goodman, LLP</t>
  </si>
  <si>
    <t>Donald McNeill</t>
  </si>
  <si>
    <t>David Motsinger</t>
  </si>
  <si>
    <t>Alison Upton</t>
  </si>
  <si>
    <t>Kevin Leder</t>
  </si>
  <si>
    <t>Karen Fitzsimmons</t>
  </si>
  <si>
    <t>Duncan Hilburn</t>
  </si>
  <si>
    <t>Rick Kes, Partner</t>
  </si>
  <si>
    <t>Jordan Miller, CPA</t>
  </si>
  <si>
    <t>David Motsigner</t>
  </si>
  <si>
    <t>Donald.McNeill@dhg.com</t>
  </si>
  <si>
    <t>david.motsinger@dhg.com</t>
  </si>
  <si>
    <t>alisonupton@kpmg.com</t>
  </si>
  <si>
    <t>kevin.leder@claconnect.com</t>
  </si>
  <si>
    <t>kfitzsimmons@bdo.com</t>
  </si>
  <si>
    <t>duncan@bpccpas.com</t>
  </si>
  <si>
    <t>Lars.Isaacson@rsmus.com</t>
  </si>
  <si>
    <t>Jordan.Miller@claconnect.com</t>
  </si>
  <si>
    <t>David.Motsinger@dhg.com</t>
  </si>
  <si>
    <t>david.motsinger@dhg,com</t>
  </si>
  <si>
    <t>itrillo@kpmg.com</t>
  </si>
  <si>
    <t>n/a</t>
  </si>
  <si>
    <t>3/5/2021</t>
  </si>
  <si>
    <t>10/28/2020</t>
  </si>
  <si>
    <t>10/15/2021</t>
  </si>
  <si>
    <t>9/21/2021</t>
  </si>
  <si>
    <t>10/12/2020</t>
  </si>
  <si>
    <t>2/24/2021</t>
  </si>
  <si>
    <t>3/31/2022</t>
  </si>
  <si>
    <t>2/4/2021</t>
  </si>
  <si>
    <t>2/10/2021</t>
  </si>
  <si>
    <t>1/27/2021</t>
  </si>
  <si>
    <t>1/28/2020</t>
  </si>
  <si>
    <t>Staff</t>
  </si>
  <si>
    <t>3/9/2021</t>
  </si>
  <si>
    <t>3/15/2021</t>
  </si>
  <si>
    <t>6/23/2021</t>
  </si>
  <si>
    <t>2/8/2021</t>
  </si>
  <si>
    <t>2/11/2021</t>
  </si>
  <si>
    <t>1/4/2021</t>
  </si>
  <si>
    <t>1/29/2021</t>
  </si>
  <si>
    <t>11/9/2020</t>
  </si>
  <si>
    <t>10/18/2021</t>
  </si>
  <si>
    <t>9/22/2021</t>
  </si>
  <si>
    <t>10/13/2020</t>
  </si>
  <si>
    <t>3/16/2021</t>
  </si>
  <si>
    <t>3/17/2021</t>
  </si>
  <si>
    <t>2/2/2021</t>
  </si>
  <si>
    <t>MJ Vieweg</t>
  </si>
  <si>
    <t>KLH</t>
  </si>
  <si>
    <t>Manasa</t>
  </si>
  <si>
    <t>klh</t>
  </si>
  <si>
    <t>MM</t>
  </si>
  <si>
    <t>07/02/202`</t>
  </si>
  <si>
    <t>3/10/2021</t>
  </si>
  <si>
    <t>11/12/2020</t>
  </si>
  <si>
    <t>9/27/2021</t>
  </si>
  <si>
    <t>10/14/2020</t>
  </si>
  <si>
    <t>4/5/2022</t>
  </si>
  <si>
    <t>3/4/2021</t>
  </si>
  <si>
    <t>3/24/2021</t>
  </si>
  <si>
    <t>2/22/2021</t>
  </si>
  <si>
    <t>2/23/2021</t>
  </si>
  <si>
    <t>Y</t>
  </si>
  <si>
    <t>11/17/2020</t>
  </si>
  <si>
    <t>10/16/2020</t>
  </si>
  <si>
    <t>3/25/2021</t>
  </si>
  <si>
    <t>7/13/2021</t>
  </si>
  <si>
    <t>DCC/JLB</t>
  </si>
  <si>
    <t>JLB</t>
  </si>
  <si>
    <t>11/10/2020</t>
  </si>
  <si>
    <t>4/1/2022</t>
  </si>
  <si>
    <t>3/18/2021</t>
  </si>
  <si>
    <t>3/19/2021</t>
  </si>
  <si>
    <t>Single Audit</t>
  </si>
  <si>
    <t>Yellow Book</t>
  </si>
  <si>
    <t>hjn</t>
  </si>
  <si>
    <t>1/11/2021</t>
  </si>
  <si>
    <t>y</t>
  </si>
  <si>
    <t>Tammy</t>
  </si>
  <si>
    <t>Joanie</t>
  </si>
  <si>
    <t>Kimberly</t>
  </si>
  <si>
    <t>Anthony</t>
  </si>
  <si>
    <t>Adam</t>
  </si>
  <si>
    <t>Jeffrey</t>
  </si>
  <si>
    <t>Brandon</t>
  </si>
  <si>
    <t>Ed</t>
  </si>
  <si>
    <t>Andrea</t>
  </si>
  <si>
    <t>Carl</t>
  </si>
  <si>
    <t>Jerry</t>
  </si>
  <si>
    <t>Matt</t>
  </si>
  <si>
    <t>Sherron</t>
  </si>
  <si>
    <t>Crews</t>
  </si>
  <si>
    <t>DeFurio</t>
  </si>
  <si>
    <t>McConnell</t>
  </si>
  <si>
    <t>Rush</t>
  </si>
  <si>
    <t>Hughes</t>
  </si>
  <si>
    <t>Ollie</t>
  </si>
  <si>
    <t>Hickling</t>
  </si>
  <si>
    <t>Biber</t>
  </si>
  <si>
    <t>Heinzman</t>
  </si>
  <si>
    <t>Thomas</t>
  </si>
  <si>
    <t>10/1/2010</t>
  </si>
  <si>
    <t>1/27/2020</t>
  </si>
  <si>
    <t>1/1/2017</t>
  </si>
  <si>
    <t>10/23/2017</t>
  </si>
  <si>
    <t>1/1/2018</t>
  </si>
  <si>
    <t>8/9/2004</t>
  </si>
  <si>
    <t>8/1/2013</t>
  </si>
  <si>
    <t>1/1/2019</t>
  </si>
  <si>
    <t>12/1/2004</t>
  </si>
  <si>
    <t>9/24/2020</t>
  </si>
  <si>
    <t>Tammy Sherron</t>
  </si>
  <si>
    <t>Joanie King</t>
  </si>
  <si>
    <t>Kimberly Crews</t>
  </si>
  <si>
    <t>Anthony DeFurio</t>
  </si>
  <si>
    <t>Adam McConnell</t>
  </si>
  <si>
    <t>Jeffrey Rush</t>
  </si>
  <si>
    <t>Brandon Hughes</t>
  </si>
  <si>
    <t>No response</t>
  </si>
  <si>
    <t>Ed Ollie</t>
  </si>
  <si>
    <t>Andrea Hickling</t>
  </si>
  <si>
    <t>Carl Biber</t>
  </si>
  <si>
    <t>Jerry Heinzman</t>
  </si>
  <si>
    <t>Matt L. Thomas</t>
  </si>
  <si>
    <t>Vice President, Finance/CFO</t>
  </si>
  <si>
    <t>CFO/Vice President Fiscal Services</t>
  </si>
  <si>
    <t>Vice President/ Chief Financial Officer</t>
  </si>
  <si>
    <t>Director of Finance</t>
  </si>
  <si>
    <t>CFO</t>
  </si>
  <si>
    <t>Vice President, Finance &amp; CFO</t>
  </si>
  <si>
    <t>System CFO</t>
  </si>
  <si>
    <t>10/6/2021</t>
  </si>
  <si>
    <t>3/30/2022</t>
  </si>
  <si>
    <t>12/28/2020</t>
  </si>
  <si>
    <t>252-633-8880</t>
  </si>
  <si>
    <t>252-499-6104</t>
  </si>
  <si>
    <t>828-326-3800</t>
  </si>
  <si>
    <t>704-355-3304</t>
  </si>
  <si>
    <t>919-691-1441</t>
  </si>
  <si>
    <t>828-696-1000</t>
  </si>
  <si>
    <t>910-454-4728</t>
  </si>
  <si>
    <t>910-667-5909</t>
  </si>
  <si>
    <t>336-719-7102</t>
  </si>
  <si>
    <t>910-577-4705</t>
  </si>
  <si>
    <t>910-590-8729</t>
  </si>
  <si>
    <t>828-262-4119</t>
  </si>
  <si>
    <t>tsherron@carolinaeasthealth.com</t>
  </si>
  <si>
    <t>Anthony.Defurio@atriumhealth.org</t>
  </si>
  <si>
    <t>ed.ollie@nhrmc.org</t>
  </si>
  <si>
    <t>ahickling@wearenorthern.org</t>
  </si>
  <si>
    <t>Carl.Biber@onslow.org</t>
  </si>
  <si>
    <t>jheinzman@sampsonrmc.org</t>
  </si>
  <si>
    <t>mlthomas@apprhs.org</t>
  </si>
  <si>
    <t>Brandon Hughes, CPA</t>
  </si>
  <si>
    <t>Derek White</t>
  </si>
  <si>
    <t>Director, Operational Finance</t>
  </si>
  <si>
    <t>Novant Health New Hanover Regional Medical Center, LLC</t>
  </si>
  <si>
    <t>Sampson Regional Medical Center</t>
  </si>
  <si>
    <t>Type of hospital 1=159-39 2=131E 3=131E-40</t>
  </si>
  <si>
    <t>Hospital - Budget required if .02</t>
  </si>
  <si>
    <t>Contract Required if .03</t>
  </si>
  <si>
    <t>Columbus County Regional Hospital</t>
  </si>
  <si>
    <t>Michael</t>
  </si>
  <si>
    <t>Shawn</t>
  </si>
  <si>
    <t>Sunday, Jr.</t>
  </si>
  <si>
    <t>Hartley</t>
  </si>
  <si>
    <t>Michael Sunday, Jr.</t>
  </si>
  <si>
    <t>Shawn Hartley</t>
  </si>
  <si>
    <t>Controller</t>
  </si>
  <si>
    <t>3/7/2022</t>
  </si>
  <si>
    <t>10/28/2021</t>
  </si>
  <si>
    <t>10/14/2021</t>
  </si>
  <si>
    <t>11/2/2021</t>
  </si>
  <si>
    <t>1/31/2022</t>
  </si>
  <si>
    <t>12/20/2021</t>
  </si>
  <si>
    <t>828-696-1175</t>
  </si>
  <si>
    <t>252-962-8076</t>
  </si>
  <si>
    <t>Michael.Sunday@unchealth.unc.edu</t>
  </si>
  <si>
    <t>shawn.hartley@unchealth.unc.edu</t>
  </si>
  <si>
    <t>Did the Unit have any of the following occur:
1.  Were any debt service payments deferred or restructured in this fiscal year? (does not include refinancings designed to take advantage of lower interest rates)
2.  Bond covenants were not met
3.  Debt serv</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</si>
  <si>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</si>
  <si>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</si>
  <si>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</si>
  <si>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The Auditor will submit the Audit Report to the LGC within five months plus one day after the fiscal year end.-á (for units with a June 30th fiscal year-end this would be December 1)-á-á Select Yes or No</t>
  </si>
  <si>
    <t>2/1/2022</t>
  </si>
  <si>
    <t>11/22/2021</t>
  </si>
  <si>
    <t>9/29/2021</t>
  </si>
  <si>
    <t>10/7/2021</t>
  </si>
  <si>
    <t>1/24/2022</t>
  </si>
  <si>
    <t>1/20/2022</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</si>
  <si>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</si>
  <si>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</si>
  <si>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</si>
  <si>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</si>
  <si>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</si>
  <si>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</si>
  <si>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</si>
  <si>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</si>
  <si>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 xml:space="preserve">Interest Expense - Enter as a positive </t>
  </si>
  <si>
    <t>Total Long-term debt (non current portion only) - enter as a positive</t>
  </si>
  <si>
    <t>Unrestricted Cash &amp; Investments - all but exclude "Held by Trustee" or "3rd party restricted"</t>
  </si>
  <si>
    <t>Net Patient Accounts Receivable</t>
  </si>
  <si>
    <t>Total Operating Expenses. May include Interest Expense - Enter as a positive</t>
  </si>
  <si>
    <t>DIW batch total</t>
  </si>
  <si>
    <t>The 2022 Audit Report is expected to be submitted by the date set by the LGC (not the October 31st date) according to the Auditor?</t>
  </si>
  <si>
    <t>TD Info Completed by Auditor : CCH acct #  955 and 957</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</si>
  <si>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</si>
  <si>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</si>
  <si>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</si>
  <si>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</si>
  <si>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</si>
  <si>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</si>
  <si>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</si>
  <si>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</si>
  <si>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</si>
  <si>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</si>
  <si>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</si>
  <si>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Net OPEB Liability RHBF</t>
  </si>
  <si>
    <t>If unit is an employer participant in one of the State Cost Sharing Plans rows 31-33 should be blank.  Unless they have an additional single employer plan.</t>
  </si>
  <si>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</si>
  <si>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 xml:space="preserve">Do you expect to issue debt requiring LGC approval within 12 months from the date that the audit is submitted - </t>
    </r>
    <r>
      <rPr>
        <b/>
        <sz val="11"/>
        <color theme="1"/>
        <rFont val="Calibri"/>
        <family val="2"/>
        <scheme val="minor"/>
      </rPr>
      <t>select "1" for yes and "2" for no from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</si>
  <si>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</si>
  <si>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</si>
  <si>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</si>
  <si>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 xml:space="preserve">The Unit had material weaknesses, and/or significant deficiencies that should be addressed in the FPIC Response Letter.  </t>
  </si>
  <si>
    <t xml:space="preserve">Enter telephone extension, etc. </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</si>
  <si>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</si>
  <si>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</si>
  <si>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</si>
  <si>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</si>
  <si>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 xml:space="preserve">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</si>
</sst>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54"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sz val="11"/>
      <color indexed="60"/>
      <name val="Calibri"/>
      <family val="2"/>
      <scheme val="minor"/>
    </font>
    <font>
      <b/>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name val="Calibri"/>
      <family val="2"/>
    </font>
    <font>
      <sz val="11"/>
      <name val="Calibri"/>
      <family val="2"/>
    </font>
    <font>
      <sz val="11"/>
      <color indexed="10"/>
      <name val="Calibri"/>
      <family val="2"/>
      <scheme val="minor"/>
    </font>
    <font>
      <b/>
      <i/>
      <sz val="12"/>
      <color rgb="FFFF0000"/>
      <name val="Cambria"/>
      <family val="1"/>
    </font>
    <font>
      <sz val="11"/>
      <color theme="9" tint="-0.499984740745262"/>
      <name val="Calibri"/>
      <family val="2"/>
      <scheme val="minor"/>
    </font>
  </fonts>
  <fills count="79">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173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2" fillId="0" borderId="0"/>
    <xf numFmtId="0" fontId="62" fillId="0" borderId="0"/>
    <xf numFmtId="0" fontId="61" fillId="0" borderId="0"/>
    <xf numFmtId="0" fontId="62" fillId="0" borderId="0"/>
    <xf numFmtId="0" fontId="62" fillId="0" borderId="0"/>
    <xf numFmtId="0" fontId="63" fillId="0" borderId="0"/>
    <xf numFmtId="0" fontId="6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1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21"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3" fillId="0" borderId="0"/>
    <xf numFmtId="0" fontId="33" fillId="0" borderId="0"/>
    <xf numFmtId="0" fontId="33" fillId="0" borderId="0"/>
    <xf numFmtId="0" fontId="33" fillId="0" borderId="0"/>
    <xf numFmtId="0" fontId="33" fillId="0" borderId="0"/>
    <xf numFmtId="0" fontId="11"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33"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2"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3"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2"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6" fillId="0" borderId="44" applyNumberFormat="0" applyFill="0" applyAlignment="0" applyProtection="0"/>
    <xf numFmtId="0" fontId="67" fillId="0" borderId="45" applyNumberFormat="0" applyFill="0" applyAlignment="0" applyProtection="0"/>
    <xf numFmtId="0" fontId="68" fillId="0" borderId="46" applyNumberFormat="0" applyFill="0" applyAlignment="0" applyProtection="0"/>
    <xf numFmtId="0" fontId="68" fillId="0" borderId="0" applyNumberFormat="0" applyFill="0" applyBorder="0" applyAlignment="0" applyProtection="0"/>
    <xf numFmtId="0" fontId="69" fillId="35" borderId="0" applyNumberFormat="0" applyBorder="0" applyAlignment="0" applyProtection="0"/>
    <xf numFmtId="0" fontId="70" fillId="36" borderId="0" applyNumberFormat="0" applyBorder="0" applyAlignment="0" applyProtection="0"/>
    <xf numFmtId="0" fontId="71" fillId="38" borderId="47" applyNumberFormat="0" applyAlignment="0" applyProtection="0"/>
    <xf numFmtId="0" fontId="72" fillId="39" borderId="48" applyNumberFormat="0" applyAlignment="0" applyProtection="0"/>
    <xf numFmtId="0" fontId="73" fillId="39" borderId="47" applyNumberFormat="0" applyAlignment="0" applyProtection="0"/>
    <xf numFmtId="0" fontId="74" fillId="0" borderId="49" applyNumberFormat="0" applyFill="0" applyAlignment="0" applyProtection="0"/>
    <xf numFmtId="0" fontId="75" fillId="40" borderId="50" applyNumberFormat="0" applyAlignment="0" applyProtection="0"/>
    <xf numFmtId="0" fontId="64" fillId="0" borderId="0" applyNumberFormat="0" applyFill="0" applyBorder="0" applyAlignment="0" applyProtection="0"/>
    <xf numFmtId="0" fontId="39" fillId="0" borderId="52" applyNumberFormat="0" applyFill="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5" fillId="37" borderId="0" applyNumberFormat="0" applyBorder="0" applyAlignment="0" applyProtection="0"/>
    <xf numFmtId="0" fontId="33" fillId="41" borderId="51" applyNumberFormat="0" applyFont="0" applyAlignment="0" applyProtection="0"/>
    <xf numFmtId="40" fontId="78" fillId="0" borderId="17">
      <alignment horizontal="right"/>
    </xf>
    <xf numFmtId="0" fontId="79" fillId="0" borderId="0">
      <alignment horizontal="left"/>
    </xf>
    <xf numFmtId="49" fontId="11" fillId="0" borderId="0"/>
    <xf numFmtId="0" fontId="79" fillId="0" borderId="0">
      <alignment horizontal="left"/>
    </xf>
    <xf numFmtId="174" fontId="78" fillId="0" borderId="17">
      <alignment horizontal="right"/>
    </xf>
    <xf numFmtId="49" fontId="78"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7" fillId="48" borderId="0">
      <alignment horizontal="right" vertical="center"/>
    </xf>
    <xf numFmtId="49" fontId="77" fillId="48" borderId="0">
      <alignment horizontal="left" vertical="center"/>
    </xf>
    <xf numFmtId="49" fontId="77" fillId="48" borderId="0">
      <alignment horizontal="center" vertical="center"/>
    </xf>
    <xf numFmtId="49" fontId="77" fillId="48" borderId="0">
      <alignment horizontal="center" vertical="center"/>
    </xf>
    <xf numFmtId="49" fontId="77" fillId="48" borderId="0">
      <alignment horizontal="right" vertical="center"/>
    </xf>
    <xf numFmtId="40" fontId="77" fillId="48" borderId="0">
      <alignment horizontal="right"/>
    </xf>
    <xf numFmtId="49" fontId="77"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7" fillId="48" borderId="0">
      <alignment horizontal="center" vertical="center"/>
    </xf>
    <xf numFmtId="49" fontId="77" fillId="48" borderId="0">
      <alignment horizontal="center" vertical="center"/>
    </xf>
    <xf numFmtId="174" fontId="77" fillId="48" borderId="0">
      <alignment horizontal="center" vertical="center"/>
    </xf>
    <xf numFmtId="49" fontId="77" fillId="48" borderId="0">
      <alignment horizontal="right"/>
    </xf>
    <xf numFmtId="40" fontId="78" fillId="0" borderId="19">
      <alignment horizontal="right"/>
    </xf>
    <xf numFmtId="0" fontId="79" fillId="0" borderId="0">
      <alignment horizontal="left"/>
    </xf>
    <xf numFmtId="49" fontId="11" fillId="0" borderId="0"/>
    <xf numFmtId="0" fontId="79" fillId="0" borderId="0">
      <alignment horizontal="left"/>
    </xf>
    <xf numFmtId="174" fontId="78" fillId="0" borderId="19">
      <alignment horizontal="right"/>
    </xf>
    <xf numFmtId="49" fontId="78" fillId="0" borderId="0">
      <alignment horizontal="right"/>
    </xf>
    <xf numFmtId="49" fontId="11" fillId="0" borderId="0"/>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8" fillId="49" borderId="0">
      <alignment horizontal="center" vertical="center"/>
    </xf>
    <xf numFmtId="49" fontId="11" fillId="49" borderId="0">
      <alignment horizontal="left" vertical="center"/>
    </xf>
    <xf numFmtId="49" fontId="78" fillId="49" borderId="0">
      <alignment horizontal="center" vertical="center"/>
    </xf>
    <xf numFmtId="0" fontId="78" fillId="50" borderId="0">
      <alignment horizontal="left"/>
    </xf>
    <xf numFmtId="49" fontId="11" fillId="0" borderId="0"/>
    <xf numFmtId="0" fontId="78" fillId="50" borderId="0">
      <alignment horizontal="left"/>
    </xf>
    <xf numFmtId="40" fontId="78" fillId="0" borderId="0">
      <alignment horizontal="right"/>
    </xf>
    <xf numFmtId="49" fontId="77" fillId="48" borderId="0"/>
    <xf numFmtId="49" fontId="77" fillId="48" borderId="0"/>
    <xf numFmtId="49" fontId="11" fillId="0" borderId="0"/>
    <xf numFmtId="0" fontId="80" fillId="51" borderId="0" applyFont="0" applyFill="0">
      <alignment horizontal="left" vertical="top" wrapText="1"/>
    </xf>
    <xf numFmtId="40" fontId="80" fillId="0" borderId="0"/>
    <xf numFmtId="40" fontId="80" fillId="0" borderId="0"/>
    <xf numFmtId="0" fontId="80" fillId="0" borderId="0">
      <alignment horizontal="left"/>
    </xf>
    <xf numFmtId="0" fontId="80" fillId="0" borderId="0">
      <alignment horizontal="center"/>
    </xf>
    <xf numFmtId="0" fontId="81" fillId="0" borderId="0">
      <alignment horizontal="center"/>
    </xf>
    <xf numFmtId="0" fontId="82" fillId="48" borderId="0">
      <alignment horizontal="left"/>
    </xf>
    <xf numFmtId="0" fontId="82" fillId="48" borderId="0">
      <alignment horizontal="left"/>
    </xf>
    <xf numFmtId="0" fontId="81" fillId="0" borderId="0">
      <alignment horizontal="center"/>
    </xf>
    <xf numFmtId="40" fontId="83" fillId="0" borderId="18"/>
    <xf numFmtId="40" fontId="83" fillId="0" borderId="18"/>
    <xf numFmtId="0" fontId="83" fillId="0" borderId="0"/>
    <xf numFmtId="0" fontId="83" fillId="0" borderId="0"/>
    <xf numFmtId="0" fontId="81" fillId="0" borderId="0">
      <alignment horizontal="center"/>
    </xf>
    <xf numFmtId="0" fontId="84" fillId="52" borderId="0">
      <alignment horizontal="left"/>
    </xf>
    <xf numFmtId="0" fontId="84" fillId="52" borderId="0">
      <alignment horizontal="left"/>
    </xf>
    <xf numFmtId="40" fontId="78" fillId="0" borderId="0">
      <alignment horizontal="right"/>
    </xf>
    <xf numFmtId="0" fontId="79" fillId="0" borderId="0">
      <alignment horizontal="left"/>
    </xf>
    <xf numFmtId="49" fontId="11" fillId="0" borderId="0"/>
    <xf numFmtId="0" fontId="79" fillId="0" borderId="0">
      <alignment horizontal="left"/>
    </xf>
    <xf numFmtId="174" fontId="78" fillId="0" borderId="0">
      <alignment horizontal="right"/>
    </xf>
    <xf numFmtId="49" fontId="78" fillId="0" borderId="0" applyBorder="0">
      <alignment horizontal="right"/>
    </xf>
    <xf numFmtId="0" fontId="11" fillId="0" borderId="0"/>
    <xf numFmtId="49" fontId="86" fillId="51" borderId="0">
      <alignment horizontal="left"/>
    </xf>
    <xf numFmtId="49" fontId="86" fillId="51" borderId="0">
      <alignment horizontal="left"/>
    </xf>
    <xf numFmtId="0" fontId="87" fillId="51" borderId="0">
      <alignment horizontal="left"/>
    </xf>
    <xf numFmtId="175" fontId="87" fillId="51" borderId="0">
      <alignment horizontal="left"/>
    </xf>
    <xf numFmtId="40" fontId="78" fillId="0" borderId="0">
      <alignment horizontal="right"/>
    </xf>
    <xf numFmtId="49" fontId="88" fillId="51" borderId="0">
      <alignment horizontal="left"/>
    </xf>
    <xf numFmtId="49" fontId="88" fillId="51" borderId="0">
      <alignment horizontal="left"/>
    </xf>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0" fontId="78" fillId="0" borderId="14">
      <alignment horizontal="right"/>
    </xf>
    <xf numFmtId="0" fontId="78" fillId="50" borderId="0">
      <alignment horizontal="left"/>
    </xf>
    <xf numFmtId="49" fontId="11" fillId="0" borderId="0"/>
    <xf numFmtId="0" fontId="78" fillId="50" borderId="0">
      <alignment horizontal="left"/>
    </xf>
    <xf numFmtId="174" fontId="78" fillId="0" borderId="14">
      <alignment horizontal="right"/>
    </xf>
    <xf numFmtId="49" fontId="78" fillId="0" borderId="0">
      <alignment horizontal="right"/>
    </xf>
    <xf numFmtId="0" fontId="83" fillId="0" borderId="0"/>
    <xf numFmtId="40" fontId="80" fillId="0" borderId="18"/>
    <xf numFmtId="40" fontId="80" fillId="0" borderId="18"/>
    <xf numFmtId="0" fontId="80" fillId="0" borderId="0"/>
    <xf numFmtId="0" fontId="80" fillId="0" borderId="0"/>
    <xf numFmtId="40" fontId="80" fillId="0" borderId="0"/>
    <xf numFmtId="176" fontId="80" fillId="0" borderId="0"/>
    <xf numFmtId="40" fontId="80" fillId="0" borderId="0"/>
    <xf numFmtId="0" fontId="80" fillId="0" borderId="0"/>
    <xf numFmtId="0" fontId="80" fillId="0" borderId="0"/>
    <xf numFmtId="40" fontId="78" fillId="0" borderId="18">
      <alignment horizontal="right"/>
    </xf>
    <xf numFmtId="49" fontId="78" fillId="0" borderId="0">
      <alignment horizontal="left"/>
    </xf>
    <xf numFmtId="49" fontId="11" fillId="0" borderId="0"/>
    <xf numFmtId="49" fontId="78" fillId="0" borderId="0">
      <alignment horizontal="left"/>
    </xf>
    <xf numFmtId="174" fontId="78" fillId="0" borderId="18">
      <alignment horizontal="right"/>
    </xf>
    <xf numFmtId="49" fontId="78"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9"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6" fillId="55" borderId="0" applyNumberFormat="0" applyBorder="0" applyAlignment="0" applyProtection="0"/>
    <xf numFmtId="0" fontId="90" fillId="55" borderId="0" applyNumberFormat="0" applyBorder="0" applyAlignment="0" applyProtection="0"/>
    <xf numFmtId="0" fontId="76" fillId="58" borderId="0" applyNumberFormat="0" applyBorder="0" applyAlignment="0" applyProtection="0"/>
    <xf numFmtId="0" fontId="90" fillId="58" borderId="0" applyNumberFormat="0" applyBorder="0" applyAlignment="0" applyProtection="0"/>
    <xf numFmtId="0" fontId="76" fillId="61" borderId="0" applyNumberFormat="0" applyBorder="0" applyAlignment="0" applyProtection="0"/>
    <xf numFmtId="0" fontId="90" fillId="61" borderId="0" applyNumberFormat="0" applyBorder="0" applyAlignment="0" applyProtection="0"/>
    <xf numFmtId="0" fontId="76" fillId="64" borderId="0" applyNumberFormat="0" applyBorder="0" applyAlignment="0" applyProtection="0"/>
    <xf numFmtId="0" fontId="90" fillId="64" borderId="0" applyNumberFormat="0" applyBorder="0" applyAlignment="0" applyProtection="0"/>
    <xf numFmtId="0" fontId="76" fillId="67" borderId="0" applyNumberFormat="0" applyBorder="0" applyAlignment="0" applyProtection="0"/>
    <xf numFmtId="0" fontId="90" fillId="67" borderId="0" applyNumberFormat="0" applyBorder="0" applyAlignment="0" applyProtection="0"/>
    <xf numFmtId="0" fontId="76" fillId="70" borderId="0" applyNumberFormat="0" applyBorder="0" applyAlignment="0" applyProtection="0"/>
    <xf numFmtId="0" fontId="90" fillId="70"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90" fillId="43" borderId="0" applyNumberFormat="0" applyBorder="0" applyAlignment="0" applyProtection="0"/>
    <xf numFmtId="0" fontId="90" fillId="43" borderId="0" applyNumberFormat="0" applyBorder="0" applyAlignment="0" applyProtection="0"/>
    <xf numFmtId="0" fontId="90" fillId="44" borderId="0" applyNumberFormat="0" applyBorder="0" applyAlignment="0" applyProtection="0"/>
    <xf numFmtId="0" fontId="90" fillId="44"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36" borderId="0" applyNumberFormat="0" applyBorder="0" applyAlignment="0" applyProtection="0"/>
    <xf numFmtId="0" fontId="92" fillId="39" borderId="47" applyNumberFormat="0" applyAlignment="0" applyProtection="0"/>
    <xf numFmtId="0" fontId="93"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4" fillId="0" borderId="0" applyNumberFormat="0" applyFill="0" applyBorder="0" applyAlignment="0" applyProtection="0"/>
    <xf numFmtId="0" fontId="95" fillId="35" borderId="0" applyNumberFormat="0" applyBorder="0" applyAlignment="0" applyProtection="0"/>
    <xf numFmtId="0" fontId="96" fillId="0" borderId="44" applyNumberFormat="0" applyFill="0" applyAlignment="0" applyProtection="0"/>
    <xf numFmtId="0" fontId="97"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9" fillId="38" borderId="47" applyNumberFormat="0" applyAlignment="0" applyProtection="0"/>
    <xf numFmtId="0" fontId="100" fillId="0" borderId="49" applyNumberFormat="0" applyFill="0" applyAlignment="0" applyProtection="0"/>
    <xf numFmtId="0" fontId="101"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2" fillId="39" borderId="48" applyNumberFormat="0" applyAlignment="0" applyProtection="0"/>
    <xf numFmtId="9" fontId="6" fillId="0" borderId="0" applyFont="0" applyFill="0" applyBorder="0" applyAlignment="0" applyProtection="0"/>
    <xf numFmtId="0" fontId="103" fillId="0" borderId="0" applyNumberFormat="0" applyFill="0" applyBorder="0" applyAlignment="0" applyProtection="0"/>
    <xf numFmtId="0" fontId="104" fillId="0" borderId="52" applyNumberFormat="0" applyFill="0" applyAlignment="0" applyProtection="0"/>
    <xf numFmtId="0" fontId="105" fillId="0" borderId="0" applyNumberFormat="0" applyFill="0" applyBorder="0" applyAlignment="0" applyProtection="0"/>
    <xf numFmtId="0" fontId="107" fillId="0" borderId="0"/>
    <xf numFmtId="43" fontId="108" fillId="0" borderId="0" applyFont="0" applyFill="0" applyBorder="0" applyAlignment="0" applyProtection="0"/>
    <xf numFmtId="0" fontId="108"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8" fillId="0" borderId="0"/>
    <xf numFmtId="0" fontId="11"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7" fillId="0" borderId="0"/>
    <xf numFmtId="43" fontId="107" fillId="0" borderId="0" applyFont="0" applyFill="0" applyBorder="0" applyAlignment="0" applyProtection="0"/>
    <xf numFmtId="0" fontId="107" fillId="0" borderId="0"/>
    <xf numFmtId="0" fontId="119" fillId="0" borderId="0"/>
    <xf numFmtId="0" fontId="33" fillId="0" borderId="0"/>
    <xf numFmtId="0" fontId="119" fillId="0" borderId="0"/>
    <xf numFmtId="43" fontId="107" fillId="0" borderId="0" applyFont="0" applyFill="0" applyBorder="0" applyAlignment="0" applyProtection="0"/>
    <xf numFmtId="0" fontId="107" fillId="0" borderId="0"/>
    <xf numFmtId="0" fontId="107" fillId="0" borderId="0"/>
    <xf numFmtId="0" fontId="107" fillId="0" borderId="0"/>
    <xf numFmtId="0" fontId="120" fillId="0" borderId="0"/>
    <xf numFmtId="0" fontId="120" fillId="0" borderId="0"/>
    <xf numFmtId="0" fontId="121" fillId="0" borderId="0"/>
    <xf numFmtId="0" fontId="120" fillId="0" borderId="0"/>
    <xf numFmtId="0" fontId="119" fillId="0" borderId="0"/>
    <xf numFmtId="0" fontId="120"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19" fillId="0" borderId="0"/>
    <xf numFmtId="0" fontId="119" fillId="0" borderId="0"/>
    <xf numFmtId="0" fontId="120" fillId="0" borderId="0"/>
    <xf numFmtId="0" fontId="119" fillId="0" borderId="0"/>
    <xf numFmtId="0" fontId="119"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19" fillId="0" borderId="0"/>
    <xf numFmtId="0" fontId="121" fillId="0" borderId="0"/>
    <xf numFmtId="0" fontId="119"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2"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7" fillId="0" borderId="0"/>
    <xf numFmtId="43" fontId="107" fillId="0" borderId="0" applyFont="0" applyFill="0" applyBorder="0" applyAlignment="0" applyProtection="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44" fillId="0" borderId="0"/>
    <xf numFmtId="0" fontId="147" fillId="0" borderId="0"/>
    <xf numFmtId="43" fontId="147" fillId="0" borderId="0" applyFont="0" applyFill="0" applyBorder="0" applyAlignment="0" applyProtection="0"/>
    <xf numFmtId="44" fontId="147"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37">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6" fillId="0" borderId="0" xfId="0" applyFont="1" applyProtection="1"/>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56" fillId="0" borderId="24" xfId="0" applyNumberFormat="1" applyFont="1" applyFill="1" applyBorder="1" applyAlignment="1" applyProtection="1">
      <alignment horizontal="left" vertical="center"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6"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6" fillId="73" borderId="28" xfId="439" applyNumberFormat="1" applyFont="1" applyFill="1" applyBorder="1" applyAlignment="1" applyProtection="1">
      <alignment horizontal="center" vertical="center" wrapText="1"/>
    </xf>
    <xf numFmtId="0" fontId="39" fillId="72" borderId="61" xfId="0" applyNumberFormat="1" applyFont="1" applyFill="1" applyBorder="1" applyAlignment="1" applyProtection="1">
      <alignment horizontal="center" vertical="center"/>
    </xf>
    <xf numFmtId="0" fontId="0" fillId="71" borderId="0" xfId="0" applyFill="1"/>
    <xf numFmtId="0" fontId="111" fillId="71" borderId="0" xfId="0" applyFont="1" applyFill="1" applyAlignment="1">
      <alignment vertical="center" wrapText="1"/>
    </xf>
    <xf numFmtId="0" fontId="46" fillId="71" borderId="0" xfId="0" applyFont="1" applyFill="1" applyAlignment="1">
      <alignment horizontal="justify" vertical="center"/>
    </xf>
    <xf numFmtId="0" fontId="116" fillId="75" borderId="0" xfId="0" applyFont="1" applyFill="1" applyAlignment="1">
      <alignment vertical="center"/>
    </xf>
    <xf numFmtId="0" fontId="56"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2" fillId="71" borderId="0" xfId="0" applyFont="1" applyFill="1" applyAlignment="1">
      <alignment horizontal="left" vertical="center" wrapText="1"/>
    </xf>
    <xf numFmtId="0" fontId="33" fillId="71" borderId="0" xfId="30096" applyFill="1"/>
    <xf numFmtId="0" fontId="115" fillId="75" borderId="0" xfId="30096" applyFont="1" applyFill="1" applyAlignment="1">
      <alignment horizontal="center" vertical="center" wrapText="1"/>
    </xf>
    <xf numFmtId="0" fontId="111" fillId="71" borderId="0" xfId="30096" applyFont="1" applyFill="1" applyAlignment="1">
      <alignment vertical="center" wrapText="1"/>
    </xf>
    <xf numFmtId="0" fontId="46" fillId="71" borderId="0" xfId="30096" applyFont="1" applyFill="1" applyAlignment="1">
      <alignment vertical="center" wrapText="1"/>
    </xf>
    <xf numFmtId="0" fontId="116" fillId="75" borderId="0" xfId="30096"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1" xfId="0" applyFont="1" applyFill="1" applyBorder="1" applyAlignment="1">
      <alignment horizontal="center" vertical="center"/>
    </xf>
    <xf numFmtId="0" fontId="64" fillId="0" borderId="0" xfId="0" applyFont="1" applyFill="1"/>
    <xf numFmtId="177"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14" fontId="0" fillId="0" borderId="0" xfId="0" applyNumberFormat="1" applyFont="1" applyFill="1" applyAlignment="1" applyProtection="1">
      <alignment horizontal="center" vertical="center"/>
    </xf>
    <xf numFmtId="0" fontId="56" fillId="76" borderId="24" xfId="0" applyNumberFormat="1" applyFont="1" applyFill="1" applyBorder="1" applyAlignment="1" applyProtection="1">
      <alignment horizontal="left" vertical="center" wrapText="1"/>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1"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7" fontId="0" fillId="0" borderId="28" xfId="439" applyNumberFormat="1" applyFont="1" applyBorder="1" applyAlignment="1" applyProtection="1">
      <alignment vertical="center"/>
    </xf>
    <xf numFmtId="37" fontId="0" fillId="0" borderId="28" xfId="439" applyNumberFormat="1" applyFont="1" applyFill="1" applyBorder="1" applyAlignment="1" applyProtection="1">
      <alignment vertical="center"/>
    </xf>
    <xf numFmtId="38" fontId="0" fillId="0" borderId="0" xfId="0" applyNumberFormat="1" applyFont="1" applyProtection="1"/>
    <xf numFmtId="37" fontId="0" fillId="0" borderId="26"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4" fillId="74" borderId="60" xfId="1561" applyNumberFormat="1" applyFont="1" applyFill="1" applyBorder="1" applyAlignment="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2"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49" fontId="0" fillId="72" borderId="61"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59"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5"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4" fillId="28" borderId="0" xfId="439" applyNumberFormat="1" applyFont="1" applyFill="1" applyAlignment="1" applyProtection="1">
      <alignment wrapText="1"/>
    </xf>
    <xf numFmtId="41" fontId="65"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37" fontId="0" fillId="29" borderId="0" xfId="439" applyNumberFormat="1" applyFont="1" applyFill="1" applyAlignment="1" applyProtection="1">
      <alignment horizontal="center" vertical="center"/>
      <protection locked="0"/>
    </xf>
    <xf numFmtId="0" fontId="39" fillId="0" borderId="0" xfId="0" applyFont="1" applyFill="1" applyAlignment="1" applyProtection="1">
      <alignment horizontal="center" vertical="center" wrapText="1"/>
    </xf>
    <xf numFmtId="164" fontId="0" fillId="0" borderId="0" xfId="0" applyNumberFormat="1" applyFont="1" applyAlignment="1" applyProtection="1">
      <alignment wrapText="1"/>
      <protection locked="0"/>
    </xf>
    <xf numFmtId="41" fontId="65" fillId="0" borderId="0" xfId="0" applyNumberFormat="1" applyFont="1" applyAlignment="1">
      <alignment wrapText="1"/>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4" fillId="0" borderId="0" xfId="439" applyNumberFormat="1" applyFont="1" applyFill="1" applyAlignment="1" applyProtection="1">
      <alignment vertical="center" wrapText="1"/>
    </xf>
    <xf numFmtId="39" fontId="64"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4"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4" fillId="0" borderId="0" xfId="439" applyNumberFormat="1" applyFont="1" applyAlignment="1">
      <alignment vertical="center" wrapText="1"/>
    </xf>
    <xf numFmtId="49" fontId="0" fillId="30" borderId="13" xfId="0" applyNumberFormat="1" applyFont="1" applyFill="1" applyBorder="1" applyAlignment="1" applyProtection="1">
      <alignment horizontal="center"/>
      <protection locked="0"/>
    </xf>
    <xf numFmtId="14" fontId="0" fillId="30"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0" borderId="43"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4" fillId="72" borderId="0" xfId="439" applyNumberFormat="1" applyFont="1" applyFill="1" applyAlignment="1" applyProtection="1">
      <alignment wrapText="1"/>
    </xf>
    <xf numFmtId="164"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pplyProtection="1">
      <alignment wrapText="1"/>
    </xf>
    <xf numFmtId="0" fontId="39" fillId="72" borderId="0" xfId="0" applyFont="1" applyFill="1" applyAlignment="1" applyProtection="1">
      <alignment horizontal="center" vertical="center"/>
      <protection locked="0"/>
    </xf>
    <xf numFmtId="0" fontId="65" fillId="72" borderId="0" xfId="0" applyFont="1" applyFill="1" applyAlignment="1" applyProtection="1"/>
    <xf numFmtId="0" fontId="39" fillId="72" borderId="0" xfId="0" applyFont="1" applyFill="1" applyAlignment="1" applyProtection="1">
      <alignment horizontal="left" vertical="center"/>
    </xf>
    <xf numFmtId="0" fontId="0" fillId="72" borderId="0" xfId="0" applyNumberFormat="1" applyFont="1" applyFill="1" applyAlignment="1" applyProtection="1">
      <alignment vertical="center" wrapText="1"/>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38" fontId="39" fillId="72" borderId="0" xfId="0" applyNumberFormat="1" applyFont="1" applyFill="1" applyAlignment="1" applyProtection="1">
      <alignment horizontal="left" vertical="center"/>
    </xf>
    <xf numFmtId="0" fontId="65" fillId="72" borderId="0" xfId="0" applyFont="1" applyFill="1" applyAlignment="1" applyProtection="1">
      <alignment horizontal="left"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28" fillId="72" borderId="0" xfId="0" applyFont="1" applyFill="1" applyAlignment="1" applyProtection="1">
      <alignment horizontal="left" vertical="center"/>
    </xf>
    <xf numFmtId="0" fontId="76" fillId="72" borderId="0" xfId="0" applyFont="1" applyFill="1" applyAlignment="1" applyProtection="1">
      <alignment vertical="center"/>
    </xf>
    <xf numFmtId="0" fontId="57" fillId="72" borderId="0" xfId="0" applyFont="1" applyFill="1" applyAlignment="1">
      <alignment vertical="center" wrapText="1"/>
    </xf>
    <xf numFmtId="41" fontId="129" fillId="0" borderId="0" xfId="0" applyNumberFormat="1" applyFont="1" applyFill="1" applyAlignment="1" applyProtection="1">
      <alignment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1" xfId="0" applyBorder="1"/>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0" borderId="74" xfId="0" applyBorder="1"/>
    <xf numFmtId="0" fontId="0" fillId="0" borderId="79" xfId="0" applyBorder="1"/>
    <xf numFmtId="0" fontId="37" fillId="76" borderId="54" xfId="0" applyFont="1" applyFill="1" applyBorder="1" applyAlignment="1">
      <alignment vertical="center" wrapText="1"/>
    </xf>
    <xf numFmtId="0" fontId="37" fillId="76" borderId="54" xfId="0" applyFont="1" applyFill="1" applyBorder="1" applyAlignment="1">
      <alignment horizontal="justify" vertical="center"/>
    </xf>
    <xf numFmtId="0" fontId="45" fillId="76" borderId="54" xfId="0" applyFont="1" applyFill="1" applyBorder="1" applyAlignment="1">
      <alignment horizontal="center" vertical="center" wrapText="1"/>
    </xf>
    <xf numFmtId="0" fontId="40" fillId="76" borderId="13" xfId="0" applyFont="1" applyFill="1" applyBorder="1" applyAlignment="1">
      <alignment horizontal="center" vertical="center"/>
    </xf>
    <xf numFmtId="0" fontId="0" fillId="0" borderId="54"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5" fillId="0" borderId="0" xfId="439" applyNumberFormat="1" applyFont="1" applyFill="1" applyAlignment="1" applyProtection="1">
      <alignment horizontal="center" vertical="center" wrapText="1"/>
      <protection locked="0"/>
    </xf>
    <xf numFmtId="0" fontId="133" fillId="75" borderId="54" xfId="0" applyFont="1" applyFill="1" applyBorder="1" applyAlignment="1">
      <alignment horizontal="center" vertical="center" wrapText="1"/>
    </xf>
    <xf numFmtId="0" fontId="130" fillId="0" borderId="0" xfId="0" applyFont="1"/>
    <xf numFmtId="0" fontId="134" fillId="71" borderId="0" xfId="0" applyFont="1" applyFill="1" applyAlignment="1">
      <alignment horizontal="justify" vertical="center"/>
    </xf>
    <xf numFmtId="0" fontId="134" fillId="71" borderId="0" xfId="0" applyFont="1" applyFill="1" applyAlignment="1">
      <alignment vertical="center"/>
    </xf>
    <xf numFmtId="0" fontId="0" fillId="0" borderId="0" xfId="0" applyAlignment="1">
      <alignment vertical="center"/>
    </xf>
    <xf numFmtId="0" fontId="134" fillId="71" borderId="0" xfId="0" applyFont="1" applyFill="1" applyAlignment="1">
      <alignment vertical="center" wrapText="1"/>
    </xf>
    <xf numFmtId="0" fontId="138" fillId="71" borderId="0" xfId="611" applyFont="1" applyFill="1" applyAlignment="1">
      <alignment vertical="center"/>
    </xf>
    <xf numFmtId="0" fontId="139" fillId="71" borderId="0" xfId="0" applyFont="1" applyFill="1" applyAlignment="1">
      <alignment vertical="center"/>
    </xf>
    <xf numFmtId="0" fontId="140" fillId="71" borderId="0" xfId="611" applyFont="1" applyFill="1" applyAlignment="1" applyProtection="1">
      <alignment vertical="center"/>
      <protection locked="0"/>
    </xf>
    <xf numFmtId="0" fontId="139" fillId="71" borderId="0" xfId="0" applyFont="1" applyFill="1"/>
    <xf numFmtId="0" fontId="140" fillId="71" borderId="0" xfId="611" applyFont="1" applyFill="1" applyProtection="1">
      <protection locked="0"/>
    </xf>
    <xf numFmtId="0" fontId="111" fillId="71" borderId="0" xfId="30096" applyFont="1" applyFill="1" applyAlignment="1">
      <alignment horizontal="left" vertical="center" wrapText="1" indent="1"/>
    </xf>
    <xf numFmtId="0" fontId="111" fillId="71" borderId="0" xfId="30096" quotePrefix="1" applyFont="1" applyFill="1" applyAlignment="1">
      <alignment horizontal="left" vertical="center" wrapText="1" indent="1"/>
    </xf>
    <xf numFmtId="0" fontId="143" fillId="71" borderId="0" xfId="30096" applyFont="1" applyFill="1" applyAlignment="1">
      <alignment vertical="center" wrapText="1"/>
    </xf>
    <xf numFmtId="0" fontId="35" fillId="0" borderId="0" xfId="611"/>
    <xf numFmtId="0" fontId="134" fillId="71" borderId="0" xfId="30096" applyFont="1" applyFill="1" applyAlignment="1">
      <alignment vertical="center" wrapText="1"/>
    </xf>
    <xf numFmtId="0" fontId="140"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164" fontId="49" fillId="32" borderId="0" xfId="0" applyNumberFormat="1" applyFont="1" applyFill="1" applyAlignment="1" applyProtection="1">
      <alignment wrapText="1"/>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0" fontId="0" fillId="77" borderId="0" xfId="0" applyFill="1" applyBorder="1"/>
    <xf numFmtId="0" fontId="0" fillId="34" borderId="0" xfId="0" applyFill="1" applyAlignment="1">
      <alignment horizontal="center"/>
    </xf>
    <xf numFmtId="0" fontId="0" fillId="34"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49" fontId="35" fillId="30" borderId="13" xfId="611" applyNumberFormat="1" applyFill="1" applyBorder="1" applyAlignment="1" applyProtection="1">
      <alignment horizontal="center"/>
      <protection locked="0"/>
    </xf>
    <xf numFmtId="178" fontId="41" fillId="30" borderId="63" xfId="0" applyNumberFormat="1" applyFont="1" applyFill="1" applyBorder="1" applyAlignment="1">
      <alignment wrapText="1"/>
    </xf>
    <xf numFmtId="178" fontId="56" fillId="0" borderId="27" xfId="439" applyNumberFormat="1" applyFont="1" applyFill="1" applyBorder="1" applyAlignment="1" applyProtection="1">
      <alignment horizontal="center" vertical="center" wrapText="1"/>
    </xf>
    <xf numFmtId="179" fontId="0" fillId="30" borderId="13" xfId="0" applyNumberFormat="1" applyFont="1" applyFill="1" applyBorder="1" applyAlignment="1" applyProtection="1">
      <alignment horizontal="center"/>
      <protection locked="0"/>
    </xf>
    <xf numFmtId="0" fontId="0" fillId="0" borderId="13" xfId="0" applyBorder="1"/>
    <xf numFmtId="0" fontId="0" fillId="0" borderId="38" xfId="0" applyBorder="1"/>
    <xf numFmtId="0" fontId="0" fillId="0" borderId="64" xfId="0" applyBorder="1"/>
    <xf numFmtId="0" fontId="39" fillId="76" borderId="83" xfId="0" applyFont="1" applyFill="1" applyBorder="1" applyAlignment="1">
      <alignment horizontal="left"/>
    </xf>
    <xf numFmtId="0" fontId="0" fillId="76" borderId="84" xfId="0" applyFill="1" applyBorder="1"/>
    <xf numFmtId="0" fontId="0" fillId="76" borderId="88" xfId="0" applyFill="1" applyBorder="1"/>
    <xf numFmtId="0" fontId="0" fillId="0" borderId="82" xfId="0" applyBorder="1"/>
    <xf numFmtId="0" fontId="132" fillId="0" borderId="65" xfId="0" applyFont="1" applyBorder="1" applyAlignment="1">
      <alignment horizontal="center" vertical="center" wrapText="1"/>
    </xf>
    <xf numFmtId="0" fontId="0" fillId="0" borderId="65" xfId="0" applyBorder="1"/>
    <xf numFmtId="0" fontId="132" fillId="0" borderId="13" xfId="0" applyFont="1" applyBorder="1" applyAlignment="1">
      <alignment horizontal="center" vertical="center" wrapText="1"/>
    </xf>
    <xf numFmtId="0" fontId="39" fillId="0" borderId="54" xfId="0" quotePrefix="1" applyFont="1" applyBorder="1" applyAlignment="1">
      <alignment horizontal="center" vertical="center"/>
    </xf>
    <xf numFmtId="37" fontId="0" fillId="0" borderId="54"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54" xfId="0" applyFont="1" applyFill="1" applyBorder="1" applyAlignment="1">
      <alignment horizontal="center" wrapText="1"/>
    </xf>
    <xf numFmtId="0" fontId="0" fillId="76" borderId="83" xfId="0" applyFill="1" applyBorder="1"/>
    <xf numFmtId="49" fontId="39" fillId="0" borderId="54" xfId="0" quotePrefix="1" applyNumberFormat="1" applyFont="1" applyBorder="1" applyAlignment="1">
      <alignment horizontal="center" vertical="center"/>
    </xf>
    <xf numFmtId="0" fontId="0" fillId="0" borderId="54" xfId="0" applyBorder="1" applyAlignment="1">
      <alignment horizontal="justify" vertical="center"/>
    </xf>
    <xf numFmtId="0" fontId="0" fillId="1" borderId="54" xfId="0" applyFill="1" applyBorder="1" applyAlignment="1">
      <alignment horizontal="center" vertical="center" wrapText="1"/>
    </xf>
    <xf numFmtId="0" fontId="39" fillId="0" borderId="79" xfId="0" applyFont="1" applyBorder="1" applyAlignment="1">
      <alignment horizontal="center" vertical="center"/>
    </xf>
    <xf numFmtId="0" fontId="0" fillId="76" borderId="11" xfId="0" applyFill="1" applyBorder="1" applyAlignment="1">
      <alignment horizontal="center"/>
    </xf>
    <xf numFmtId="0" fontId="44" fillId="0" borderId="85" xfId="0" applyFont="1" applyBorder="1"/>
    <xf numFmtId="0" fontId="44" fillId="0" borderId="0" xfId="0" applyFont="1"/>
    <xf numFmtId="0" fontId="44" fillId="0" borderId="71" xfId="0" applyFont="1" applyBorder="1"/>
    <xf numFmtId="0" fontId="44" fillId="0" borderId="72" xfId="0" applyFont="1" applyBorder="1"/>
    <xf numFmtId="0" fontId="145" fillId="0" borderId="0" xfId="0" applyFont="1" applyAlignment="1">
      <alignment vertical="center" wrapText="1"/>
    </xf>
    <xf numFmtId="0" fontId="44" fillId="0" borderId="80" xfId="0" applyFont="1" applyBorder="1" applyAlignment="1">
      <alignment wrapText="1"/>
    </xf>
    <xf numFmtId="1" fontId="44" fillId="0" borderId="0" xfId="0" applyNumberFormat="1" applyFont="1"/>
    <xf numFmtId="0" fontId="44" fillId="0" borderId="78" xfId="0" applyFont="1" applyBorder="1"/>
    <xf numFmtId="0" fontId="44" fillId="0" borderId="0" xfId="0" applyFont="1" applyAlignment="1">
      <alignment horizontal="center"/>
    </xf>
    <xf numFmtId="0" fontId="44" fillId="0" borderId="81" xfId="0" applyFont="1" applyBorder="1"/>
    <xf numFmtId="0" fontId="0" fillId="0" borderId="0" xfId="0" applyFill="1" applyAlignment="1">
      <alignment horizontal="left" vertical="center"/>
    </xf>
    <xf numFmtId="0" fontId="0" fillId="0" borderId="0" xfId="0" applyFill="1" applyAlignment="1">
      <alignment wrapText="1"/>
    </xf>
    <xf numFmtId="0" fontId="146"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6" fillId="0" borderId="39" xfId="0" applyFont="1" applyFill="1" applyBorder="1"/>
    <xf numFmtId="0" fontId="39" fillId="26" borderId="35" xfId="0" applyFont="1" applyFill="1" applyBorder="1" applyAlignment="1">
      <alignment horizontal="left" vertical="center"/>
    </xf>
    <xf numFmtId="0" fontId="0" fillId="26" borderId="36" xfId="0" applyFill="1" applyBorder="1"/>
    <xf numFmtId="0" fontId="76" fillId="0" borderId="39" xfId="0" applyFont="1" applyFill="1" applyBorder="1" applyAlignment="1">
      <alignment wrapText="1"/>
    </xf>
    <xf numFmtId="0" fontId="0" fillId="0" borderId="16" xfId="0" applyFill="1" applyBorder="1" applyAlignment="1">
      <alignment wrapText="1"/>
    </xf>
    <xf numFmtId="0" fontId="0" fillId="26" borderId="3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0" borderId="0" xfId="0" quotePrefix="1" applyFont="1" applyAlignment="1" applyProtection="1">
      <alignment vertical="center" wrapText="1"/>
    </xf>
    <xf numFmtId="0" fontId="0" fillId="34" borderId="0" xfId="0" applyFont="1" applyFill="1" applyAlignment="1" applyProtection="1">
      <alignment horizontal="center" vertical="center"/>
    </xf>
    <xf numFmtId="41" fontId="65" fillId="30" borderId="76" xfId="439" applyNumberFormat="1" applyFont="1" applyFill="1" applyBorder="1" applyAlignment="1">
      <alignment vertical="center" wrapText="1"/>
    </xf>
    <xf numFmtId="41" fontId="65" fillId="30" borderId="0" xfId="439" applyNumberFormat="1" applyFont="1" applyFill="1" applyAlignment="1">
      <alignment vertical="center" wrapText="1"/>
    </xf>
    <xf numFmtId="41" fontId="65" fillId="30" borderId="87" xfId="439" applyNumberFormat="1" applyFont="1" applyFill="1" applyBorder="1" applyAlignment="1">
      <alignment vertical="center" wrapText="1"/>
    </xf>
    <xf numFmtId="41" fontId="65" fillId="30" borderId="77"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44" fillId="0" borderId="54" xfId="0" applyFont="1" applyBorder="1" applyAlignment="1">
      <alignment horizontal="center" vertical="center" wrapText="1"/>
    </xf>
    <xf numFmtId="0" fontId="0" fillId="0" borderId="0" xfId="0" applyNumberFormat="1"/>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73" xfId="0" applyFill="1" applyBorder="1"/>
    <xf numFmtId="0" fontId="149" fillId="0" borderId="0" xfId="0" applyFont="1" applyAlignment="1">
      <alignment horizontal="center"/>
    </xf>
    <xf numFmtId="0" fontId="149" fillId="0" borderId="0" xfId="0" applyFont="1"/>
    <xf numFmtId="0" fontId="51" fillId="0" borderId="0" xfId="0" applyFont="1" applyAlignment="1">
      <alignment horizontal="center" wrapText="1"/>
    </xf>
    <xf numFmtId="0" fontId="149" fillId="0" borderId="0" xfId="0" applyFont="1" applyAlignment="1">
      <alignment wrapText="1"/>
    </xf>
    <xf numFmtId="1" fontId="0" fillId="0" borderId="0" xfId="0" applyNumberFormat="1" applyAlignment="1">
      <alignment horizontal="center" vertical="center"/>
    </xf>
    <xf numFmtId="0" fontId="44" fillId="0" borderId="43" xfId="0" applyFont="1" applyBorder="1" applyAlignment="1">
      <alignment horizontal="center" vertical="center" wrapText="1"/>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0" borderId="24"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50" fillId="0" borderId="0" xfId="0" applyFont="1" applyAlignment="1">
      <alignment wrapText="1"/>
    </xf>
    <xf numFmtId="0" fontId="150" fillId="0" borderId="0" xfId="0" applyFont="1"/>
    <xf numFmtId="0" fontId="149" fillId="0" borderId="0" xfId="0" applyFont="1" applyAlignment="1">
      <alignment horizontal="center" vertical="center" wrapText="1"/>
    </xf>
    <xf numFmtId="0" fontId="149" fillId="0" borderId="0" xfId="0" applyFont="1" applyAlignment="1">
      <alignment horizontal="center" vertical="center"/>
    </xf>
    <xf numFmtId="0" fontId="39" fillId="0" borderId="25" xfId="0" applyFont="1" applyBorder="1" applyAlignment="1">
      <alignment horizontal="center" vertical="center"/>
    </xf>
    <xf numFmtId="0" fontId="0" fillId="0" borderId="30" xfId="0" applyBorder="1" applyAlignment="1">
      <alignment vertical="center" wrapText="1"/>
    </xf>
    <xf numFmtId="0" fontId="0" fillId="0" borderId="34" xfId="0" applyBorder="1" applyAlignment="1">
      <alignment horizontal="left" vertical="center" wrapText="1"/>
    </xf>
    <xf numFmtId="0" fontId="0" fillId="0" borderId="34" xfId="0" applyBorder="1" applyAlignment="1">
      <alignment horizontal="center" vertical="center" wrapText="1"/>
    </xf>
    <xf numFmtId="0" fontId="0" fillId="0" borderId="43" xfId="0" applyBorder="1" applyAlignment="1">
      <alignment horizontal="center" vertical="center"/>
    </xf>
    <xf numFmtId="0" fontId="57" fillId="0" borderId="0" xfId="0" applyFont="1" applyAlignment="1">
      <alignment vertical="center" wrapText="1"/>
    </xf>
    <xf numFmtId="0" fontId="65" fillId="0" borderId="0" xfId="0" applyFont="1" applyFill="1" applyAlignment="1" applyProtection="1"/>
    <xf numFmtId="0" fontId="0" fillId="0" borderId="0" xfId="0" applyAlignment="1">
      <alignment horizontal="center" vertical="center" wrapText="1"/>
    </xf>
    <xf numFmtId="0" fontId="39" fillId="0" borderId="25" xfId="0" applyNumberFormat="1" applyFont="1" applyFill="1" applyBorder="1" applyAlignment="1" applyProtection="1">
      <alignment horizontal="center" vertical="center"/>
    </xf>
    <xf numFmtId="0" fontId="0" fillId="0" borderId="30" xfId="0" applyFont="1" applyFill="1" applyBorder="1" applyAlignment="1" applyProtection="1">
      <alignment vertical="center" wrapText="1"/>
    </xf>
    <xf numFmtId="0" fontId="0" fillId="0" borderId="0" xfId="0" applyBorder="1" applyAlignment="1">
      <alignment vertical="center" wrapText="1"/>
    </xf>
    <xf numFmtId="0" fontId="150" fillId="0" borderId="0" xfId="0" applyNumberFormat="1" applyFont="1"/>
    <xf numFmtId="0" fontId="0" fillId="0" borderId="0" xfId="0" applyFont="1" applyAlignment="1" applyProtection="1">
      <alignment horizontal="center"/>
    </xf>
    <xf numFmtId="0" fontId="150" fillId="0" borderId="0" xfId="0" applyFont="1" applyAlignment="1">
      <alignment horizontal="center"/>
    </xf>
    <xf numFmtId="0" fontId="0" fillId="0" borderId="0" xfId="0" applyNumberFormat="1" applyAlignment="1">
      <alignment horizontal="center"/>
    </xf>
    <xf numFmtId="0" fontId="64" fillId="0" borderId="10" xfId="0" applyFont="1" applyFill="1" applyBorder="1" applyAlignment="1">
      <alignment vertical="center" wrapText="1"/>
    </xf>
    <xf numFmtId="0" fontId="64" fillId="0" borderId="10" xfId="0" applyFont="1" applyFill="1" applyBorder="1" applyAlignment="1">
      <alignment horizontal="left" vertical="center" wrapText="1"/>
    </xf>
    <xf numFmtId="37" fontId="0" fillId="34" borderId="27" xfId="439" applyNumberFormat="1" applyFont="1" applyFill="1" applyBorder="1" applyAlignment="1" applyProtection="1">
      <alignment vertical="center"/>
    </xf>
    <xf numFmtId="0" fontId="152" fillId="71" borderId="0" xfId="30096" applyFont="1" applyFill="1" applyAlignment="1">
      <alignment vertical="center" wrapText="1"/>
    </xf>
    <xf numFmtId="3" fontId="57" fillId="29" borderId="0" xfId="439" applyNumberFormat="1" applyFont="1" applyFill="1" applyAlignment="1" applyProtection="1">
      <alignment horizontal="center" vertical="center" wrapText="1"/>
      <protection locked="0"/>
    </xf>
    <xf numFmtId="41" fontId="65" fillId="0" borderId="0" xfId="0" applyNumberFormat="1" applyFont="1" applyAlignment="1">
      <alignment vertical="center" wrapText="1"/>
    </xf>
    <xf numFmtId="37" fontId="0" fillId="28" borderId="0" xfId="439" applyNumberFormat="1" applyFont="1" applyFill="1" applyAlignment="1" applyProtection="1">
      <alignment horizontal="center" vertical="center"/>
      <protection locked="0"/>
    </xf>
    <xf numFmtId="168" fontId="0" fillId="0" borderId="0" xfId="0" applyNumberFormat="1" applyFont="1" applyAlignment="1">
      <alignment vertical="center"/>
    </xf>
    <xf numFmtId="39" fontId="0" fillId="0" borderId="27" xfId="439" applyNumberFormat="1" applyFont="1" applyFill="1" applyBorder="1" applyAlignment="1" applyProtection="1">
      <alignment vertical="center" wrapText="1"/>
    </xf>
    <xf numFmtId="172" fontId="0" fillId="73" borderId="27" xfId="439" applyNumberFormat="1" applyFont="1" applyFill="1" applyBorder="1" applyAlignment="1" applyProtection="1">
      <alignment vertical="center"/>
    </xf>
    <xf numFmtId="14" fontId="0" fillId="34" borderId="0" xfId="0" applyNumberFormat="1" applyFont="1" applyFill="1" applyAlignment="1" applyProtection="1">
      <alignment horizontal="center" vertical="center"/>
    </xf>
    <xf numFmtId="169" fontId="0" fillId="72" borderId="62" xfId="439" applyNumberFormat="1" applyFont="1" applyFill="1" applyBorder="1" applyAlignment="1" applyProtection="1">
      <alignment horizontal="center" vertical="center"/>
    </xf>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4" fontId="0" fillId="0" borderId="10" xfId="0" applyNumberFormat="1" applyBorder="1"/>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0" fillId="0" borderId="22" xfId="0" applyBorder="1" applyAlignment="1">
      <alignment horizontal="center" vertical="center" wrapText="1"/>
    </xf>
    <xf numFmtId="0" fontId="0" fillId="28" borderId="0" xfId="0" applyFont="1" applyFill="1" applyAlignment="1" applyProtection="1">
      <alignment horizontal="center" vertical="center"/>
    </xf>
    <xf numFmtId="0" fontId="0" fillId="0" borderId="34" xfId="0" applyNumberFormat="1" applyFont="1" applyFill="1" applyBorder="1" applyAlignment="1" applyProtection="1">
      <alignment horizontal="center" vertical="center" wrapText="1"/>
    </xf>
    <xf numFmtId="0" fontId="0" fillId="0" borderId="66" xfId="0" applyBorder="1" applyAlignment="1">
      <alignment horizontal="center"/>
    </xf>
    <xf numFmtId="0" fontId="0" fillId="0" borderId="67" xfId="0" applyFill="1" applyBorder="1"/>
    <xf numFmtId="168"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0" xfId="0" applyBorder="1" applyAlignment="1">
      <alignment wrapText="1"/>
    </xf>
    <xf numFmtId="0" fontId="0" fillId="29" borderId="73" xfId="0" applyFill="1" applyBorder="1" applyAlignment="1" applyProtection="1">
      <alignment horizontal="center" vertical="center"/>
      <protection locked="0"/>
    </xf>
    <xf numFmtId="14" fontId="0" fillId="29" borderId="73"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14" fontId="118" fillId="29" borderId="10" xfId="31720" applyNumberFormat="1" applyFont="1" applyFill="1" applyBorder="1" applyAlignment="1" applyProtection="1">
      <alignment horizontal="left"/>
      <protection locked="0"/>
    </xf>
    <xf numFmtId="0" fontId="0" fillId="0" borderId="0" xfId="0" applyNumberFormat="1" applyFont="1" applyFill="1" applyAlignment="1" applyProtection="1">
      <alignment wrapText="1"/>
    </xf>
    <xf numFmtId="3" fontId="0" fillId="0" borderId="0" xfId="0" applyNumberFormat="1" applyFont="1" applyFill="1" applyProtection="1"/>
    <xf numFmtId="3" fontId="0" fillId="0" borderId="0" xfId="0" applyNumberFormat="1" applyAlignment="1">
      <alignment horizontal="center" vertical="center"/>
    </xf>
    <xf numFmtId="3" fontId="0" fillId="0" borderId="24" xfId="0" applyNumberFormat="1" applyBorder="1" applyAlignment="1">
      <alignment horizontal="center" vertical="center" wrapText="1"/>
    </xf>
    <xf numFmtId="3" fontId="0" fillId="0" borderId="43" xfId="0" applyNumberFormat="1" applyBorder="1" applyAlignment="1">
      <alignment horizontal="center" vertical="center"/>
    </xf>
    <xf numFmtId="4" fontId="0" fillId="0" borderId="43" xfId="0" applyNumberFormat="1" applyBorder="1" applyAlignment="1">
      <alignment horizontal="center" vertical="center"/>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5" xfId="0" applyFont="1" applyFill="1" applyBorder="1" applyAlignment="1">
      <alignment horizontal="center" vertical="center" wrapText="1"/>
    </xf>
    <xf numFmtId="0" fontId="0" fillId="0" borderId="36" xfId="0" applyFont="1" applyBorder="1" applyAlignment="1">
      <alignment horizontal="left" wrapText="1"/>
    </xf>
    <xf numFmtId="0" fontId="0" fillId="34" borderId="13" xfId="0" applyFont="1" applyFill="1" applyBorder="1" applyAlignment="1">
      <alignment horizontal="left" vertical="center" wrapText="1"/>
    </xf>
    <xf numFmtId="0" fontId="0" fillId="34"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48" fillId="78" borderId="13" xfId="0" applyFont="1" applyFill="1" applyBorder="1" applyAlignment="1">
      <alignment horizontal="center" vertical="center"/>
    </xf>
    <xf numFmtId="0" fontId="148"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6" borderId="13" xfId="0" applyFont="1" applyFill="1" applyBorder="1" applyAlignment="1">
      <alignment horizontal="left" vertical="center" wrapText="1"/>
    </xf>
    <xf numFmtId="0" fontId="57" fillId="76" borderId="16" xfId="0" applyFont="1" applyFill="1" applyBorder="1" applyAlignment="1">
      <alignment horizontal="left" vertical="center" wrapText="1"/>
    </xf>
    <xf numFmtId="0" fontId="57" fillId="76" borderId="11" xfId="0" applyFont="1" applyFill="1" applyBorder="1" applyAlignment="1">
      <alignment horizontal="left" vertical="center" wrapText="1"/>
    </xf>
    <xf numFmtId="0" fontId="57" fillId="76" borderId="16" xfId="0" applyFont="1" applyFill="1" applyBorder="1" applyAlignment="1">
      <alignment horizontal="left" wrapText="1"/>
    </xf>
    <xf numFmtId="0" fontId="57" fillId="76" borderId="16" xfId="0" applyFont="1" applyFill="1" applyBorder="1" applyAlignment="1">
      <alignment horizontal="justify" vertical="center" wrapText="1"/>
    </xf>
    <xf numFmtId="0" fontId="57" fillId="76" borderId="11" xfId="0" applyFont="1" applyFill="1" applyBorder="1" applyAlignment="1">
      <alignment horizontal="justify" vertical="center" wrapText="1"/>
    </xf>
    <xf numFmtId="0" fontId="131" fillId="0" borderId="38" xfId="0" applyFont="1" applyBorder="1" applyAlignment="1">
      <alignment horizontal="center" vertical="center"/>
    </xf>
    <xf numFmtId="0" fontId="131" fillId="0" borderId="39" xfId="0" applyFont="1" applyBorder="1" applyAlignment="1">
      <alignment horizontal="center" vertical="center"/>
    </xf>
    <xf numFmtId="0" fontId="131" fillId="0" borderId="16" xfId="0" applyFont="1" applyBorder="1" applyAlignment="1">
      <alignment horizontal="center" vertical="center"/>
    </xf>
    <xf numFmtId="0" fontId="131"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57" fillId="32" borderId="16" xfId="0" applyFont="1" applyFill="1" applyBorder="1" applyAlignment="1">
      <alignment horizontal="justify" vertical="center" wrapText="1"/>
    </xf>
    <xf numFmtId="0" fontId="57" fillId="32" borderId="11"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2" xfId="0" applyFont="1" applyBorder="1" applyAlignment="1">
      <alignment horizontal="center" wrapText="1"/>
    </xf>
    <xf numFmtId="0" fontId="39" fillId="0" borderId="65"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3" fillId="71" borderId="64" xfId="0" applyFont="1" applyFill="1" applyBorder="1" applyAlignment="1">
      <alignment horizontal="center" vertical="center" wrapText="1"/>
    </xf>
    <xf numFmtId="0" fontId="123" fillId="71" borderId="82" xfId="0" applyFont="1" applyFill="1" applyBorder="1" applyAlignment="1">
      <alignment horizontal="center" vertical="center" wrapText="1"/>
    </xf>
    <xf numFmtId="0" fontId="57" fillId="76" borderId="64" xfId="0" applyFont="1" applyFill="1" applyBorder="1" applyAlignment="1">
      <alignment horizontal="center" vertical="center" wrapText="1"/>
    </xf>
    <xf numFmtId="0" fontId="57" fillId="76" borderId="82" xfId="0" applyFont="1" applyFill="1" applyBorder="1" applyAlignment="1">
      <alignment horizontal="center" vertical="center" wrapText="1"/>
    </xf>
  </cellXfs>
  <cellStyles count="31735">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2 2" xfId="29792" xr:uid="{F4742CAB-EE8A-4F65-A5A1-A8EA60CAE710}"/>
    <cellStyle name="Comma 10 2 2 2 3" xfId="24671" xr:uid="{DDF8ACA5-2AFD-4024-B635-F103D987427D}"/>
    <cellStyle name="Comma 10 2 2 2 4" xfId="30046" xr:uid="{3022D834-5AD4-4789-AA9A-422519C0A007}"/>
    <cellStyle name="Comma 10 2 2 3" xfId="4846" xr:uid="{8F94D0E0-B6FC-4A5A-96EA-540CD9CE6C5C}"/>
    <cellStyle name="Comma 10 2 2 3 2" xfId="28024" xr:uid="{9E108CF4-A88E-4CA8-B7DD-2946C5BBAD03}"/>
    <cellStyle name="Comma 10 2 2 3 2 2" xfId="31198" xr:uid="{B8614D68-E4D5-449A-AC4B-CDF4ED1EE035}"/>
    <cellStyle name="Comma 10 2 2 3 2 3" xfId="30639" xr:uid="{DFF08651-449D-4396-9E32-8C7D875A681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4 2" xfId="29747" xr:uid="{CF5D2640-E526-43E0-BA56-AD4FA4FBFC5A}"/>
    <cellStyle name="Comma 10 2 3 5" xfId="23965" xr:uid="{872D2A5E-2248-4DBD-A4C8-F9817C8FE0C9}"/>
    <cellStyle name="Comma 10 2 3 5 2" xfId="29838" xr:uid="{53EBA3A0-8A8E-41BA-BEEA-5C5EFEDBB1D3}"/>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3 2" xfId="29889" xr:uid="{3C345DA9-232A-4A53-AA10-55EDA166162A}"/>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2 2" xfId="29673" xr:uid="{910931E2-DB10-4C31-A77B-FB04EFA1DED8}"/>
    <cellStyle name="Comma 10 2 5 2 2 2" xfId="31155" xr:uid="{21B53B7A-B52F-4990-BABE-5580191787F7}"/>
    <cellStyle name="Comma 10 2 5 2 3" xfId="30638" xr:uid="{7EC80DBB-6F40-40B4-9324-B9E60C405E46}"/>
    <cellStyle name="Comma 10 2 5 3" xfId="25742" xr:uid="{0CB8BCFE-C336-455F-AB49-F3C7B1BC9CDD}"/>
    <cellStyle name="Comma 10 2 5 4" xfId="26724" xr:uid="{E10D12CB-9FC4-43DF-9506-CC26BADEEDA0}"/>
    <cellStyle name="Comma 10 2 6" xfId="22922" xr:uid="{6875A78D-7D82-435D-82A6-AE342806D5C5}"/>
    <cellStyle name="Comma 10 2 6 2" xfId="29715" xr:uid="{75234A64-AAA0-42BA-A9EA-3C0DB2735BB4}"/>
    <cellStyle name="Comma 10 2 7" xfId="28536" xr:uid="{DC7A2659-338F-45FE-B0DB-9DBBE3311BDD}"/>
    <cellStyle name="Comma 10 2 7 2" xfId="29670" xr:uid="{C346A8C2-3DB3-42DB-A377-6D31684099AA}"/>
    <cellStyle name="Comma 10 2 7 2 2" xfId="31207" xr:uid="{3241FD88-2E3A-4A7F-91A8-62B6F4940F71}"/>
    <cellStyle name="Comma 10 2 8" xfId="29836" xr:uid="{40B22064-AAF7-4863-8F25-65D531C30E59}"/>
    <cellStyle name="Comma 10 2 9" xfId="29981"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2 3" xfId="31000" xr:uid="{E590BC16-15EE-4924-8848-778D3E4A89CE}"/>
    <cellStyle name="Comma 10 3 4 2 4" xfId="30640" xr:uid="{4DFC3DE0-3B6C-4F74-9DAC-4286A1C1DC94}"/>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2 2" xfId="31212" xr:uid="{C5898CD3-95E5-4E55-97B3-E7DFF2EDE9B8}"/>
    <cellStyle name="Comma 10 4 2 2 2 3" xfId="30642" xr:uid="{15F7C382-4917-4D01-9DFB-DA9009983639}"/>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2 3" xfId="31055" xr:uid="{5579DD09-2BFB-4FE1-912C-2BC187101C35}"/>
    <cellStyle name="Comma 10 4 4 2 4" xfId="30641" xr:uid="{18A4DFC5-33A3-47FD-833B-2AE056D5805F}"/>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5 2" xfId="29928" xr:uid="{2A9D8251-9F42-44B6-AE30-1987BF1D4A0C}"/>
    <cellStyle name="Comma 10 4 5 2 2" xfId="30953" xr:uid="{E9011422-05E3-4560-AAC8-5B0377BA6E5B}"/>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4 2" xfId="29886" xr:uid="{6D06C6E3-D0AD-422D-A9DE-E301F61D463B}"/>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6 6" xfId="31265" xr:uid="{A4D5031B-2004-4538-BF8C-B4A048DF0DB4}"/>
    <cellStyle name="Comma 10 7" xfId="24293" xr:uid="{344DCAF3-DA96-45E3-9F88-C607554C61E4}"/>
    <cellStyle name="Comma 10 7 2" xfId="27812" xr:uid="{1067AA7F-8FEA-4C90-923A-936739E57666}"/>
    <cellStyle name="Comma 10 7 3" xfId="31150" xr:uid="{C5496218-A9DD-47F3-8C2E-81E3ADC8FD5D}"/>
    <cellStyle name="Comma 10 8" xfId="28003" xr:uid="{E7712595-FDE1-4527-8110-F08C9BD2B4D5}"/>
    <cellStyle name="Comma 10 9" xfId="26455" xr:uid="{34BF2C5E-A5C7-4A84-AB73-BFB00FFDC39F}"/>
    <cellStyle name="Comma 10 9 2" xfId="30396" xr:uid="{36D04115-A232-4017-8499-A0543DF30744}"/>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4 2" xfId="30077" xr:uid="{1277A8FD-6083-436E-99F1-F49C951033A8}"/>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4 2" xfId="29771" xr:uid="{687E3D0F-93F6-41FC-A263-BC359B09D7DC}"/>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2 5" xfId="30420" xr:uid="{9C10034A-DB87-4E31-9765-1BF6E5A23CE8}"/>
    <cellStyle name="Comma 11 3 3" xfId="3624" xr:uid="{00000000-0005-0000-0000-0000C3010000}"/>
    <cellStyle name="Comma 11 3 4" xfId="24015" xr:uid="{14E1B29C-AAA1-44F5-AD07-8E4FC697E6A9}"/>
    <cellStyle name="Comma 11 3 4 2" xfId="29746" xr:uid="{0055F465-A603-4D53-9DBD-2C902049CB61}"/>
    <cellStyle name="Comma 11 3 5" xfId="29888" xr:uid="{CCF74651-5B1C-4DDE-B115-CAD74F391071}"/>
    <cellStyle name="Comma 11 3 6" xfId="30006" xr:uid="{30856FF1-EAAD-4839-AAFB-735735686948}"/>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2 5" xfId="31002" xr:uid="{E7EFB901-FFE8-4FD5-A500-07B63BEEACD2}"/>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2 2 2" xfId="29785" xr:uid="{62F9D09B-9FF7-422B-A32D-3D37D1704DEF}"/>
    <cellStyle name="Comma 12 2 2 2 2" xfId="30644" xr:uid="{BACC46BC-C29D-4BF8-8F5B-BCC14C871348}"/>
    <cellStyle name="Comma 12 2 3" xfId="29654" xr:uid="{B47812A9-F555-454A-8F3F-946EFB179A34}"/>
    <cellStyle name="Comma 12 2 4" xfId="30094" xr:uid="{F83BC86D-1566-4D14-ACFD-F33C31141344}"/>
    <cellStyle name="Comma 12 3" xfId="3625" xr:uid="{00000000-0005-0000-0000-0000C5010000}"/>
    <cellStyle name="Comma 12 3 2" xfId="29786" xr:uid="{33AA548C-D797-4568-9126-E3D501F4FDC8}"/>
    <cellStyle name="Comma 12 3 3" xfId="29656" xr:uid="{11D32195-315E-49FB-ABE2-A5A93DFF4A4E}"/>
    <cellStyle name="Comma 12 4" xfId="5536" xr:uid="{A85C391B-D1F2-4216-9318-8F0D3F6AE60C}"/>
    <cellStyle name="Comma 12 4 2" xfId="29740" xr:uid="{8C58184A-BAEB-4E53-8424-41182C888A46}"/>
    <cellStyle name="Comma 12 4 2 2" xfId="30643" xr:uid="{EDF49783-1110-4297-BDA9-D7B8F2510818}"/>
    <cellStyle name="Comma 12 4 3" xfId="30559" xr:uid="{BD86C246-5046-425B-9AA5-444941F4BC54}"/>
    <cellStyle name="Comma 12 5" xfId="23515" xr:uid="{07A7475F-DD9D-4311-BCE3-CDFB929ABEC3}"/>
    <cellStyle name="Comma 12 5 2" xfId="24226" xr:uid="{737B9A1D-50A5-487A-9FD7-3644CCD4DE49}"/>
    <cellStyle name="Comma 12 6" xfId="29837" xr:uid="{6E14ACA3-AD72-4CFF-AC57-1A7106AAB474}"/>
    <cellStyle name="Comma 12 7" xfId="29982" xr:uid="{7B26457B-B100-45C9-AEF8-717D44DFD419}"/>
    <cellStyle name="Comma 12 8" xfId="29655" xr:uid="{018DB76F-8040-473C-9051-83E285BBCC78}"/>
    <cellStyle name="Comma 13" xfId="4845" xr:uid="{98FB8AE3-8A74-4A04-B00D-D9411690E8F8}"/>
    <cellStyle name="Comma 13 2" xfId="23767" xr:uid="{8137F544-9DC0-4A1D-A743-03E39E4E26C7}"/>
    <cellStyle name="Comma 13 3" xfId="27977" xr:uid="{280881A1-6BC3-460B-B930-F17C044447D4}"/>
    <cellStyle name="Comma 13 3 2" xfId="29985" xr:uid="{450A7152-C174-465E-A145-7A65D7CDF750}"/>
    <cellStyle name="Comma 13 4" xfId="14133" xr:uid="{B486616B-8B26-4DA6-8C53-0516518C48A3}"/>
    <cellStyle name="Comma 13 5" xfId="29613" xr:uid="{5F5E5C0E-EC18-477B-9B73-CD31B3561E61}"/>
    <cellStyle name="Comma 13 6" xfId="29588" xr:uid="{FB89F83E-E37C-4FFC-BA48-F04575448186}"/>
    <cellStyle name="Comma 13 6 2" xfId="30103" xr:uid="{74667268-208E-4EAB-8D25-919982D3AA46}"/>
    <cellStyle name="Comma 13 7" xfId="31692" xr:uid="{2B7125CE-691E-46A9-A75B-A95548906904}"/>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17" xfId="30098" xr:uid="{30B0F030-09BF-4437-91FA-9ED25A3FEA9F}"/>
    <cellStyle name="Comma 18" xfId="31723" xr:uid="{5A735BE1-EE31-4062-BA14-CEB426306F19}"/>
    <cellStyle name="Comma 2" xfId="445" xr:uid="{00000000-0005-0000-0000-0000C6010000}"/>
    <cellStyle name="Comma 2 2" xfId="446" xr:uid="{00000000-0005-0000-0000-0000C7010000}"/>
    <cellStyle name="Comma 2 2 2" xfId="31728" xr:uid="{C33B1854-5409-47E0-9622-295106621573}"/>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2 6" xfId="31727" xr:uid="{B55E41AA-D6D3-4F04-B263-B9443017BE0A}"/>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3 6" xfId="31726"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2 2" xfId="29825" xr:uid="{DE635B18-0487-4AE6-BFE3-D3C44E388539}"/>
    <cellStyle name="Comma 4 2 2 3" xfId="23120" xr:uid="{ECBCBC83-1276-4F3B-90ED-6EB6B5E3BEE4}"/>
    <cellStyle name="Comma 4 2 3" xfId="1571" xr:uid="{00000000-0005-0000-0000-0000CD010000}"/>
    <cellStyle name="Comma 4 2 3 2" xfId="31304" xr:uid="{49A9EC71-F7ED-4673-8683-2A4474D511C9}"/>
    <cellStyle name="Comma 4 2 3 3" xfId="31257" xr:uid="{23FD20D2-6052-4A6D-AD0A-35FA86F58AFB}"/>
    <cellStyle name="Comma 4 2 4" xfId="1569" xr:uid="{00000000-0005-0000-0000-0000CE010000}"/>
    <cellStyle name="Comma 4 2 5" xfId="30398" xr:uid="{5DA86F6A-D3C0-4A5F-9842-2E156ABF6968}"/>
    <cellStyle name="Comma 4 2 5 2" xfId="30421" xr:uid="{9B6E160E-E0CE-4CCE-BEB0-650117FAFF0C}"/>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3 2" xfId="31305" xr:uid="{562EDFC7-98B1-48F5-955F-063537062A1F}"/>
    <cellStyle name="Comma 4 4 3 3" xfId="31268" xr:uid="{16BF9C11-0CAE-4CE6-9869-9C95A116E155}"/>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6 3" xfId="29820" xr:uid="{74EDB160-7CBA-4494-B188-F170C704F614}"/>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6 2" xfId="31306" xr:uid="{3EE936EE-7448-454D-8369-0075FED3742F}"/>
    <cellStyle name="Comma 4 6 3" xfId="31256" xr:uid="{AFF60B54-71D9-4F5E-95FC-6C8E9DA513F1}"/>
    <cellStyle name="Comma 4 7" xfId="29545" xr:uid="{B78349B5-AC35-4642-873C-F8F50234A6AC}"/>
    <cellStyle name="Comma 4 7 2" xfId="30397" xr:uid="{D7B37039-F76C-4235-9170-2C1DDBE8BE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2 2 2" xfId="31139" xr:uid="{BC4DE43E-54B6-47AE-8D8D-5E090F90402D}"/>
    <cellStyle name="Comma 5 10 2 2 2 2 3" xfId="30646" xr:uid="{780AA264-0FC4-467A-BD71-C14BFA2B4099}"/>
    <cellStyle name="Comma 5 10 2 2 3" xfId="10922" xr:uid="{B5528361-C365-4949-B220-3DC910C95B2B}"/>
    <cellStyle name="Comma 5 10 2 2 3 2" xfId="21302" xr:uid="{03F24B28-9B30-484A-95F2-76CD18C333A5}"/>
    <cellStyle name="Comma 5 10 2 2 4" xfId="23025" xr:uid="{6ED6C659-6C8B-4E98-AD16-21CAEAAA3990}"/>
    <cellStyle name="Comma 5 10 2 2 4 2" xfId="30076" xr:uid="{5D480D1D-8388-4F62-9CF4-9DBF9FA54D95}"/>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4 2" xfId="29772" xr:uid="{1FDA87F3-3FD6-448E-9F67-39316B95EE76}"/>
    <cellStyle name="Comma 5 10 2 4 2 2" xfId="31491" xr:uid="{1199F9C1-2C32-4C48-9889-51EEF7A981C2}"/>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2 2 2" xfId="31132" xr:uid="{D66B271E-31C5-428C-ACF2-9245CA7B6F3D}"/>
    <cellStyle name="Comma 5 10 3 2 2 2 3" xfId="30647" xr:uid="{5209E49B-98EE-4AAE-8B20-56D727995719}"/>
    <cellStyle name="Comma 5 10 3 2 3" xfId="10619" xr:uid="{B59C76FD-A4E9-4866-9F1E-6518BC0C5396}"/>
    <cellStyle name="Comma 5 10 3 2 3 2" xfId="20999" xr:uid="{47E7FFC6-63B5-4650-B36B-84C80C2755B8}"/>
    <cellStyle name="Comma 5 10 3 2 4" xfId="15333" xr:uid="{62DDD7AA-A1D8-420F-846E-73F0CBC3D630}"/>
    <cellStyle name="Comma 5 10 3 2 5" xfId="30422" xr:uid="{0D3BEB3D-D227-4EB9-9B37-EBD8C7DD146B}"/>
    <cellStyle name="Comma 5 10 3 3" xfId="3622" xr:uid="{00000000-0005-0000-0000-0000E0010000}"/>
    <cellStyle name="Comma 5 10 3 4" xfId="5538" xr:uid="{2F4176BB-1147-4705-9BF5-3478E814BF1F}"/>
    <cellStyle name="Comma 5 10 3 4 2" xfId="29748" xr:uid="{C0AE8EE6-7BBE-424E-806D-886FC26B0A0A}"/>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2 2" xfId="31239" xr:uid="{A60BA2E9-5E09-4F2A-9DB6-B3FEE45D40DC}"/>
    <cellStyle name="Comma 5 10 5 2 2 3" xfId="30645" xr:uid="{10006A27-5DF4-43B7-AE9F-0CE667495F20}"/>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2 2 2" xfId="31140" xr:uid="{BEACBA90-14BE-4F92-B5E7-3C26563FBC82}"/>
    <cellStyle name="Comma 5 11 2 2 2 2 3" xfId="30648" xr:uid="{EE401E08-5210-4185-B9F9-C2D3DC80A78B}"/>
    <cellStyle name="Comma 5 11 2 2 2 3" xfId="30079" xr:uid="{E6661E45-819E-42CB-8A7D-43A8E81FC579}"/>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4 2" xfId="29773" xr:uid="{5B89B83B-E1C6-40C5-AF29-1ADC272529C9}"/>
    <cellStyle name="Comma 5 11 2 5" xfId="22726" xr:uid="{8D9ECDAE-292F-46A0-BFD2-DA9957370FAD}"/>
    <cellStyle name="Comma 5 11 2 6" xfId="13513" xr:uid="{39ABB685-FAC4-4C1E-B36A-85BFF7734362}"/>
    <cellStyle name="Comma 5 11 2 7" xfId="29986" xr:uid="{A3343EC1-8F20-4E29-86BB-E29B03AAC49D}"/>
    <cellStyle name="Comma 5 11 3" xfId="1587" xr:uid="{00000000-0005-0000-0000-0000E4010000}"/>
    <cellStyle name="Comma 5 11 3 2" xfId="23722" xr:uid="{DE4AAC3D-5400-4129-ACD2-D8964E8AE622}"/>
    <cellStyle name="Comma 5 11 3 2 2" xfId="29676" xr:uid="{9474F383-D5BD-41F9-8619-741081722E0E}"/>
    <cellStyle name="Comma 5 11 3 2 2 2" xfId="30649" xr:uid="{14E09C75-6A48-4605-B0CF-75A08A9D1184}"/>
    <cellStyle name="Comma 5 11 3 3" xfId="25076" xr:uid="{C5B7A41E-9D71-47D2-9EF7-127D9DBA2D47}"/>
    <cellStyle name="Comma 5 11 3 3 2" xfId="30087" xr:uid="{234EB7E4-AF97-4EA4-B207-EBADEEC79F40}"/>
    <cellStyle name="Comma 5 11 3 3 3" xfId="29788" xr:uid="{93461E03-FAE1-47C5-BE60-8136A914F2E8}"/>
    <cellStyle name="Comma 5 11 3 4" xfId="29929" xr:uid="{ED92591A-7C8B-4C2B-9824-630241CBB16F}"/>
    <cellStyle name="Comma 5 11 3 5" xfId="30047" xr:uid="{A605A163-DF82-49C7-BA28-2842EBC3D630}"/>
    <cellStyle name="Comma 5 11 3 6" xfId="29657" xr:uid="{88614ECA-9FAA-44D9-8706-EB4957BA3CF1}"/>
    <cellStyle name="Comma 5 11 4" xfId="1585" xr:uid="{00000000-0005-0000-0000-0000E5010000}"/>
    <cellStyle name="Comma 5 11 4 2" xfId="25779" xr:uid="{DBEBD298-D49E-492E-82DD-D45AE9C70099}"/>
    <cellStyle name="Comma 5 11 4 2 2" xfId="29789" xr:uid="{6E3F2F72-313F-4976-A168-08F65B495545}"/>
    <cellStyle name="Comma 5 11 4 2 2 2" xfId="30650" xr:uid="{DD9EEB0E-77BF-4E10-96B5-564B49FC67E2}"/>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2 2" xfId="29801" xr:uid="{28069167-96F1-4760-B171-26C9359F893A}"/>
    <cellStyle name="Comma 5 12 2 2 2 2" xfId="30652" xr:uid="{1C15ADE8-9C6B-4E22-ABDB-1CDE3C1EAEF3}"/>
    <cellStyle name="Comma 5 12 2 3" xfId="25390" xr:uid="{743C3469-6FF5-41E6-ABC2-03AE1A3F0028}"/>
    <cellStyle name="Comma 5 12 2 3 2" xfId="30093" xr:uid="{8FDA08CE-536E-4BFE-98F8-7C70F6A1D15C}"/>
    <cellStyle name="Comma 5 12 2 3 3" xfId="29787" xr:uid="{4BBFA82A-C001-427F-A921-B1CB7AFDA3A9}"/>
    <cellStyle name="Comma 5 12 2 4" xfId="29918" xr:uid="{004245DF-BDE0-4333-8AC4-755018D8E4AD}"/>
    <cellStyle name="Comma 5 12 2 5" xfId="30032" xr:uid="{0ACE1595-6482-489E-B630-577F27B231A3}"/>
    <cellStyle name="Comma 5 12 2 6" xfId="29652" xr:uid="{2C57DB15-B736-4E88-AEC9-323F5ACFBD95}"/>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5 2 2" xfId="31111" xr:uid="{C0AE9176-2E0B-4399-B7EF-13AFE3E0D51C}"/>
    <cellStyle name="Comma 5 12 5 2 3" xfId="30651" xr:uid="{540D4B2D-5839-41C4-BB67-C634993101F7}"/>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2 2 2" xfId="31129" xr:uid="{449A2E8F-2AC7-47DC-B478-E5E05118B3AB}"/>
    <cellStyle name="Comma 5 13 2 2 2 3" xfId="30653" xr:uid="{9E013BF8-2A6D-4407-97E0-37CC1EB70273}"/>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4 2" xfId="29741" xr:uid="{83290D88-98BF-4B31-878D-137425176835}"/>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2 2" xfId="31193" xr:uid="{A859EBA4-C66C-49BD-9DEA-1AB3109F716F}"/>
    <cellStyle name="Comma 5 14 2 2 3" xfId="30654" xr:uid="{BEC1FD1F-B5EC-4F1A-BCDF-25B7ACE13F58}"/>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10" xfId="30619" xr:uid="{6CBFC4BF-7DDA-4C8A-94A9-9E3C38E62A4B}"/>
    <cellStyle name="Comma 5 2 11" xfId="30917" xr:uid="{8F444BA6-836C-451D-A598-AB3984741623}"/>
    <cellStyle name="Comma 5 2 2" xfId="460" xr:uid="{00000000-0005-0000-0000-0000EC010000}"/>
    <cellStyle name="Comma 5 2 2 2" xfId="1593" xr:uid="{00000000-0005-0000-0000-0000ED010000}"/>
    <cellStyle name="Comma 5 2 2 2 2" xfId="30596" xr:uid="{F2BDA96F-A29A-44D4-96C7-93F474199524}"/>
    <cellStyle name="Comma 5 2 2 2 2 2" xfId="30656" xr:uid="{7828C1F8-5535-4B0E-A3F8-9190370F23A7}"/>
    <cellStyle name="Comma 5 2 2 2 3" xfId="30560" xr:uid="{FE94402B-6C78-43D2-9887-F6959E6CC981}"/>
    <cellStyle name="Comma 5 2 2 2 4" xfId="30925" xr:uid="{3089C8D7-EDC7-49C2-98BE-A8D0DB944D04}"/>
    <cellStyle name="Comma 5 2 2 3" xfId="1594" xr:uid="{00000000-0005-0000-0000-0000EE010000}"/>
    <cellStyle name="Comma 5 2 2 3 2" xfId="30612" xr:uid="{8A82B498-C017-42E6-9D27-435A4DAFCF79}"/>
    <cellStyle name="Comma 5 2 2 3 2 2" xfId="30657" xr:uid="{84E2DE58-A4C0-4259-9280-0F10CD7AD0EB}"/>
    <cellStyle name="Comma 5 2 2 3 3" xfId="30573" xr:uid="{08126CC7-7B32-4987-B56B-3E8A92004100}"/>
    <cellStyle name="Comma 5 2 2 3 4" xfId="30939" xr:uid="{85BC386F-6704-42BC-B35B-A909453864AD}"/>
    <cellStyle name="Comma 5 2 2 4" xfId="1592" xr:uid="{00000000-0005-0000-0000-0000EF010000}"/>
    <cellStyle name="Comma 5 2 2 4 2" xfId="30548" xr:uid="{2B6B9656-2890-4C76-9E86-2F9A400B5207}"/>
    <cellStyle name="Comma 5 2 2 4 2 2" xfId="30658" xr:uid="{ABCDE278-9ADF-4B7C-B51D-6A70B9BEFAB0}"/>
    <cellStyle name="Comma 5 2 2 5" xfId="6597" xr:uid="{273D3645-09BF-4A18-A4AB-EDE25B05A3A6}"/>
    <cellStyle name="Comma 5 2 2 5 2" xfId="16977" xr:uid="{2C95035C-ACBA-47B5-BDB7-B687EB0B1702}"/>
    <cellStyle name="Comma 5 2 2 5 2 2" xfId="30655" xr:uid="{E4E4FE59-056E-41F0-8A6A-EBAEB1C31ADE}"/>
    <cellStyle name="Comma 5 2 2 5 3" xfId="30423" xr:uid="{81309697-6C75-42F8-A5FC-85A5EDEE9FEF}"/>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3 2" xfId="31241" xr:uid="{794021D0-B7E1-43D6-8B4B-606F025E00C3}"/>
    <cellStyle name="Comma 5 2 3 3" xfId="30408" xr:uid="{8B4B4793-C486-440B-BCBB-9B72DFB4032F}"/>
    <cellStyle name="Comma 5 2 4" xfId="29546" xr:uid="{508F08B6-13CA-453B-BC60-59F1E4465DDC}"/>
    <cellStyle name="Comma 5 2 4 2" xfId="30424" xr:uid="{30BD32B9-0394-4F1A-8237-D6AC5BD7AB92}"/>
    <cellStyle name="Comma 5 2 4 2 2" xfId="30597" xr:uid="{7C326B72-A0A1-4BC5-AB91-EEAB81161F94}"/>
    <cellStyle name="Comma 5 2 4 2 2 2" xfId="30659" xr:uid="{ED5AF7EF-0B78-407A-864D-EEEBE05E98FC}"/>
    <cellStyle name="Comma 5 2 4 2 3" xfId="30561" xr:uid="{92CD2FD6-65B4-444B-9BD4-8BD03B652048}"/>
    <cellStyle name="Comma 5 2 4 2 4" xfId="30926" xr:uid="{9F33CA11-07C6-481C-A78E-213CF504BA88}"/>
    <cellStyle name="Comma 5 2 4 3" xfId="30549" xr:uid="{0F4C2308-2688-446C-A27E-BFCE11140C68}"/>
    <cellStyle name="Comma 5 2 4 3 2" xfId="30631" xr:uid="{CFB4CA51-42B2-4BF5-9AF9-673F00BD5CFD}"/>
    <cellStyle name="Comma 5 2 4 3 3" xfId="30941" xr:uid="{35CEEE63-7BB2-4EEA-83CF-5333A9F63EF4}"/>
    <cellStyle name="Comma 5 2 4 4" xfId="30579" xr:uid="{79C2FE9C-BC47-45D3-81C7-55923423D801}"/>
    <cellStyle name="Comma 5 2 4 5" xfId="30620" xr:uid="{2D2FE097-3E58-4E43-B405-32F2F658B65A}"/>
    <cellStyle name="Comma 5 2 4 6" xfId="30918" xr:uid="{FFFC894D-F0FF-4CEA-9DAF-F49F3E52EACB}"/>
    <cellStyle name="Comma 5 2 4 7" xfId="31240" xr:uid="{2E5D930F-8B70-4941-B7AD-A1A539EE389A}"/>
    <cellStyle name="Comma 5 2 4 8" xfId="30409" xr:uid="{2F788AFF-2365-4173-9AD4-9EB5EE2CD90F}"/>
    <cellStyle name="Comma 5 2 5" xfId="30410" xr:uid="{1B854D74-2C11-4B25-A896-E9F8E6D4D71C}"/>
    <cellStyle name="Comma 5 2 5 2" xfId="30425" xr:uid="{C24CF4A1-604C-4A78-A752-E05C845168E9}"/>
    <cellStyle name="Comma 5 2 5 2 2" xfId="30598" xr:uid="{10A672CB-2ACF-4A8A-BC8B-83FA20866661}"/>
    <cellStyle name="Comma 5 2 5 2 2 2" xfId="30660" xr:uid="{96AF56BC-6E91-454F-A913-1B5EF260B524}"/>
    <cellStyle name="Comma 5 2 5 2 3" xfId="30562" xr:uid="{EB087388-5735-47DA-A778-C37D3BA09F7B}"/>
    <cellStyle name="Comma 5 2 5 2 4" xfId="30927" xr:uid="{9C5FD4B9-51E1-40C8-A1C0-B9DA63A12820}"/>
    <cellStyle name="Comma 5 2 5 3" xfId="30580" xr:uid="{594004CE-4C85-49C3-98D5-50D24316BFB4}"/>
    <cellStyle name="Comma 5 2 5 3 2" xfId="30632" xr:uid="{5DF27414-0425-4CEA-9FF2-B029A5DDBF7D}"/>
    <cellStyle name="Comma 5 2 5 3 3" xfId="30942" xr:uid="{7FF4A0CA-6FEC-4011-9105-1F245F102EA7}"/>
    <cellStyle name="Comma 5 2 5 4" xfId="30621" xr:uid="{8D5CFC01-28FD-48B9-B5AE-BF61C0025B69}"/>
    <cellStyle name="Comma 5 2 5 5" xfId="30919" xr:uid="{8B4C09D8-9DF0-4BAC-A0B6-095950680402}"/>
    <cellStyle name="Comma 5 2 6" xfId="30547" xr:uid="{5C64EDE1-D10D-405A-BEBE-498A5BCE0F98}"/>
    <cellStyle name="Comma 5 2 7" xfId="30570" xr:uid="{02BF2878-498D-48D7-8F68-577919C83D6F}"/>
    <cellStyle name="Comma 5 2 7 2" xfId="30609" xr:uid="{C0CD91E5-D6C5-434A-96EB-1B3A036C6BBA}"/>
    <cellStyle name="Comma 5 2 7 3" xfId="30628" xr:uid="{F8EDEA31-A8F6-431F-BA36-CFAAABCD185E}"/>
    <cellStyle name="Comma 5 2 7 4" xfId="30935" xr:uid="{47F7B796-4D4E-4909-966E-3439D41D5605}"/>
    <cellStyle name="Comma 5 2 8" xfId="30545" xr:uid="{B1DF5FDB-1841-4554-815D-7CDC6C437CC6}"/>
    <cellStyle name="Comma 5 2 9" xfId="30577" xr:uid="{A369C976-3FD5-4322-AB61-3F6F862BE607}"/>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2 3" xfId="31026" xr:uid="{D5BC14E3-2A5D-4C04-A1B3-FB7278D938D5}"/>
    <cellStyle name="Comma 5 3 2 2 2 5 2 4" xfId="30661" xr:uid="{88978C8C-DE0D-41D5-B666-4404FA6D88AC}"/>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6 2" xfId="29891" xr:uid="{9C519322-6E9C-4E0B-84A2-5A544F46923B}"/>
    <cellStyle name="Comma 5 3 2 2 2 6 2 2" xfId="30954" xr:uid="{405A5DEB-8EC3-4ABC-8B7D-3B894A42504F}"/>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2 3" xfId="31056" xr:uid="{7B903B43-0C6D-49A6-9727-D8D888B7F2E1}"/>
    <cellStyle name="Comma 5 3 2 2 3 4 2 4" xfId="30662" xr:uid="{041D7F03-0160-44D8-BDD1-0265CDA0BADC}"/>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5 2" xfId="29932" xr:uid="{494685AF-0887-4B2F-B673-AAA2D6A71859}"/>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4 2" xfId="29931" xr:uid="{9B2CC529-1177-42F3-BD02-4244CA3CA83A}"/>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2 5" xfId="31024" xr:uid="{5C44E956-2742-49E9-8428-22740D671C8D}"/>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2 3" xfId="31160" xr:uid="{6B1BD7C4-2E44-416A-8483-EDEB32572E10}"/>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2 3" xfId="31025" xr:uid="{DE62BA68-8C4C-4A75-84AA-7F79DFE185D2}"/>
    <cellStyle name="Comma 5 3 2 3 5 2 4" xfId="30663" xr:uid="{40E91CE9-FAE0-4A4A-BB16-C0782A9D60D7}"/>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6 2" xfId="29716" xr:uid="{E2CF8A21-A49D-4062-A218-0B7CB0D745A6}"/>
    <cellStyle name="Comma 5 3 2 3 6 2 2" xfId="30955" xr:uid="{8F8C2ECC-CE5A-415D-A9CD-A9A3EDB1C7F9}"/>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2 2" xfId="31213" xr:uid="{C3151A16-BBA8-47F1-A872-2F3F10860F06}"/>
    <cellStyle name="Comma 5 3 2 4 2 2 2 3" xfId="30665" xr:uid="{1B5DB8C6-AAB9-479C-98EA-E8DAB47A0D09}"/>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2 3" xfId="31057" xr:uid="{266785F0-BEB9-43B7-A016-7C4C3192ADB9}"/>
    <cellStyle name="Comma 5 3 2 4 4 2 4" xfId="30664" xr:uid="{3AD4EE4D-9551-418A-A0B9-356D5465EE8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5 2" xfId="29933" xr:uid="{33DA0D6C-2126-4F0E-A5AD-154CF23F8B14}"/>
    <cellStyle name="Comma 5 3 2 4 5 2 2" xfId="30956" xr:uid="{B6288167-F3EF-48C0-9EAE-9F49B165C7FC}"/>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4 2" xfId="29930" xr:uid="{25AF1F10-0E1C-4936-BC83-2F9C841885FC}"/>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2 2" xfId="31202" xr:uid="{53FEDC8F-7233-40C0-B6A8-00E9C84B4D91}"/>
    <cellStyle name="Comma 5 3 2 6 2 2 3" xfId="30666" xr:uid="{55A9D467-3BFB-4E0E-9EC3-17611FFA3CE0}"/>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2 3" xfId="31151" xr:uid="{E1BB7096-EC90-4029-B5A7-0FAD42F4C98A}"/>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2 3" xfId="31027" xr:uid="{C0D2D35F-E7B3-441D-B8A9-807C30CBF4A0}"/>
    <cellStyle name="Comma 5 3 3 2 5 2 4" xfId="30668" xr:uid="{17AF4E78-0E6D-4FCF-AFAC-0D2D6FE5164D}"/>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6 2" xfId="29717" xr:uid="{96A1D024-8268-4E76-B2EC-700DAF216034}"/>
    <cellStyle name="Comma 5 3 3 2 6 2 2" xfId="30957" xr:uid="{DAE0FF1E-EF08-43F3-A73C-BAA7B7306C91}"/>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2 3" xfId="31058" xr:uid="{4C1E76E2-FBC7-4E4E-BC49-BD83C1CFD7C0}"/>
    <cellStyle name="Comma 5 3 3 3 4 2 4" xfId="30669" xr:uid="{8927AF79-460F-4196-92BC-16D0CE048F72}"/>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5 2" xfId="29697" xr:uid="{81B28F9D-8AA9-4910-9A48-4EE65C1022E0}"/>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4 2" xfId="29934" xr:uid="{F801DD17-8BA2-4F48-B19F-F2110F15120C}"/>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2 3" xfId="31001" xr:uid="{5E573AEF-FC93-4A83-AC2B-6937BAD6C83E}"/>
    <cellStyle name="Comma 5 3 3 7 2 4" xfId="30667" xr:uid="{F7EA0D66-97C4-40F3-A931-FCFE523E7601}"/>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4 2" xfId="29935" xr:uid="{F7D8417D-86B8-44F3-8192-B6ED212C1704}"/>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4 2" xfId="29890" xr:uid="{28B005BD-8B7C-45F5-88C2-4C22FDFB4F10}"/>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2 3" xfId="31004" xr:uid="{652E968E-D3FA-4707-B01D-97094D6B1424}"/>
    <cellStyle name="Comma 5 3 4 5 2 4" xfId="30670" xr:uid="{4E2D6263-25F4-463D-94D3-1CFE66A370DC}"/>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2 2" xfId="31214" xr:uid="{4560F66A-A4EC-44A6-90F1-5DA7986E04EA}"/>
    <cellStyle name="Comma 5 3 5 2 2 2 3" xfId="30672" xr:uid="{DCC66FAA-4E41-4EFB-9B03-216E82F99718}"/>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2 3" xfId="31059" xr:uid="{157988F9-5057-414A-B1C6-730F9F4629FF}"/>
    <cellStyle name="Comma 5 3 5 4 2 4" xfId="30671" xr:uid="{BC30637A-9309-45D6-B3EA-4136BB8A9DA2}"/>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5 2" xfId="29686" xr:uid="{F9F675D5-8113-4588-A3AE-224FC6F06B9F}"/>
    <cellStyle name="Comma 5 3 5 5 2 2" xfId="30958" xr:uid="{7875E500-DBEB-4CA4-AF12-2A9373028ADD}"/>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2 2" xfId="31187" xr:uid="{2214C770-FEBD-4FB2-8153-96FA46F9B13C}"/>
    <cellStyle name="Comma 5 3 6 2 2 2 3" xfId="30673" xr:uid="{70A150DB-6F83-42B0-A715-A16026A0644F}"/>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4 2" xfId="29919" xr:uid="{C51E7046-954C-4FA0-81CA-3ABC12CDE141}"/>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4 2" xfId="29866" xr:uid="{148AE6C6-3C9E-4E6D-95C0-D85C88EDADA5}"/>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2 2 2" xfId="31119" xr:uid="{CF07C3AB-2C4D-472D-BC21-58F5BE798A45}"/>
    <cellStyle name="Comma 5 3 8 2 2 3" xfId="30674" xr:uid="{DD5071D3-B176-4A5E-B3EE-C9BC5649DD83}"/>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4 2" xfId="29937" xr:uid="{E77E4B37-1023-473D-B823-A966092B7334}"/>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3 3 2" xfId="29893" xr:uid="{F005C7EF-F97C-4135-81B0-7BB5D359B727}"/>
    <cellStyle name="Comma 5 4 2 2 3 4" xfId="30008" xr:uid="{BEF40FD6-867C-4F0E-B7D5-D2A9EEDAE25F}"/>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2 3" xfId="31029" xr:uid="{B6F58660-A39C-4763-8A43-9C253FD9994C}"/>
    <cellStyle name="Comma 5 4 2 2 5 2 4" xfId="30675" xr:uid="{3DD2E12D-D946-4D8E-BE9E-BC2E33A64C5A}"/>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2 2" xfId="31215" xr:uid="{D2B06BC6-FAB0-4DD2-A415-01FA1A682016}"/>
    <cellStyle name="Comma 5 4 2 3 2 2 2 3" xfId="30677" xr:uid="{6F17634A-C656-4BDE-ABDE-631F7F98A05E}"/>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2 3" xfId="31060" xr:uid="{D3CF83B4-480B-415E-AF73-CCC5FA70C824}"/>
    <cellStyle name="Comma 5 4 2 3 4 2 4" xfId="30676" xr:uid="{10FA5DDB-8E66-4A39-BFBF-D09CDB0960E7}"/>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5 2" xfId="29687" xr:uid="{9F3CE6F8-799E-4FBC-A9D4-FAF867C49683}"/>
    <cellStyle name="Comma 5 4 2 3 5 2 2" xfId="30959" xr:uid="{F99190AE-028F-4301-BB9F-1110E074192D}"/>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4 2" xfId="29936" xr:uid="{397CB543-DEA8-462F-98D6-8A7C5CBC8C95}"/>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4 2" xfId="29872" xr:uid="{B8527FC9-A446-4C93-90A2-78F2ABD5D9F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2 3" xfId="31157" xr:uid="{E403FF4C-B1E8-42E1-9ECF-5008D27D4796}"/>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2 3" xfId="31030" xr:uid="{DEF4EEB6-28AB-41BA-BFF2-7A7C61321EAB}"/>
    <cellStyle name="Comma 5 4 3 2 5 2 4" xfId="30679" xr:uid="{4EF6A5C3-375D-4403-9D1B-8D91B43C7AAA}"/>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6 2" xfId="29718" xr:uid="{1A4A5A7C-7351-43D2-B3DF-864B1C97F00E}"/>
    <cellStyle name="Comma 5 4 3 2 6 2 2" xfId="30960" xr:uid="{4E9CD10B-1971-4E18-B1AD-EC7A5CB51431}"/>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2 3" xfId="31061" xr:uid="{4ECFCCE6-377C-43EB-B657-8F00BA251960}"/>
    <cellStyle name="Comma 5 4 3 3 4 2 4" xfId="30680" xr:uid="{3876AF0A-6E4D-4053-9A80-038F6DCD8EF8}"/>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5 2" xfId="29703" xr:uid="{B15CE909-C9C3-40A0-8455-FE5E12A46018}"/>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4 2" xfId="29938" xr:uid="{0A80C9F8-3AA4-40ED-9AE4-5B274546AA28}"/>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2 3" xfId="31005" xr:uid="{F0229DE4-DA70-4444-888D-FB38F150BD65}"/>
    <cellStyle name="Comma 5 4 3 6 2 4" xfId="30678" xr:uid="{B578D268-E4DF-43C5-9C96-327C24967103}"/>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4 2" xfId="29939" xr:uid="{F25E46E9-8558-4043-ADCB-9C9C47D7CEFB}"/>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3 3 2" xfId="29892" xr:uid="{8D77C375-FDEC-4907-A255-D0B6239AD792}"/>
    <cellStyle name="Comma 5 4 4 3 4" xfId="30007" xr:uid="{CDF06ABB-B7EB-4325-89E0-F9CB296CBBCC}"/>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2 3" xfId="31028" xr:uid="{DAB37AB3-6C01-4DC1-9197-01E7A80416DE}"/>
    <cellStyle name="Comma 5 4 4 5 2 4" xfId="30681" xr:uid="{1F8F53D2-8B33-42D3-9E60-E867CD366200}"/>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2 2" xfId="31216" xr:uid="{F2BAD945-64C0-4B38-8C09-26DD496487BE}"/>
    <cellStyle name="Comma 5 4 5 2 2 2 3" xfId="30683" xr:uid="{A3310739-5307-4198-8F24-D15B491AA5A8}"/>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2 3" xfId="31062" xr:uid="{3984102B-822A-450E-A43C-4246090CCDB8}"/>
    <cellStyle name="Comma 5 4 5 4 2 4" xfId="30682" xr:uid="{588785B0-3463-43A7-92E2-9D66925BECD9}"/>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5 2" xfId="29682" xr:uid="{4487DE43-472A-4A71-9B22-68844F54F5CF}"/>
    <cellStyle name="Comma 5 4 5 5 2 2" xfId="30961" xr:uid="{7EF5E265-F8DD-42D8-916E-4FE670324B78}"/>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2 2" xfId="31188" xr:uid="{65375153-FF84-4309-A5AB-7211D688AF6C}"/>
    <cellStyle name="Comma 5 4 6 2 2 2 3" xfId="30684" xr:uid="{AA82D6A9-E423-4665-BA59-CD8573E965C4}"/>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4 2" xfId="29920" xr:uid="{DEBEC20E-7EF6-43C2-8010-087AFB98BA3B}"/>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4 2" xfId="29860" xr:uid="{81821E37-88CD-41E0-A9C6-01CE1D5393AD}"/>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2 2 2" xfId="31120" xr:uid="{5C2AB8B5-A73F-4FCC-AF90-57C166D98ABC}"/>
    <cellStyle name="Comma 5 4 8 2 2 3" xfId="30685" xr:uid="{E0BA424B-14C3-40B8-BACF-E009F7A5BEF5}"/>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4 2" xfId="29941" xr:uid="{0D010CB5-5F6A-4720-B93A-F2E76E3D3185}"/>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3 3 2" xfId="29895" xr:uid="{2E172FD6-8857-4391-B419-ABFDC80BB508}"/>
    <cellStyle name="Comma 5 5 2 2 3 4" xfId="30009" xr:uid="{90B5CBFA-773D-4DCA-9D81-2CAA54A6CBB0}"/>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2 3" xfId="31031" xr:uid="{4BA37740-99D8-4CB4-B471-35EA920B8290}"/>
    <cellStyle name="Comma 5 5 2 2 5 2 4" xfId="30686" xr:uid="{AC70B46C-F6DA-4750-B6ED-B64C9D0A9C69}"/>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2 2" xfId="31217" xr:uid="{25CDBFA8-B5EF-4E3D-9F68-CCC9EBFB7FA2}"/>
    <cellStyle name="Comma 5 5 2 3 2 2 2 3" xfId="30688" xr:uid="{59C9BFCC-C44C-4B53-BDE8-EA9524F87295}"/>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2 3" xfId="31063" xr:uid="{5EB8706E-0031-40A6-9765-3B305E95095B}"/>
    <cellStyle name="Comma 5 5 2 3 4 2 4" xfId="30687" xr:uid="{033FE0DB-75AA-4554-B811-17A0F466E96D}"/>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5 2" xfId="29700" xr:uid="{5D2D8791-0CFD-4C9F-850F-A68D1255BD93}"/>
    <cellStyle name="Comma 5 5 2 3 5 2 2" xfId="30962" xr:uid="{A2A588AE-3984-4379-8013-6E0918DDA01D}"/>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4 2" xfId="29940" xr:uid="{31D45137-92A6-45CF-83E9-6D020EE1BB31}"/>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4 2" xfId="29883" xr:uid="{9981A58F-D7D0-4204-A4F1-535CDEC7F29D}"/>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4 2" xfId="29942" xr:uid="{6B08990C-50CE-496C-AF55-F4679CB10C17}"/>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2 5" xfId="30426" xr:uid="{DD045C8D-2616-4424-BD5E-1B33066A33C9}"/>
    <cellStyle name="Comma 5 5 3 3 3" xfId="3631" xr:uid="{00000000-0005-0000-0000-000023020000}"/>
    <cellStyle name="Comma 5 5 3 3 4" xfId="5571" xr:uid="{D0F45DDC-9CDB-4C3E-93A0-24657C4062B9}"/>
    <cellStyle name="Comma 5 5 3 3 4 2" xfId="29894" xr:uid="{531BF005-CF26-4DAC-B1C2-BD66BC46E9D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2 5" xfId="31006" xr:uid="{58E598E3-3590-49F1-B280-EAD888A0713F}"/>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2 2" xfId="29802" xr:uid="{75BDAE03-1549-48B9-83F3-375AF8EEC7A4}"/>
    <cellStyle name="Comma 5 5 4 2 2 2 2" xfId="30690" xr:uid="{AF1A20E1-C8F0-45DD-A69C-428A1597AB3F}"/>
    <cellStyle name="Comma 5 5 4 2 3" xfId="25589" xr:uid="{C5C79797-796D-481F-AAE7-1B994078CEAF}"/>
    <cellStyle name="Comma 5 5 4 2 4" xfId="30048"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2 3" xfId="31064" xr:uid="{7DC98981-9C7C-4223-A8C3-16FADEBAB0FA}"/>
    <cellStyle name="Comma 5 5 4 5 2 4" xfId="30689" xr:uid="{20EB5551-7940-4282-AE60-DB9923A87B4E}"/>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2 2" xfId="31168" xr:uid="{3DC96652-2A4E-41B6-B5B5-AF5C41938E4F}"/>
    <cellStyle name="Comma 5 5 5 2 2 2 3" xfId="30691" xr:uid="{727C6657-9979-41CA-8FB2-D04CBFA2548B}"/>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4 2" xfId="29839" xr:uid="{232E3991-FF0B-45E7-A910-79D7101065D5}"/>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4 2" xfId="29857" xr:uid="{57A21993-13B3-4F68-9E76-EAB12ABFCDAB}"/>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4 2" xfId="29944" xr:uid="{5B635471-5052-46FB-B146-0AFDD2B36BB8}"/>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3 3 2" xfId="29897" xr:uid="{E6772AFF-F70E-4799-AD63-89E737EDB507}"/>
    <cellStyle name="Comma 5 6 2 2 3 4" xfId="30010" xr:uid="{D420D383-93D8-4BAC-8C64-58B618B5958B}"/>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2 3" xfId="31032" xr:uid="{1EA9922A-E309-408C-BB74-3D1F5E1A14F2}"/>
    <cellStyle name="Comma 5 6 2 2 5 2 4" xfId="30692" xr:uid="{885FB70C-6BB5-4532-A96A-20D44FAFED30}"/>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2 2" xfId="31218" xr:uid="{E754FD69-8023-47E5-8936-45EC17C01A95}"/>
    <cellStyle name="Comma 5 6 2 3 2 2 2 3" xfId="30694" xr:uid="{8B730094-61E6-4360-85C8-E6490B245982}"/>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2 3" xfId="31065" xr:uid="{0BCC3248-510F-4F80-AE31-2C20A5227116}"/>
    <cellStyle name="Comma 5 6 2 3 4 2 4" xfId="30693" xr:uid="{9A1704C5-92D3-4EC2-ABE4-64113981F989}"/>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5 2" xfId="29713" xr:uid="{4E272700-95C3-44A0-BF31-07E252DAB136}"/>
    <cellStyle name="Comma 5 6 2 3 5 2 2" xfId="30963" xr:uid="{AF3CA143-BBE9-44FB-93FF-A7145ECBFBE4}"/>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4 2" xfId="29943" xr:uid="{9FB3FC22-56A3-44B5-87A0-EBCF4B7BBF43}"/>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4 2" xfId="29887" xr:uid="{BA1CDCF9-FD46-4D60-8CA7-A7079119BBF5}"/>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4 2" xfId="29945" xr:uid="{8B1B28A8-133C-4516-A9F3-7FE36BF04379}"/>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2 5" xfId="30427" xr:uid="{ED4880D0-7E90-4301-AA4F-4731D701629B}"/>
    <cellStyle name="Comma 5 6 3 3 3" xfId="3539" xr:uid="{00000000-0005-0000-0000-000037020000}"/>
    <cellStyle name="Comma 5 6 3 3 4" xfId="5579" xr:uid="{761EBF54-5B24-4AA9-86E2-6BDAAF962FA7}"/>
    <cellStyle name="Comma 5 6 3 3 4 2" xfId="29896" xr:uid="{AB4FD6CD-0861-47AC-BFF8-0942381BE83B}"/>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2 5" xfId="31007" xr:uid="{B8E6B64A-486D-4071-8DC3-AA330959E8E0}"/>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2 2" xfId="29831" xr:uid="{ACAEC5BD-7D04-4A07-8311-C37FECBDA470}"/>
    <cellStyle name="Comma 5 6 4 2 2 2 2" xfId="30696" xr:uid="{6FD28594-8527-46A9-81FF-53A5969F8A03}"/>
    <cellStyle name="Comma 5 6 4 2 3" xfId="23615" xr:uid="{EB20E96A-ABBE-4405-A83A-0C56D225D782}"/>
    <cellStyle name="Comma 5 6 4 2 4" xfId="30049"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2 3" xfId="31066" xr:uid="{F2786672-7DFE-4FB0-BA25-C00762325A99}"/>
    <cellStyle name="Comma 5 6 4 5 2 4" xfId="30695" xr:uid="{4B424C80-EECD-4381-B558-D0681B8D1102}"/>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2 2" xfId="31203" xr:uid="{7D4C9951-2CC3-4A50-BBC9-67EE0E29863D}"/>
    <cellStyle name="Comma 5 6 5 2 2 2 3" xfId="30697" xr:uid="{776FC7D4-7BCD-4D98-A3F7-74BEEC5CD323}"/>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4 2" xfId="29840" xr:uid="{C378B11F-FE1B-4D48-8F76-B07AE9EB0C13}"/>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4 2" xfId="29869" xr:uid="{C06840A9-7BF7-48E8-BD43-5AA0864EF63B}"/>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2 2" xfId="29733" xr:uid="{FE2222D0-7793-40F0-A436-798F90E6F940}"/>
    <cellStyle name="Comma 5 7 2 2 2 2 2 2" xfId="30699" xr:uid="{9BD97334-2881-445B-A34E-42326F312AE5}"/>
    <cellStyle name="Comma 5 7 2 2 2 3" xfId="25601" xr:uid="{2E4144DF-BA35-444A-B073-CD4ECDA4E41B}"/>
    <cellStyle name="Comma 5 7 2 2 2 4" xfId="30050" xr:uid="{9E34B2C9-B31D-4C5D-8B66-EEB757494DBF}"/>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2 2" xfId="31177" xr:uid="{0FF2F87E-EA1D-4F08-B923-8F0B3224573A}"/>
    <cellStyle name="Comma 5 7 2 2 5 2 3" xfId="30698" xr:uid="{A84E266A-6C4D-48FB-B0F5-7AE41F9D8B5F}"/>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2 5" xfId="30428" xr:uid="{73CA2C10-218A-4D2A-81E4-A47A78477738}"/>
    <cellStyle name="Comma 5 7 2 3 3" xfId="3541" xr:uid="{00000000-0005-0000-0000-000046020000}"/>
    <cellStyle name="Comma 5 7 2 3 4" xfId="5582" xr:uid="{F1C4E9C9-E7C5-4999-9F4B-6A3BEE167DF3}"/>
    <cellStyle name="Comma 5 7 2 3 4 2" xfId="29749" xr:uid="{9A070076-FD0C-4E69-84C5-AB1037CE374D}"/>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2 3" xfId="31109" xr:uid="{F57B2301-3A0F-4B61-985A-7206CFD1129C}"/>
    <cellStyle name="Comma 5 7 2 4 2 2 4" xfId="30700" xr:uid="{A568AC5A-EBC6-4C11-987C-AB2234DC4239}"/>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4 3 2" xfId="29898" xr:uid="{9C01E95A-74BC-47F7-B7A5-8BC1061F59A5}"/>
    <cellStyle name="Comma 5 7 2 4 4" xfId="30011" xr:uid="{106398AA-ED2F-4348-890B-9FBF05EF801E}"/>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2 2" xfId="29675" xr:uid="{2D743BA9-5D74-41FF-8A56-E6FF48540754}"/>
    <cellStyle name="Comma 5 7 3 2 2 2 2" xfId="30702" xr:uid="{F8B265D7-D215-4C1F-B255-1B417890B3FC}"/>
    <cellStyle name="Comma 5 7 3 2 3" xfId="24034" xr:uid="{A956536C-0D0C-4B64-AB6C-3D32B84691CB}"/>
    <cellStyle name="Comma 5 7 3 2 3 2" xfId="27244" xr:uid="{2D391E2F-17BF-40F3-AC9B-F935480D75C5}"/>
    <cellStyle name="Comma 5 7 3 2 4" xfId="30051" xr:uid="{7D739D2D-6EFB-4DC1-9CEE-49DF4959E17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2 3" xfId="31067" xr:uid="{4F35AD9B-147C-403E-AC2A-4005FB889638}"/>
    <cellStyle name="Comma 5 7 3 5 2 4" xfId="30701" xr:uid="{2CF44F40-820F-4CCA-B82A-E11E5C240E31}"/>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2 2" xfId="29828" xr:uid="{F7CD230F-B65A-4593-9417-9FB6AD98AA28}"/>
    <cellStyle name="Comma 5 7 4 2 2 2 2" xfId="30704" xr:uid="{8D9CD661-7477-4CA4-A153-5E6471FBB6CB}"/>
    <cellStyle name="Comma 5 7 4 2 3" xfId="23287" xr:uid="{D45419FA-DEA1-4FF5-944A-3804F3B313AF}"/>
    <cellStyle name="Comma 5 7 4 2 4" xfId="30033" xr:uid="{AC32E726-9F55-4195-96E0-7352BD474D9D}"/>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5 2 2" xfId="31112" xr:uid="{FF2EE620-52C5-4E38-901B-D8EC7D6F936B}"/>
    <cellStyle name="Comma 5 7 4 5 2 3" xfId="30703" xr:uid="{1BAA88F6-1BCE-4EA7-8A2A-713DC40B742F}"/>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2 5" xfId="30429" xr:uid="{0C859140-1E98-42C7-9ADC-47E8A5D1F2C8}"/>
    <cellStyle name="Comma 5 7 5 3" xfId="3707" xr:uid="{00000000-0005-0000-0000-000051020000}"/>
    <cellStyle name="Comma 5 7 5 4" xfId="5583" xr:uid="{445FBE4B-D100-4012-9843-6726F1C23419}"/>
    <cellStyle name="Comma 5 7 5 4 2" xfId="29841" xr:uid="{04BAC53C-0E86-4839-945D-6630D920F403}"/>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6 4 2" xfId="29880" xr:uid="{46A80738-32FD-4F61-83A7-D4444073205A}"/>
    <cellStyle name="Comma 5 7 6 5" xfId="30002" xr:uid="{9E45B833-AA3E-4C42-86BA-FF11565FD327}"/>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2 2 2" xfId="31141" xr:uid="{45C30206-3A93-4FA0-9F4F-E970C6555ABA}"/>
    <cellStyle name="Comma 5 8 2 2 2 2 2 3" xfId="30705" xr:uid="{40931A3F-EFB0-4B78-8C96-34DE658927E1}"/>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4 2" xfId="29774" xr:uid="{06F5E240-6626-40DD-94FD-891798718C4E}"/>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2 2" xfId="30706" xr:uid="{33BA462E-2DD6-45C4-9B64-D122CEE1605E}"/>
    <cellStyle name="Comma 5 8 2 3 2 3" xfId="30550" xr:uid="{B6513C23-9EE7-4413-9D8F-CAD62F9FD3DE}"/>
    <cellStyle name="Comma 5 8 2 3 3" xfId="23015" xr:uid="{DB6EE825-2DCD-429A-9F59-4AC7F43A2769}"/>
    <cellStyle name="Comma 5 8 2 3 4" xfId="30052" xr:uid="{978411B6-56DD-4C90-89F4-2121420A39C1}"/>
    <cellStyle name="Comma 5 8 2 3 5" xfId="29658" xr:uid="{A80A5DC5-EADA-408A-9E37-AA5872793871}"/>
    <cellStyle name="Comma 5 8 2 4" xfId="1671" xr:uid="{00000000-0005-0000-0000-000058020000}"/>
    <cellStyle name="Comma 5 8 2 4 2" xfId="28517" xr:uid="{DB5287D2-A3BC-4D9D-A5AD-D97C9934A7A4}"/>
    <cellStyle name="Comma 5 8 2 4 2 2" xfId="30707" xr:uid="{A3272CAB-83C9-416E-A5D9-D0B05295D51B}"/>
    <cellStyle name="Comma 5 8 2 4 2 3" xfId="30582" xr:uid="{E0F084EF-22C3-46D5-95E2-A0541AFFE25C}"/>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2 2" xfId="29806" xr:uid="{A16796A0-C536-46DB-8E0E-8CC66009832A}"/>
    <cellStyle name="Comma 5 8 3 2 2 2 2" xfId="30709" xr:uid="{F658FE12-6F3E-4B0A-B54E-A7FF09FDADE0}"/>
    <cellStyle name="Comma 5 8 3 2 3" xfId="25442" xr:uid="{8F83E9BD-D752-4670-83D0-42D787B89054}"/>
    <cellStyle name="Comma 5 8 3 2 3 2" xfId="27839" xr:uid="{3EDC9502-0DFD-4975-83D4-00C65AD487AD}"/>
    <cellStyle name="Comma 5 8 3 2 4" xfId="30034" xr:uid="{D3FD3568-0D74-4E96-85CC-D3A48B10523B}"/>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2 2" xfId="31170" xr:uid="{842693BC-CC20-404C-8856-79558A6CD263}"/>
    <cellStyle name="Comma 5 8 3 5 2 3" xfId="30708" xr:uid="{813779E3-886C-4293-B28F-F0E9872B5AA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2 2 2" xfId="31133" xr:uid="{62D238FC-6347-4192-97CE-39DC26771B37}"/>
    <cellStyle name="Comma 5 8 4 2 2 2 3" xfId="30710" xr:uid="{CA877F40-44FB-4FD0-BE13-08310BD6406D}"/>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4 2" xfId="29750" xr:uid="{B23374D4-9EA4-47D3-8221-B7DC4E11F6B5}"/>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2 5" xfId="30430" xr:uid="{3EAE95C7-3CF1-49BF-B334-23DF8958441E}"/>
    <cellStyle name="Comma 5 8 5 3" xfId="2085" xr:uid="{00000000-0005-0000-0000-00005E020000}"/>
    <cellStyle name="Comma 5 8 5 4" xfId="24919" xr:uid="{73CD0007-7AA6-4C23-BE0B-E3F5295A5FA9}"/>
    <cellStyle name="Comma 5 8 5 4 2" xfId="29899" xr:uid="{5F75C6C7-0D1C-4F31-BA20-114360A40F9E}"/>
    <cellStyle name="Comma 5 8 5 5" xfId="30012" xr:uid="{C09199D8-A0F8-4F00-B4B1-D5B29F949D0F}"/>
    <cellStyle name="Comma 5 8 6" xfId="1670" xr:uid="{00000000-0005-0000-0000-00005F020000}"/>
    <cellStyle name="Comma 5 8 6 2" xfId="26584" xr:uid="{422903AC-287E-4EC3-BB8E-0A504F69CB1D}"/>
    <cellStyle name="Comma 5 8 6 2 2" xfId="30711" xr:uid="{3462D339-733B-4AEB-9A0A-A3A3A15B2E2A}"/>
    <cellStyle name="Comma 5 8 6 2 3" xfId="30581" xr:uid="{646BD82D-6032-48CF-BAD3-144F8987CF64}"/>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2 2 2" xfId="31134" xr:uid="{6BE75A01-8681-4A86-852E-5CA96578CD07}"/>
    <cellStyle name="Comma 5 9 2 2 2 2 2 3" xfId="30712" xr:uid="{4CB97A7A-50B9-47D4-B501-400C9AC937B3}"/>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4 2" xfId="29762" xr:uid="{5A5A3821-4E20-4ABC-8E69-75E4640375B8}"/>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2 2" xfId="30713" xr:uid="{47DB5FD4-96FA-4173-8E53-6DA4234BEA2D}"/>
    <cellStyle name="Comma 5 9 2 3 2 3" xfId="30551" xr:uid="{F5088134-8CE5-4A2C-9753-895A284CAC6E}"/>
    <cellStyle name="Comma 5 9 2 3 3" xfId="22954" xr:uid="{1221D88C-6031-4EEF-9013-D90C6923BB63}"/>
    <cellStyle name="Comma 5 9 2 3 4" xfId="30035" xr:uid="{8E6C886B-4461-492D-A2D3-77A7DD14FA89}"/>
    <cellStyle name="Comma 5 9 2 3 5" xfId="29659" xr:uid="{5C83A64C-738C-4B76-A536-451C4CDAEBDA}"/>
    <cellStyle name="Comma 5 9 2 4" xfId="1680" xr:uid="{00000000-0005-0000-0000-000064020000}"/>
    <cellStyle name="Comma 5 9 2 4 2" xfId="26142" xr:uid="{11F3DDB7-F030-4752-8665-FF4829009ADA}"/>
    <cellStyle name="Comma 5 9 2 4 2 2" xfId="30714" xr:uid="{BD8F26DD-5947-436A-8E4A-F7C8D3342C18}"/>
    <cellStyle name="Comma 5 9 2 4 2 3" xfId="30584" xr:uid="{A1610AE6-DFB3-4902-854F-8CE0CA56D516}"/>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5 5" xfId="30615" xr:uid="{06850C7D-2AAC-4475-AD05-17DE7A9F5617}"/>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2 2" xfId="30716" xr:uid="{B0C70532-9092-4845-BAD0-1BA2E82A1E86}"/>
    <cellStyle name="Comma 5 9 3 2 2 3" xfId="30599" xr:uid="{431458AB-C9BA-4E59-BFC7-8AC4B17F7501}"/>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2 2" xfId="31196" xr:uid="{0301959F-F531-44B8-B593-826B6FD4315E}"/>
    <cellStyle name="Comma 5 9 3 5 2 3" xfId="30715" xr:uid="{84D65F06-96BE-4435-B794-A50A7ACD6ECD}"/>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2 2 2" xfId="31124" xr:uid="{0B51279B-2A5B-4395-ADC6-689D69249167}"/>
    <cellStyle name="Comma 5 9 4 2 2 2 3" xfId="30717" xr:uid="{2B2AC912-036D-468D-8CF3-4AA2B8F5290D}"/>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4 4 2" xfId="29735" xr:uid="{23982877-3765-4743-AD98-45F4A9C681B2}"/>
    <cellStyle name="Comma 5 9 4 5" xfId="29842" xr:uid="{45E3FC05-22F4-4882-A2EE-6AE2BB9EB86D}"/>
    <cellStyle name="Comma 5 9 4 6" xfId="29987" xr:uid="{6B05C73D-E431-4BD3-A0E9-D68B75A751E3}"/>
    <cellStyle name="Comma 5 9 5" xfId="1687" xr:uid="{00000000-0005-0000-0000-00006A020000}"/>
    <cellStyle name="Comma 5 9 5 2" xfId="24213" xr:uid="{4EF621CF-F50D-4230-AF83-2E870655BDA3}"/>
    <cellStyle name="Comma 5 9 5 2 2" xfId="29796" xr:uid="{AC7AD2D9-EE19-437C-B1CB-74F8FC52A265}"/>
    <cellStyle name="Comma 5 9 5 2 2 2" xfId="30718" xr:uid="{B026E2CA-F479-4414-B3BC-598E63AD2D30}"/>
    <cellStyle name="Comma 5 9 5 3" xfId="24965" xr:uid="{569BA925-3A3B-4717-B1B9-3D852F1BB19D}"/>
    <cellStyle name="Comma 5 9 5 4" xfId="30013" xr:uid="{0A634316-065C-4E51-B319-E58017A9EF5E}"/>
    <cellStyle name="Comma 5 9 6" xfId="1679" xr:uid="{00000000-0005-0000-0000-00006B020000}"/>
    <cellStyle name="Comma 5 9 6 2" xfId="27176" xr:uid="{14EF25F5-D9BE-45D5-9005-4E60957A0203}"/>
    <cellStyle name="Comma 5 9 6 2 2" xfId="30719" xr:uid="{FDE5ECE4-C2F4-4D3A-A86F-4B131C787202}"/>
    <cellStyle name="Comma 5 9 6 2 3" xfId="30583" xr:uid="{A40CFB98-27E5-4F51-8348-E9CA033F2552}"/>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2 2" xfId="29822" xr:uid="{993FD6BC-13E5-4F0C-A1CB-0B9266626B05}"/>
    <cellStyle name="Comma 6 3 2 3" xfId="24574" xr:uid="{A28E2AF0-11DC-454F-8523-E8CC9FF3477F}"/>
    <cellStyle name="Comma 6 3 3" xfId="1690" xr:uid="{00000000-0005-0000-0000-000070020000}"/>
    <cellStyle name="Comma 6 3 3 2" xfId="31307" xr:uid="{B892DCB0-225F-4A82-BF1C-F3D3857F7969}"/>
    <cellStyle name="Comma 6 3 3 3" xfId="31266" xr:uid="{6EC989E8-EEBE-4E56-B842-6FAA8089D686}"/>
    <cellStyle name="Comma 6 3 4" xfId="1688" xr:uid="{00000000-0005-0000-0000-000071020000}"/>
    <cellStyle name="Comma 6 3 5" xfId="30400" xr:uid="{826A58AB-2EF0-437D-8B25-98E5B40781A9}"/>
    <cellStyle name="Comma 6 3 5 2" xfId="30431" xr:uid="{C80FF380-C62E-48FE-B3CF-F41618084E64}"/>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4 2" xfId="29947" xr:uid="{233E463F-54C2-4C29-870A-0D49BFA16A91}"/>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3 3 2" xfId="29901" xr:uid="{4DA074B1-E9A6-4FB2-9574-AF0CB56E487E}"/>
    <cellStyle name="Comma 6 4 2 2 3 4" xfId="30015" xr:uid="{B0E6ED8B-7F94-4C65-B922-D81312B6C1B9}"/>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2 3" xfId="31034" xr:uid="{E5D61C2A-5E38-417B-8489-A5D1DF3FC18F}"/>
    <cellStyle name="Comma 6 4 2 2 5 2 4" xfId="30720" xr:uid="{0FF41AB0-D970-4E31-9E8E-8298D6AF25BD}"/>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2 2" xfId="31219" xr:uid="{020E94C7-3C33-4C62-9CE1-8B3A7270B784}"/>
    <cellStyle name="Comma 6 4 2 3 2 2 2 3" xfId="30722" xr:uid="{F335279E-1B9E-4D18-8CA1-66BD0EDC3A2A}"/>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2 3" xfId="31068" xr:uid="{55898A08-20A6-4893-81F2-362535D71995}"/>
    <cellStyle name="Comma 6 4 2 3 4 2 4" xfId="30721" xr:uid="{991663E5-093A-4C82-AB81-8EF79A9D4B8B}"/>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5 2" xfId="29688" xr:uid="{63269818-A85D-49A6-B8ED-4F376BDFFA23}"/>
    <cellStyle name="Comma 6 4 2 3 5 2 2" xfId="30964" xr:uid="{7D70C7BF-EF85-401A-AD86-BF5235BE5695}"/>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4 2" xfId="29946" xr:uid="{F9D8C378-6662-4A0B-BF57-80CDD28C6729}"/>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4 2" xfId="29873" xr:uid="{1F5868CB-B8F6-4FD2-BE45-16F85B1BB38D}"/>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2 3" xfId="31159" xr:uid="{B8B7D374-F9E5-4444-AC13-477FC287386D}"/>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2 3" xfId="31035" xr:uid="{48EC53A8-509B-4602-9481-7646B7A295C3}"/>
    <cellStyle name="Comma 6 4 3 2 5 2 4" xfId="30724" xr:uid="{DAB1BA0C-8406-4AF8-9D58-1646B3244154}"/>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6 2" xfId="29719" xr:uid="{B517F1E3-A38C-4F58-A6FD-5D445DFE68EB}"/>
    <cellStyle name="Comma 6 4 3 2 6 2 2" xfId="30965" xr:uid="{68C3F424-D42B-415D-A275-3C3491C69598}"/>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2 3" xfId="31069" xr:uid="{64CBF01D-BCC0-4E97-A30C-4817D685CDEB}"/>
    <cellStyle name="Comma 6 4 3 3 4 2 4" xfId="30725" xr:uid="{32E7DD8E-8E93-48A0-B22A-199885881375}"/>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5 2" xfId="29704" xr:uid="{8C47B7A5-55DE-41F0-ABE8-96B67015A584}"/>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4 2" xfId="29948" xr:uid="{A9380C1B-14A6-4B53-9630-BB03006EEA3E}"/>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2 3" xfId="31008" xr:uid="{2C79F960-4C49-4A44-BE3E-BA4DD4C9FBB0}"/>
    <cellStyle name="Comma 6 4 3 6 2 4" xfId="30723" xr:uid="{888020BF-966F-45AF-AD87-05FC86173A31}"/>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4 2" xfId="29949" xr:uid="{FDB36AFE-899A-4744-9DD8-6E4865CE36DC}"/>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3 3 2" xfId="29900" xr:uid="{DE18F8CC-9AE1-4F5E-9463-70483CF3EC52}"/>
    <cellStyle name="Comma 6 4 4 3 4" xfId="30014" xr:uid="{54B5A641-CBAA-4C36-9169-160B5E571C1F}"/>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2 3" xfId="31033" xr:uid="{7E47475A-DD01-4834-94C2-1630B8804BB1}"/>
    <cellStyle name="Comma 6 4 4 5 2 4" xfId="30726" xr:uid="{162F962F-579D-4E61-99F1-D903E08A5944}"/>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2 2" xfId="31220" xr:uid="{691BCCD8-3FCB-46F4-AA19-66BD8B2792E8}"/>
    <cellStyle name="Comma 6 4 5 2 2 2 3" xfId="30728" xr:uid="{787E4866-BDC8-4893-9282-491F88D13FE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2 3" xfId="31070" xr:uid="{22979A5B-49A1-42E6-BA89-CCDBEAE37202}"/>
    <cellStyle name="Comma 6 4 5 4 2 4" xfId="30727" xr:uid="{E5F89DE4-F2D2-4C08-B671-36C13540F10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5 2" xfId="29683" xr:uid="{EF3BD0A6-DB09-431F-92E2-3C8D869A5B95}"/>
    <cellStyle name="Comma 6 4 5 5 2 2" xfId="30966" xr:uid="{308557D5-49FB-45ED-B51A-8AA44B8D7B71}"/>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2 2" xfId="31169" xr:uid="{9743733B-E35B-44C2-895E-4E9F3FD9AD20}"/>
    <cellStyle name="Comma 6 4 6 2 2 2 3" xfId="30729" xr:uid="{36F4C335-21C6-4B80-A783-6DEE9EA2C7B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4 2" xfId="29921" xr:uid="{CDA048C9-974C-400A-AA42-F64BD97DF22B}"/>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4 2" xfId="29861" xr:uid="{C263C62B-DABD-420C-A97D-0F3CE47933DF}"/>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2 2 2" xfId="31121" xr:uid="{24EFB6D6-DF65-42CC-96F4-F84914B8D4E7}"/>
    <cellStyle name="Comma 6 4 8 2 2 3" xfId="30730" xr:uid="{29EF420D-7071-41EC-A1CD-1C25DE9D0314}"/>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0 2" xfId="30003" xr:uid="{9BBA55C4-F717-4123-9745-FD974FD5C92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2 2" xfId="31190" xr:uid="{325C7F89-E089-4071-A4CA-9ADB67FB52F9}"/>
    <cellStyle name="Comma 6 5 2 2 2 2 3" xfId="30732" xr:uid="{16F0985C-0D59-4C77-AE81-D539AE6EC8DC}"/>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2 5" xfId="31036" xr:uid="{8012AB0B-EB59-44A7-8DB7-259914660E82}"/>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2 3" xfId="31071" xr:uid="{A2A4928A-1757-4797-9AD6-3490D0D71705}"/>
    <cellStyle name="Comma 6 5 3 2 2 4" xfId="30733" xr:uid="{CC9E0DDD-F5C7-4081-BD6A-4AF5E6D9D0A0}"/>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2 3" xfId="31023" xr:uid="{14ACCE49-649F-4D5B-8F9D-24E42BD4A4E9}"/>
    <cellStyle name="Comma 6 5 7 2 4" xfId="30731" xr:uid="{57466AA1-E89A-486E-89A6-F5D9E03FEBE5}"/>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8 2" xfId="29823" xr:uid="{FA06CDE3-AD95-4F28-BB21-F621D65E4E87}"/>
    <cellStyle name="Comma 6 5 8 2 2" xfId="30967" xr:uid="{50FCA492-10FD-4CB8-BB65-65A595E6C1EE}"/>
    <cellStyle name="Comma 6 5 8 3" xfId="30625" xr:uid="{D6644BB0-0D0B-41C4-A086-5EB2E7A61544}"/>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6 7" xfId="30432" xr:uid="{86EF0529-B324-4719-B2B1-2B9231FB2917}"/>
    <cellStyle name="Comma 6 6 8" xfId="31258" xr:uid="{40BDEAA4-3800-4985-8263-4E0A9E3CC9C3}"/>
    <cellStyle name="Comma 6 7" xfId="22760" xr:uid="{37A7E8A0-43E7-41E2-BDB1-D7874A32CC13}"/>
    <cellStyle name="Comma 6 7 2" xfId="30399" xr:uid="{8AB278A9-D60A-4CCF-8FB0-D023A9F7D997}"/>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4 2" xfId="29775" xr:uid="{69895E25-65E5-4D76-A26D-A63F28A4B978}"/>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3 4" xfId="30053" xr:uid="{82D7F95B-ADDB-4CD3-8CA5-38E26A9A1505}"/>
    <cellStyle name="Comma 7 10 3 5" xfId="29660" xr:uid="{6948ED0E-1928-433B-8896-129390D39D27}"/>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2 3" xfId="31009" xr:uid="{D6C854D8-D37F-4A44-B89C-1C0E594B72EA}"/>
    <cellStyle name="Comma 7 10 5 2 4" xfId="30734" xr:uid="{1539EA9C-5098-413E-9C5B-D0DF900926AD}"/>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10" xfId="31254" xr:uid="{E835B43B-FDA2-4DDE-83E1-FBF9D27ED0DE}"/>
    <cellStyle name="Comma 7 11 2" xfId="1712" xr:uid="{00000000-0005-0000-0000-00008D020000}"/>
    <cellStyle name="Comma 7 11 2 2" xfId="25050" xr:uid="{23ABD4A7-3C9B-4DBA-8948-EF7696DC0549}"/>
    <cellStyle name="Comma 7 11 2 2 2" xfId="29810" xr:uid="{2804BB26-590B-4F9E-8251-636B18D7E4FE}"/>
    <cellStyle name="Comma 7 11 2 2 2 2" xfId="30736" xr:uid="{3DAD6463-AE5B-4A7E-A235-D117BC01C86B}"/>
    <cellStyle name="Comma 7 11 2 3" xfId="25316" xr:uid="{7CB5C089-12DC-4C77-B45B-B4312F852EC0}"/>
    <cellStyle name="Comma 7 11 2 4" xfId="30036" xr:uid="{567DD56B-F8B3-45D4-86C5-0960C07F73C2}"/>
    <cellStyle name="Comma 7 11 3" xfId="1713" xr:uid="{00000000-0005-0000-0000-00008E020000}"/>
    <cellStyle name="Comma 7 11 3 2" xfId="31308" xr:uid="{BF8591BA-BEDC-47CC-8EFA-C694600B8972}"/>
    <cellStyle name="Comma 7 11 3 3" xfId="31270" xr:uid="{2324712B-9FE1-4E85-A8B2-EE1C9063D0B9}"/>
    <cellStyle name="Comma 7 11 4" xfId="1711" xr:uid="{00000000-0005-0000-0000-00008F020000}"/>
    <cellStyle name="Comma 7 11 5" xfId="4891" xr:uid="{4D7EF800-D3FE-4415-997D-80EB71861FD5}"/>
    <cellStyle name="Comma 7 11 5 2" xfId="14183" xr:uid="{237C6960-02C1-47B1-93F9-D85783831FC0}"/>
    <cellStyle name="Comma 7 11 5 2 2" xfId="31113" xr:uid="{F9048556-5930-4AED-AE0A-49345657D6F3}"/>
    <cellStyle name="Comma 7 11 5 2 3" xfId="30735" xr:uid="{1DDC157D-0ED6-4BFF-BF05-1F10AA0C45F1}"/>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2 2 2" xfId="31130" xr:uid="{739F47EE-1697-4F75-9A1F-73E308A7FAE6}"/>
    <cellStyle name="Comma 7 12 2 2 2 3" xfId="30737" xr:uid="{79E3D847-09B7-406F-A8CF-8B9C6BA67CC6}"/>
    <cellStyle name="Comma 7 12 2 3" xfId="10390" xr:uid="{1C9A0FA7-3839-49B7-B9C6-489E59242394}"/>
    <cellStyle name="Comma 7 12 2 3 2" xfId="20770" xr:uid="{E2D691C5-6C3C-43B7-8FBD-A5642F6BDFE7}"/>
    <cellStyle name="Comma 7 12 2 4" xfId="15104" xr:uid="{394B16FD-FC1A-4870-BC31-909DEE327F64}"/>
    <cellStyle name="Comma 7 12 2 5" xfId="30433" xr:uid="{E91DB9E4-8773-4A90-836F-853E0ADD18FD}"/>
    <cellStyle name="Comma 7 12 3" xfId="3596" xr:uid="{00000000-0005-0000-0000-000090020000}"/>
    <cellStyle name="Comma 7 12 4" xfId="5600" xr:uid="{CC94EC69-AD3D-4EA5-A1E0-1BACCD539177}"/>
    <cellStyle name="Comma 7 12 4 2" xfId="29742" xr:uid="{E94F5ABB-9BF5-4EDB-9248-CDB704943345}"/>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3 4 2" xfId="29855" xr:uid="{8E68E056-46A1-493A-A824-DE927F27CD41}"/>
    <cellStyle name="Comma 7 13 5" xfId="29998" xr:uid="{CDAD209D-5AEE-42B6-A650-1520C83196B3}"/>
    <cellStyle name="Comma 7 14" xfId="1707" xr:uid="{00000000-0005-0000-0000-000092020000}"/>
    <cellStyle name="Comma 7 14 2" xfId="24638" xr:uid="{A6E59767-7C11-40A9-9CB4-E620D76DFBAF}"/>
    <cellStyle name="Comma 7 14 2 2" xfId="30738" xr:uid="{20627FD3-BC5A-44E9-9321-3CFCE969D60D}"/>
    <cellStyle name="Comma 7 14 2 3" xfId="30576" xr:uid="{293AA1E7-D6FF-4E29-9D1A-3B9D5650BE0B}"/>
    <cellStyle name="Comma 7 14 3" xfId="24747" xr:uid="{21C0A86C-9258-4F6E-BBD2-E1ADC08986B9}"/>
    <cellStyle name="Comma 7 14 4" xfId="31255" xr:uid="{60B07CE3-3025-411C-B89F-E948725F8A6F}"/>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2 3" xfId="31037" xr:uid="{AA539B6E-4723-4789-AC85-1CFE67B89BFD}"/>
    <cellStyle name="Comma 7 2 2 2 2 5 2 4" xfId="30739" xr:uid="{9E89B3B5-DBDF-44A9-AA99-6000B493F40F}"/>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6 2" xfId="29720" xr:uid="{A9AFC85D-8C0D-4130-B886-7E8359B0A603}"/>
    <cellStyle name="Comma 7 2 2 2 2 6 2 2" xfId="30968" xr:uid="{8CEB5E9E-E0FF-4F20-96AA-69D70D0E860D}"/>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2 2" xfId="31221" xr:uid="{64669DDE-E9DA-4EAC-840F-300D8458696F}"/>
    <cellStyle name="Comma 7 2 2 2 3 2 2 2 3" xfId="30741" xr:uid="{9BE22F56-5609-4E7F-8914-A50524A8AE51}"/>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2 3" xfId="31072" xr:uid="{D38E3B53-D156-4B44-AB59-891FBD40DA19}"/>
    <cellStyle name="Comma 7 2 2 2 3 4 2 4" xfId="30740" xr:uid="{5EC7C62E-B9BD-4D62-B823-6C633004A8F9}"/>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5 2" xfId="29711" xr:uid="{727D4473-6337-4C2B-993C-B70A69606063}"/>
    <cellStyle name="Comma 7 2 2 2 3 5 2 2" xfId="30969" xr:uid="{0009754D-8DF5-4501-AFC6-1CE7BF8EF82E}"/>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4 2" xfId="29950" xr:uid="{896A5489-FC9F-470C-A32A-715D7DC9DC2F}"/>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2 2" xfId="31208" xr:uid="{41DF6F33-8D60-4576-8FB0-D042E3C8EBFB}"/>
    <cellStyle name="Comma 7 2 2 2 5 2 2 3" xfId="30742" xr:uid="{9A76BCD1-2FA8-476D-82A1-5C281FED076E}"/>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4 2" xfId="29951" xr:uid="{D1E25D06-EBB3-4F98-B33B-12157C3439B0}"/>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2 5" xfId="30434" xr:uid="{05238282-1775-49FC-85C1-8ED1502C2358}"/>
    <cellStyle name="Comma 7 2 2 3 3 3" xfId="3608" xr:uid="{00000000-0005-0000-0000-00009B020000}"/>
    <cellStyle name="Comma 7 2 2 3 3 4" xfId="5606" xr:uid="{BC4ED24D-C538-4B6F-951C-1BD6831C47CE}"/>
    <cellStyle name="Comma 7 2 2 3 3 4 2" xfId="29902" xr:uid="{8D00CB34-EEFC-4608-9CEE-C41B70B1020A}"/>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2 5" xfId="31011" xr:uid="{E512D330-B569-42B6-B9FD-CEFB02E870B3}"/>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2 2" xfId="31222" xr:uid="{510942B6-0D2C-405B-ABD3-31DD104B2B1D}"/>
    <cellStyle name="Comma 7 2 2 4 2 2 2 3" xfId="30744" xr:uid="{3CE79F9A-1CEF-4341-8F09-994E691C3E10}"/>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2 3" xfId="31073" xr:uid="{786407AF-304B-44BB-91C9-41B73DBEF52E}"/>
    <cellStyle name="Comma 7 2 2 4 4 2 4" xfId="30743" xr:uid="{5E54725C-897D-40F1-8695-19F030094CFB}"/>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5 2" xfId="29693" xr:uid="{C51DD962-D486-41B6-AEF9-F352089D8979}"/>
    <cellStyle name="Comma 7 2 2 4 5 2 2" xfId="30970" xr:uid="{B554B0FB-577C-43D4-A599-63A4BA115F07}"/>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2 2" xfId="31182" xr:uid="{FC14198E-000A-4F8E-9452-58AE2CA30190}"/>
    <cellStyle name="Comma 7 2 2 5 2 2 2 3" xfId="30745" xr:uid="{A5AC0F89-1883-4D8B-B375-FC2E34278669}"/>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4 2" xfId="29922" xr:uid="{A6817449-271B-4CF5-A4A3-F87834A3357F}"/>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4 2" xfId="29878" xr:uid="{E8ADF7C4-F8D2-4A89-906B-03E3C1A7B97B}"/>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2 2" xfId="31166" xr:uid="{868935A9-795E-4969-B715-257C032BF947}"/>
    <cellStyle name="Comma 7 2 2 7 2 2 3" xfId="30746" xr:uid="{C0A2DEC5-358A-4E0F-873B-906DEBD77BD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2 3" xfId="31162" xr:uid="{C56FF428-67DB-4E35-8FFF-769DCB0D3C4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5 2" xfId="30070" xr:uid="{CA91868D-1CB6-464E-8CBF-4DCD3DCE018A}"/>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2 3" xfId="31038" xr:uid="{75B026AB-7DD8-43E2-9850-05B56B1C9A25}"/>
    <cellStyle name="Comma 7 2 3 2 5 2 4" xfId="30747" xr:uid="{3152E72E-1085-4AC3-8737-1EDAD6857F17}"/>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6 2" xfId="29721" xr:uid="{3978CA91-463F-4FB3-83B5-1A479610C314}"/>
    <cellStyle name="Comma 7 2 3 2 6 2 2" xfId="30971" xr:uid="{FBC6C47D-C56E-4878-A380-938D7859EBA3}"/>
    <cellStyle name="Comma 7 2 3 2 7" xfId="24738" xr:uid="{113CF7D5-3CC3-4C78-AA45-6BB36B301A7F}"/>
    <cellStyle name="Comma 7 2 3 2 8" xfId="13086" xr:uid="{84212721-431A-4A5B-A3B6-C12D2C24C27E}"/>
    <cellStyle name="Comma 7 2 3 2 9" xfId="29988" xr:uid="{E6F54CCC-E5B6-4A92-8CFB-C7AA169FBB12}"/>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2 2" xfId="31223" xr:uid="{C8EBC6BE-55BB-4085-B6E1-FC370F250ABF}"/>
    <cellStyle name="Comma 7 2 3 3 2 2 2 3" xfId="30749" xr:uid="{D91F4771-FE89-42CC-ACEC-7AC06163A138}"/>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2 3" xfId="31074" xr:uid="{135B9B38-57A7-4FCB-B543-F2903615F848}"/>
    <cellStyle name="Comma 7 2 3 3 4 2 4" xfId="30748" xr:uid="{C0FDE45D-0A74-4B48-B868-CC3A381D3938}"/>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5 2" xfId="29698" xr:uid="{8F0345B5-C42A-4F97-AC9E-5A49983112D6}"/>
    <cellStyle name="Comma 7 2 3 3 5 2 2" xfId="30972" xr:uid="{49AB00ED-D3D7-42C2-B932-B7FA414535C5}"/>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4 2" xfId="29952" xr:uid="{6F5E6FF8-BD18-41B0-9298-1562BF4F1B7A}"/>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2 2" xfId="31180" xr:uid="{20ACC1DA-DDA0-4DFF-BBE4-E7B9006F30B2}"/>
    <cellStyle name="Comma 7 2 3 5 2 2 3" xfId="30750" xr:uid="{D28CA131-6C32-427C-80B1-1949D54DB14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4 2" xfId="29776" xr:uid="{717A8B57-F613-4934-A2BA-B4DA41722BE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2 5" xfId="30435" xr:uid="{DF58A38D-B193-4A6E-8EE2-33862B27ADE5}"/>
    <cellStyle name="Comma 7 2 4 3 3" xfId="3689" xr:uid="{00000000-0005-0000-0000-0000A6020000}"/>
    <cellStyle name="Comma 7 2 4 3 4" xfId="5613" xr:uid="{9A822023-40EF-4024-BA32-71C8DA489B1B}"/>
    <cellStyle name="Comma 7 2 4 3 4 2" xfId="29752" xr:uid="{74AF2044-288C-4259-962B-6890C3AD7521}"/>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2 5" xfId="31010" xr:uid="{4DF67780-7E6B-44B0-A3FE-2A2D9262F36F}"/>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2 2" xfId="29807" xr:uid="{204B9508-2436-4FC6-8C97-CBC6E74FC93F}"/>
    <cellStyle name="Comma 7 2 5 2 2 2 2" xfId="30752" xr:uid="{B5D93598-8236-4471-B3EC-1978D2E1072A}"/>
    <cellStyle name="Comma 7 2 5 2 3" xfId="25636" xr:uid="{B96FBEC1-5BE6-4663-9CFF-AEA34151F77D}"/>
    <cellStyle name="Comma 7 2 5 2 4" xfId="30054"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2 3" xfId="31075" xr:uid="{17B13F84-67BE-4A07-A34F-F4CE611049F3}"/>
    <cellStyle name="Comma 7 2 5 5 2 4" xfId="30751" xr:uid="{E58FD6DF-6DEC-499C-BEC4-86D88EF5CE76}"/>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2 2" xfId="31184" xr:uid="{7F1F2059-99DE-446F-8BD0-EAEBA6DBAE22}"/>
    <cellStyle name="Comma 7 2 6 2 2 2 3" xfId="30753" xr:uid="{9590EA42-5241-4666-9BE3-D0CB28A14838}"/>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4 2" xfId="29763" xr:uid="{F47EEEA3-4F8B-40CC-BF5B-CF0F5EF74B6F}"/>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4 2" xfId="29867" xr:uid="{5E7A83DB-A0C5-4ED1-A233-B36A18D163CB}"/>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4 2" xfId="29954" xr:uid="{8B3FC41C-7281-4CF2-A98D-63A3095363A9}"/>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3 3 2" xfId="29904" xr:uid="{93403E33-B739-48C8-B3FF-C5FA96787F9D}"/>
    <cellStyle name="Comma 7 3 2 2 3 4" xfId="30017" xr:uid="{83A93D49-37FF-4080-A033-54F7CB7FA7AE}"/>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2 3" xfId="31040" xr:uid="{A4B4FE6B-5C09-45A8-B162-ECE9F59A9D18}"/>
    <cellStyle name="Comma 7 3 2 2 5 2 4" xfId="30754" xr:uid="{F2ABCE9C-BFA0-49C6-A07A-003C2976380F}"/>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2 2" xfId="31224" xr:uid="{A413791A-F936-450E-8898-B28874C3FB8E}"/>
    <cellStyle name="Comma 7 3 2 3 2 2 2 3" xfId="30756" xr:uid="{F6141DB5-1C57-421B-B213-CF6C071CD99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2 3" xfId="31076" xr:uid="{4789A897-290F-4E25-A48E-8AA52182CD7F}"/>
    <cellStyle name="Comma 7 3 2 3 4 2 4" xfId="30755" xr:uid="{117CC0FA-7F90-489F-8F9C-66A69315D0FF}"/>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5 2" xfId="29689" xr:uid="{249FB12A-7A27-4B61-879F-A256C0817664}"/>
    <cellStyle name="Comma 7 3 2 3 5 2 2" xfId="30973" xr:uid="{2A7E378A-0FD3-4967-96A4-3E638EC84947}"/>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4 2" xfId="29953" xr:uid="{55B8B43E-4A73-4E99-BCC6-D74B637F3A5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4 2" xfId="29874" xr:uid="{4FC4C9B9-B5E7-45D0-B8BB-332448A3B3EC}"/>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2 3" xfId="31145" xr:uid="{0F0E9F80-7732-414C-B0DB-5DCE9C6228C8}"/>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2 3" xfId="31041" xr:uid="{63AC0313-CC44-4BAB-B99B-3AFFB46C8671}"/>
    <cellStyle name="Comma 7 3 3 2 5 2 4" xfId="30758" xr:uid="{8E4BCF6B-DBB4-4075-978A-BD1BDD7DB325}"/>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6 2" xfId="29722" xr:uid="{3D06F1E3-79B4-4811-B657-F16B4EEA06E8}"/>
    <cellStyle name="Comma 7 3 3 2 6 2 2" xfId="30974" xr:uid="{112E69B3-69F1-44A5-8738-0AA881F3DFDC}"/>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2 3" xfId="31077" xr:uid="{7AD836FD-8CD5-4690-A33A-8DF428ABF448}"/>
    <cellStyle name="Comma 7 3 3 3 4 2 4" xfId="30759" xr:uid="{95AEBBD9-A3AC-4749-8833-DDB070EBC3BF}"/>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5 2" xfId="29705" xr:uid="{629F5DA6-01D3-4F91-A6F3-08DAFF81178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4 2" xfId="29955" xr:uid="{DF3BC11F-BB56-413E-BA58-E5E717506BBC}"/>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2 3" xfId="31012" xr:uid="{19B449DC-F951-4406-BBDC-1E361946CBF1}"/>
    <cellStyle name="Comma 7 3 3 6 2 4" xfId="30757" xr:uid="{09060111-3662-4062-98E2-27280CA31DEF}"/>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4 2" xfId="29956" xr:uid="{20F9AA12-6498-407B-9E82-41086B0B3BDD}"/>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3 3 2" xfId="29903" xr:uid="{01103EB1-3290-4D07-BEF6-3D3C9114883A}"/>
    <cellStyle name="Comma 7 3 4 3 4" xfId="30016" xr:uid="{00434217-AB1C-4C6B-A83C-62A5AC08F336}"/>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2 3" xfId="31039" xr:uid="{29E5A903-E367-4DFA-8B14-41FC53E28582}"/>
    <cellStyle name="Comma 7 3 4 5 2 4" xfId="30760" xr:uid="{5C39344B-BBCA-404A-B8F8-90DD4B557283}"/>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2 2" xfId="31225" xr:uid="{B1824CD6-0A45-4DFE-A5DA-1765F10D715A}"/>
    <cellStyle name="Comma 7 3 5 2 2 2 3" xfId="30762" xr:uid="{7B31E587-79F0-4CA4-A017-3FC64EB68955}"/>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2 3" xfId="31078" xr:uid="{7E1DD9F1-4C18-4368-A763-2CFDB57D9BB0}"/>
    <cellStyle name="Comma 7 3 5 4 2 4" xfId="30761" xr:uid="{CEB76293-5225-4DF8-B182-6C8C0AFD630E}"/>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5 2" xfId="29684" xr:uid="{DD02D9DC-2EC2-4EBC-A2AB-DA7D0EF6B5A6}"/>
    <cellStyle name="Comma 7 3 5 5 2 2" xfId="30975" xr:uid="{235E9461-30B4-44D8-929B-6F79698976C3}"/>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2 2" xfId="31167" xr:uid="{00E20836-A709-4D76-A735-95493E287AD1}"/>
    <cellStyle name="Comma 7 3 6 2 2 2 3" xfId="30763" xr:uid="{80F05594-7611-41F2-83FC-870D7DE32EE2}"/>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4 2" xfId="29923" xr:uid="{741779F3-8687-413A-BABB-6A7AC4C6DE25}"/>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4 2" xfId="29862" xr:uid="{AF8F967D-6CD8-4490-B648-1B12B79D6ED9}"/>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2 2 2" xfId="31122" xr:uid="{25B90749-E1DC-406F-B88F-4BB77DEB39C9}"/>
    <cellStyle name="Comma 7 3 8 2 2 3" xfId="30764" xr:uid="{2521966B-AD35-4B5A-923F-A6EECC98E499}"/>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4 2" xfId="29958" xr:uid="{C6BDF0EC-6B58-4DBD-A047-E46FD0F0B294}"/>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3 3 2" xfId="29906" xr:uid="{017EC55E-1B0E-4659-9FEC-BE3BA3E8B5C9}"/>
    <cellStyle name="Comma 7 4 2 2 3 4" xfId="30018" xr:uid="{76B366F6-D4B3-4EDF-A05B-E111BAF2E291}"/>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2 3" xfId="31042" xr:uid="{0466D549-57DE-48E9-B876-F7DA4CBAA235}"/>
    <cellStyle name="Comma 7 4 2 2 5 2 4" xfId="30765" xr:uid="{B6266582-5973-4625-BC73-800F26BE8E45}"/>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2 2" xfId="31226" xr:uid="{5DCE9DDA-5CBE-40F0-BC23-B3C9BE848D80}"/>
    <cellStyle name="Comma 7 4 2 3 2 2 2 3" xfId="30767" xr:uid="{C45D28CF-F3F7-4E67-9E26-B73EEE81ED73}"/>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2 3" xfId="31079" xr:uid="{F6B95315-CE84-493B-AAC8-03822C5B8988}"/>
    <cellStyle name="Comma 7 4 2 3 4 2 4" xfId="30766" xr:uid="{622C6861-D115-499C-A407-9F5AA1C65C51}"/>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5 2" xfId="29701" xr:uid="{2CD370FC-BE89-44C6-B960-89019767396E}"/>
    <cellStyle name="Comma 7 4 2 3 5 2 2" xfId="30976" xr:uid="{AB2A1405-E9B2-4D65-9C63-84C25CAAF278}"/>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4 2" xfId="29957" xr:uid="{89796A6F-5040-434A-BAAD-19672D0CD23D}"/>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4 2" xfId="29884" xr:uid="{E23FAD94-262E-486E-AC68-65CF7F67F6ED}"/>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4 2" xfId="29959" xr:uid="{CBFC30DF-918A-4635-9F73-C3728EBCA183}"/>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2 5" xfId="30436" xr:uid="{B1C8CA97-8768-4B9B-AA25-B2978BD9674C}"/>
    <cellStyle name="Comma 7 4 3 3 3" xfId="3616" xr:uid="{00000000-0005-0000-0000-0000CE020000}"/>
    <cellStyle name="Comma 7 4 3 3 4" xfId="5632" xr:uid="{C0C64253-4544-4979-A07F-7EEC2FA73C74}"/>
    <cellStyle name="Comma 7 4 3 3 4 2" xfId="29905" xr:uid="{7158D19A-9FDF-4D3B-84E8-BAA5FCE634A9}"/>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2 5" xfId="31013" xr:uid="{AE91DB1F-9BFA-4E40-ABB4-055D676741C7}"/>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2 2" xfId="29793" xr:uid="{FD56B18F-F2A1-4404-84AA-2710BD5F70E9}"/>
    <cellStyle name="Comma 7 4 4 2 2 2 2" xfId="30769" xr:uid="{319C5315-1AFF-4ADF-8B9D-E9FDD8A5291F}"/>
    <cellStyle name="Comma 7 4 4 2 3" xfId="24975" xr:uid="{BAF6A2DD-6226-43D4-A684-8150AEF97C75}"/>
    <cellStyle name="Comma 7 4 4 2 4" xfId="30055"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2 3" xfId="31080" xr:uid="{54FF0A26-6FC3-46E7-B541-2D3D4C7445BB}"/>
    <cellStyle name="Comma 7 4 4 5 2 4" xfId="30768" xr:uid="{9E45CC61-8D14-4306-AE88-07132C06F482}"/>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2 2" xfId="31200" xr:uid="{C4434D6B-27E6-4DB2-B5C6-11D236A9EB9B}"/>
    <cellStyle name="Comma 7 4 5 2 2 2 3" xfId="30770" xr:uid="{5B586058-E49A-4F5A-A031-B1916C57A197}"/>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4 2" xfId="29843" xr:uid="{4B10996F-A14C-46DD-8C2F-249591EC5D98}"/>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4 2" xfId="29858" xr:uid="{805902E2-1874-4F43-B319-8A070BE8AB08}"/>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2 2" xfId="29818" xr:uid="{5C6E918E-4939-45E8-B81B-2BB9443B9369}"/>
    <cellStyle name="Comma 7 5 2 2 2 2 2 2" xfId="30772" xr:uid="{8331577E-3BE0-4863-9249-C2E29EC91883}"/>
    <cellStyle name="Comma 7 5 2 2 2 3" xfId="25613" xr:uid="{E11AB7C8-071A-4B09-83C8-46783A515B04}"/>
    <cellStyle name="Comma 7 5 2 2 2 4" xfId="30056" xr:uid="{EDBA2B5F-6CEF-4901-AC0B-962DF8EC9CB1}"/>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2 2" xfId="31178" xr:uid="{87B6A0FC-0A0D-4749-B9C8-431AB1B2B79E}"/>
    <cellStyle name="Comma 7 5 2 2 5 2 3" xfId="30771" xr:uid="{6B021D7B-467E-41E0-86AE-C149D8B144C3}"/>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2 5" xfId="30437" xr:uid="{4C69A4F6-066B-4602-A2FB-2507B99DA2D3}"/>
    <cellStyle name="Comma 7 5 2 3 3" xfId="3603" xr:uid="{00000000-0005-0000-0000-0000DD020000}"/>
    <cellStyle name="Comma 7 5 2 3 4" xfId="5635" xr:uid="{22F7C8BC-3E9A-4B2A-806B-9A80343B7F05}"/>
    <cellStyle name="Comma 7 5 2 3 4 2" xfId="29753" xr:uid="{CB335343-DFF7-47C9-BAD2-5555E0887C81}"/>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2 3" xfId="31107" xr:uid="{F6B2EA94-75BA-4FE9-BA97-825E66BAC5CD}"/>
    <cellStyle name="Comma 7 5 2 4 2 2 4" xfId="30773" xr:uid="{9413EA06-846F-4538-A8B6-AC9D9CB1956E}"/>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4 3 2" xfId="29907" xr:uid="{FC352166-CC94-4832-943B-05E380014AC4}"/>
    <cellStyle name="Comma 7 5 2 4 4" xfId="30019" xr:uid="{F9CFF630-ED37-41F2-88D7-D77DA160E269}"/>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2 2" xfId="29797" xr:uid="{E1BC0F88-3013-4A17-86BC-D393EC6A12C2}"/>
    <cellStyle name="Comma 7 5 3 2 2 2 2" xfId="30775" xr:uid="{0405C4BC-9FA5-4E1C-AE2C-0E8E035E6E55}"/>
    <cellStyle name="Comma 7 5 3 2 3" xfId="24069" xr:uid="{8A811A5F-863A-432D-8845-82D7A335A18F}"/>
    <cellStyle name="Comma 7 5 3 2 3 2" xfId="26962" xr:uid="{ACD1A0F0-669A-46F3-822C-B3E39EEFFB34}"/>
    <cellStyle name="Comma 7 5 3 2 4" xfId="30057" xr:uid="{4003CD9E-9CDC-471A-80E3-40C67E7AE6F3}"/>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2 3" xfId="31081" xr:uid="{D2DA8AD8-9203-46A4-840D-08F9276927A9}"/>
    <cellStyle name="Comma 7 5 3 5 2 4" xfId="30774" xr:uid="{ADEA8ABE-EF1C-4EE3-B196-098AA0C6560D}"/>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2 2" xfId="29811" xr:uid="{ACABB38E-F2C3-4AC1-BAE5-A0B7DA0C7293}"/>
    <cellStyle name="Comma 7 5 4 2 2 2 2" xfId="30777" xr:uid="{AF40BC1E-0D28-4ADA-909F-280C9863C3CF}"/>
    <cellStyle name="Comma 7 5 4 2 3" xfId="25557" xr:uid="{57C8C355-B884-4ABB-8802-01C4ABA7B528}"/>
    <cellStyle name="Comma 7 5 4 2 4" xfId="30037" xr:uid="{2590A26D-2BC3-46D2-9CBC-376320D777B3}"/>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5 2 2" xfId="31114" xr:uid="{AFD7E339-6562-4166-B7E4-17A96787670E}"/>
    <cellStyle name="Comma 7 5 4 5 2 3" xfId="30776" xr:uid="{171CD150-B758-49E1-ADA7-FED0D3CB3AFB}"/>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2 5" xfId="30438" xr:uid="{03E98A0F-5295-4006-9775-DC44882EA57A}"/>
    <cellStyle name="Comma 7 5 5 3" xfId="3667" xr:uid="{00000000-0005-0000-0000-0000E8020000}"/>
    <cellStyle name="Comma 7 5 5 4" xfId="5636" xr:uid="{549DF708-A440-479B-B2F3-1DB44B4EF640}"/>
    <cellStyle name="Comma 7 5 5 4 2" xfId="29844" xr:uid="{0CCCBC86-3CE8-47B5-9F99-C8ED5F9D97B3}"/>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6 4 2" xfId="29870" xr:uid="{1E50365E-F381-4A78-9DEE-85DE002A0ED4}"/>
    <cellStyle name="Comma 7 5 6 5" xfId="30000" xr:uid="{2C6228CA-1ACB-48D5-AC98-48ED27FB57CC}"/>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2 2" xfId="29798" xr:uid="{6530A366-0929-4E11-BB5C-1247AF3904CA}"/>
    <cellStyle name="Comma 7 6 2 2 2 2 2 2" xfId="30779" xr:uid="{CD5614D8-BFEE-49F5-8B7B-9193CFB74C10}"/>
    <cellStyle name="Comma 7 6 2 2 2 3" xfId="23932" xr:uid="{E36F713B-902C-474C-93D2-2A68907E4954}"/>
    <cellStyle name="Comma 7 6 2 2 2 4" xfId="30058" xr:uid="{01672D53-D010-430C-A056-32DE89E2A64E}"/>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2 2" xfId="31189" xr:uid="{5D3FFA2F-4D53-434E-94A8-7F717C58A0F3}"/>
    <cellStyle name="Comma 7 6 2 2 5 2 3" xfId="30778" xr:uid="{1CC38D04-CD23-46B7-BB5E-CB53C7761DA1}"/>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2 5" xfId="30439" xr:uid="{D87D8F3D-F43C-41C0-8037-C1D88E2C0419}"/>
    <cellStyle name="Comma 7 6 2 3 3" xfId="3617" xr:uid="{00000000-0005-0000-0000-0000F1020000}"/>
    <cellStyle name="Comma 7 6 2 3 4" xfId="5637" xr:uid="{A859882B-B923-4E27-B0EB-8C0E2A828252}"/>
    <cellStyle name="Comma 7 6 2 3 4 2" xfId="29754" xr:uid="{2383F154-FBC3-4396-AA20-4E3ACC12478B}"/>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2 3" xfId="31108" xr:uid="{53BB95EB-C7DA-4A8C-A4C2-E7F1D2015036}"/>
    <cellStyle name="Comma 7 6 2 4 2 2 4" xfId="30780" xr:uid="{BFE3B2AC-07A6-4004-A56B-5447B1DA410D}"/>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4 3 2" xfId="29908" xr:uid="{A56ADC01-A341-4692-A5BD-408AA86B465C}"/>
    <cellStyle name="Comma 7 6 2 4 4" xfId="30020" xr:uid="{038B0F77-68FE-441B-A2D7-3E607D8FBD3E}"/>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2 2" xfId="29805" xr:uid="{C1CE4960-82BB-4DAF-BD8F-C3EF7E964D61}"/>
    <cellStyle name="Comma 7 6 3 2 2 2 2" xfId="30782" xr:uid="{05E51192-649A-411F-9AB3-46D1F40C9C68}"/>
    <cellStyle name="Comma 7 6 3 2 3" xfId="25623" xr:uid="{EF760203-0895-4660-ABBE-998EE7974075}"/>
    <cellStyle name="Comma 7 6 3 2 3 2" xfId="26187" xr:uid="{817FEF4E-F9EF-4ACF-AE83-5398CABA09AF}"/>
    <cellStyle name="Comma 7 6 3 2 4" xfId="30059" xr:uid="{A2F331B9-7AA9-4AC8-AD6F-60544D09BFCC}"/>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2 3" xfId="31082" xr:uid="{5B1F8756-6123-46BD-9F5C-3032651408D7}"/>
    <cellStyle name="Comma 7 6 3 5 2 4" xfId="30781" xr:uid="{75EF5744-0076-4620-A6E4-89D8800440B2}"/>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2 2" xfId="29809" xr:uid="{57D54F67-70B5-4496-B67A-CCD271CE0A1A}"/>
    <cellStyle name="Comma 7 6 4 2 2 2 2" xfId="30784" xr:uid="{275B49E3-BA19-4808-AF0E-992BAD75E9CA}"/>
    <cellStyle name="Comma 7 6 4 2 3" xfId="24292" xr:uid="{089D13FD-4729-4D15-80E1-E28074858099}"/>
    <cellStyle name="Comma 7 6 4 2 4" xfId="30038" xr:uid="{3CAEEE8B-0AAD-4E47-8D9D-7B15CA8A6CF5}"/>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5 2 2" xfId="31115" xr:uid="{108BB9CF-32ED-4F0D-84FA-ED3968C16286}"/>
    <cellStyle name="Comma 7 6 4 5 2 3" xfId="30783" xr:uid="{0C9D9E98-C376-4509-99C7-461FA0F154D1}"/>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2 5" xfId="30440" xr:uid="{F7FA1887-1CFD-4A77-A944-6246311872AB}"/>
    <cellStyle name="Comma 7 6 5 3" xfId="2062" xr:uid="{00000000-0005-0000-0000-0000FC020000}"/>
    <cellStyle name="Comma 7 6 5 4" xfId="5638" xr:uid="{E6B8AE12-F1B5-499A-8F3E-004979DA9C30}"/>
    <cellStyle name="Comma 7 6 5 4 2" xfId="29845" xr:uid="{7BBD256C-B730-43AF-815C-82C21BC38304}"/>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6 4 2" xfId="29881" xr:uid="{BA8926F2-5495-4B23-B877-3C97DC6CD642}"/>
    <cellStyle name="Comma 7 6 6 5" xfId="30004" xr:uid="{FA1DB840-8290-41D1-B01F-2F13D74261E2}"/>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2 2 2" xfId="31135" xr:uid="{7B4E6E3D-5D0B-40D6-84BD-43D775109142}"/>
    <cellStyle name="Comma 7 7 2 2 2 2 2 3" xfId="30785" xr:uid="{B018A964-2BCE-44BC-8397-0B29A05DF726}"/>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4 2" xfId="29764" xr:uid="{FA4FB0BF-A96C-40AA-BA96-8F4951D06A90}"/>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2 2" xfId="30786" xr:uid="{1E3CD265-152F-4835-8EE5-09A9941F2276}"/>
    <cellStyle name="Comma 7 7 2 3 2 3" xfId="30552" xr:uid="{02D9238D-CBBE-43CD-9C24-03C90F95B3B3}"/>
    <cellStyle name="Comma 7 7 2 3 3" xfId="23908" xr:uid="{53A23F6E-80A4-406E-B3C9-3A9ED17968CC}"/>
    <cellStyle name="Comma 7 7 2 3 4" xfId="30039" xr:uid="{B10D0033-ABBF-4989-8018-A0B99E559E65}"/>
    <cellStyle name="Comma 7 7 2 3 5" xfId="29661" xr:uid="{F6B21234-EF52-417D-A18F-B6EF8AD1E09D}"/>
    <cellStyle name="Comma 7 7 2 4" xfId="1798" xr:uid="{00000000-0005-0000-0000-000003030000}"/>
    <cellStyle name="Comma 7 7 2 4 2" xfId="25967" xr:uid="{928C0968-72D2-40CF-B38F-C587FD022FFD}"/>
    <cellStyle name="Comma 7 7 2 4 2 2" xfId="30787" xr:uid="{7E046A25-CAE9-4CDB-BD51-E8747CBC0EBF}"/>
    <cellStyle name="Comma 7 7 2 4 2 3" xfId="30586" xr:uid="{B9BA8C80-016D-4DAF-B5A7-EEAE08BA1850}"/>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5 5" xfId="30617" xr:uid="{E846814E-5B6C-4A6E-9E58-68D4CC744C88}"/>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2 2" xfId="30789" xr:uid="{54EA8795-81FA-4C62-9DDB-F155986CC086}"/>
    <cellStyle name="Comma 7 7 3 2 2 3" xfId="30600" xr:uid="{AC10B343-A6F7-4CEA-BFEF-D4DBB8A29826}"/>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2 2" xfId="31195" xr:uid="{222CF450-24C8-4421-8103-13361694F782}"/>
    <cellStyle name="Comma 7 7 3 5 2 3" xfId="30788" xr:uid="{7960C803-F401-450C-B756-1ADD0E85CCC6}"/>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2 2 2" xfId="31125" xr:uid="{578F950F-8ECC-4DFC-BB7D-F799DE989C62}"/>
    <cellStyle name="Comma 7 7 4 2 2 2 3" xfId="30790" xr:uid="{F5A2BB4A-33A4-4166-889B-4FB51AB60A5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4 4 2" xfId="29736" xr:uid="{787F23BB-5755-4C4F-9AEF-D15F9D5BAA42}"/>
    <cellStyle name="Comma 7 7 4 5" xfId="29846" xr:uid="{B9DD2DA5-2A68-4CBC-BCA3-1B5F3034B17B}"/>
    <cellStyle name="Comma 7 7 4 6" xfId="29989" xr:uid="{B686D5D9-8B80-451A-AB28-EB3DD1D3523C}"/>
    <cellStyle name="Comma 7 7 5" xfId="1805" xr:uid="{00000000-0005-0000-0000-000009030000}"/>
    <cellStyle name="Comma 7 7 5 2" xfId="25670" xr:uid="{6DCCAF9D-3C6C-4CF6-ADEB-8BDFB46B6777}"/>
    <cellStyle name="Comma 7 7 5 2 2" xfId="29826" xr:uid="{4A7BD1EE-60D6-4780-87E7-19A73C10E6BF}"/>
    <cellStyle name="Comma 7 7 5 2 2 2" xfId="30791" xr:uid="{BA5C71EA-B3F2-4687-A4B5-790C585B6E1A}"/>
    <cellStyle name="Comma 7 7 5 3" xfId="24745" xr:uid="{3D5F4592-4DA7-47D0-9EA5-0B5125233E85}"/>
    <cellStyle name="Comma 7 7 5 4" xfId="30021" xr:uid="{1DEC4015-E095-4F70-8620-A8BE279518E9}"/>
    <cellStyle name="Comma 7 7 6" xfId="1797" xr:uid="{00000000-0005-0000-0000-00000A030000}"/>
    <cellStyle name="Comma 7 7 6 2" xfId="27386" xr:uid="{FD0E0FBD-37AE-490F-91F8-9CCBB4423EF3}"/>
    <cellStyle name="Comma 7 7 6 2 2" xfId="30792" xr:uid="{CAA61A27-B80A-4F0E-809E-70C3BBC4F0DD}"/>
    <cellStyle name="Comma 7 7 6 2 3" xfId="30585" xr:uid="{779BF925-478F-4B92-9D61-F3E81C8C6CCA}"/>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2 2 2" xfId="31136" xr:uid="{081405D7-D07D-4A91-BD9B-45D8AD436235}"/>
    <cellStyle name="Comma 7 8 2 2 2 2 2 3" xfId="30793" xr:uid="{ED36736C-00D1-4FB1-B140-7B9566A4683E}"/>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4 2" xfId="29765" xr:uid="{E9FED823-1012-4BC6-A428-7E2379C3BA3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2 2" xfId="30794" xr:uid="{F6B8A557-F23D-438B-8822-B00D42CBEC46}"/>
    <cellStyle name="Comma 7 8 2 3 2 3" xfId="30553" xr:uid="{D701D235-4E4F-4A67-B996-44B03CEEE62B}"/>
    <cellStyle name="Comma 7 8 2 3 3" xfId="23268" xr:uid="{E168AB56-CAC1-4EAC-9C84-294233F63871}"/>
    <cellStyle name="Comma 7 8 2 3 4" xfId="30040" xr:uid="{5595654F-D3F2-4C58-9711-80F5D4516389}"/>
    <cellStyle name="Comma 7 8 2 3 5" xfId="29662" xr:uid="{F89B622F-2B7F-4DD5-B596-4AE854E840FE}"/>
    <cellStyle name="Comma 7 8 2 4" xfId="1807" xr:uid="{00000000-0005-0000-0000-00000F030000}"/>
    <cellStyle name="Comma 7 8 2 4 2" xfId="27622" xr:uid="{E4811423-FA33-410A-9876-3E8BEC2D3065}"/>
    <cellStyle name="Comma 7 8 2 4 2 2" xfId="30795" xr:uid="{F5E6F138-1B96-4B9C-A041-BA40BEE9149A}"/>
    <cellStyle name="Comma 7 8 2 4 2 3" xfId="30588" xr:uid="{113A6CB1-FA98-4193-9DC6-59E261BEBAD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5 5" xfId="30616" xr:uid="{36739910-A0E7-407D-A213-70F47A9FB38C}"/>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2 2" xfId="30797" xr:uid="{27CF7EC5-7EB8-4BFD-BCE0-B0F02E2406C6}"/>
    <cellStyle name="Comma 7 8 3 2 2 3" xfId="30601" xr:uid="{5081A3B1-9BBF-4264-A72F-EC54681B085A}"/>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2 2" xfId="31175" xr:uid="{B7C2DA88-707B-4D9B-B86B-2337AB76038C}"/>
    <cellStyle name="Comma 7 8 3 5 2 3" xfId="30796" xr:uid="{C3139D6A-C6C8-4FB4-A5E3-3E0682926834}"/>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2 2 2" xfId="31126" xr:uid="{DCA6D1C7-1322-4480-B219-4BF158B0F1E8}"/>
    <cellStyle name="Comma 7 8 4 2 2 2 3" xfId="30798" xr:uid="{DE93F21A-3123-4AC4-B36D-73D11AF2C594}"/>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4 4 2" xfId="29737" xr:uid="{24393F3C-DB19-4078-9336-35E1AE2F85F6}"/>
    <cellStyle name="Comma 7 8 4 5" xfId="29847" xr:uid="{4A5ECDAD-660F-4328-BAC4-07C32749A506}"/>
    <cellStyle name="Comma 7 8 4 6" xfId="29990" xr:uid="{587744C6-0414-46C8-8D3F-F58C20B13D75}"/>
    <cellStyle name="Comma 7 8 5" xfId="1814" xr:uid="{00000000-0005-0000-0000-000015030000}"/>
    <cellStyle name="Comma 7 8 5 2" xfId="23784" xr:uid="{79A225CD-EE67-4FD6-AD4B-AA6D75F99659}"/>
    <cellStyle name="Comma 7 8 5 2 2" xfId="29827" xr:uid="{85D21D4E-521C-4890-ABEA-B0F0A9C6E194}"/>
    <cellStyle name="Comma 7 8 5 2 2 2" xfId="30799" xr:uid="{32CF2401-1888-4757-9934-9E94BDDB7892}"/>
    <cellStyle name="Comma 7 8 5 3" xfId="24111" xr:uid="{BE8CBB68-BEC0-4594-95E1-007E844A55A2}"/>
    <cellStyle name="Comma 7 8 5 4" xfId="30022" xr:uid="{43D9B9D1-144B-4A25-937C-F86412C4CA52}"/>
    <cellStyle name="Comma 7 8 6" xfId="1806" xr:uid="{00000000-0005-0000-0000-000016030000}"/>
    <cellStyle name="Comma 7 8 6 2" xfId="28221" xr:uid="{1CA307A6-ECBB-4DCD-88E9-ED86F26BE09F}"/>
    <cellStyle name="Comma 7 8 6 2 2" xfId="30800" xr:uid="{36E76C61-6C08-4EC0-ADAB-97813DC20F84}"/>
    <cellStyle name="Comma 7 8 6 2 3" xfId="30587" xr:uid="{E692720D-A46C-47F1-A85F-B7A7AD465287}"/>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2 2 2" xfId="31142" xr:uid="{8996AED9-583D-45D1-90AF-796571A1EF0C}"/>
    <cellStyle name="Comma 7 9 2 2 2 2 3" xfId="30801" xr:uid="{11FE597E-A302-4F05-AB71-E873DAD04A9D}"/>
    <cellStyle name="Comma 7 9 2 2 3" xfId="10985" xr:uid="{5A4792B8-16DA-4A10-B4BA-D0A16135D4E9}"/>
    <cellStyle name="Comma 7 9 2 2 3 2" xfId="21365" xr:uid="{407AA900-0444-45C7-87FB-519CD37F3547}"/>
    <cellStyle name="Comma 7 9 2 2 4" xfId="24620" xr:uid="{263D3238-FB6A-4166-9E0F-9A170E5F5491}"/>
    <cellStyle name="Comma 7 9 2 2 4 2" xfId="30071" xr:uid="{4DA89B82-2FB7-4F27-A5F9-327004076252}"/>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4 2" xfId="29777" xr:uid="{EBB2BB2F-2710-46EF-886B-754275719B42}"/>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2 5" xfId="30441" xr:uid="{92D51025-E4C0-4904-9638-6A17E656034E}"/>
    <cellStyle name="Comma 7 9 3 3" xfId="3678" xr:uid="{00000000-0005-0000-0000-000019030000}"/>
    <cellStyle name="Comma 7 9 3 4" xfId="5642" xr:uid="{E6BE7499-77E4-463B-BA19-0EA0E6022915}"/>
    <cellStyle name="Comma 7 9 3 4 2" xfId="29751" xr:uid="{8B795218-E896-406B-B68C-5A7BF886D01A}"/>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2 3" xfId="31043" xr:uid="{F0C0A167-9B27-4A98-AB6A-B02856686997}"/>
    <cellStyle name="Comma 9 2 2 2 5 2 4" xfId="30802" xr:uid="{940BAFB2-DDDF-4DFD-AC79-DD26DD309846}"/>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6 2" xfId="29723" xr:uid="{5FAFEE43-02EA-4263-B848-C1EA850D9CC6}"/>
    <cellStyle name="Comma 9 2 2 2 6 2 2" xfId="30977" xr:uid="{5D796100-B80F-4D81-937F-89F02B01DAF1}"/>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2 2" xfId="31227" xr:uid="{E0EAEE44-385B-43C4-A241-FDA503A0345E}"/>
    <cellStyle name="Comma 9 2 2 3 2 2 2 3" xfId="30804" xr:uid="{0E41FCD9-0F8F-41FD-9B49-7F0530E67F12}"/>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2 3" xfId="31083" xr:uid="{200D0FEF-51EA-4B32-BD4F-ED01F56CF64F}"/>
    <cellStyle name="Comma 9 2 2 3 4 2 4" xfId="30803" xr:uid="{45D769B4-A51B-4357-BF7C-CEA3942690FF}"/>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5 2" xfId="29709" xr:uid="{8E3DEB05-C8FD-4B12-9825-E73EE046D749}"/>
    <cellStyle name="Comma 9 2 2 3 5 2 2" xfId="30978" xr:uid="{AFFAD961-C129-4BDB-B8E1-FC9907D6727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4 2" xfId="29960" xr:uid="{7C9ED966-91AA-4C46-BB66-8180C9956C71}"/>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2 2" xfId="31209" xr:uid="{972E3E93-27A6-4530-8159-6C6AF4E7DBCC}"/>
    <cellStyle name="Comma 9 2 2 5 2 2 3" xfId="30805" xr:uid="{08104823-45CC-4C4D-B84B-B3362DB2DCBC}"/>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4 2" xfId="29961" xr:uid="{C540771B-03DD-4A97-8D6C-125C8B900220}"/>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2 5" xfId="30442" xr:uid="{B9D0D307-C678-4D48-9BB3-FA80D0D64076}"/>
    <cellStyle name="Comma 9 2 3 3 3" xfId="2078" xr:uid="{00000000-0005-0000-0000-000024030000}"/>
    <cellStyle name="Comma 9 2 3 3 4" xfId="5648" xr:uid="{CE82BC05-DECC-433A-A1AE-079FA93D71A1}"/>
    <cellStyle name="Comma 9 2 3 3 4 2" xfId="29909" xr:uid="{DEAC15BD-E4D5-4066-9D0F-223E4FCD8552}"/>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2 5" xfId="31015" xr:uid="{F7D350F9-DB22-40CD-A277-E89E784C5412}"/>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2 2" xfId="31228" xr:uid="{D86CE846-FB1A-46CF-AAA1-01DB85ECFA69}"/>
    <cellStyle name="Comma 9 2 4 2 2 2 3" xfId="30807" xr:uid="{BE13AE7C-8747-44CE-A1E1-1A36A7111489}"/>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2 3" xfId="31084" xr:uid="{BE5A0B73-4A4C-4029-A301-6535C3F13C1D}"/>
    <cellStyle name="Comma 9 2 4 4 2 4" xfId="30806" xr:uid="{C1548C2B-E83F-4CD1-8AE4-504BDC32719D}"/>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5 2" xfId="29691" xr:uid="{E7A06D38-4B4A-4976-BC01-C3B6B233E532}"/>
    <cellStyle name="Comma 9 2 4 5 2 2" xfId="30979" xr:uid="{FFEA7A56-AD8A-44D9-BC17-C7A9B2757E95}"/>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2 2" xfId="31186" xr:uid="{935049C4-8F57-47F7-A020-2141BFAE117B}"/>
    <cellStyle name="Comma 9 2 5 2 2 2 3" xfId="30808" xr:uid="{E09FB7FE-6B02-4145-8F9C-245D63874152}"/>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4 2" xfId="29924" xr:uid="{5C9B02E0-C788-4B1D-BC0E-E607E53C7539}"/>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4 2" xfId="29876" xr:uid="{E41C2E13-76EE-4F01-AD17-0737E327D418}"/>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2 2" xfId="31181" xr:uid="{B8E870C8-2DC3-4142-9B70-BD70882B4D51}"/>
    <cellStyle name="Comma 9 2 7 2 2 3" xfId="30809" xr:uid="{BBA9BA85-2DE8-4D34-8E86-BAE1DE19E844}"/>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2 3" xfId="31148" xr:uid="{5B67C8A6-D0F9-4F81-B1C0-F30C304F8C08}"/>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5 2" xfId="30073" xr:uid="{8548742A-9BBA-4637-B5B9-9DA740E4A09B}"/>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2 3" xfId="31044" xr:uid="{A3B5197F-9B5D-4143-A697-326D2D0AB011}"/>
    <cellStyle name="Comma 9 3 2 5 2 4" xfId="30810" xr:uid="{C5508924-C6EA-4A67-BDDF-7E50FD3BE005}"/>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6 2" xfId="29724" xr:uid="{553F6754-B523-42B0-B4FE-4907B6316108}"/>
    <cellStyle name="Comma 9 3 2 6 2 2" xfId="30980" xr:uid="{699CA55B-0135-496F-BFC8-968E66D2718F}"/>
    <cellStyle name="Comma 9 3 2 7" xfId="25225" xr:uid="{32CD50D2-C9AE-4571-939C-C8C54DC3B34F}"/>
    <cellStyle name="Comma 9 3 2 8" xfId="13099" xr:uid="{B68D3080-BA5F-48EA-9188-311DC047BBAB}"/>
    <cellStyle name="Comma 9 3 2 9" xfId="29991" xr:uid="{9DCA55B1-63A8-4DF5-A458-C59A6106A22A}"/>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2 2" xfId="31229" xr:uid="{122F2141-B372-4667-A3EB-B92731022D63}"/>
    <cellStyle name="Comma 9 3 3 2 2 2 3" xfId="30812" xr:uid="{B37193DA-685B-4302-9C78-E276FA29B8E2}"/>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2 3" xfId="31085" xr:uid="{057F8738-14E9-452A-B2A1-4B72350EA751}"/>
    <cellStyle name="Comma 9 3 3 4 2 4" xfId="30811" xr:uid="{BE881679-89E9-4CF6-A166-B978E2ED3F85}"/>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5 2" xfId="29695" xr:uid="{25FDA149-4835-475C-A7F8-D677AAAFBB08}"/>
    <cellStyle name="Comma 9 3 3 5 2 2" xfId="30981" xr:uid="{8A31E08D-F38C-4717-AA35-0B286BA438E3}"/>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4 2" xfId="29962" xr:uid="{BB309544-82A9-4F34-A3A4-5C8ABA70C651}"/>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2 2" xfId="31194" xr:uid="{A200391D-8B39-419F-859D-3D90BFEFCC8C}"/>
    <cellStyle name="Comma 9 3 5 2 2 3" xfId="30813" xr:uid="{66DD9239-68FF-45F3-AF1C-1AA6F4162EB8}"/>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4 2" xfId="29778" xr:uid="{E30DC661-0A7D-4302-84B9-97F8610FC21A}"/>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2 5" xfId="30443" xr:uid="{B26AB995-9DA7-45C6-8F4A-F83B12EC79F3}"/>
    <cellStyle name="Comma 9 4 3 3" xfId="2864" xr:uid="{00000000-0005-0000-0000-00002F030000}"/>
    <cellStyle name="Comma 9 4 3 4" xfId="5655" xr:uid="{5A2DC35C-DA84-47EE-9C97-6ECF34E3F1B9}"/>
    <cellStyle name="Comma 9 4 3 4 2" xfId="29755" xr:uid="{3FF33E2E-17F3-4806-92DB-FC2FBAC24A0C}"/>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2 5" xfId="31014" xr:uid="{C70E7451-E225-40B7-9553-75756977E965}"/>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2 2" xfId="29732" xr:uid="{4EE9F0A9-B64B-4BBC-877F-5C2DC9EA782C}"/>
    <cellStyle name="Comma 9 5 2 2 2 2" xfId="30815" xr:uid="{7DDDB3C0-0AA8-429A-9485-C1BA4A808B64}"/>
    <cellStyle name="Comma 9 5 2 3" xfId="25738" xr:uid="{BD4F76CC-DB4F-408A-9F04-DD94FC6E59F4}"/>
    <cellStyle name="Comma 9 5 2 4" xfId="30060"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2 3" xfId="31086" xr:uid="{2CDF2188-A78B-4855-8CE4-F384313AF8EE}"/>
    <cellStyle name="Comma 9 5 5 2 4" xfId="30814" xr:uid="{A68B76D1-A43A-4AAC-9BB7-E9A4D4A197E0}"/>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2 2" xfId="31205" xr:uid="{AC86CCF5-87B5-486C-A95D-B373481C3E5D}"/>
    <cellStyle name="Comma 9 6 2 2 2 3" xfId="30816" xr:uid="{A3D88B5A-1B43-49B3-A188-71217E96AF43}"/>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4 2" xfId="29766" xr:uid="{B3881E7F-EA6D-4505-A0C2-F6197E7FCB7D}"/>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4 2" xfId="29864" xr:uid="{F821CFCD-FFB9-4C80-B833-DA30AE5E5A8C}"/>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11" xfId="31724" xr:uid="{50C09DAD-7BB7-4B5C-917D-B69F3EB82B30}"/>
    <cellStyle name="Currency 12" xfId="31725"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2 2" xfId="29674" xr:uid="{8A10BD16-5AEB-494E-881F-7E0D230EA123}"/>
    <cellStyle name="Currency 2 2 2 3" xfId="25759" xr:uid="{8F717FAC-E6A7-4309-961E-F4148D0E234D}"/>
    <cellStyle name="Currency 2 2 3" xfId="1841" xr:uid="{00000000-0005-0000-0000-00003C030000}"/>
    <cellStyle name="Currency 2 2 3 2" xfId="31309" xr:uid="{7BFE6CF7-9CFB-4E56-9502-51B9DDDA54DC}"/>
    <cellStyle name="Currency 2 2 3 3" xfId="31260" xr:uid="{1228AB1E-3502-40BF-A461-A45B15291AD2}"/>
    <cellStyle name="Currency 2 2 4" xfId="1839" xr:uid="{00000000-0005-0000-0000-00003D030000}"/>
    <cellStyle name="Currency 2 2 5" xfId="30402" xr:uid="{6C56C78C-CF80-400B-8AD4-5EA478965CBC}"/>
    <cellStyle name="Currency 2 2 5 2" xfId="30444" xr:uid="{52EAF437-DE7B-45B5-A79E-F2F09DDEC780}"/>
    <cellStyle name="Currency 2 2 6" xfId="31731" xr:uid="{B1431204-32C2-4525-9311-376EB91B9E68}"/>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3 2" xfId="31310" xr:uid="{63EA3BD5-D743-4D3E-B117-DC4C143B3472}"/>
    <cellStyle name="Currency 2 4 3 3" xfId="31269" xr:uid="{143BD92B-F210-4D52-85D1-C1196C82AA7E}"/>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6 3" xfId="29819" xr:uid="{7495F884-4559-4BB6-B6DD-02CAC4FD0E91}"/>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2 5 2" xfId="31271" xr:uid="{C9960BEB-433F-4D8A-AB3D-38B8005C5B97}"/>
    <cellStyle name="Currency 2 5 3" xfId="31311" xr:uid="{17E81078-713B-441E-8C51-6F85DC0B3771}"/>
    <cellStyle name="Currency 2 5 4" xfId="31253" xr:uid="{71529EA7-54A6-4052-B414-B4F635F70A11}"/>
    <cellStyle name="Currency 2 6" xfId="30401" xr:uid="{BCAB48D8-82F5-4F43-A322-3E67DE7472E1}"/>
    <cellStyle name="Currency 2 6 2" xfId="31259" xr:uid="{E8739B1A-634F-45BD-BCE4-041B23EE0F95}"/>
    <cellStyle name="Currency 2 7" xfId="31730" xr:uid="{64F74D17-D806-4C43-B557-ADB798BEED05}"/>
    <cellStyle name="Currency 3" xfId="551" xr:uid="{00000000-0005-0000-0000-000048030000}"/>
    <cellStyle name="Currency 3 10" xfId="30618" xr:uid="{CC98C09A-FB90-4F09-8713-CE67BE1C4FA6}"/>
    <cellStyle name="Currency 3 11" xfId="30916" xr:uid="{AC79C766-96F4-4BB0-9D53-CAD075CD5FB9}"/>
    <cellStyle name="Currency 3 12" xfId="31729" xr:uid="{BBB3409B-21CA-4FEF-99F6-CD30D3F98184}"/>
    <cellStyle name="Currency 3 2" xfId="552" xr:uid="{00000000-0005-0000-0000-000049030000}"/>
    <cellStyle name="Currency 3 2 2" xfId="1850" xr:uid="{00000000-0005-0000-0000-00004A030000}"/>
    <cellStyle name="Currency 3 2 2 2" xfId="30602" xr:uid="{87CC1BB8-D490-4CBA-AE62-52158B1BF23D}"/>
    <cellStyle name="Currency 3 2 2 2 2" xfId="30818" xr:uid="{0C94806D-7676-421F-9E69-D685AFF23599}"/>
    <cellStyle name="Currency 3 2 2 3" xfId="30563" xr:uid="{1EE52B54-EC85-4641-BC5E-D5D513A14121}"/>
    <cellStyle name="Currency 3 2 2 4" xfId="30929" xr:uid="{9104C6C5-305B-4CE0-B9BE-66CC40287E6D}"/>
    <cellStyle name="Currency 3 2 3" xfId="1851" xr:uid="{00000000-0005-0000-0000-00004B030000}"/>
    <cellStyle name="Currency 3 2 3 2" xfId="30613" xr:uid="{2D020D6F-B1E2-42BA-9525-8CD612C11686}"/>
    <cellStyle name="Currency 3 2 3 2 2" xfId="30819" xr:uid="{793F920B-E972-4134-AAFB-C8B0826B0E0C}"/>
    <cellStyle name="Currency 3 2 3 3" xfId="30574" xr:uid="{B4E6E47A-8B2C-4E61-BB8D-30D9C4F7C82A}"/>
    <cellStyle name="Currency 3 2 3 4" xfId="30940" xr:uid="{F852420D-7AB5-4DD1-92DF-D97324C12DE3}"/>
    <cellStyle name="Currency 3 2 4" xfId="1849" xr:uid="{00000000-0005-0000-0000-00004C030000}"/>
    <cellStyle name="Currency 3 2 4 2" xfId="30555" xr:uid="{143D821B-A1E5-45AA-8D28-FA09A9A6E54E}"/>
    <cellStyle name="Currency 3 2 4 2 2" xfId="30820" xr:uid="{5A603EFF-9CB2-4DC6-9418-67911C9EF2AE}"/>
    <cellStyle name="Currency 3 2 5" xfId="6681" xr:uid="{4FCFE811-3755-46F4-8803-2EFC844A90DA}"/>
    <cellStyle name="Currency 3 2 5 2" xfId="17061" xr:uid="{1F927C96-6E01-4C40-9B2D-7222789598FC}"/>
    <cellStyle name="Currency 3 2 5 2 2" xfId="30817" xr:uid="{82416E93-F733-465F-9221-BF5CA319CA6B}"/>
    <cellStyle name="Currency 3 2 5 3" xfId="30445" xr:uid="{CFB4445B-2822-44EE-97D3-586E0F3CB5E1}"/>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3 3" xfId="30411" xr:uid="{D9261D7C-4BB0-4F23-8A7D-89513C8C9F65}"/>
    <cellStyle name="Currency 3 4" xfId="30412" xr:uid="{56B42A0C-41FC-4CE6-B7AD-37115BE76475}"/>
    <cellStyle name="Currency 3 4 2" xfId="30446" xr:uid="{FAFC5492-58AD-4064-AA46-E99FA44DE317}"/>
    <cellStyle name="Currency 3 4 2 2" xfId="30603" xr:uid="{26A558A6-6954-4BC7-9B2E-CB04CA19DF15}"/>
    <cellStyle name="Currency 3 4 2 2 2" xfId="30821" xr:uid="{BAD0F4FB-A620-4584-9052-59B615478FE4}"/>
    <cellStyle name="Currency 3 4 2 3" xfId="30564" xr:uid="{CF89AC64-B129-47C4-9033-859EF82BC59F}"/>
    <cellStyle name="Currency 3 4 2 4" xfId="30930" xr:uid="{BFD1A78F-8924-435D-8C6C-0D4901C78012}"/>
    <cellStyle name="Currency 3 4 3" xfId="30556" xr:uid="{20CD84F8-EDE8-4AF4-B532-A3E1B5109EF4}"/>
    <cellStyle name="Currency 3 4 3 2" xfId="30633" xr:uid="{DF88B98C-68E1-47F3-A338-2C5D7520D934}"/>
    <cellStyle name="Currency 3 4 3 3" xfId="30943" xr:uid="{45BC16B4-B7BF-4099-8716-EADE89E871F5}"/>
    <cellStyle name="Currency 3 4 4" xfId="30589" xr:uid="{68808DD4-EE59-4BA1-BF12-A45A21B1D415}"/>
    <cellStyle name="Currency 3 4 5" xfId="30622" xr:uid="{D16E1CA0-3C3A-427D-9FC3-9BB85E6A1553}"/>
    <cellStyle name="Currency 3 4 6" xfId="30920" xr:uid="{FAD81B93-BBB8-43D5-BD80-94DF096C6A51}"/>
    <cellStyle name="Currency 3 5" xfId="30413" xr:uid="{81863DDD-1FEA-49F1-AEA7-615BE80C86A1}"/>
    <cellStyle name="Currency 3 5 2" xfId="30447" xr:uid="{CE9DCB24-732B-4ADA-857C-6F58DD618B77}"/>
    <cellStyle name="Currency 3 5 2 2" xfId="30604" xr:uid="{34227F4F-8C86-4B60-BC19-C90512E35E07}"/>
    <cellStyle name="Currency 3 5 2 2 2" xfId="30822" xr:uid="{239D24BD-EA61-4223-A6AC-E2D0B4B19C16}"/>
    <cellStyle name="Currency 3 5 2 3" xfId="30565" xr:uid="{DD97E0D8-3A98-41BE-B0BE-039F013CA0A8}"/>
    <cellStyle name="Currency 3 5 2 4" xfId="30931" xr:uid="{7558C0CC-CC3C-48DB-873C-E663906AD405}"/>
    <cellStyle name="Currency 3 5 3" xfId="30590" xr:uid="{06599778-836F-4CFE-92BA-FDF17CE2D98E}"/>
    <cellStyle name="Currency 3 5 3 2" xfId="30634" xr:uid="{2D11F2B4-9C32-4FD4-856C-702A205F961B}"/>
    <cellStyle name="Currency 3 5 3 3" xfId="30944" xr:uid="{DF42840B-E34C-485E-9570-C84EC1F5ECCC}"/>
    <cellStyle name="Currency 3 5 4" xfId="30623" xr:uid="{DFF81114-405C-4BD9-882E-3E6DCC627BBA}"/>
    <cellStyle name="Currency 3 5 5" xfId="30921" xr:uid="{889487E8-CDE1-4124-A152-07293079280A}"/>
    <cellStyle name="Currency 3 6" xfId="30554" xr:uid="{E6F281E3-0276-4ECA-AC9C-37A1F772038D}"/>
    <cellStyle name="Currency 3 7" xfId="30571" xr:uid="{5086352A-41FE-4853-9FBE-0A6014B61D30}"/>
    <cellStyle name="Currency 3 7 2" xfId="30610" xr:uid="{7367140C-062D-4451-8ECD-8EE326D93E2A}"/>
    <cellStyle name="Currency 3 7 3" xfId="30629" xr:uid="{EE3C1B3E-C238-41D4-83A6-0E95DA0C6E18}"/>
    <cellStyle name="Currency 3 7 4" xfId="30936" xr:uid="{95BC5195-8BFF-481F-A698-758C4BBDB773}"/>
    <cellStyle name="Currency 3 8" xfId="30544" xr:uid="{0CD1A085-9703-4560-91E9-56A6256AB4B6}"/>
    <cellStyle name="Currency 3 9" xfId="30575" xr:uid="{DB854ECE-A65B-4464-A0DC-C7561B51E415}"/>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4 2" xfId="29779" xr:uid="{BF8FBF9C-A9AE-4570-B79D-C7C876F315A5}"/>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3 4" xfId="30061" xr:uid="{40918CAD-B437-47A8-B12D-997B4568D142}"/>
    <cellStyle name="Currency 4 10 3 5" xfId="29663" xr:uid="{67C50BD9-2CAF-4C73-BD9D-C799CBCDBB6B}"/>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2 3" xfId="31016" xr:uid="{0871327B-F0E4-4A2A-83E5-48144795B73F}"/>
    <cellStyle name="Currency 4 10 5 2 4" xfId="30823" xr:uid="{F6878F02-5380-4822-B59B-FA3551951465}"/>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2 2" xfId="29795" xr:uid="{E480E336-5C3C-44AC-9220-09707E85CE00}"/>
    <cellStyle name="Currency 4 11 2 2 2 2" xfId="30825" xr:uid="{4D352770-668B-4CB1-9BFD-BFF3A4AC1C1B}"/>
    <cellStyle name="Currency 4 11 2 3" xfId="22789" xr:uid="{5ABBA574-11C1-4A53-8D6F-81175CE6891C}"/>
    <cellStyle name="Currency 4 11 2 4" xfId="30041" xr:uid="{91030C44-997A-4D80-B0EF-B6069FB20D88}"/>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5 2 2" xfId="31116" xr:uid="{C0B40B35-E5C0-4FB5-9DCF-943164FD01CF}"/>
    <cellStyle name="Currency 4 11 5 2 3" xfId="30824" xr:uid="{E4F6EF9A-2249-4A18-99D1-59B07C1167CD}"/>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2 2 2" xfId="31131" xr:uid="{59565F86-36CB-4BB2-8FFA-3406B5C83954}"/>
    <cellStyle name="Currency 4 12 2 2 2 3" xfId="30826" xr:uid="{CADA9377-013A-437D-AE8B-EEFEA9B1C519}"/>
    <cellStyle name="Currency 4 12 2 3" xfId="10391" xr:uid="{74AA856C-1546-48A1-902B-0B9C48E13197}"/>
    <cellStyle name="Currency 4 12 2 3 2" xfId="20771" xr:uid="{DB56C7FD-1566-4A75-8FCC-9C848565BFF6}"/>
    <cellStyle name="Currency 4 12 2 4" xfId="15105" xr:uid="{29096738-BB6A-486C-9D3B-D9E98C7DF5A2}"/>
    <cellStyle name="Currency 4 12 2 5" xfId="30448" xr:uid="{A1023E56-DF96-4373-8785-3BEA0179AB65}"/>
    <cellStyle name="Currency 4 12 3" xfId="3605" xr:uid="{00000000-0005-0000-0000-000056030000}"/>
    <cellStyle name="Currency 4 12 4" xfId="5659" xr:uid="{442882FD-A814-4225-99B5-C1E0B22554C2}"/>
    <cellStyle name="Currency 4 12 4 2" xfId="29743" xr:uid="{80832A7C-4F8F-4063-9660-3EE52C1F2BAF}"/>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3 4 2" xfId="29856" xr:uid="{B799D5DA-0548-4483-A7DA-59D6502F3999}"/>
    <cellStyle name="Currency 4 13 5" xfId="29999" xr:uid="{4FCFD07F-7408-4267-B201-B872777B8AC2}"/>
    <cellStyle name="Currency 4 14" xfId="1852" xr:uid="{00000000-0005-0000-0000-000058030000}"/>
    <cellStyle name="Currency 4 14 2" xfId="25801" xr:uid="{FBE6B4CA-BCAB-44EE-A7E9-70F4C6699F61}"/>
    <cellStyle name="Currency 4 14 2 2" xfId="30827" xr:uid="{08C9B446-C64D-40BA-8420-DEAE598B52CC}"/>
    <cellStyle name="Currency 4 14 2 3" xfId="30578" xr:uid="{7D39938B-7E55-4F5A-BF14-F961544A2D2A}"/>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2 3" xfId="31046" xr:uid="{3B7AB140-6A10-4BC0-BE67-072D624912D8}"/>
    <cellStyle name="Currency 4 2 2 2 2 5 2 4" xfId="30828" xr:uid="{841903E7-109E-4832-AD2D-F43F3855F60D}"/>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6 2" xfId="29725" xr:uid="{D4F02699-9D7A-4636-8246-722EE6D50577}"/>
    <cellStyle name="Currency 4 2 2 2 2 6 2 2" xfId="30982" xr:uid="{25D31D1E-9374-4588-8BAD-34D1CFD1B55D}"/>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2 2" xfId="31230" xr:uid="{3429C379-89FB-4D0B-AA6F-20CAB746CD96}"/>
    <cellStyle name="Currency 4 2 2 2 3 2 2 2 3" xfId="30830" xr:uid="{8634E1EF-FB6D-4204-A640-59C7D326ADDF}"/>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2 3" xfId="31087" xr:uid="{D1E76A2F-6447-478C-A663-6EA53EC550CC}"/>
    <cellStyle name="Currency 4 2 2 2 3 4 2 4" xfId="30829" xr:uid="{657565F7-E228-4780-9F08-C035C0197582}"/>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5 2" xfId="29712" xr:uid="{EC6735F0-7DE9-4568-B77B-F6FDEF7A8DC7}"/>
    <cellStyle name="Currency 4 2 2 2 3 5 2 2" xfId="30983" xr:uid="{CFC58C28-6C1B-47B8-8F44-D625CD50AA8A}"/>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4 2" xfId="29963" xr:uid="{FF29FBEB-C139-42CC-898F-F368F7E51091}"/>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2 2" xfId="31172" xr:uid="{599A9C6C-AF98-47C8-9562-6F1C30BA128B}"/>
    <cellStyle name="Currency 4 2 2 2 5 2 2 3" xfId="30831" xr:uid="{92DF8621-EC15-4BA9-BFE4-A154DAF79516}"/>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4 2" xfId="29964" xr:uid="{BCF43D88-6F00-4BCB-8D9B-D13D0B18D18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2 5" xfId="30449" xr:uid="{3FE6DD69-5112-4CB9-B21A-BAC2204DC643}"/>
    <cellStyle name="Currency 4 2 2 3 3 3" xfId="3656" xr:uid="{00000000-0005-0000-0000-000061030000}"/>
    <cellStyle name="Currency 4 2 2 3 3 4" xfId="5665" xr:uid="{54673D43-2BB9-4497-8CC5-C0E86AE657BC}"/>
    <cellStyle name="Currency 4 2 2 3 3 4 2" xfId="29910" xr:uid="{DD81D97E-F9C6-4B81-A72E-F394027770CE}"/>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2 5" xfId="31018" xr:uid="{CF2B4C35-60CF-460E-A7D8-6BD89E16FAF9}"/>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2 2" xfId="31231" xr:uid="{69AF95F0-2C79-4BC4-A731-DBA5CA72172F}"/>
    <cellStyle name="Currency 4 2 2 4 2 2 2 3" xfId="30833" xr:uid="{F7ED024B-50A5-4D78-9170-B4E74ADDAF8F}"/>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2 3" xfId="31088" xr:uid="{ADCB1A0A-2CA2-44D3-9A0C-3CB9A9AFA32C}"/>
    <cellStyle name="Currency 4 2 2 4 4 2 4" xfId="30832" xr:uid="{93DE7190-B7AD-4AB0-B507-D2661CDEBD52}"/>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5 2" xfId="29694" xr:uid="{DF7D1619-517D-47AF-AAFD-626650862B22}"/>
    <cellStyle name="Currency 4 2 2 4 5 2 2" xfId="30984" xr:uid="{6FA4CAAA-8E9A-4CF5-91CC-0CAAFF2C5227}"/>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2 2" xfId="31211" xr:uid="{DDC9AFF2-2326-4EB9-95EC-058A72C5EA4C}"/>
    <cellStyle name="Currency 4 2 2 5 2 2 2 3" xfId="30834" xr:uid="{33C4AC48-D594-48B2-8E15-C4425C6412AB}"/>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4 2" xfId="29925" xr:uid="{924939E3-BF39-442A-AD08-F63E11A1C0F0}"/>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4 2" xfId="29879" xr:uid="{90064861-D917-4C49-97BF-764532CE1FD2}"/>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2 2" xfId="31191" xr:uid="{8BFEFF6A-F05D-4F21-A359-E27BC701FB97}"/>
    <cellStyle name="Currency 4 2 2 7 2 2 3" xfId="30835" xr:uid="{AD4086B9-CE40-4A7C-AF4B-5AEC0730E92D}"/>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2 3" xfId="31163" xr:uid="{3B754025-5AC2-41B4-85AB-66A50B2BE5A3}"/>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5 2" xfId="30080" xr:uid="{21807AB0-79A4-4976-8C9B-271BC80672DC}"/>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2 3" xfId="31047" xr:uid="{92252FF1-0E6E-4F89-9FC8-C021125B6D9E}"/>
    <cellStyle name="Currency 4 2 3 2 5 2 4" xfId="30836" xr:uid="{2AE58734-02FC-450F-90A1-8F5E85C2D3B9}"/>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6 2" xfId="29726" xr:uid="{FE5A2704-6749-4B6E-8BB6-A7683E9B9E0D}"/>
    <cellStyle name="Currency 4 2 3 2 6 2 2" xfId="30985" xr:uid="{39D5B816-D691-4D85-95CC-46B2E8671A0E}"/>
    <cellStyle name="Currency 4 2 3 2 7" xfId="23521" xr:uid="{E6D4F43F-005B-44E0-A529-E07D81929683}"/>
    <cellStyle name="Currency 4 2 3 2 8" xfId="13105" xr:uid="{2F7DCC0A-CB6C-48C1-8D0F-8FB466F04FD1}"/>
    <cellStyle name="Currency 4 2 3 2 9" xfId="29992" xr:uid="{CE033F57-9BDB-4821-8A87-DD0E4EAE44F2}"/>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2 2" xfId="31232" xr:uid="{C99B5626-34D4-4ECE-A3A0-3BD7C3C868CA}"/>
    <cellStyle name="Currency 4 2 3 3 2 2 2 3" xfId="30838" xr:uid="{540CDF2A-17D0-4EA1-8CE7-D91FE6235E7F}"/>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2 3" xfId="31089" xr:uid="{2085B30E-C37C-4522-A981-D6661F484E54}"/>
    <cellStyle name="Currency 4 2 3 3 4 2 4" xfId="30837" xr:uid="{C2DA64AC-30E0-4B03-B951-7E831A57408C}"/>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5 2" xfId="29699" xr:uid="{8B2CE640-C1D9-4645-B3FB-D2F01298CF19}"/>
    <cellStyle name="Currency 4 2 3 3 5 2 2" xfId="30986" xr:uid="{0C3D6EFD-9BBD-4736-8CE3-EC30A16ED133}"/>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4 2" xfId="29965" xr:uid="{D1E42E86-3344-414E-8575-B8C7A311F714}"/>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2 2" xfId="31197" xr:uid="{A372AF4B-0BAD-46E7-AA5D-F790CCD5BF14}"/>
    <cellStyle name="Currency 4 2 3 5 2 2 3" xfId="30839" xr:uid="{2DA2947D-AA7D-4126-9341-6CAA595EB8A4}"/>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4 2" xfId="29780" xr:uid="{779327EA-EF40-48DB-992B-79710876AA2B}"/>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2 5" xfId="30450" xr:uid="{3E7E8B7A-271B-4ED0-B1E0-67B7EC7F1A1F}"/>
    <cellStyle name="Currency 4 2 4 3 3" xfId="3543" xr:uid="{00000000-0005-0000-0000-00006C030000}"/>
    <cellStyle name="Currency 4 2 4 3 4" xfId="5672" xr:uid="{08E421AE-DDE3-4B6C-AA1C-46544E7401B9}"/>
    <cellStyle name="Currency 4 2 4 3 4 2" xfId="29757" xr:uid="{2AC4BDB1-E701-44D9-B0FC-9883B7A7B3FF}"/>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2 5" xfId="31017" xr:uid="{CFD86F19-DED4-497F-A8E9-A80709CF90C1}"/>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2 2" xfId="29677" xr:uid="{33DBED40-3AE8-4C44-861D-1863CE025044}"/>
    <cellStyle name="Currency 4 2 5 2 2 2 2" xfId="30841" xr:uid="{883563B9-AF8B-4872-A207-9A25B2B164BE}"/>
    <cellStyle name="Currency 4 2 5 2 3" xfId="23372" xr:uid="{043B26EB-F4A5-45D7-8163-B3F881D5C636}"/>
    <cellStyle name="Currency 4 2 5 2 4" xfId="30062"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2 3" xfId="31090" xr:uid="{E7D19E49-7B60-44F2-B6FD-9392A2CF31AF}"/>
    <cellStyle name="Currency 4 2 5 5 2 4" xfId="30840" xr:uid="{784B0320-B780-4FBA-9D1B-039687A1453B}"/>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2 2" xfId="31174" xr:uid="{93D65879-61DA-41FA-BF5B-6144E174BADC}"/>
    <cellStyle name="Currency 4 2 6 2 2 2 3" xfId="30842" xr:uid="{9E43A73B-313A-47DA-AE4A-45B5A584F094}"/>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4 2" xfId="29767" xr:uid="{3E9B3AED-6894-4FB7-981B-D2BD8B1F19DF}"/>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4 2" xfId="29868" xr:uid="{65B5D0E8-B145-4E9B-89E2-C7AEE6F364BA}"/>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4 2" xfId="29967" xr:uid="{A6E3D5D1-B127-4385-8A3C-57C615A4EC53}"/>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3 3 2" xfId="29912" xr:uid="{B4D4653B-9700-4885-9B5D-00CF112D66D6}"/>
    <cellStyle name="Currency 4 3 2 2 3 4" xfId="30024" xr:uid="{BE5F880F-D1A7-43E6-9257-37876B1379C7}"/>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2 3" xfId="31049" xr:uid="{395ABA41-C54B-4D28-9E45-B54CD7F229E6}"/>
    <cellStyle name="Currency 4 3 2 2 5 2 4" xfId="30843" xr:uid="{34E27599-88F6-41D0-87AB-5DEC06A25F09}"/>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2 2" xfId="31233" xr:uid="{F67D50A3-C1A7-4415-BBD6-E83CA67CA0E1}"/>
    <cellStyle name="Currency 4 3 2 3 2 2 2 3" xfId="30845" xr:uid="{FCC25CCB-B954-4AC4-AED2-AF96C2ACAAD6}"/>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2 3" xfId="31091" xr:uid="{5F90A487-DD6C-4B22-8CD2-6F6807FDE49D}"/>
    <cellStyle name="Currency 4 3 2 3 4 2 4" xfId="30844" xr:uid="{88CE84D6-B319-4B38-9C82-3871BE944E4C}"/>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5 2" xfId="29690" xr:uid="{72B473B9-F902-428F-854C-CB54D507686F}"/>
    <cellStyle name="Currency 4 3 2 3 5 2 2" xfId="30987" xr:uid="{A7C94F98-A8FA-4C61-B245-EF886458027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4 2" xfId="29966" xr:uid="{82E5840C-98F6-4266-BB3E-9495DB6AA215}"/>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4 2" xfId="29875" xr:uid="{A7BF50A6-9658-419F-8EF1-2A93352FCFF0}"/>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2 3" xfId="31146" xr:uid="{0C03AF1E-A399-4040-90B7-A6DB64E525B5}"/>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2 3" xfId="31050" xr:uid="{0BFC20F7-3A11-46FD-A2F7-E61DF009DCA7}"/>
    <cellStyle name="Currency 4 3 3 2 5 2 4" xfId="30847" xr:uid="{9DD54116-BB81-4751-8D21-DAB26CEE32EB}"/>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6 2" xfId="29727" xr:uid="{D3EB36FD-8CEE-4738-97ED-A99FD52FAEF4}"/>
    <cellStyle name="Currency 4 3 3 2 6 2 2" xfId="30988" xr:uid="{DE4878C6-2BEC-46D2-8EF8-E46B9720E401}"/>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2 3" xfId="31092" xr:uid="{292C4124-F0A2-4D10-B359-250B7466A5C3}"/>
    <cellStyle name="Currency 4 3 3 3 4 2 4" xfId="30848" xr:uid="{A251918D-5AFF-4910-8A3B-8CF0EE42D7C7}"/>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5 2" xfId="29706" xr:uid="{0A9E1880-5A33-4257-9F52-C4E2B68CBF61}"/>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4 2" xfId="29968" xr:uid="{7281F1A7-5F24-44A1-A148-B239A0D0B065}"/>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2 3" xfId="31019" xr:uid="{E791E615-2623-44F5-A62F-E2834F94C37C}"/>
    <cellStyle name="Currency 4 3 3 6 2 4" xfId="30846" xr:uid="{B37A22F8-B1F5-4E35-B076-D364916926AD}"/>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4 2" xfId="29969" xr:uid="{504B7EA9-2541-4886-B966-3E2F7E9D8798}"/>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3 3 2" xfId="29911" xr:uid="{52E0AAA9-AC47-4051-8A56-EA4E1FA813B4}"/>
    <cellStyle name="Currency 4 3 4 3 4" xfId="30023" xr:uid="{BDE30902-7BFB-4D12-BD65-976D37EB3886}"/>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2 3" xfId="31048" xr:uid="{FB39CD15-218C-4493-A9AF-8E1F9FF5135F}"/>
    <cellStyle name="Currency 4 3 4 5 2 4" xfId="30849" xr:uid="{E1B2DA33-F3FC-4394-A0AA-285A315E6745}"/>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2 2" xfId="31234" xr:uid="{543C203C-95B6-4864-94A6-8BD3E79DA64B}"/>
    <cellStyle name="Currency 4 3 5 2 2 2 3" xfId="30851" xr:uid="{0971C87F-E455-41E8-ABF8-2BC0027F690C}"/>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2 3" xfId="31093" xr:uid="{A8CD7337-3682-4CEA-AF65-6EE0FD3A735D}"/>
    <cellStyle name="Currency 4 3 5 4 2 4" xfId="30850" xr:uid="{A9A8128F-3665-438B-8D34-4F62BF436405}"/>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5 2" xfId="29685" xr:uid="{8351C799-133B-4166-88AA-AFA491555915}"/>
    <cellStyle name="Currency 4 3 5 5 2 2" xfId="30989" xr:uid="{8AE52235-88AA-4879-8CF8-35F89D2E8477}"/>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2 2" xfId="31165" xr:uid="{282841D4-51CD-48A0-8C75-7AB767A6AA5C}"/>
    <cellStyle name="Currency 4 3 6 2 2 2 3" xfId="30852" xr:uid="{6C61F38E-E05A-4904-B280-18DC8E4926BF}"/>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4 2" xfId="29926" xr:uid="{61D729A3-778D-4A96-BFF7-41C4C5FAF594}"/>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4 2" xfId="29863" xr:uid="{ED283249-7832-40BF-813D-7A87C76D57BB}"/>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2 2 2" xfId="31123" xr:uid="{D7F480B7-CB4C-485D-96A0-E1B2EBD6C500}"/>
    <cellStyle name="Currency 4 3 8 2 2 3" xfId="30853" xr:uid="{DC34D8E2-CC8E-42A4-BA04-DCD8DE3CEB56}"/>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4 2" xfId="29971" xr:uid="{D1DCE2EF-CF6D-4E8A-B51C-2B950AC4303B}"/>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3 3 2" xfId="29914" xr:uid="{4DEBB916-963E-4C15-96CA-2D790B655BDA}"/>
    <cellStyle name="Currency 4 4 2 2 3 4" xfId="30025" xr:uid="{C5F67086-089E-473F-A519-DBC59DD5DC2B}"/>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2 3" xfId="31051" xr:uid="{67C2670F-6277-4849-9F51-8CFAF8E73D83}"/>
    <cellStyle name="Currency 4 4 2 2 5 2 4" xfId="30854" xr:uid="{971BAED6-D407-4FD7-A43D-F427F1A24A97}"/>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2 2" xfId="31235" xr:uid="{E94BF9FB-9A35-482A-8B21-EE0A99A9AEF2}"/>
    <cellStyle name="Currency 4 4 2 3 2 2 2 3" xfId="30856" xr:uid="{84D2B151-C397-47FE-9C49-48B74BB9F4A9}"/>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2 3" xfId="31094" xr:uid="{DBDCC3BC-59A6-4FDF-8CB5-5162634392A0}"/>
    <cellStyle name="Currency 4 4 2 3 4 2 4" xfId="30855" xr:uid="{E266DC82-37B3-4A61-9149-D8B676B10235}"/>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5 2" xfId="29702" xr:uid="{3EFD9C23-21A4-42B7-958E-84631AA98301}"/>
    <cellStyle name="Currency 4 4 2 3 5 2 2" xfId="30990" xr:uid="{8BD50B0A-F77B-4D5C-9272-98C9DD72C43D}"/>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4 2" xfId="29970" xr:uid="{B94433C2-4C03-4B4D-94A5-E917D4637908}"/>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4 2" xfId="29885" xr:uid="{1E337AB5-CDC0-4D6B-AC88-B5A57522C2AF}"/>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4 2" xfId="29972" xr:uid="{C447A071-5548-47AC-88AC-3044929A90F6}"/>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2 5" xfId="30451" xr:uid="{3220311B-FB69-4A21-9EA6-BA827237813C}"/>
    <cellStyle name="Currency 4 4 3 3 3" xfId="3584" xr:uid="{00000000-0005-0000-0000-000094030000}"/>
    <cellStyle name="Currency 4 4 3 3 4" xfId="5691" xr:uid="{193A20EF-0047-4A6C-B664-DEFD302C7B8D}"/>
    <cellStyle name="Currency 4 4 3 3 4 2" xfId="29913" xr:uid="{42A8928A-AD1B-4DB0-86BB-E8BF6D29469A}"/>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2 5" xfId="31020" xr:uid="{C772FF49-A530-4A0E-B7EF-F2DE775CB904}"/>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2 2" xfId="29794" xr:uid="{F7B71C15-7722-459E-8BE7-FADD50187F71}"/>
    <cellStyle name="Currency 4 4 4 2 2 2 2" xfId="30858" xr:uid="{9D9B1BB6-7F98-4579-9936-669B30E05F76}"/>
    <cellStyle name="Currency 4 4 4 2 3" xfId="23157" xr:uid="{84ACC6A3-99BA-4642-A269-125562AF4504}"/>
    <cellStyle name="Currency 4 4 4 2 4" xfId="30063"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2 3" xfId="31095" xr:uid="{922E07EA-F204-451A-9C0B-BC8E8926C35D}"/>
    <cellStyle name="Currency 4 4 4 5 2 4" xfId="30857" xr:uid="{301E1222-4E62-42A9-A362-C26BC40FFCB3}"/>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2 2" xfId="31176" xr:uid="{E6ECC9DB-DC28-467B-B7F1-CDE8E720F8D3}"/>
    <cellStyle name="Currency 4 4 5 2 2 2 3" xfId="30859" xr:uid="{8A1F00C7-AFCE-4683-94ED-A78DC54E07F5}"/>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4 2" xfId="29848" xr:uid="{53673545-98E4-4DAE-8363-8BC88BF5941E}"/>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4 2" xfId="29859" xr:uid="{349FD21A-67D9-40B3-8E31-F2333293EFC2}"/>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2 2" xfId="29813" xr:uid="{54AEC88B-7641-4033-8E17-654214DB9AAB}"/>
    <cellStyle name="Currency 4 5 2 2 2 2 2 2" xfId="30861" xr:uid="{7381C2EE-3CA1-46AD-B6E8-34B86631DCC2}"/>
    <cellStyle name="Currency 4 5 2 2 2 3" xfId="25548" xr:uid="{28F1393C-3413-4434-818B-1BEA030FD1C4}"/>
    <cellStyle name="Currency 4 5 2 2 2 4" xfId="30064" xr:uid="{0B5255B4-B7A2-4EE0-89D0-EB53C585A7A2}"/>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2 2" xfId="31204" xr:uid="{D619C706-0816-463B-AC58-19A8A3D29D53}"/>
    <cellStyle name="Currency 4 5 2 2 5 2 3" xfId="30860" xr:uid="{B367D80E-8DFE-4B0E-B803-BCECA40AD35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2 5" xfId="30452" xr:uid="{355E64D1-2E56-48F9-84A3-D2E0274B7114}"/>
    <cellStyle name="Currency 4 5 2 3 3" xfId="3675" xr:uid="{00000000-0005-0000-0000-0000A3030000}"/>
    <cellStyle name="Currency 4 5 2 3 4" xfId="5694" xr:uid="{0CD193E0-BEC1-4BF2-9788-987F9986CB96}"/>
    <cellStyle name="Currency 4 5 2 3 4 2" xfId="29758" xr:uid="{99F86FCC-1A9F-4D57-BA3E-48351CE66BC9}"/>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2 3" xfId="31106" xr:uid="{49C92F80-9083-4A60-A898-B9E99DF67213}"/>
    <cellStyle name="Currency 4 5 2 4 2 2 4" xfId="30862" xr:uid="{6CEECFC6-3451-4ABE-A9DF-E8C6F4B15275}"/>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4 3 2" xfId="29915" xr:uid="{5BBE9C94-0D99-4B58-8FC7-D89D9325D11D}"/>
    <cellStyle name="Currency 4 5 2 4 4" xfId="30026" xr:uid="{9967B865-BEDC-4A63-801B-5525C2EDC36C}"/>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2 2" xfId="29816" xr:uid="{4B3D4FBF-846C-4EAB-8330-290E50CB5918}"/>
    <cellStyle name="Currency 4 5 3 2 2 2 2" xfId="30864" xr:uid="{56E3ECBD-CC6C-4809-A0CF-27A26DF84B37}"/>
    <cellStyle name="Currency 4 5 3 2 3" xfId="25618" xr:uid="{CE950C91-DA13-4A1B-A20A-059D6EE2D92A}"/>
    <cellStyle name="Currency 4 5 3 2 3 2" xfId="26035" xr:uid="{BE3BCC2F-6352-4B40-AC21-B009231F1344}"/>
    <cellStyle name="Currency 4 5 3 2 4" xfId="30065" xr:uid="{B604ADA6-9D95-4C24-AA2C-55BB6B9DA913}"/>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2 3" xfId="31096" xr:uid="{33326015-762D-4E88-83D4-A64BE6A0CC24}"/>
    <cellStyle name="Currency 4 5 3 5 2 4" xfId="30863" xr:uid="{F643D74F-7AFF-4B03-A864-927FA527D96F}"/>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2 2" xfId="29800" xr:uid="{C804928D-1D33-4538-9314-49B044D66F42}"/>
    <cellStyle name="Currency 4 5 4 2 2 2 2" xfId="30866" xr:uid="{B0C9A63D-7494-4D52-8251-421A392B421C}"/>
    <cellStyle name="Currency 4 5 4 2 3" xfId="24065" xr:uid="{0D856946-7117-49EA-AC01-0064A38C42CE}"/>
    <cellStyle name="Currency 4 5 4 2 4" xfId="30042" xr:uid="{EEFDFB76-2D08-40FB-A6B7-3476F3E82C64}"/>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5 2 2" xfId="31117" xr:uid="{599ACB9C-A937-47CA-9D0F-C4AB326FB162}"/>
    <cellStyle name="Currency 4 5 4 5 2 3" xfId="30865" xr:uid="{E8603F16-F09A-4E09-9D28-44B44FEF8439}"/>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2 5" xfId="30453" xr:uid="{D1D92241-B440-4161-9AD3-507B6B28F8E2}"/>
    <cellStyle name="Currency 4 5 5 3" xfId="3686" xr:uid="{00000000-0005-0000-0000-0000AE030000}"/>
    <cellStyle name="Currency 4 5 5 4" xfId="5695" xr:uid="{87D1524C-BFE7-422B-B989-9D522BADBCA1}"/>
    <cellStyle name="Currency 4 5 5 4 2" xfId="29849" xr:uid="{866D774B-6445-4880-8BA7-0099CB8DF3AA}"/>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6 4 2" xfId="29871" xr:uid="{AB0F7101-5019-4E1F-BD3B-6E1E7DC5302C}"/>
    <cellStyle name="Currency 4 5 6 5" xfId="30001" xr:uid="{8A598608-F3B4-41BB-B471-9AEA4AC2105B}"/>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2 2" xfId="29799" xr:uid="{909C59C1-8B84-41E5-BC5D-A742D25F0966}"/>
    <cellStyle name="Currency 4 6 2 2 2 2 2 2" xfId="30868" xr:uid="{33A67EFD-F51B-4EDD-ACDC-7AA56856132E}"/>
    <cellStyle name="Currency 4 6 2 2 2 3" xfId="25069" xr:uid="{E0EA9661-5210-4CF1-B311-A122A5430DBF}"/>
    <cellStyle name="Currency 4 6 2 2 2 4" xfId="30066" xr:uid="{B544388C-494D-4615-984D-2FF79A0A057C}"/>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2 2" xfId="31206" xr:uid="{0C5E9D99-D942-47ED-AA42-8E46FBC624DE}"/>
    <cellStyle name="Currency 4 6 2 2 5 2 3" xfId="30867" xr:uid="{AFFC98E0-9F11-4EDB-A318-463DF76AA7AC}"/>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2 5" xfId="30454" xr:uid="{78266109-4A71-4784-91E5-B862DD85110C}"/>
    <cellStyle name="Currency 4 6 2 3 3" xfId="3635" xr:uid="{00000000-0005-0000-0000-0000B7030000}"/>
    <cellStyle name="Currency 4 6 2 3 4" xfId="5696" xr:uid="{B38A81BB-9A36-40AA-950D-281B6FFF8927}"/>
    <cellStyle name="Currency 4 6 2 3 4 2" xfId="29759" xr:uid="{67054A47-93D4-47AB-AD53-E56BF5421076}"/>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2 3" xfId="30998" xr:uid="{50D06B9C-4AB5-43C5-B1A6-6C448FBE4A75}"/>
    <cellStyle name="Currency 4 6 2 4 2 2 4" xfId="30869" xr:uid="{04687B75-08B5-48CB-8CF3-ADAA48B62C27}"/>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4 3 2" xfId="29916" xr:uid="{5A87EBC1-D111-497B-B547-E9E6BC33C8DF}"/>
    <cellStyle name="Currency 4 6 2 4 4" xfId="30027" xr:uid="{8DDC0C0A-0576-413A-A87E-09C0201918F9}"/>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2 2" xfId="29791" xr:uid="{5BD17850-E81F-4D87-8CFA-6F1B58B55BE2}"/>
    <cellStyle name="Currency 4 6 3 2 2 2 2" xfId="30871" xr:uid="{4106EB6B-C055-4934-8903-1EC3CEE1C66A}"/>
    <cellStyle name="Currency 4 6 3 2 3" xfId="23225" xr:uid="{2C26A46C-6DAC-4B8D-A2CE-FB3895391873}"/>
    <cellStyle name="Currency 4 6 3 2 3 2" xfId="27862" xr:uid="{10E1699B-2241-47D5-9787-3D9730D666CE}"/>
    <cellStyle name="Currency 4 6 3 2 4" xfId="30067" xr:uid="{C6C642F4-8913-48F4-A9F0-7CC515AFA269}"/>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2 3" xfId="31097" xr:uid="{61AF2E4D-FDA5-40C5-9E4A-57B74CB50473}"/>
    <cellStyle name="Currency 4 6 3 5 2 4" xfId="30870" xr:uid="{03009555-2AD8-4DBA-836C-59EF688A36D7}"/>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2 2" xfId="29803" xr:uid="{50A05FD2-552A-489D-921C-33EF4CB07C26}"/>
    <cellStyle name="Currency 4 6 4 2 2 2 2" xfId="30873" xr:uid="{20DD1A3A-4C66-426C-8AF0-5DD8ECADACD2}"/>
    <cellStyle name="Currency 4 6 4 2 3" xfId="22732" xr:uid="{49722CC7-D743-4F52-82C1-3F54B76E2373}"/>
    <cellStyle name="Currency 4 6 4 2 4" xfId="30043" xr:uid="{103C0001-4553-4204-B33E-FA357C6EA3AE}"/>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5 2 2" xfId="31118" xr:uid="{9BFE5A8D-C545-4F3A-8596-DCD99BE51191}"/>
    <cellStyle name="Currency 4 6 4 5 2 3" xfId="30872" xr:uid="{A064A3F5-5B54-4892-9309-AD84AB3D99CF}"/>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2 5" xfId="30455" xr:uid="{E18A8C60-CC08-4E1E-A0CA-FB0ED894DFBA}"/>
    <cellStyle name="Currency 4 6 5 3" xfId="2084" xr:uid="{00000000-0005-0000-0000-0000C2030000}"/>
    <cellStyle name="Currency 4 6 5 4" xfId="5697" xr:uid="{7B617730-E9B4-416A-9358-07A6A410E9D6}"/>
    <cellStyle name="Currency 4 6 5 4 2" xfId="29850" xr:uid="{E0193312-E9E5-449A-AE34-3BA53CF5D6B0}"/>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6 4 2" xfId="29882" xr:uid="{99FEDB83-0EE7-41D5-884E-FFFD18F1BF1A}"/>
    <cellStyle name="Currency 4 6 6 5" xfId="30005" xr:uid="{1460142F-DF54-4A6F-A3ED-28B82CD6A1AD}"/>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2 2 2" xfId="31137" xr:uid="{2D7C246A-68B7-4CFD-A4B1-20F461BF2A36}"/>
    <cellStyle name="Currency 4 7 2 2 2 2 2 3" xfId="30874" xr:uid="{58998F0B-85AE-486C-A382-95439DE4F342}"/>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4 2" xfId="29768" xr:uid="{0C7B32D4-BB29-4F76-8B8A-FD0BCD18A388}"/>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2 2" xfId="30875" xr:uid="{46A40648-E8C7-46BB-B02E-964BBBAC44C8}"/>
    <cellStyle name="Currency 4 7 2 3 2 3" xfId="30557" xr:uid="{7FB00D90-5EFF-407A-A2EE-BCB114692E06}"/>
    <cellStyle name="Currency 4 7 2 3 3" xfId="24173" xr:uid="{26544DD9-D091-4B2C-811F-DB5F89FFB9E2}"/>
    <cellStyle name="Currency 4 7 2 3 4" xfId="30044" xr:uid="{03F34DAA-9662-4CDA-B389-E9B2513FC7EF}"/>
    <cellStyle name="Currency 4 7 2 3 5" xfId="29664" xr:uid="{B1A5471A-E9DF-4A58-98F4-687E63BF72A9}"/>
    <cellStyle name="Currency 4 7 2 4" xfId="1943" xr:uid="{00000000-0005-0000-0000-0000C9030000}"/>
    <cellStyle name="Currency 4 7 2 4 2" xfId="27765" xr:uid="{35AA840F-E0D9-4801-A904-7666944D530D}"/>
    <cellStyle name="Currency 4 7 2 4 2 2" xfId="30876" xr:uid="{1515B294-8235-40E8-A6B4-154D4660E385}"/>
    <cellStyle name="Currency 4 7 2 4 2 3" xfId="30592" xr:uid="{1E8B89AC-8DA1-43FC-A4C2-8D0D6782A5B1}"/>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5 5" xfId="30614" xr:uid="{21AA2613-708A-4885-9EF8-F8F95C75AC44}"/>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2 2" xfId="30878" xr:uid="{0702549B-AD85-4AE4-A433-868C879C86F7}"/>
    <cellStyle name="Currency 4 7 3 2 2 3" xfId="30605" xr:uid="{A38BBF4E-F180-48DE-B4A0-4A2613B2FFB9}"/>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2 2" xfId="31179" xr:uid="{60D792DD-C0A3-4059-B1B7-EE8D93B21A3E}"/>
    <cellStyle name="Currency 4 7 3 5 2 3" xfId="30877" xr:uid="{965771F9-B135-4B0F-888D-B2C2DB99A4E6}"/>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2 2 2" xfId="31127" xr:uid="{5CB58FDC-842F-4366-B972-CDDC1BFA162B}"/>
    <cellStyle name="Currency 4 7 4 2 2 2 3" xfId="30879" xr:uid="{89EB998A-6F45-4617-8268-95C9947F0B85}"/>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4 4 2" xfId="29738" xr:uid="{424C1383-0C0A-4A87-94FC-0B530D5B9FC1}"/>
    <cellStyle name="Currency 4 7 4 5" xfId="29851" xr:uid="{83D46F38-F5C3-4492-BE02-3C9E29784F87}"/>
    <cellStyle name="Currency 4 7 4 6" xfId="29993" xr:uid="{D5B75D03-C87F-4FB3-9F1A-AC55BC0986B3}"/>
    <cellStyle name="Currency 4 7 5" xfId="1950" xr:uid="{00000000-0005-0000-0000-0000CF030000}"/>
    <cellStyle name="Currency 4 7 5 2" xfId="25266" xr:uid="{CDE00D5B-E828-41FA-A68A-9B3CE7066B15}"/>
    <cellStyle name="Currency 4 7 5 2 2" xfId="29731" xr:uid="{6772595D-F27B-4705-AC0E-A786A7A8AE55}"/>
    <cellStyle name="Currency 4 7 5 2 2 2" xfId="30880" xr:uid="{1E6F16AA-3248-4BCF-B673-DB6874B6D555}"/>
    <cellStyle name="Currency 4 7 5 3" xfId="25598" xr:uid="{6CD831BA-6D09-4C68-9F08-905171E640CA}"/>
    <cellStyle name="Currency 4 7 5 4" xfId="30028" xr:uid="{540ADC2A-6053-4F65-B211-C07661CCB067}"/>
    <cellStyle name="Currency 4 7 6" xfId="1942" xr:uid="{00000000-0005-0000-0000-0000D0030000}"/>
    <cellStyle name="Currency 4 7 6 2" xfId="26141" xr:uid="{D0C1945C-72AA-4573-AA8D-1633DBEA2CAD}"/>
    <cellStyle name="Currency 4 7 6 2 2" xfId="30881" xr:uid="{BD05442E-4299-43AF-92D8-BA01610430CE}"/>
    <cellStyle name="Currency 4 7 6 2 3" xfId="30591" xr:uid="{D3EEBA4A-4BA4-4D6E-A7B4-E64301858765}"/>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2 2 2" xfId="31138" xr:uid="{AAC7DD63-F3B0-4EA7-A2AB-A56CAF05FE90}"/>
    <cellStyle name="Currency 4 8 2 2 2 2 2 3" xfId="30882" xr:uid="{27A2AC4E-6837-47B5-B15A-55F5344721D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4 2" xfId="29769" xr:uid="{2A63CC11-416D-448A-B04D-B1999AFE4288}"/>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2 2" xfId="30883" xr:uid="{757A3CB7-1C55-4D56-B945-482D3CE86FCE}"/>
    <cellStyle name="Currency 4 8 2 3 2 3" xfId="30558" xr:uid="{1C10DF34-CC59-4FAB-BE80-EACF5A93CA72}"/>
    <cellStyle name="Currency 4 8 2 3 3" xfId="23118" xr:uid="{1602DC18-E900-4AE9-A316-7D2565CB3207}"/>
    <cellStyle name="Currency 4 8 2 3 4" xfId="30045" xr:uid="{1CDABCE1-0483-422E-A6D0-DA2E0546B955}"/>
    <cellStyle name="Currency 4 8 2 3 5" xfId="29665" xr:uid="{791DC7EE-5FE3-4AE5-8D27-7C884F499AE2}"/>
    <cellStyle name="Currency 4 8 2 4" xfId="1952" xr:uid="{00000000-0005-0000-0000-0000D5030000}"/>
    <cellStyle name="Currency 4 8 2 4 2" xfId="28679" xr:uid="{83965D3F-0DFF-4118-9460-A46F81EC8DEC}"/>
    <cellStyle name="Currency 4 8 2 4 2 2" xfId="30884" xr:uid="{6A9CCD15-757E-42F7-A126-7DE3F6BF7048}"/>
    <cellStyle name="Currency 4 8 2 4 2 3" xfId="30594" xr:uid="{A308E91F-CE51-4207-A946-3A96D42EA8B7}"/>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5 5" xfId="30637" xr:uid="{145C9633-4B64-48AF-8723-20B8C3906735}"/>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2 2" xfId="30886" xr:uid="{6B43E411-504A-48A0-881D-A4CB093416FC}"/>
    <cellStyle name="Currency 4 8 3 2 2 3" xfId="30606" xr:uid="{E9C158B3-78D8-4AF3-8BD1-0F4A0B4EB020}"/>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2 2" xfId="31192" xr:uid="{1FA06368-9692-4F87-BA84-A8F7113127B3}"/>
    <cellStyle name="Currency 4 8 3 5 2 3" xfId="30885" xr:uid="{74CDC86A-7890-43A0-9099-81F98F0722EF}"/>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2 2 2" xfId="31128" xr:uid="{1050FCCF-014F-4A61-8409-ABEAF81E4B6C}"/>
    <cellStyle name="Currency 4 8 4 2 2 2 3" xfId="30887" xr:uid="{FC86CB32-E70B-4812-90F6-F48A30AB6E2C}"/>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4 4 2" xfId="29739" xr:uid="{95BBA192-E16E-479F-A9AC-4984C46E7EF3}"/>
    <cellStyle name="Currency 4 8 4 5" xfId="29852" xr:uid="{C8D3D891-209E-4B26-9316-25A831B4C4AB}"/>
    <cellStyle name="Currency 4 8 4 6" xfId="29994" xr:uid="{86931842-3154-47E1-A149-1B03081C7CA9}"/>
    <cellStyle name="Currency 4 8 5" xfId="1959" xr:uid="{00000000-0005-0000-0000-0000DB030000}"/>
    <cellStyle name="Currency 4 8 5 2" xfId="25621" xr:uid="{FDE13DD4-4BFE-4241-AF39-D2C68C9AD7B0}"/>
    <cellStyle name="Currency 4 8 5 2 2" xfId="29812" xr:uid="{51867E3E-322C-45C2-AAB5-A9260D89EAA5}"/>
    <cellStyle name="Currency 4 8 5 2 2 2" xfId="30888" xr:uid="{1A883A60-46C3-43A6-A992-715105DD7CC1}"/>
    <cellStyle name="Currency 4 8 5 3" xfId="23097" xr:uid="{7A60B91C-EC8E-45C0-8A86-C875998593D9}"/>
    <cellStyle name="Currency 4 8 5 4" xfId="30029" xr:uid="{A621AE50-9826-4A13-9FC9-FFD777B68BD3}"/>
    <cellStyle name="Currency 4 8 6" xfId="1951" xr:uid="{00000000-0005-0000-0000-0000DC030000}"/>
    <cellStyle name="Currency 4 8 6 2" xfId="25841" xr:uid="{F485F629-3DA4-44A2-B8A8-546D8AA4877F}"/>
    <cellStyle name="Currency 4 8 6 2 2" xfId="30889" xr:uid="{529C92E7-70BA-45B3-AD7F-442288B598B1}"/>
    <cellStyle name="Currency 4 8 6 2 3" xfId="30593" xr:uid="{C285BB10-709D-4317-88CD-0FA126CCFB66}"/>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2 2 2" xfId="31143" xr:uid="{ED8C307C-F610-47C6-A831-49895CEE396D}"/>
    <cellStyle name="Currency 4 9 2 2 2 2 3" xfId="30890" xr:uid="{33621EAE-9D95-48E9-891A-0F259B49272F}"/>
    <cellStyle name="Currency 4 9 2 2 3" xfId="11017" xr:uid="{D7DEB894-76C8-4B7B-B912-EBD1C82FE3F2}"/>
    <cellStyle name="Currency 4 9 2 2 3 2" xfId="21397" xr:uid="{8065ECFA-8095-493D-9111-5F5913647C23}"/>
    <cellStyle name="Currency 4 9 2 2 4" xfId="25610" xr:uid="{A7FF5CE1-F4BB-4703-8B1C-0C380512F35C}"/>
    <cellStyle name="Currency 4 9 2 2 4 2" xfId="30074" xr:uid="{A4FDCC8D-1AF2-4A28-BC45-E5AB8BDBB980}"/>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4 2" xfId="29781" xr:uid="{F000CD1D-B1BA-49CE-A26C-7AEFE89CA9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2 5" xfId="30456" xr:uid="{E82066D7-0909-4523-8345-4B323B12606B}"/>
    <cellStyle name="Currency 4 9 3 3" xfId="3655" xr:uid="{00000000-0005-0000-0000-0000DF030000}"/>
    <cellStyle name="Currency 4 9 3 4" xfId="5701" xr:uid="{572965EA-1F6C-4640-9DDC-DE1E721E4148}"/>
    <cellStyle name="Currency 4 9 3 4 2" xfId="29756" xr:uid="{B6BCDE65-9BFA-44F5-9903-F31404CCA55C}"/>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2 3" xfId="31052" xr:uid="{65379D5D-A019-44C2-A4F5-8978204D96E1}"/>
    <cellStyle name="Currency 5 2 2 2 5 2 4" xfId="30891" xr:uid="{742D8526-B98A-43F7-82DB-E1B0DFFD6C96}"/>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6 2" xfId="29728" xr:uid="{65C9FCB2-3DEC-4426-9C59-F87A66AA0CC0}"/>
    <cellStyle name="Currency 5 2 2 2 6 2 2" xfId="30991" xr:uid="{AFC39984-8795-40B8-B32F-0117AF697C54}"/>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2 2" xfId="31236" xr:uid="{87F82027-79CD-47F8-AA9B-02A445559384}"/>
    <cellStyle name="Currency 5 2 2 3 2 2 2 3" xfId="30893" xr:uid="{17A3B4CC-F29C-453C-BBA9-895349B92972}"/>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2 3" xfId="31098" xr:uid="{448935C6-ECC2-4E7F-9166-42A235C27226}"/>
    <cellStyle name="Currency 5 2 2 3 4 2 4" xfId="30892" xr:uid="{C5657449-ECBB-4564-A545-23B9D035DF66}"/>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5 2" xfId="29710" xr:uid="{DD288719-AB35-4C89-88F1-540C0355360C}"/>
    <cellStyle name="Currency 5 2 2 3 5 2 2" xfId="30992" xr:uid="{2203EE67-0F45-4FCA-8501-AF4CCD1B0C73}"/>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4 2" xfId="29973" xr:uid="{1A47C2B6-3535-4DAD-8D31-63333AA84210}"/>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2 2" xfId="31199" xr:uid="{E9A01D91-80DD-41A2-BDF4-F2C3BA223E61}"/>
    <cellStyle name="Currency 5 2 2 5 2 2 3" xfId="30894" xr:uid="{4927734C-1128-4F35-ADA5-EBE5F5527F8D}"/>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4 2" xfId="29974" xr:uid="{EA9668FA-7D48-4451-A463-CEDC38FAAA6D}"/>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2 5" xfId="30457" xr:uid="{DAB7CACA-8941-4CE4-B122-9A8774B9A021}"/>
    <cellStyle name="Currency 5 2 3 3 3" xfId="3578" xr:uid="{00000000-0005-0000-0000-0000E9030000}"/>
    <cellStyle name="Currency 5 2 3 3 4" xfId="5707" xr:uid="{59616245-D824-46F1-81B0-F7CE84542057}"/>
    <cellStyle name="Currency 5 2 3 3 4 2" xfId="29917" xr:uid="{9D672207-4D78-471A-8306-1D5902F0DCD8}"/>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2 5" xfId="31022" xr:uid="{0D38C156-3687-44A0-89ED-AC90BFF6346D}"/>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2 2" xfId="31237" xr:uid="{73676227-5E83-4702-8972-5E4E8CEB392D}"/>
    <cellStyle name="Currency 5 2 4 2 2 2 3" xfId="30896" xr:uid="{13AFE293-B1E9-4C3C-B65C-D9B74021402C}"/>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2 3" xfId="31099" xr:uid="{04F8AB4D-3583-413E-A867-E9E1E954177D}"/>
    <cellStyle name="Currency 5 2 4 4 2 4" xfId="30895" xr:uid="{033065B8-3DEE-4E7E-9008-7D6E15491596}"/>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5 2" xfId="29692" xr:uid="{5AD77B6F-1F47-49A8-8F2D-FBDD0BA971A3}"/>
    <cellStyle name="Currency 5 2 4 5 2 2" xfId="30993" xr:uid="{61B4BDAA-FE5F-4AB7-9E5D-32E54EF4F78A}"/>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2 2" xfId="31210" xr:uid="{BF6DB955-8871-4EAF-9EB8-C68B85D30551}"/>
    <cellStyle name="Currency 5 2 5 2 2 2 3" xfId="30897" xr:uid="{C2C9D297-6FFA-48E8-8FCF-9BB4213F41C3}"/>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4 2" xfId="29927" xr:uid="{7102F65A-C7BE-4D84-A759-F42C9E8516B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4 2" xfId="29877" xr:uid="{C483D0FC-BB86-4D28-A080-8736F3CBDE28}"/>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2 2" xfId="31173" xr:uid="{0ABF76C8-146E-4EA9-9EF4-12330D97B2F4}"/>
    <cellStyle name="Currency 5 2 7 2 2 3" xfId="30898" xr:uid="{B13E3068-9BEB-46ED-BF85-C4985B631957}"/>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2 3" xfId="31149" xr:uid="{50F8AEFD-436B-4734-8134-882238514C1B}"/>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5 2" xfId="30075" xr:uid="{F958E69A-68BF-4BA9-81F7-14578EED27A9}"/>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2 3" xfId="31053" xr:uid="{033E1420-9C77-473B-804F-C41CBED77E74}"/>
    <cellStyle name="Currency 5 3 2 5 2 4" xfId="30899" xr:uid="{13CA0AD7-30C4-4001-B64F-03E7560C4A03}"/>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6 2" xfId="29729" xr:uid="{7E661BEA-FF8D-4BD4-AFEB-927EC4D8CCA8}"/>
    <cellStyle name="Currency 5 3 2 6 2 2" xfId="30994" xr:uid="{6539BE70-08E3-4AA4-B58E-F300449EC90E}"/>
    <cellStyle name="Currency 5 3 2 7" xfId="22908" xr:uid="{2A10CFEC-0929-4835-ABE0-3A392EEEC7A6}"/>
    <cellStyle name="Currency 5 3 2 8" xfId="13118" xr:uid="{47A9C792-CC8F-4DF3-B7EE-6BD5C7B06878}"/>
    <cellStyle name="Currency 5 3 2 9" xfId="29995" xr:uid="{2C104A3A-A926-488C-8CAB-843E476B7B22}"/>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2 2" xfId="31238" xr:uid="{3C0EFCA0-5665-4D69-876A-58B83D160D6D}"/>
    <cellStyle name="Currency 5 3 3 2 2 2 3" xfId="30901" xr:uid="{DFA99822-3024-4E51-8F42-35A278ABE4E4}"/>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2 3" xfId="31100" xr:uid="{785265B5-1F83-4815-9163-77914337B262}"/>
    <cellStyle name="Currency 5 3 3 4 2 4" xfId="30900" xr:uid="{7FC14047-A419-4FF0-AC80-82C714D7AF82}"/>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5 2" xfId="29696" xr:uid="{A379AF37-E0F1-412B-A298-3E3C42206E20}"/>
    <cellStyle name="Currency 5 3 3 5 2 2" xfId="30995" xr:uid="{1F76261D-623D-47D8-8A94-50739780B2FC}"/>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4 2" xfId="29975" xr:uid="{D1112619-8F7B-4CEF-915B-708D2443B095}"/>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2 2" xfId="31185" xr:uid="{C9C22307-3BA8-47BE-87A8-DE51ADDD98DB}"/>
    <cellStyle name="Currency 5 3 5 2 2 3" xfId="30902" xr:uid="{D3CCDC70-5088-44B7-86FC-33B08181C61A}"/>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4 2" xfId="29782" xr:uid="{19716B96-BD5D-41F7-9047-88F0E9D8F84C}"/>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2 5" xfId="30458" xr:uid="{C4BF89D7-9F8D-4225-9959-7ECED6738608}"/>
    <cellStyle name="Currency 5 4 3 3" xfId="2075" xr:uid="{00000000-0005-0000-0000-0000F4030000}"/>
    <cellStyle name="Currency 5 4 3 4" xfId="5714" xr:uid="{C626BE1A-2589-41B4-9BF0-6DAE18296A2F}"/>
    <cellStyle name="Currency 5 4 3 4 2" xfId="29760" xr:uid="{0D89A086-9FE6-4E3D-B526-1494DED2FF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2 5" xfId="31021" xr:uid="{FA1B9D74-2E46-4D44-8B9F-96DCD9E4367B}"/>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2 2" xfId="29790" xr:uid="{1F4A1241-11FA-4754-B428-B23B31049367}"/>
    <cellStyle name="Currency 5 5 2 2 2 2" xfId="30904" xr:uid="{80A3C272-8E3F-47B7-88D9-24B437AF7685}"/>
    <cellStyle name="Currency 5 5 2 3" xfId="23370" xr:uid="{B1715BAC-BC59-417D-8714-CAE2DF61EF57}"/>
    <cellStyle name="Currency 5 5 2 4" xfId="30068"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2 3" xfId="31101" xr:uid="{B937916B-8AE6-4502-9C61-03713E9CBD21}"/>
    <cellStyle name="Currency 5 5 5 2 4" xfId="30903" xr:uid="{4ACA4BB3-F1EB-41B8-9D97-8BA7228130D4}"/>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2 2" xfId="31201" xr:uid="{ABAD1DC5-D818-4810-B437-4255C3E9C2B6}"/>
    <cellStyle name="Currency 5 6 2 2 2 3" xfId="30905" xr:uid="{8826BB34-1D56-4F2D-8AA5-9443D9B05EC7}"/>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4 2" xfId="29770" xr:uid="{05354970-BE85-4C7B-82A1-A927A75CB5E7}"/>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4 2" xfId="29865" xr:uid="{78EF0E7C-CE30-48B2-8566-392947B9B818}"/>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2 3" xfId="31158" xr:uid="{7174CBCE-36C5-49A4-8A6A-16D407A6799D}"/>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5 2" xfId="30088" xr:uid="{0BC24850-1976-4B8D-9771-DD8AE4D32C8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2 3" xfId="31054" xr:uid="{5A5FF8E9-866E-408A-B46E-C2931AFFF820}"/>
    <cellStyle name="Currency 6 2 5 2 4" xfId="30907" xr:uid="{BE2DD6EC-46BA-44B9-B70A-5F3A211DC23A}"/>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6 2" xfId="29730" xr:uid="{CA4427FA-A10B-4481-823D-5EF31B041201}"/>
    <cellStyle name="Currency 6 2 6 2 2" xfId="30996" xr:uid="{EF69C268-86AE-4EDB-AC7E-3233C401BC61}"/>
    <cellStyle name="Currency 6 2 7" xfId="24756" xr:uid="{E9123834-46AB-4CF8-ABC6-146C5D9A9E59}"/>
    <cellStyle name="Currency 6 2 8" xfId="13119" xr:uid="{AF98AD0D-47DC-446A-B679-F04EDFEFA06F}"/>
    <cellStyle name="Currency 6 2 9" xfId="29996" xr:uid="{9296D3E2-4786-402C-9F10-BE45CC94E49E}"/>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2 3" xfId="31102" xr:uid="{7343AD9B-9F62-4FE0-BEFA-F619984343F2}"/>
    <cellStyle name="Currency 6 3 4 2 4" xfId="30908" xr:uid="{B5D80BAF-81AD-475A-AFB2-441CB8F3FF0E}"/>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5 2" xfId="29714" xr:uid="{00913BD0-ABC3-4764-9C14-4A1079851A3F}"/>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4 2" xfId="29976" xr:uid="{AF218B08-8952-477D-9428-2F58BAAF89A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2 3" xfId="31003" xr:uid="{975FE8FC-D74B-4BAB-BB02-E6313F0E9F56}"/>
    <cellStyle name="Currency 6 7 2 4" xfId="30906" xr:uid="{8B99E9DC-DF10-4D98-B2A7-FC4E44B23349}"/>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2 3" xfId="31153" xr:uid="{A4B65126-91AD-4731-B18E-C941117B3CBF}"/>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2 6 2" xfId="30082" xr:uid="{A2DDCFAE-5DAF-42B0-8BC1-D233D324714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2 5" xfId="31045" xr:uid="{FF6DB03D-F4BC-4037-887B-3140CF3B8F7C}"/>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8 2" xfId="29983" xr:uid="{38CCC4F8-3A05-4E8F-A88E-F9A4A5382814}"/>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8 4" xfId="30928" xr:uid="{D45966F1-6C24-42C2-8D71-F9FB2965BA9E}"/>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1 7" xfId="31252" xr:uid="{28E00C5A-101C-4D57-87F3-FFA1BE1BED88}"/>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4 2" xfId="29761" xr:uid="{7DD32FFB-9842-4328-84E5-E9D8D2B0F68E}"/>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3 4" xfId="30030" xr:uid="{A3EAF4AB-5115-481D-A447-9586BF9ECF1A}"/>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5 4" xfId="29984" xr:uid="{4C44E769-B72D-47F8-BFD8-967FDABB778E}"/>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5 2 2" xfId="30106" xr:uid="{F7E39ECD-4D10-4D07-8F21-75FAF9DEBFA7}"/>
    <cellStyle name="Normal 17 5 3" xfId="30381" xr:uid="{B45CE350-A162-4B94-B9BF-8DDA18EE9D32}"/>
    <cellStyle name="Normal 17 5 4" xfId="30368" xr:uid="{8603D28E-B236-4EC6-AE4B-CCA2E34ECDF2}"/>
    <cellStyle name="Normal 17 5 4 2" xfId="31707" xr:uid="{8378316B-0AEB-4628-8314-F5A160EE652A}"/>
    <cellStyle name="Normal 17 6" xfId="29637" xr:uid="{2615603F-F587-465C-9DB1-DFE5AAD13470}"/>
    <cellStyle name="Normal 17 6 2" xfId="30105" xr:uid="{1CE297B0-511C-45BD-82B6-9F5EFC6F4E9E}"/>
    <cellStyle name="Normal 17 7" xfId="30351" xr:uid="{B6AE06BD-E46D-4EF1-88E1-B52B46EEF606}"/>
    <cellStyle name="Normal 17 7 2" xfId="31691" xr:uid="{715E5696-15DC-46D7-B1F6-6B19405350CB}"/>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2 4" xfId="30999" xr:uid="{F18E5E9C-D8D8-4F69-9CEA-1EB84E6CB813}"/>
    <cellStyle name="Normal 2 18 2 5" xfId="30914" xr:uid="{C8A5B2B3-A9B4-4CC3-9248-93D24488B8AF}"/>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19 7 2" xfId="30104" xr:uid="{C4AE6AE8-64C8-4402-93EB-4E613E643CC2}"/>
    <cellStyle name="Normal 2 19 8" xfId="31110" xr:uid="{AD9EAF03-CE2E-4033-B917-F2FC89D9335A}"/>
    <cellStyle name="Normal 2 19 8 2" xfId="31693" xr:uid="{E7154EF1-2601-4A7C-8056-AA513484E4A7}"/>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25" xfId="30099" xr:uid="{5AB8A7DA-FFAA-4EB5-9950-87FFA7645D23}"/>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23" xfId="30097" xr:uid="{C20B993B-01C2-4C51-8F98-6A9CBB8E2F4D}"/>
    <cellStyle name="Normal 23 2" xfId="30394" xr:uid="{287CA121-5416-4078-9572-C7B4DE184957}"/>
    <cellStyle name="Normal 23 3" xfId="31720" xr:uid="{23061F0C-4409-4E5F-A960-26EABC21E703}"/>
    <cellStyle name="Normal 24" xfId="31722" xr:uid="{4AD80940-F9FE-4312-92C2-BB9034C34D3B}"/>
    <cellStyle name="Normal 25" xfId="30096" xr:uid="{07506169-A6FD-44A0-8C52-1A1EF451F172}"/>
    <cellStyle name="Normal 26" xfId="30101" xr:uid="{7027CCDA-B9FD-43DE-A40A-182DF76F28F4}"/>
    <cellStyle name="Normal 27" xfId="31721"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2 4 3 3" xfId="30234" xr:uid="{B775CA85-A94A-4FA2-B016-4DD4E6773E9E}"/>
    <cellStyle name="Normal 3 2 2 4 3 3 2" xfId="31377" xr:uid="{FE22CF11-4570-4966-8D0D-C6F52D65F8E8}"/>
    <cellStyle name="Normal 3 2 2 4 3 4" xfId="31574" xr:uid="{D3F1F72C-C507-475E-BFC1-88BFEC9AABA6}"/>
    <cellStyle name="Normal 3 2 2 5" xfId="31261"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3 3 3" xfId="30235" xr:uid="{B4011CD2-DE1E-4B51-8A66-B3C8C7A5D421}"/>
    <cellStyle name="Normal 3 2 3 3 2 3 2 3 3 3 2" xfId="31378" xr:uid="{BE93AEFA-7DA3-4658-9FC8-146A8E24F6DB}"/>
    <cellStyle name="Normal 3 2 3 3 2 3 2 3 3 4" xfId="31575" xr:uid="{9B4EC05B-CF70-4662-9DB5-17BD8DAB0B95}"/>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4 2" xfId="31290" xr:uid="{EB8BC9D9-A033-4C6E-8AEF-B73E94BB5D44}"/>
    <cellStyle name="Normal 3 2 3 3 2 3 5" xfId="2093" xr:uid="{00000000-0005-0000-0000-000008020000}"/>
    <cellStyle name="Normal 3 2 3 3 2 3 5 2" xfId="4648" xr:uid="{F5C0EA0D-9822-4FF4-BD48-55FE3EF7782D}"/>
    <cellStyle name="Normal 3 2 3 3 2 3 5 3" xfId="30173" xr:uid="{EFD41364-146C-4C8A-A23B-7D13531E8C1D}"/>
    <cellStyle name="Normal 3 2 3 3 2 3 5 3 2" xfId="31317" xr:uid="{B91B5B5F-A506-42B7-A20E-383BCA9FFAF5}"/>
    <cellStyle name="Normal 3 2 3 3 2 3 5 4" xfId="31513" xr:uid="{6D671EEF-9106-4A0F-AE0E-B3AC82C22655}"/>
    <cellStyle name="Normal 3 2 3 3 2 3 6" xfId="3956" xr:uid="{0E1DF840-3114-4679-8527-B4509133BFD3}"/>
    <cellStyle name="Normal 3 2 3 3 2 3 6 2" xfId="4701" xr:uid="{EBED180B-3325-462A-919B-62911980F3E3}"/>
    <cellStyle name="Normal 3 2 3 3 2 3 6 3" xfId="30295" xr:uid="{E136CEC1-43EF-4959-B635-DE56F5F46204}"/>
    <cellStyle name="Normal 3 2 3 3 2 3 6 3 2" xfId="31438" xr:uid="{56DB6537-5079-42DC-8C0E-B9EB0AF26203}"/>
    <cellStyle name="Normal 3 2 3 3 2 3 6 4" xfId="31635" xr:uid="{D8E5B5D1-0B28-44DE-9618-995E05721A23}"/>
    <cellStyle name="Normal 3 2 3 3 2 3 7" xfId="30116" xr:uid="{3A8EA0EB-6553-4DE0-BA6D-E554B6EEBC52}"/>
    <cellStyle name="Normal 3 2 3 3 2 3 7 2" xfId="30477" xr:uid="{12261BA5-6EBE-49C8-858C-4433B97E2B8F}"/>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4 3 3 3" xfId="30382" xr:uid="{BAC9BCB8-EF57-4DA4-B9C1-3F2B8C7FC657}"/>
    <cellStyle name="Normal 3 2 3 3 2 4 3 3 4" xfId="30369" xr:uid="{34267B84-BB81-4C12-8C46-473BBA220C20}"/>
    <cellStyle name="Normal 3 2 3 3 2 4 3 3 4 2" xfId="31708" xr:uid="{592A1166-586C-44C0-A573-38C22F19E4A2}"/>
    <cellStyle name="Normal 3 2 3 3 2 4 3 4" xfId="30352" xr:uid="{93657840-58F4-4379-9A8A-0046F497FB51}"/>
    <cellStyle name="Normal 3 2 3 3 2 4 3 4 2" xfId="31694" xr:uid="{A40DE0E8-AD45-4E9B-94C0-51490D3093FE}"/>
    <cellStyle name="Normal 3 2 3 3 2 5" xfId="2092" xr:uid="{00000000-0005-0000-0000-000006020000}"/>
    <cellStyle name="Normal 3 2 3 3 2 5 2" xfId="4665" xr:uid="{1B4AA995-6D1E-409F-BFE5-CBE6CD7AB94F}"/>
    <cellStyle name="Normal 3 2 3 3 2 5 3" xfId="30172" xr:uid="{5165A243-F4B8-4207-B6E2-4C6179B2331B}"/>
    <cellStyle name="Normal 3 2 3 3 2 5 3 2" xfId="31316" xr:uid="{FE81CBED-C272-45C6-9FD4-ED32FBB04F14}"/>
    <cellStyle name="Normal 3 2 3 3 2 5 4" xfId="31512" xr:uid="{00EFE9D6-E228-47B1-B203-283A8667D08C}"/>
    <cellStyle name="Normal 3 2 3 3 2 6" xfId="3955" xr:uid="{F8E8F1E1-BBD4-4256-B483-D824BDAE78F4}"/>
    <cellStyle name="Normal 3 2 3 3 2 6 2" xfId="4762" xr:uid="{9F42B403-8D69-4B35-A1B8-4F04141A4544}"/>
    <cellStyle name="Normal 3 2 3 3 2 6 3" xfId="30294" xr:uid="{C496E6E4-1282-47C2-B1C7-9961AE8A150D}"/>
    <cellStyle name="Normal 3 2 3 3 2 6 3 2" xfId="31437" xr:uid="{5A0EDD58-F48D-4E4E-BD06-54CD1EEB56F7}"/>
    <cellStyle name="Normal 3 2 3 3 2 6 4" xfId="31634" xr:uid="{C5452A9F-2C0C-47BC-AC38-CC8ACD830D2A}"/>
    <cellStyle name="Normal 3 2 3 3 2 7" xfId="30115" xr:uid="{019B4B8F-7996-40B8-8487-A11E7446390C}"/>
    <cellStyle name="Normal 3 2 3 3 2 7 2" xfId="30476"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4" xr:uid="{89E53FE7-94C9-4D91-BBC4-6F94CBF85A44}"/>
    <cellStyle name="Normal 3 2 3 3 4 2 2 2 3" xfId="3712" xr:uid="{00000000-0005-0000-0000-00007A040000}"/>
    <cellStyle name="Normal 3 2 3 3 4 2 2 2 3 2" xfId="4773" xr:uid="{3EE6A992-6E14-412B-A546-1161B9E0D3AE}"/>
    <cellStyle name="Normal 3 2 3 3 4 2 2 2 3 3" xfId="30236" xr:uid="{86BCA4BE-8FF9-4E7A-B9DD-185C56EFBE75}"/>
    <cellStyle name="Normal 3 2 3 3 4 2 2 2 3 3 2" xfId="31379" xr:uid="{1A51DAD1-F532-4907-8058-33633595C8CE}"/>
    <cellStyle name="Normal 3 2 3 3 4 2 2 2 3 4" xfId="31576" xr:uid="{E311BA82-333E-46A3-AD01-6013A34DAC67}"/>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4 3" xfId="30175" xr:uid="{DE26479C-16AF-4053-ADA2-2366C14A6988}"/>
    <cellStyle name="Normal 3 2 3 3 4 2 3 4 3 2" xfId="31319" xr:uid="{98ADDAB9-7E5D-4B1A-B857-1BF8F72E74B4}"/>
    <cellStyle name="Normal 3 2 3 3 4 2 3 4 4" xfId="31515" xr:uid="{C975A579-45FB-4F57-850C-66AA6B19B7DF}"/>
    <cellStyle name="Normal 3 2 3 3 4 2 3 5" xfId="25607" xr:uid="{AE0E7AAC-A35C-4739-83F7-24B2349D3A43}"/>
    <cellStyle name="Normal 3 2 3 3 4 2 3 6" xfId="30534" xr:uid="{5DF49D80-F591-4B6B-AC8D-0AA109DB5F47}"/>
    <cellStyle name="Normal 3 2 3 3 4 2 4" xfId="23280" xr:uid="{607B55E2-785A-4475-A5AF-715CB366B607}"/>
    <cellStyle name="Normal 3 2 3 3 4 3" xfId="868" xr:uid="{00000000-0005-0000-0000-000013050000}"/>
    <cellStyle name="Normal 3 2 3 3 4 4" xfId="2919" xr:uid="{00000000-0005-0000-0000-00001D050000}"/>
    <cellStyle name="Normal 3 2 3 3 4 4 2" xfId="31294" xr:uid="{324C98B1-8E30-4CDB-8616-21FD670B2E3A}"/>
    <cellStyle name="Normal 3 2 3 3 4 5" xfId="2094" xr:uid="{00000000-0005-0000-0000-00000B020000}"/>
    <cellStyle name="Normal 3 2 3 3 4 5 2" xfId="3807" xr:uid="{88D4B6F8-D038-4FA2-9B5E-8BA2B2639DFB}"/>
    <cellStyle name="Normal 3 2 3 3 4 5 3" xfId="30174" xr:uid="{CB02CBFB-77EE-4C98-92E6-6936F3E8C9D8}"/>
    <cellStyle name="Normal 3 2 3 3 4 5 3 2" xfId="31318" xr:uid="{F2C34778-01E7-4E78-BC6F-88ABEE2BEE7D}"/>
    <cellStyle name="Normal 3 2 3 3 4 5 4" xfId="31514" xr:uid="{A79C0C5A-7EDD-4B02-A14A-86F26A0520E9}"/>
    <cellStyle name="Normal 3 2 3 3 4 6" xfId="3957" xr:uid="{5C36214B-B9A0-42AD-97C5-679BC9758736}"/>
    <cellStyle name="Normal 3 2 3 3 4 6 2" xfId="4774" xr:uid="{C6EA1D90-BF83-4CD0-B22B-769466A8D247}"/>
    <cellStyle name="Normal 3 2 3 3 4 6 3" xfId="30296" xr:uid="{9F6F5CBA-D16F-48D0-91E5-EA178C3A599A}"/>
    <cellStyle name="Normal 3 2 3 3 4 6 3 2" xfId="31439" xr:uid="{A0375E49-2C8F-471E-911A-A63C71DA3145}"/>
    <cellStyle name="Normal 3 2 3 3 4 6 4" xfId="31636" xr:uid="{849E470A-FB03-4831-8FE0-135351CE5670}"/>
    <cellStyle name="Normal 3 2 3 3 4 7" xfId="30117" xr:uid="{21708935-4338-4B04-A5B4-2B12A5C766F5}"/>
    <cellStyle name="Normal 3 2 3 3 4 7 2" xfId="30478"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3 4" xfId="30237" xr:uid="{57A3C330-EEF1-4F13-A663-4A6AAFC7B558}"/>
    <cellStyle name="Normal 3 2 3 3 5 3 4 2" xfId="31380" xr:uid="{BFC026E1-24FA-40A5-A536-7FBCD1AA6124}"/>
    <cellStyle name="Normal 3 2 3 3 5 3 5" xfId="31577" xr:uid="{78178B15-934C-461A-998B-6869636634B9}"/>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3 3 3" xfId="30238" xr:uid="{09A3577F-9760-4766-9C2F-D9019747DF4A}"/>
    <cellStyle name="Normal 3 2 3 4 3 2 3 3 3 2" xfId="31381" xr:uid="{A4473E79-1F75-4888-8BBE-EA2C63CD76A1}"/>
    <cellStyle name="Normal 3 2 3 4 3 2 3 3 4" xfId="31578" xr:uid="{4CCDC4C7-EF66-4862-AB6F-4192F6078FC6}"/>
    <cellStyle name="Normal 3 2 3 4 3 2 4" xfId="25823" xr:uid="{1A6B0C1D-1919-427D-8E6B-3883E899BAEA}"/>
    <cellStyle name="Normal 3 2 3 4 3 3" xfId="877" xr:uid="{00000000-0005-0000-0000-00001D050000}"/>
    <cellStyle name="Normal 3 2 3 4 3 4" xfId="2920" xr:uid="{00000000-0005-0000-0000-000023050000}"/>
    <cellStyle name="Normal 3 2 3 4 3 4 2" xfId="31283" xr:uid="{8B70590F-73CC-44E1-B466-2B324B3DBBCB}"/>
    <cellStyle name="Normal 3 2 3 4 3 5" xfId="2097" xr:uid="{00000000-0005-0000-0000-000012020000}"/>
    <cellStyle name="Normal 3 2 3 4 3 5 2" xfId="4670" xr:uid="{C7488697-347C-4027-9144-3C9AC3B4D98F}"/>
    <cellStyle name="Normal 3 2 3 4 3 5 3" xfId="30177" xr:uid="{72FD9D08-8B3A-4237-9D8B-137B965D383B}"/>
    <cellStyle name="Normal 3 2 3 4 3 5 3 2" xfId="31321" xr:uid="{45EA9506-8E31-4B6C-9642-21F6D94811EA}"/>
    <cellStyle name="Normal 3 2 3 4 3 5 4" xfId="31517" xr:uid="{57B4B3E7-6D59-438C-A24A-74EBC3100FE4}"/>
    <cellStyle name="Normal 3 2 3 4 3 6" xfId="3959" xr:uid="{D1FAA155-8172-43EB-ACF9-9A7AA25E3D6E}"/>
    <cellStyle name="Normal 3 2 3 4 3 6 2" xfId="4782" xr:uid="{8A9EA233-ABD3-42E4-B860-F2A4E0132FC1}"/>
    <cellStyle name="Normal 3 2 3 4 3 6 3" xfId="30298" xr:uid="{81B67AB2-71E6-4678-8CF3-9987E9088F9B}"/>
    <cellStyle name="Normal 3 2 3 4 3 6 3 2" xfId="31441" xr:uid="{A98CF9BE-AAE6-4825-8E47-7EAA17C2BBF3}"/>
    <cellStyle name="Normal 3 2 3 4 3 6 4" xfId="31638" xr:uid="{AAEDCB10-67E7-4420-AA2F-0DDA1928FE65}"/>
    <cellStyle name="Normal 3 2 3 4 3 7" xfId="30119" xr:uid="{B13A17FC-0920-42D9-BFD0-704A408A0A4C}"/>
    <cellStyle name="Normal 3 2 3 4 3 7 2" xfId="30480"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4 3 3" xfId="30239" xr:uid="{4F7F6943-EDBD-49B8-92F4-C7F6E5EFC9D8}"/>
    <cellStyle name="Normal 3 2 3 4 4 3 3 2" xfId="31382" xr:uid="{7D216875-FD6D-42D1-B93A-66F40255D01A}"/>
    <cellStyle name="Normal 3 2 3 4 4 3 4" xfId="31579" xr:uid="{E9786FEF-20D7-44D2-9C67-93A7FB8E137B}"/>
    <cellStyle name="Normal 3 2 3 4 5" xfId="2096" xr:uid="{00000000-0005-0000-0000-000010020000}"/>
    <cellStyle name="Normal 3 2 3 4 5 2" xfId="3777" xr:uid="{8B0DC8D1-7DE9-4171-A63D-3B65DE7CC539}"/>
    <cellStyle name="Normal 3 2 3 4 5 3" xfId="30176" xr:uid="{92251D01-4C43-436B-89CC-A84B9DD25DD4}"/>
    <cellStyle name="Normal 3 2 3 4 5 3 2" xfId="31320" xr:uid="{FCE2C500-F43A-4375-A00C-E81F083CEF3F}"/>
    <cellStyle name="Normal 3 2 3 4 5 4" xfId="31516" xr:uid="{EB794679-BCC2-4055-AC27-37AACFDD1FB4}"/>
    <cellStyle name="Normal 3 2 3 4 6" xfId="3958" xr:uid="{C6836599-ECCD-4EBB-AA38-ABF0279C67FA}"/>
    <cellStyle name="Normal 3 2 3 4 6 2" xfId="4747" xr:uid="{E32033F8-C2D4-4D9A-8197-D59BB0805FFB}"/>
    <cellStyle name="Normal 3 2 3 4 6 3" xfId="30297" xr:uid="{D8F87D88-0F19-481C-A1CC-3146338754DB}"/>
    <cellStyle name="Normal 3 2 3 4 6 3 2" xfId="31440" xr:uid="{B4A69638-323B-49E7-90F5-90FE0D97664A}"/>
    <cellStyle name="Normal 3 2 3 4 6 4" xfId="31637" xr:uid="{7FD9D19C-1E53-40EA-BF81-22379F781951}"/>
    <cellStyle name="Normal 3 2 3 4 7" xfId="30118" xr:uid="{2902EA16-525C-4490-96D7-08F0557F0425}"/>
    <cellStyle name="Normal 3 2 3 4 7 2" xfId="30479" xr:uid="{DF6E23B2-6945-41B0-8306-2F702DBA91A9}"/>
    <cellStyle name="Normal 3 2 3 5" xfId="2065" xr:uid="{00000000-0005-0000-0000-000003020000}"/>
    <cellStyle name="Normal 3 2 3 5 2" xfId="4736" xr:uid="{1DEEA62F-24B4-4396-B677-5B3167946642}"/>
    <cellStyle name="Normal 3 2 3 5 3" xfId="30164" xr:uid="{75BDF039-D1D0-4720-91AF-54BBB162394D}"/>
    <cellStyle name="Normal 3 2 3 5 3 2" xfId="30481" xr:uid="{7C8CED2E-CFB8-4B18-9B98-486CBBF1CEE6}"/>
    <cellStyle name="Normal 3 2 3 5 4" xfId="31504" xr:uid="{D2C494B6-B581-4571-B629-4078CCA1DF19}"/>
    <cellStyle name="Normal 3 2 3 6" xfId="30110" xr:uid="{2DA27080-57C7-488E-9E66-228C66F3BB6F}"/>
    <cellStyle name="Normal 3 2 3 6 2" xfId="30469"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3 3 3" xfId="30240" xr:uid="{FB3B0704-45A1-4B1D-8FF2-DBF25C1101E3}"/>
    <cellStyle name="Normal 3 2 4 3 2 3 3 3 2" xfId="31383" xr:uid="{C389EE42-3048-406A-ACE1-5B5798D31786}"/>
    <cellStyle name="Normal 3 2 4 3 2 3 3 4" xfId="31580" xr:uid="{E69F89CA-AEBA-4937-8B6F-1B0F7B1F1450}"/>
    <cellStyle name="Normal 3 2 4 3 2 4" xfId="23425" xr:uid="{F5F16304-98F9-4382-9EBD-05DA6A2307A4}"/>
    <cellStyle name="Normal 3 2 4 3 3" xfId="885" xr:uid="{00000000-0005-0000-0000-000027050000}"/>
    <cellStyle name="Normal 3 2 4 3 4" xfId="2922" xr:uid="{00000000-0005-0000-0000-00002A050000}"/>
    <cellStyle name="Normal 3 2 4 3 4 2" xfId="31285" xr:uid="{C5493F1B-7833-429B-A3F9-F86186048626}"/>
    <cellStyle name="Normal 3 2 4 3 5" xfId="2099" xr:uid="{00000000-0005-0000-0000-000016020000}"/>
    <cellStyle name="Normal 3 2 4 3 5 2" xfId="4685" xr:uid="{06BFEBE3-1397-400F-9E69-D60195609A34}"/>
    <cellStyle name="Normal 3 2 4 3 5 3" xfId="30179" xr:uid="{CAF84CE8-A6AE-4653-8439-E2C2CC100971}"/>
    <cellStyle name="Normal 3 2 4 3 5 3 2" xfId="31323" xr:uid="{CD2BA927-620B-4490-8DBC-65DFEFB5E7E2}"/>
    <cellStyle name="Normal 3 2 4 3 5 4" xfId="31519" xr:uid="{F7EE645A-A73D-47E9-8833-528052C962F3}"/>
    <cellStyle name="Normal 3 2 4 3 6" xfId="3962" xr:uid="{C9BE7447-0E91-41CB-9714-02F1C566D84A}"/>
    <cellStyle name="Normal 3 2 4 3 6 2" xfId="4786" xr:uid="{0C195683-FC3A-4228-8CFA-81C976438B43}"/>
    <cellStyle name="Normal 3 2 4 3 6 3" xfId="30300" xr:uid="{5B46428E-4B5D-4956-93B7-0F396B73A2B2}"/>
    <cellStyle name="Normal 3 2 4 3 6 3 2" xfId="31443" xr:uid="{5A6B4B77-3513-4B99-8042-BE10B0FA72A0}"/>
    <cellStyle name="Normal 3 2 4 3 6 4" xfId="31640" xr:uid="{B3547189-4D1A-4E73-AD27-78C5227CE173}"/>
    <cellStyle name="Normal 3 2 4 3 7" xfId="30121" xr:uid="{2FC8C8CB-77C8-4CE3-9500-8BBF0E8D3D67}"/>
    <cellStyle name="Normal 3 2 4 3 7 2" xfId="30483" xr:uid="{FF9CD143-3DC5-4E78-9669-CDD5E69991DD}"/>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2 3 3" xfId="30383" xr:uid="{EAB09D60-EC65-4583-A401-605E05C9795F}"/>
    <cellStyle name="Normal 3 2 4 4 2 3 4" xfId="30370" xr:uid="{EC861FD9-BC0C-408C-9531-DE32A58E2953}"/>
    <cellStyle name="Normal 3 2 4 4 2 3 4 2" xfId="31709" xr:uid="{3FB41312-390E-4923-8C3C-F8147726A4F3}"/>
    <cellStyle name="Normal 3 2 4 4 2 4" xfId="30353" xr:uid="{C34059E2-DD63-4FD3-8EEB-54B190A38F45}"/>
    <cellStyle name="Normal 3 2 4 4 2 4 2" xfId="31695" xr:uid="{6DCD7FB8-B5FD-4C77-BBC6-EAED650E4CF3}"/>
    <cellStyle name="Normal 3 2 4 4 3" xfId="24726" xr:uid="{154F7FD8-B3F3-4487-878D-5A0175DAC264}"/>
    <cellStyle name="Normal 3 2 4 5" xfId="2098" xr:uid="{00000000-0005-0000-0000-000014020000}"/>
    <cellStyle name="Normal 3 2 4 5 2" xfId="4644" xr:uid="{3EC2113D-E49B-4038-9F23-778F9B5DB2AD}"/>
    <cellStyle name="Normal 3 2 4 5 3" xfId="30178" xr:uid="{8EA82334-E7EE-4E69-990C-4DEAF38099AA}"/>
    <cellStyle name="Normal 3 2 4 5 3 2" xfId="31322" xr:uid="{E9CBBCA5-54AD-468F-B466-AB0737888486}"/>
    <cellStyle name="Normal 3 2 4 5 4" xfId="31518" xr:uid="{B5FE814E-E042-40D9-B41A-A129B9C70AF7}"/>
    <cellStyle name="Normal 3 2 4 6" xfId="3961" xr:uid="{7B02E248-334A-4390-803D-03A9529B2562}"/>
    <cellStyle name="Normal 3 2 4 6 2" xfId="4815" xr:uid="{2DE6B781-6A0F-4C4A-A762-5BA32CF9F8AB}"/>
    <cellStyle name="Normal 3 2 4 6 3" xfId="30299" xr:uid="{DD7F06BC-48FB-45F1-B5D9-2F7DC116529F}"/>
    <cellStyle name="Normal 3 2 4 6 3 2" xfId="31442" xr:uid="{F10D9DC9-263D-4EE8-996D-1DD37EFF76EA}"/>
    <cellStyle name="Normal 3 2 4 6 4" xfId="31639" xr:uid="{BCC20E6B-1DD8-47F1-B716-180F52FE094F}"/>
    <cellStyle name="Normal 3 2 4 7" xfId="30120" xr:uid="{2CF31ED3-BF8A-4420-A35A-63A9374EE9CB}"/>
    <cellStyle name="Normal 3 2 4 7 2" xfId="30482" xr:uid="{E8D1DD0B-859F-4702-9615-4F14D8E78C95}"/>
    <cellStyle name="Normal 3 2 5" xfId="29569" xr:uid="{750150B5-C7CA-4EA6-BA0D-6C0AEF29E2A9}"/>
    <cellStyle name="Normal 3 2 5 2" xfId="29628" xr:uid="{FC40ABBD-3EDE-4371-9FF9-A208F204AC39}"/>
    <cellStyle name="Normal 3 2 5 2 2" xfId="31248" xr:uid="{F12AF8C4-3DE1-4158-AA8E-7806F3A8EF51}"/>
    <cellStyle name="Normal 3 2 5 2 3" xfId="30465" xr:uid="{A19572E5-C2FE-4995-B8C9-236F90541CCE}"/>
    <cellStyle name="Normal 3 2 5 3" xfId="29598" xr:uid="{4BE0FB2A-CFA3-46C2-A6F3-5BD4CCDE876F}"/>
    <cellStyle name="Normal 3 2 5 3 2" xfId="29642" xr:uid="{012C5423-63EC-45C8-AB0D-9143CDABBBAF}"/>
    <cellStyle name="Normal 3 2 5 3 3" xfId="30384" xr:uid="{61D53CD0-CA5E-4F77-91D4-46F773F8DF85}"/>
    <cellStyle name="Normal 3 2 5 3 4" xfId="30371" xr:uid="{901B8119-F76A-44E0-936C-BA78095F8F22}"/>
    <cellStyle name="Normal 3 2 5 3 4 2" xfId="31710" xr:uid="{48E12EBD-4D36-46FA-BCC1-A806C8B17EDF}"/>
    <cellStyle name="Normal 3 2 5 4" xfId="29632" xr:uid="{B70E0C93-0F24-4A65-9A4C-6AA94B1973D9}"/>
    <cellStyle name="Normal 3 2 5 5" xfId="30354" xr:uid="{8D54E739-13BE-4332-8917-3C2D88CE836D}"/>
    <cellStyle name="Normal 3 2 5 5 2" xfId="31242" xr:uid="{93394BE0-19B6-4E50-8418-A98C9A434D03}"/>
    <cellStyle name="Normal 3 2 5 5 3" xfId="31696" xr:uid="{59429AA2-65FA-427B-BCCC-AF076B796573}"/>
    <cellStyle name="Normal 3 2 6" xfId="30107" xr:uid="{E75C1CB2-D09F-4E20-9707-91B0AD896C89}"/>
    <cellStyle name="Normal 3 2 6 2" xfId="31493" xr:uid="{75618FDA-0DC1-449E-A37B-B4C7EE151DBA}"/>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2 5" xfId="30031" xr:uid="{69245435-96EF-48AD-A85F-F3C086021E6B}"/>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3 3 3" xfId="30241" xr:uid="{CA1835E3-D7CA-494D-AA80-1B1149D5AFB8}"/>
    <cellStyle name="Normal 5 2 2 3 3 2 3 2 3 3 3 2" xfId="31384" xr:uid="{887E578E-D69D-402D-8C71-0EB314923E1C}"/>
    <cellStyle name="Normal 5 2 2 3 3 2 3 2 3 3 4" xfId="31581" xr:uid="{92D8B8E4-BB12-424E-9790-D21F8131DC73}"/>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4 2" xfId="31295" xr:uid="{78CA0B19-A34B-4E31-AA24-2A14D9E7C4D2}"/>
    <cellStyle name="Normal 5 2 2 3 3 2 3 5" xfId="2101" xr:uid="{00000000-0005-0000-0000-000062020000}"/>
    <cellStyle name="Normal 5 2 2 3 3 2 3 5 2" xfId="4645" xr:uid="{DCF2241D-14ED-485A-9D65-B2AB943923E7}"/>
    <cellStyle name="Normal 5 2 2 3 3 2 3 5 3" xfId="30181" xr:uid="{A412684C-6109-4521-B609-EE02EEB536F2}"/>
    <cellStyle name="Normal 5 2 2 3 3 2 3 5 3 2" xfId="31325" xr:uid="{B0044842-2681-4637-80B7-F8CD98CD6A4C}"/>
    <cellStyle name="Normal 5 2 2 3 3 2 3 5 4" xfId="31521" xr:uid="{F88276D7-3241-416D-82B9-264DD5195C56}"/>
    <cellStyle name="Normal 5 2 2 3 3 2 3 6" xfId="4000" xr:uid="{F1B4F0B9-FD33-4680-A501-B9D0765C51F9}"/>
    <cellStyle name="Normal 5 2 2 3 3 2 3 6 2" xfId="4694" xr:uid="{87C651C8-4B39-4467-81FB-F4E1577DF4A5}"/>
    <cellStyle name="Normal 5 2 2 3 3 2 3 6 3" xfId="30302" xr:uid="{20D658DA-AA9C-4B8A-88DB-4A53FA3E1566}"/>
    <cellStyle name="Normal 5 2 2 3 3 2 3 6 3 2" xfId="31445" xr:uid="{8335C654-6A5B-43B0-9BF5-99B5E4D6EAF0}"/>
    <cellStyle name="Normal 5 2 2 3 3 2 3 6 4" xfId="31642" xr:uid="{648E6EA8-0CB8-4625-96BD-1713085C6150}"/>
    <cellStyle name="Normal 5 2 2 3 3 2 3 7" xfId="30123" xr:uid="{DAC80EA3-45F7-49F1-A349-239CC3856162}"/>
    <cellStyle name="Normal 5 2 2 3 3 2 3 7 2" xfId="30485" xr:uid="{207BB286-D44A-4530-97B5-78C32E75393D}"/>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4 3 3 3" xfId="30385" xr:uid="{869F3D5D-AE97-4CC5-B41A-A19DC4D969BE}"/>
    <cellStyle name="Normal 5 2 2 3 3 2 4 3 3 4" xfId="30372" xr:uid="{5CC7FCC2-30E8-4DE4-8C04-E4F3FF779ED6}"/>
    <cellStyle name="Normal 5 2 2 3 3 2 4 3 3 4 2" xfId="31711" xr:uid="{97349D98-A108-4282-8CFA-A793557F04C8}"/>
    <cellStyle name="Normal 5 2 2 3 3 2 4 3 4" xfId="30355" xr:uid="{1C60EA9A-684E-4679-89C8-749CEAB253C5}"/>
    <cellStyle name="Normal 5 2 2 3 3 2 4 3 4 2" xfId="31697" xr:uid="{AD204089-4C71-4050-991D-38E2B324F7EB}"/>
    <cellStyle name="Normal 5 2 2 3 3 2 5" xfId="2100" xr:uid="{00000000-0005-0000-0000-000060020000}"/>
    <cellStyle name="Normal 5 2 2 3 3 2 5 2" xfId="4664" xr:uid="{456E6ACB-B92B-4E09-90D7-9887AC9A6356}"/>
    <cellStyle name="Normal 5 2 2 3 3 2 5 3" xfId="30180" xr:uid="{949196C8-26F0-48F8-A360-5C93471FB753}"/>
    <cellStyle name="Normal 5 2 2 3 3 2 5 3 2" xfId="31324" xr:uid="{1776B697-3D7A-44A6-8CF4-26DCA157D5FD}"/>
    <cellStyle name="Normal 5 2 2 3 3 2 5 4" xfId="31520" xr:uid="{BEF860A1-5D07-4575-A886-606466C1C1D9}"/>
    <cellStyle name="Normal 5 2 2 3 3 2 6" xfId="3999" xr:uid="{A738EDEF-3EA0-4135-885D-6506E619A596}"/>
    <cellStyle name="Normal 5 2 2 3 3 2 6 2" xfId="4813" xr:uid="{54779593-FE24-451B-9985-E9D706451F82}"/>
    <cellStyle name="Normal 5 2 2 3 3 2 6 3" xfId="30301" xr:uid="{6891DA91-5722-4BAC-8C6B-FDD9DC564F07}"/>
    <cellStyle name="Normal 5 2 2 3 3 2 6 3 2" xfId="31444" xr:uid="{6A366D88-F890-46E2-BB04-E1D17258EF3B}"/>
    <cellStyle name="Normal 5 2 2 3 3 2 6 4" xfId="31641" xr:uid="{06A84B95-836D-4AEB-8DAA-809DFA91FB68}"/>
    <cellStyle name="Normal 5 2 2 3 3 2 7" xfId="30122" xr:uid="{16F6B502-50DE-40DF-90B1-0876CC1A1C94}"/>
    <cellStyle name="Normal 5 2 2 3 3 2 7 2" xfId="30484"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89" xr:uid="{2B878A51-CD5F-4DE5-B930-3F48D284360B}"/>
    <cellStyle name="Normal 5 2 2 3 3 4 2 2 2 3" xfId="3718" xr:uid="{00000000-0005-0000-0000-000047050000}"/>
    <cellStyle name="Normal 5 2 2 3 3 4 2 2 2 3 2" xfId="4814" xr:uid="{A9DAC7E2-553D-4565-B80F-940B97A51BE8}"/>
    <cellStyle name="Normal 5 2 2 3 3 4 2 2 2 3 3" xfId="30242" xr:uid="{BA581B0B-DADD-427E-9227-F1A4995BB8C9}"/>
    <cellStyle name="Normal 5 2 2 3 3 4 2 2 2 3 3 2" xfId="31385" xr:uid="{D3E5510B-31A3-4A73-B547-9B3F2D2B326B}"/>
    <cellStyle name="Normal 5 2 2 3 3 4 2 2 2 3 4" xfId="31582" xr:uid="{21BABE29-A0ED-45DF-9708-DEE6E0C6E1A6}"/>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4 3" xfId="30183" xr:uid="{9A0870E9-F2F2-44FB-8B46-C48A4968FEEF}"/>
    <cellStyle name="Normal 5 2 2 3 3 4 2 3 4 3 2" xfId="31327" xr:uid="{CF04E88C-F7B3-4D7A-9717-FD9ACBD6475E}"/>
    <cellStyle name="Normal 5 2 2 3 3 4 2 3 4 4" xfId="31523" xr:uid="{A111558E-E85F-4251-9D3B-B86A6E2852FF}"/>
    <cellStyle name="Normal 5 2 2 3 3 4 2 3 5" xfId="25791" xr:uid="{BE81E2B3-54B5-44DA-A7B7-DF27FBF44B0E}"/>
    <cellStyle name="Normal 5 2 2 3 3 4 2 3 6" xfId="30535" xr:uid="{6AF04956-A4AA-40F2-9013-C6A327256590}"/>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4 2" xfId="31289" xr:uid="{DEB5B321-0F2A-4419-A5CA-930B6F07E2F7}"/>
    <cellStyle name="Normal 5 2 2 3 3 4 5" xfId="2102" xr:uid="{00000000-0005-0000-0000-000065020000}"/>
    <cellStyle name="Normal 5 2 2 3 3 4 5 2" xfId="3790" xr:uid="{BC5A38D1-BFF3-476A-8A69-EA1EE0617EC6}"/>
    <cellStyle name="Normal 5 2 2 3 3 4 5 3" xfId="30182" xr:uid="{5C24DA68-97CD-49FE-802F-E259FD9B70A3}"/>
    <cellStyle name="Normal 5 2 2 3 3 4 5 3 2" xfId="31326" xr:uid="{79426398-3EAD-4E7A-9356-7A768B6FCB74}"/>
    <cellStyle name="Normal 5 2 2 3 3 4 5 4" xfId="31522" xr:uid="{3AC3627F-72DF-4B18-B008-B92A5C21CB5D}"/>
    <cellStyle name="Normal 5 2 2 3 3 4 6" xfId="4001" xr:uid="{D8FD9E04-9092-4C4B-A910-C73C5CD42691}"/>
    <cellStyle name="Normal 5 2 2 3 3 4 6 2" xfId="4693" xr:uid="{E279391E-A262-4102-8448-E71B06C35C79}"/>
    <cellStyle name="Normal 5 2 2 3 3 4 6 3" xfId="30303" xr:uid="{A30F632E-33C2-4D26-936D-ECDA03E22F6E}"/>
    <cellStyle name="Normal 5 2 2 3 3 4 6 3 2" xfId="31446" xr:uid="{164E3A5C-7416-44FC-8177-DC798DF6E6A0}"/>
    <cellStyle name="Normal 5 2 2 3 3 4 6 4" xfId="31643" xr:uid="{B9006B00-B933-4FB1-A35A-D7221D1C0512}"/>
    <cellStyle name="Normal 5 2 2 3 3 4 7" xfId="30124" xr:uid="{703E38E7-8BA4-47CE-A103-8E02D7643E7A}"/>
    <cellStyle name="Normal 5 2 2 3 3 4 7 2" xfId="30486"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3 4" xfId="30243" xr:uid="{10F24001-7CC0-44EC-B648-411E63A266B9}"/>
    <cellStyle name="Normal 5 2 2 3 3 5 3 4 2" xfId="31386" xr:uid="{B9C0C66D-8676-4A44-BA99-B9C8122368E0}"/>
    <cellStyle name="Normal 5 2 2 3 3 5 3 5" xfId="31583" xr:uid="{747A6EBE-5AA8-4D25-B6CA-2B8E86458B98}"/>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3 3 3" xfId="30244" xr:uid="{0B60F80B-7368-4D89-BA1E-AC6E4192ADD4}"/>
    <cellStyle name="Normal 5 2 2 3 4 3 2 3 3 3 2" xfId="31387" xr:uid="{6980F92F-2E8D-4F9E-B82F-A0952100F3DD}"/>
    <cellStyle name="Normal 5 2 2 3 4 3 2 3 3 4" xfId="31584" xr:uid="{7B6E9149-EDD8-47F2-8D5F-A2FC9635B763}"/>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4 2" xfId="31273" xr:uid="{48413553-C1B7-4B8D-A3C6-C8BF89975138}"/>
    <cellStyle name="Normal 5 2 2 3 4 3 5" xfId="2105" xr:uid="{00000000-0005-0000-0000-00006C020000}"/>
    <cellStyle name="Normal 5 2 2 3 4 3 5 2" xfId="4052" xr:uid="{49B8B7A8-4856-40A4-A58F-9BFE37881BD3}"/>
    <cellStyle name="Normal 5 2 2 3 4 3 5 3" xfId="30185" xr:uid="{A70DBE0C-D5CA-4EAB-A3CA-07F95394E9AE}"/>
    <cellStyle name="Normal 5 2 2 3 4 3 5 3 2" xfId="31329" xr:uid="{490372D4-432A-4B6E-B243-E866D76B8184}"/>
    <cellStyle name="Normal 5 2 2 3 4 3 5 4" xfId="31525" xr:uid="{90AC1405-FE79-424A-BC37-FF05E9503406}"/>
    <cellStyle name="Normal 5 2 2 3 4 3 6" xfId="4003" xr:uid="{2E9BA179-24FF-4822-9D6C-F2734EFD2CB0}"/>
    <cellStyle name="Normal 5 2 2 3 4 3 6 2" xfId="4803" xr:uid="{2387F2B7-3B47-4789-BF4E-B979001A8FAA}"/>
    <cellStyle name="Normal 5 2 2 3 4 3 6 3" xfId="30305" xr:uid="{5726D493-8CED-4265-A434-DFD8EB311CD3}"/>
    <cellStyle name="Normal 5 2 2 3 4 3 6 3 2" xfId="31448" xr:uid="{FB181689-6E48-4E44-96B3-385555CE579C}"/>
    <cellStyle name="Normal 5 2 2 3 4 3 6 4" xfId="31645" xr:uid="{0067E494-22D7-4B3A-984D-B426336F4E2D}"/>
    <cellStyle name="Normal 5 2 2 3 4 3 7" xfId="30126" xr:uid="{902DB47F-C143-433C-8E02-ECCFBB8FA346}"/>
    <cellStyle name="Normal 5 2 2 3 4 3 7 2" xfId="30488"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4 3 3" xfId="30245" xr:uid="{EE5ADEA2-84D4-4505-87AE-A6C270C3F801}"/>
    <cellStyle name="Normal 5 2 2 3 4 4 3 3 2" xfId="31388" xr:uid="{DE289E50-B422-42E4-BB23-771C03B0FE6E}"/>
    <cellStyle name="Normal 5 2 2 3 4 4 3 4" xfId="31585" xr:uid="{8C678CD5-606D-4C9C-A7A2-159D864DB7F7}"/>
    <cellStyle name="Normal 5 2 2 3 4 5" xfId="2104" xr:uid="{00000000-0005-0000-0000-00006A020000}"/>
    <cellStyle name="Normal 5 2 2 3 4 5 2" xfId="4658" xr:uid="{67E9FDA9-5A2B-445D-B40D-93E8A98A8238}"/>
    <cellStyle name="Normal 5 2 2 3 4 5 3" xfId="30184" xr:uid="{4CB0E304-139B-42D7-9A87-E169EFE7D601}"/>
    <cellStyle name="Normal 5 2 2 3 4 5 3 2" xfId="31328" xr:uid="{0F5135EB-14E6-42DE-B2B0-75C666FB0A17}"/>
    <cellStyle name="Normal 5 2 2 3 4 5 4" xfId="31524" xr:uid="{E4FC8698-639F-4C7B-A547-7219F1D50986}"/>
    <cellStyle name="Normal 5 2 2 3 4 6" xfId="4002" xr:uid="{483D2F10-7048-47B5-8EC8-C27C7ED5C5D2}"/>
    <cellStyle name="Normal 5 2 2 3 4 6 2" xfId="4720" xr:uid="{9099B238-0B4B-4E4D-B266-C731E14F65F2}"/>
    <cellStyle name="Normal 5 2 2 3 4 6 3" xfId="30304" xr:uid="{CE79C3A2-8FAA-47C3-A986-94ABFF393284}"/>
    <cellStyle name="Normal 5 2 2 3 4 6 3 2" xfId="31447" xr:uid="{6D797409-02BE-47A8-973D-58729081A7B3}"/>
    <cellStyle name="Normal 5 2 2 3 4 6 4" xfId="31644" xr:uid="{F8C769A2-8633-48D8-9C86-DFE6F04F67C4}"/>
    <cellStyle name="Normal 5 2 2 3 4 7" xfId="30125" xr:uid="{920D9317-59AD-4444-9F3B-B0AB3DA1419C}"/>
    <cellStyle name="Normal 5 2 2 3 4 7 2" xfId="30487" xr:uid="{2D2D5388-0491-48DD-9BA0-7F231209010E}"/>
    <cellStyle name="Normal 5 2 2 3 5" xfId="2066" xr:uid="{00000000-0005-0000-0000-00005D020000}"/>
    <cellStyle name="Normal 5 2 2 3 5 2" xfId="4743" xr:uid="{D9BCE5B0-F41F-41F6-A6AC-41E5B78235A9}"/>
    <cellStyle name="Normal 5 2 2 3 5 3" xfId="30165" xr:uid="{F6DDC9EB-CD6C-4D04-8F67-4FD996169366}"/>
    <cellStyle name="Normal 5 2 2 3 5 3 2" xfId="30489" xr:uid="{063E2B6E-8838-4EF2-91BA-1A4AB6C209F2}"/>
    <cellStyle name="Normal 5 2 2 3 5 4" xfId="31505" xr:uid="{4C9C7E84-AA75-41E2-BFB1-21A740FAD8B6}"/>
    <cellStyle name="Normal 5 2 2 3 6" xfId="30102" xr:uid="{93BD7124-346B-4FA7-9E75-822A18739E86}"/>
    <cellStyle name="Normal 5 2 2 3 6 2" xfId="30470"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3 3 3" xfId="30246" xr:uid="{A9BCBA25-83A3-4A30-9CD3-15C108FB8C79}"/>
    <cellStyle name="Normal 5 2 2 4 3 2 3 3 3 2" xfId="31389" xr:uid="{05EB7F35-34C6-4A04-A0F4-C81EF4E61930}"/>
    <cellStyle name="Normal 5 2 2 4 3 2 3 3 4" xfId="31586" xr:uid="{75B07DF1-2E2E-4D26-A331-293EB1A84567}"/>
    <cellStyle name="Normal 5 2 2 4 3 2 4" xfId="24569" xr:uid="{CA10D6C3-1290-4ABF-AABF-26E17988ED1A}"/>
    <cellStyle name="Normal 5 2 2 4 3 3" xfId="1085" xr:uid="{00000000-0005-0000-0000-0000F5050000}"/>
    <cellStyle name="Normal 5 2 2 4 3 4" xfId="2951" xr:uid="{00000000-0005-0000-0000-0000E8060000}"/>
    <cellStyle name="Normal 5 2 2 4 3 4 2" xfId="31276" xr:uid="{5827531A-151D-490E-B9CC-5F64E61F31DF}"/>
    <cellStyle name="Normal 5 2 2 4 3 5" xfId="2107" xr:uid="{00000000-0005-0000-0000-000070020000}"/>
    <cellStyle name="Normal 5 2 2 4 3 5 2" xfId="4629" xr:uid="{CB491582-F2CB-4E36-BE6E-EFC681D7156D}"/>
    <cellStyle name="Normal 5 2 2 4 3 5 3" xfId="30187" xr:uid="{3AAE0EAE-E8B5-495C-B313-D9EF9D9CAB64}"/>
    <cellStyle name="Normal 5 2 2 4 3 5 3 2" xfId="31331" xr:uid="{0267AC5B-64C6-4486-ADCE-246F465FDD47}"/>
    <cellStyle name="Normal 5 2 2 4 3 5 4" xfId="31527" xr:uid="{9CB041FA-68C5-4343-A51A-DA27C8958F9D}"/>
    <cellStyle name="Normal 5 2 2 4 3 6" xfId="4005" xr:uid="{D558FD0F-23C1-46DD-B9F0-9F8795729785}"/>
    <cellStyle name="Normal 5 2 2 4 3 6 2" xfId="4712" xr:uid="{B120F520-B966-4AD5-8EBE-409F270073F9}"/>
    <cellStyle name="Normal 5 2 2 4 3 6 3" xfId="30307" xr:uid="{699D5CA2-FACA-4377-99AD-77942E973491}"/>
    <cellStyle name="Normal 5 2 2 4 3 6 3 2" xfId="31450" xr:uid="{5F533371-818D-4244-ABD4-7A17DD389363}"/>
    <cellStyle name="Normal 5 2 2 4 3 6 4" xfId="31647" xr:uid="{EB53F69C-BF68-4DCA-85B3-F9FB5F32E27C}"/>
    <cellStyle name="Normal 5 2 2 4 3 7" xfId="30128" xr:uid="{BDE27110-9B13-48B7-8653-B497F720F538}"/>
    <cellStyle name="Normal 5 2 2 4 3 7 2" xfId="30491"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4 3 3" xfId="30247" xr:uid="{33C48EDD-9586-4230-8BA4-66265587F273}"/>
    <cellStyle name="Normal 5 2 2 4 4 3 3 2" xfId="31390" xr:uid="{922174FC-994D-4960-94F6-152FE500B889}"/>
    <cellStyle name="Normal 5 2 2 4 4 3 4" xfId="31587" xr:uid="{E291B842-5ED4-4126-8BEA-A2175FDD78C9}"/>
    <cellStyle name="Normal 5 2 2 4 5" xfId="2106" xr:uid="{00000000-0005-0000-0000-00006E020000}"/>
    <cellStyle name="Normal 5 2 2 4 5 2" xfId="4678" xr:uid="{1C1F360D-C6E5-496D-8E0B-7C61EF688A4B}"/>
    <cellStyle name="Normal 5 2 2 4 5 3" xfId="30186" xr:uid="{2FA02E78-E05B-4D87-8A46-DB8A8ADCC86C}"/>
    <cellStyle name="Normal 5 2 2 4 5 3 2" xfId="31330" xr:uid="{FBB927C5-8BB1-4180-BA69-EEF312036142}"/>
    <cellStyle name="Normal 5 2 2 4 5 4" xfId="31526" xr:uid="{8FFD126D-2DEA-4100-A5CD-7641C553E7A8}"/>
    <cellStyle name="Normal 5 2 2 4 6" xfId="4004" xr:uid="{487C8B09-2829-42FC-9B86-25DB3AB10663}"/>
    <cellStyle name="Normal 5 2 2 4 6 2" xfId="4776" xr:uid="{C7B64242-53F0-4D37-B483-14A3329CCC0F}"/>
    <cellStyle name="Normal 5 2 2 4 6 3" xfId="30306" xr:uid="{A106EA70-5CF5-4F4F-839A-1F540D6AFC82}"/>
    <cellStyle name="Normal 5 2 2 4 6 3 2" xfId="31449" xr:uid="{E6C509AA-8B5E-4123-B775-483D5B730539}"/>
    <cellStyle name="Normal 5 2 2 4 6 4" xfId="31646" xr:uid="{8920FE63-A71F-4725-A7D7-BA468668BA0F}"/>
    <cellStyle name="Normal 5 2 2 4 7" xfId="30127" xr:uid="{2236E3FF-3A86-4CD1-98F1-1886F111A065}"/>
    <cellStyle name="Normal 5 2 2 4 7 2" xfId="30490" xr:uid="{45FC10F0-4741-45B2-BDBE-913619A599F3}"/>
    <cellStyle name="Normal 5 2 2 5" xfId="29600" xr:uid="{51A7D0CB-4AEF-4815-897D-E9DF6C04761B}"/>
    <cellStyle name="Normal 5 2 2 5 2" xfId="29631" xr:uid="{4D46F027-DFAF-43F3-8432-E8ADA4FEF75B}"/>
    <cellStyle name="Normal 5 2 2 5 3" xfId="30356" xr:uid="{B88E4284-E474-4823-9891-BF93F08DC332}"/>
    <cellStyle name="Normal 5 2 2 5 3 2" xfId="30492" xr:uid="{31576F81-3AEC-4A0F-9C51-2A5DB1814C7E}"/>
    <cellStyle name="Normal 5 2 2 6" xfId="31497"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3 3 3" xfId="30248" xr:uid="{8E939996-71BD-47CE-9BF4-4ED640E9C488}"/>
    <cellStyle name="Normal 5 2 4 3 2 3 2 3 3 3 2" xfId="31391" xr:uid="{E5FDB7D8-82CC-42F9-B24A-1AB0B72AE30F}"/>
    <cellStyle name="Normal 5 2 4 3 2 3 2 3 3 4" xfId="31588" xr:uid="{169BD90C-78A7-48C8-8B4D-B8A3362C27BE}"/>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4 2" xfId="31277" xr:uid="{51508AF3-39AA-43A7-A514-BBE022261B7A}"/>
    <cellStyle name="Normal 5 2 4 3 2 3 5" xfId="2109" xr:uid="{00000000-0005-0000-0000-000079020000}"/>
    <cellStyle name="Normal 5 2 4 3 2 3 5 2" xfId="4628" xr:uid="{D9BC3CB2-5DA1-450C-BCAA-C84E226AB1E6}"/>
    <cellStyle name="Normal 5 2 4 3 2 3 5 3" xfId="30189" xr:uid="{2FCB911F-22F5-4527-8AEA-8BB8AA3518F0}"/>
    <cellStyle name="Normal 5 2 4 3 2 3 5 3 2" xfId="31333" xr:uid="{C304E2DA-C317-4027-B01C-219F31AF267C}"/>
    <cellStyle name="Normal 5 2 4 3 2 3 5 4" xfId="31529" xr:uid="{0DF2BB2A-E61A-4C92-BAFA-3A88549AEB66}"/>
    <cellStyle name="Normal 5 2 4 3 2 3 6" xfId="4007" xr:uid="{993A1062-C514-464B-A529-806C1AF30B6A}"/>
    <cellStyle name="Normal 5 2 4 3 2 3 6 2" xfId="4692" xr:uid="{C18C23D0-B407-4C1A-B972-7E83A621B743}"/>
    <cellStyle name="Normal 5 2 4 3 2 3 6 3" xfId="30309" xr:uid="{487F42B9-1B4B-44C3-988E-42342B8A86DF}"/>
    <cellStyle name="Normal 5 2 4 3 2 3 6 3 2" xfId="31452" xr:uid="{27CFB7E5-D04B-4E2D-9DC7-CDEAC6CF78C9}"/>
    <cellStyle name="Normal 5 2 4 3 2 3 6 4" xfId="31649" xr:uid="{4D303C41-AC8E-454A-A937-02A3DD263DCF}"/>
    <cellStyle name="Normal 5 2 4 3 2 3 7" xfId="30130" xr:uid="{83341974-E50B-44D0-9696-9A6A4FF79FC7}"/>
    <cellStyle name="Normal 5 2 4 3 2 3 7 2" xfId="30494" xr:uid="{62A7FCD7-3DD3-460C-A526-2E072EA83AC6}"/>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4 3 3 3" xfId="30386" xr:uid="{1139EB9C-6328-4471-8AA4-7F81A5EA54F4}"/>
    <cellStyle name="Normal 5 2 4 3 2 4 3 3 4" xfId="30373" xr:uid="{E276286F-A8BD-43EF-B465-B006F70E65A1}"/>
    <cellStyle name="Normal 5 2 4 3 2 4 3 3 4 2" xfId="31712" xr:uid="{71AE4F98-CC52-4A8A-914B-1B3A2FF29A1C}"/>
    <cellStyle name="Normal 5 2 4 3 2 4 3 4" xfId="30357" xr:uid="{BB7BBCD9-B969-4973-A8B6-6CB722F841E4}"/>
    <cellStyle name="Normal 5 2 4 3 2 4 3 4 2" xfId="31698" xr:uid="{F60ECDD6-7D39-47D2-80B0-FE4508F286D8}"/>
    <cellStyle name="Normal 5 2 4 3 2 5" xfId="2108" xr:uid="{00000000-0005-0000-0000-000077020000}"/>
    <cellStyle name="Normal 5 2 4 3 2 5 2" xfId="4633" xr:uid="{CE0C5B6A-2719-4A04-925F-57872C2DEC2B}"/>
    <cellStyle name="Normal 5 2 4 3 2 5 3" xfId="30188" xr:uid="{6A370297-6A41-4E24-B999-B6EBAA07B436}"/>
    <cellStyle name="Normal 5 2 4 3 2 5 3 2" xfId="31332" xr:uid="{966323EF-1FDA-4294-B815-716BB4BA52AC}"/>
    <cellStyle name="Normal 5 2 4 3 2 5 4" xfId="31528" xr:uid="{08096505-C56A-4159-AECA-7DFEAECA569B}"/>
    <cellStyle name="Normal 5 2 4 3 2 6" xfId="4006" xr:uid="{21BCC244-DE2D-4E05-B4CA-800C7ACB717D}"/>
    <cellStyle name="Normal 5 2 4 3 2 6 2" xfId="4807" xr:uid="{FE4BE598-DEBE-491E-8102-65FC12E0DC06}"/>
    <cellStyle name="Normal 5 2 4 3 2 6 3" xfId="30308" xr:uid="{F505CACC-2E7E-4908-B592-B7E4ACA029E0}"/>
    <cellStyle name="Normal 5 2 4 3 2 6 3 2" xfId="31451" xr:uid="{39A1DB0C-5820-4471-897E-0EF9158064D9}"/>
    <cellStyle name="Normal 5 2 4 3 2 6 4" xfId="31648" xr:uid="{5F240F98-984C-4E11-894B-FD68B60B2DC6}"/>
    <cellStyle name="Normal 5 2 4 3 2 7" xfId="30129" xr:uid="{C81275DE-CA30-40D7-AD33-FAB62E0FACED}"/>
    <cellStyle name="Normal 5 2 4 3 2 7 2" xfId="30493"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0" xr:uid="{00FBE9D4-901D-40C4-AE9A-A01535727F0E}"/>
    <cellStyle name="Normal 5 2 4 3 4 2 2 2 3" xfId="3725" xr:uid="{00000000-0005-0000-0000-000077050000}"/>
    <cellStyle name="Normal 5 2 4 3 4 2 2 2 3 2" xfId="4698" xr:uid="{D86AE0E5-80AB-45CC-BB51-27009840DF19}"/>
    <cellStyle name="Normal 5 2 4 3 4 2 2 2 3 3" xfId="30249" xr:uid="{A5913D0B-F3AB-4685-B461-6789188CB0C7}"/>
    <cellStyle name="Normal 5 2 4 3 4 2 2 2 3 3 2" xfId="31392" xr:uid="{607078C3-D295-4A84-8F6C-C1F600B3DD7A}"/>
    <cellStyle name="Normal 5 2 4 3 4 2 2 2 3 4" xfId="31589" xr:uid="{A5395D31-9BC9-49DA-9AD2-437533C755D4}"/>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4 3" xfId="30191" xr:uid="{CFC6C10D-19C1-4175-B722-F9F6FF830FDB}"/>
    <cellStyle name="Normal 5 2 4 3 4 2 3 4 3 2" xfId="31335" xr:uid="{DE48491A-8E71-4D53-BF3A-74F36656ED66}"/>
    <cellStyle name="Normal 5 2 4 3 4 2 3 4 4" xfId="31531" xr:uid="{28552DF3-DBCC-498D-A367-6FA965B21C26}"/>
    <cellStyle name="Normal 5 2 4 3 4 2 3 5" xfId="25280" xr:uid="{C7B4FAF3-1BA0-45BB-BA6F-44260C736B84}"/>
    <cellStyle name="Normal 5 2 4 3 4 2 3 6" xfId="30536" xr:uid="{63E07DC7-F18F-4505-A38A-112CFA74FEBB}"/>
    <cellStyle name="Normal 5 2 4 3 4 2 4" xfId="23056" xr:uid="{C7716834-6B7F-4C7C-AB0F-D110ACFBAC7A}"/>
    <cellStyle name="Normal 5 2 4 3 4 3" xfId="1111" xr:uid="{00000000-0005-0000-0000-000012060000}"/>
    <cellStyle name="Normal 5 2 4 3 4 4" xfId="2954" xr:uid="{00000000-0005-0000-0000-0000FD060000}"/>
    <cellStyle name="Normal 5 2 4 3 4 4 2" xfId="31282" xr:uid="{853362D5-299F-4808-978A-B0AF91C9FCCD}"/>
    <cellStyle name="Normal 5 2 4 3 4 5" xfId="2110" xr:uid="{00000000-0005-0000-0000-00007C020000}"/>
    <cellStyle name="Normal 5 2 4 3 4 5 2" xfId="4639" xr:uid="{9499810A-4B41-448D-89FA-46D00AE72935}"/>
    <cellStyle name="Normal 5 2 4 3 4 5 3" xfId="30190" xr:uid="{13D06800-6809-4CE8-A6F4-CD71FDE8EAC6}"/>
    <cellStyle name="Normal 5 2 4 3 4 5 3 2" xfId="31334" xr:uid="{F5FBEC01-0219-4E30-92D7-6771A93AA2AE}"/>
    <cellStyle name="Normal 5 2 4 3 4 5 4" xfId="31530" xr:uid="{FACAD6D8-BE20-4E78-A39A-9835E1A36A9E}"/>
    <cellStyle name="Normal 5 2 4 3 4 6" xfId="4008" xr:uid="{F6561F36-B5FA-449D-8623-6523BDF6513B}"/>
    <cellStyle name="Normal 5 2 4 3 4 6 2" xfId="4820" xr:uid="{2C1739FD-A387-4815-9D44-5238B913A269}"/>
    <cellStyle name="Normal 5 2 4 3 4 6 3" xfId="30310" xr:uid="{E1453DD1-D0D4-41B1-96A4-D543CB7B3645}"/>
    <cellStyle name="Normal 5 2 4 3 4 6 3 2" xfId="31453" xr:uid="{58F3D4EC-46BD-4B36-8C1D-A3BFAD097151}"/>
    <cellStyle name="Normal 5 2 4 3 4 6 4" xfId="31650" xr:uid="{740B3970-8CB7-4886-90DB-201FFA1F7212}"/>
    <cellStyle name="Normal 5 2 4 3 4 7" xfId="30131" xr:uid="{0FF9C2E0-D12A-4ABC-95BB-3755B3F83C84}"/>
    <cellStyle name="Normal 5 2 4 3 4 7 2" xfId="30495"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3 4" xfId="30250" xr:uid="{E82F2118-577E-4536-B0CB-18761AB513DD}"/>
    <cellStyle name="Normal 5 2 4 3 5 3 4 2" xfId="31393" xr:uid="{AB0E8E94-3AAB-4649-AC96-B3051481793B}"/>
    <cellStyle name="Normal 5 2 4 3 5 3 5" xfId="31590" xr:uid="{A3F63B78-3266-4C42-90CB-09F9D2C3C287}"/>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3 3 3" xfId="30251" xr:uid="{3371D826-E6D0-4F85-B3CB-12EC5DC11E04}"/>
    <cellStyle name="Normal 5 2 4 4 3 2 3 3 3 2" xfId="31394" xr:uid="{9F866689-093F-47B5-BB7A-A67F81465E01}"/>
    <cellStyle name="Normal 5 2 4 4 3 2 3 3 4" xfId="31591" xr:uid="{DF05E4B7-CFDF-423C-9FBA-EF6B9FF57097}"/>
    <cellStyle name="Normal 5 2 4 4 3 2 4" xfId="24797" xr:uid="{868BB01E-4989-41C7-8624-51DC12DB0459}"/>
    <cellStyle name="Normal 5 2 4 4 3 3" xfId="1120" xr:uid="{00000000-0005-0000-0000-00001C060000}"/>
    <cellStyle name="Normal 5 2 4 4 3 4" xfId="2955" xr:uid="{00000000-0005-0000-0000-000003070000}"/>
    <cellStyle name="Normal 5 2 4 4 3 4 2" xfId="31272" xr:uid="{FA2917AE-C3BA-4BE1-A1E6-01DBDC065E54}"/>
    <cellStyle name="Normal 5 2 4 4 3 5" xfId="2113" xr:uid="{00000000-0005-0000-0000-000083020000}"/>
    <cellStyle name="Normal 5 2 4 4 3 5 2" xfId="3782" xr:uid="{D037D556-2DF5-490C-8D04-4D0D0B902C7F}"/>
    <cellStyle name="Normal 5 2 4 4 3 5 3" xfId="30193" xr:uid="{ADC3C70D-ACE5-4A69-B04D-15C35B0C6A21}"/>
    <cellStyle name="Normal 5 2 4 4 3 5 3 2" xfId="31337" xr:uid="{3649E89F-2542-4741-8FC6-5FCC29A22267}"/>
    <cellStyle name="Normal 5 2 4 4 3 5 4" xfId="31533" xr:uid="{8641E7A6-2611-4D56-836F-9152DD7762A5}"/>
    <cellStyle name="Normal 5 2 4 4 3 6" xfId="4010" xr:uid="{48584F99-0955-4DD2-8F83-B7B1E99DDE13}"/>
    <cellStyle name="Normal 5 2 4 4 3 6 2" xfId="4708" xr:uid="{05F490C6-261E-4F3C-99BE-89B9730F2236}"/>
    <cellStyle name="Normal 5 2 4 4 3 6 3" xfId="30312" xr:uid="{56E9FF0F-F58B-4D2E-A832-37CBBFB3815E}"/>
    <cellStyle name="Normal 5 2 4 4 3 6 3 2" xfId="31455" xr:uid="{A5973D2C-5654-4EBD-BEEE-E7F4FF14014D}"/>
    <cellStyle name="Normal 5 2 4 4 3 6 4" xfId="31652" xr:uid="{784DD7EA-AE1F-40B9-95A6-82033FC6AD60}"/>
    <cellStyle name="Normal 5 2 4 4 3 7" xfId="30133" xr:uid="{043D8D7C-0FB5-4B99-8C37-48CD2D0D46E8}"/>
    <cellStyle name="Normal 5 2 4 4 3 7 2" xfId="30497"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4 3 3" xfId="30252" xr:uid="{E704B8BC-41EA-4454-AEA2-EF033FDE6340}"/>
    <cellStyle name="Normal 5 2 4 4 4 3 3 2" xfId="31395" xr:uid="{16EDD962-7E8E-4EA1-8369-937E3100EBBC}"/>
    <cellStyle name="Normal 5 2 4 4 4 3 4" xfId="31592" xr:uid="{EC278FCC-DA37-4F41-BA29-08FBF8957A8D}"/>
    <cellStyle name="Normal 5 2 4 4 5" xfId="1123" xr:uid="{00000000-0005-0000-0000-00001F060000}"/>
    <cellStyle name="Normal 5 2 4 4 5 2" xfId="4684" xr:uid="{00564EB2-1CAC-4E4B-B4B3-F5A40DFD44F8}"/>
    <cellStyle name="Normal 5 2 4 4 5 2 2" xfId="4824" xr:uid="{83E1FB17-2E9A-4803-B6F4-091CC3A05E18}"/>
    <cellStyle name="Normal 5 2 4 4 5 2 3" xfId="30350" xr:uid="{6DA91CAE-6F39-4002-B1F0-4B89033CE666}"/>
    <cellStyle name="Normal 5 2 4 4 5 2 3 2" xfId="31490" xr:uid="{383E5E58-7C91-413E-8FD2-3A67B7B19328}"/>
    <cellStyle name="Normal 5 2 4 4 5 2 4" xfId="31690" xr:uid="{20B02469-8862-47FA-AED8-8278520D8ED1}"/>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6 3" xfId="30192" xr:uid="{C315FB79-57F9-4A65-8EAE-6F681E6F5074}"/>
    <cellStyle name="Normal 5 2 4 4 6 3 2" xfId="31336" xr:uid="{BDB4D344-5AF5-4D2B-8B4E-5754C69F2E50}"/>
    <cellStyle name="Normal 5 2 4 4 6 4" xfId="31532" xr:uid="{B5BD0CD0-E8AF-4AEB-A2ED-0582CF3CA95A}"/>
    <cellStyle name="Normal 5 2 4 4 7" xfId="4009" xr:uid="{AD80C160-AEC5-4928-B410-574B477C1DBC}"/>
    <cellStyle name="Normal 5 2 4 4 7 2" xfId="4785" xr:uid="{F6E3D3A6-20C3-4DDD-A8D0-C82F8B32B771}"/>
    <cellStyle name="Normal 5 2 4 4 7 3" xfId="30311" xr:uid="{2CBF5DFB-D0DB-46CD-865F-1F5D4869B49D}"/>
    <cellStyle name="Normal 5 2 4 4 7 3 2" xfId="31454" xr:uid="{28056046-37C5-4210-A45E-87C91033B72C}"/>
    <cellStyle name="Normal 5 2 4 4 7 4" xfId="31651" xr:uid="{4A0F218C-119A-4271-A509-C12DF0B83723}"/>
    <cellStyle name="Normal 5 2 4 4 8" xfId="30132" xr:uid="{2E70D3D9-38AE-4F46-AE0C-D4B00782AB6B}"/>
    <cellStyle name="Normal 5 2 4 4 8 2" xfId="30496"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5 3 3" xfId="30253" xr:uid="{6575DB17-95F3-4C95-905B-3ABC9211C442}"/>
    <cellStyle name="Normal 5 2 4 5 3 3 2" xfId="31396" xr:uid="{DE834904-B2BD-403C-9730-C8010FF03FF0}"/>
    <cellStyle name="Normal 5 2 4 5 3 4" xfId="31593" xr:uid="{F648D83E-0FF1-4AAA-9876-4826AC71E7EB}"/>
    <cellStyle name="Normal 5 2 4 5 4" xfId="30459" xr:uid="{15BA9B86-0397-4682-A1E5-049E65187509}"/>
    <cellStyle name="Normal 5 2 4 5 5" xfId="30498" xr:uid="{0311EE71-B5C4-4A8B-9CB9-F51438F5F7D7}"/>
    <cellStyle name="Normal 5 2 4 6" xfId="2067" xr:uid="{00000000-0005-0000-0000-000074020000}"/>
    <cellStyle name="Normal 5 2 4 6 2" xfId="4759" xr:uid="{35A1BC4F-2451-4737-BD49-D3AC91FFB2BF}"/>
    <cellStyle name="Normal 5 2 4 6 3" xfId="30166" xr:uid="{A6018F4F-C528-4905-BDB0-BF5E3AC61E88}"/>
    <cellStyle name="Normal 5 2 4 6 3 2" xfId="31314" xr:uid="{83AC687E-87C2-48AA-9A5B-F5AA4831B64D}"/>
    <cellStyle name="Normal 5 2 4 6 4" xfId="31506" xr:uid="{0746594F-F8C7-4596-9514-82C67CEA6E76}"/>
    <cellStyle name="Normal 5 2 4 7" xfId="30111" xr:uid="{342BA205-8867-43D9-9B72-B399D3F5B164}"/>
    <cellStyle name="Normal 5 2 4 7 2" xfId="30471"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3 3 3" xfId="30254" xr:uid="{B80B6B77-F421-43D1-972F-1A065BDBB1AC}"/>
    <cellStyle name="Normal 5 2 6 3 2 3 3 3 2" xfId="31397" xr:uid="{6EB86A97-DCE1-4A16-9432-1F99543E9238}"/>
    <cellStyle name="Normal 5 2 6 3 2 3 3 4" xfId="31594" xr:uid="{B6C515EE-3083-4209-8122-BC69D0B770D5}"/>
    <cellStyle name="Normal 5 2 6 3 2 4" xfId="23095" xr:uid="{84EBBAC2-5BAF-4007-9F20-78E3A440C6FD}"/>
    <cellStyle name="Normal 5 2 6 3 3" xfId="1133" xr:uid="{00000000-0005-0000-0000-00002A060000}"/>
    <cellStyle name="Normal 5 2 6 3 4" xfId="2957" xr:uid="{00000000-0005-0000-0000-00000B070000}"/>
    <cellStyle name="Normal 5 2 6 3 4 2" xfId="31279" xr:uid="{0E491AE0-2453-47A6-807A-49B64C0F5E81}"/>
    <cellStyle name="Normal 5 2 6 3 5" xfId="2115" xr:uid="{00000000-0005-0000-0000-000088020000}"/>
    <cellStyle name="Normal 5 2 6 3 5 2" xfId="4642" xr:uid="{55F936E5-2268-4048-890B-2E7F45921A47}"/>
    <cellStyle name="Normal 5 2 6 3 5 3" xfId="30195" xr:uid="{A8DA4185-04D3-45D0-99D2-1ED1AAD9939F}"/>
    <cellStyle name="Normal 5 2 6 3 5 3 2" xfId="31339" xr:uid="{CA9214E1-83A5-4F08-8718-28FA7D00E0BF}"/>
    <cellStyle name="Normal 5 2 6 3 5 4" xfId="31535" xr:uid="{9226D559-0753-4299-B3BF-2E415381B2FD}"/>
    <cellStyle name="Normal 5 2 6 3 6" xfId="4012" xr:uid="{28ED6A24-2FD5-4CA1-A14B-0556FD75683B}"/>
    <cellStyle name="Normal 5 2 6 3 6 2" xfId="4700" xr:uid="{B1BE088F-0CAA-4678-941E-5E508D832414}"/>
    <cellStyle name="Normal 5 2 6 3 6 3" xfId="30314" xr:uid="{3495266E-E1CD-4625-9ADF-210DC6DA8762}"/>
    <cellStyle name="Normal 5 2 6 3 6 3 2" xfId="31457" xr:uid="{88902C99-11AB-43A0-AE1B-DC07654E0B23}"/>
    <cellStyle name="Normal 5 2 6 3 6 4" xfId="31654" xr:uid="{566768B4-29FC-49F4-B34F-DAB710351185}"/>
    <cellStyle name="Normal 5 2 6 3 7" xfId="30135" xr:uid="{42B1072C-8B2A-4FA2-81EC-269C4E84A3A5}"/>
    <cellStyle name="Normal 5 2 6 3 7 2" xfId="30500" xr:uid="{54FBF52F-2716-45C2-84B6-D21E6196F530}"/>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2 3 3" xfId="30387" xr:uid="{F9B0019A-EB20-4842-B28E-89F54920EB78}"/>
    <cellStyle name="Normal 5 2 6 4 2 3 4" xfId="30374" xr:uid="{5FD3BC8F-F873-4B95-A007-369961038735}"/>
    <cellStyle name="Normal 5 2 6 4 2 3 4 2" xfId="31713" xr:uid="{C9092062-1AFC-4823-96DF-C19A312C94F8}"/>
    <cellStyle name="Normal 5 2 6 4 2 4" xfId="30358" xr:uid="{704420A6-BB13-4C4A-98E2-F5E54ACD7C79}"/>
    <cellStyle name="Normal 5 2 6 4 2 4 2" xfId="31699" xr:uid="{BFDDA610-75E9-4FB0-AECA-C28A0E3EE21C}"/>
    <cellStyle name="Normal 5 2 6 4 3" xfId="25734" xr:uid="{4B868893-5D9C-42B3-BD3C-3EDE8A95AE5E}"/>
    <cellStyle name="Normal 5 2 6 5" xfId="2114" xr:uid="{00000000-0005-0000-0000-000086020000}"/>
    <cellStyle name="Normal 5 2 6 5 2" xfId="3960" xr:uid="{FFE7DF02-3E33-41D1-A9B4-B30866C5927C}"/>
    <cellStyle name="Normal 5 2 6 5 3" xfId="30194" xr:uid="{E9C91989-B50D-4FEA-A02E-215D82A86398}"/>
    <cellStyle name="Normal 5 2 6 5 3 2" xfId="31338" xr:uid="{A1057280-B42D-4151-91E2-1101E0CD1D18}"/>
    <cellStyle name="Normal 5 2 6 5 4" xfId="31534" xr:uid="{E4FEB8EC-79F4-4159-9C42-EA456D479CB2}"/>
    <cellStyle name="Normal 5 2 6 6" xfId="4011" xr:uid="{C0B50273-D7A8-4911-83A8-B33EA77B3B8D}"/>
    <cellStyle name="Normal 5 2 6 6 2" xfId="4766" xr:uid="{B2AFAC66-1BE6-4CD0-9FFF-950CE52A8934}"/>
    <cellStyle name="Normal 5 2 6 6 3" xfId="30313" xr:uid="{766558CD-EAD6-40AD-BA68-9A404E0FB833}"/>
    <cellStyle name="Normal 5 2 6 6 3 2" xfId="31456" xr:uid="{09F532D0-1510-46DA-9DD7-4C6D46EEAB85}"/>
    <cellStyle name="Normal 5 2 6 6 4" xfId="31653" xr:uid="{CDD3E2C2-BDCA-4455-AFE6-F094AEF3D047}"/>
    <cellStyle name="Normal 5 2 6 7" xfId="30134" xr:uid="{E209EADA-9019-48FA-A3B0-FD7DD812FC2D}"/>
    <cellStyle name="Normal 5 2 6 7 2" xfId="30499" xr:uid="{806443B8-0098-40D3-A0A9-566A12CC2022}"/>
    <cellStyle name="Normal 5 2 7" xfId="1134" xr:uid="{00000000-0005-0000-0000-00002B060000}"/>
    <cellStyle name="Normal 5 2 7 2" xfId="1135" xr:uid="{00000000-0005-0000-0000-00002C060000}"/>
    <cellStyle name="Normal 5 2 7 2 2" xfId="30566" xr:uid="{EFFE7416-A60C-4E91-9C16-93A8F1582E4A}"/>
    <cellStyle name="Normal 5 2 7 2 2 2" xfId="30909" xr:uid="{B189041D-921E-4278-AAEF-960878300956}"/>
    <cellStyle name="Normal 5 2 7 3" xfId="1136" xr:uid="{00000000-0005-0000-0000-00002D060000}"/>
    <cellStyle name="Normal 5 2 7 3 2" xfId="31301" xr:uid="{34BD8BB5-E918-46B8-B0DF-8A393CE8E137}"/>
    <cellStyle name="Normal 5 2 7 4" xfId="3731" xr:uid="{00000000-0005-0000-0000-000095050000}"/>
    <cellStyle name="Normal 5 2 7 4 2" xfId="4771" xr:uid="{5E06A59F-611A-44B3-A971-E98276EE6A1C}"/>
    <cellStyle name="Normal 5 2 7 4 3" xfId="30255" xr:uid="{0B3F8B24-1002-4B57-966D-2232D44A5100}"/>
    <cellStyle name="Normal 5 2 7 4 3 2" xfId="31398" xr:uid="{AF1E7F16-F380-4E11-96CC-725B4E0771E5}"/>
    <cellStyle name="Normal 5 2 7 4 4" xfId="31595" xr:uid="{3DFA295E-7844-49B0-8B82-BE58EA95FF05}"/>
    <cellStyle name="Normal 5 2 7 5" xfId="29603" xr:uid="{0A6BA937-6FA9-46C5-B401-7A4E2A3B41BE}"/>
    <cellStyle name="Normal 5 2 7 5 2" xfId="29634" xr:uid="{35914BEE-4FA7-4AE4-8E19-11A63582B5DB}"/>
    <cellStyle name="Normal 5 2 7 5 3" xfId="30359" xr:uid="{7D9FA1DC-0177-4EB4-91BF-12DA7B230617}"/>
    <cellStyle name="Normal 5 2 7 5 3 2" xfId="31247" xr:uid="{596C7602-7F83-46A5-B111-7EE427D394BC}"/>
    <cellStyle name="Normal 5 2 7 5 4" xfId="30460" xr:uid="{EE1BBC0C-DEC6-48E2-9E76-8915452D4F3C}"/>
    <cellStyle name="Normal 5 2 7 6" xfId="30464" xr:uid="{B67CE484-5AAE-4B38-A64C-FCA93C257D22}"/>
    <cellStyle name="Normal 5 2 7 7" xfId="30501" xr:uid="{F7491843-7F9F-43C5-8AC2-233B453AC06B}"/>
    <cellStyle name="Normal 5 2 8" xfId="31262" xr:uid="{3941616B-0E99-4AFF-91D2-813ADB9BBB4A}"/>
    <cellStyle name="Normal 5 2 9" xfId="31496"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3 3 3" xfId="30256" xr:uid="{53839113-09EB-44FD-9EEB-21FE5DD300D4}"/>
    <cellStyle name="Normal 5 3 3 2 3 2 3 3 3 2" xfId="31399" xr:uid="{43EB51E9-16CE-41A9-A7B7-D8DAA664D14C}"/>
    <cellStyle name="Normal 5 3 3 2 3 2 3 3 4" xfId="31596" xr:uid="{B617D199-4CED-4730-8A7F-1F5E3EB22FE3}"/>
    <cellStyle name="Normal 5 3 3 2 3 2 4" xfId="25761" xr:uid="{228DCD5C-5DC3-4868-97DD-445981D2F756}"/>
    <cellStyle name="Normal 5 3 3 2 3 3" xfId="1146" xr:uid="{00000000-0005-0000-0000-000038060000}"/>
    <cellStyle name="Normal 5 3 3 2 3 4" xfId="2958" xr:uid="{00000000-0005-0000-0000-000015070000}"/>
    <cellStyle name="Normal 5 3 3 2 3 4 2" xfId="31278" xr:uid="{10A152D0-5DF9-4181-A6B6-C858B6F9085A}"/>
    <cellStyle name="Normal 5 3 3 2 3 5" xfId="2117" xr:uid="{00000000-0005-0000-0000-00008F020000}"/>
    <cellStyle name="Normal 5 3 3 2 3 5 2" xfId="4666" xr:uid="{9506A050-893F-44B9-8047-501E583497C1}"/>
    <cellStyle name="Normal 5 3 3 2 3 5 3" xfId="30197" xr:uid="{8D8A1CE9-FEE7-4142-8793-E6203B687F03}"/>
    <cellStyle name="Normal 5 3 3 2 3 5 3 2" xfId="31341" xr:uid="{D7925A58-8098-4AE1-98BB-5CA947DA6131}"/>
    <cellStyle name="Normal 5 3 3 2 3 5 4" xfId="31537" xr:uid="{CCFCB723-F6AD-462F-92D2-0C0CFB839584}"/>
    <cellStyle name="Normal 5 3 3 2 3 6" xfId="4014" xr:uid="{31A0DB43-85D3-4869-AD70-E01D62E64B6B}"/>
    <cellStyle name="Normal 5 3 3 2 3 6 2" xfId="4744" xr:uid="{6436B6BC-B08C-4B15-8C97-B396796FEFE9}"/>
    <cellStyle name="Normal 5 3 3 2 3 6 3" xfId="30316" xr:uid="{EB6FEB56-F905-4D2F-8C85-EEBBA0E88454}"/>
    <cellStyle name="Normal 5 3 3 2 3 6 3 2" xfId="31459" xr:uid="{80FFA81D-979C-43E1-8A33-E20BC8074AB0}"/>
    <cellStyle name="Normal 5 3 3 2 3 6 4" xfId="31656" xr:uid="{9DC2141B-F0B4-4E56-8BF2-20FADB2BC459}"/>
    <cellStyle name="Normal 5 3 3 2 3 7" xfId="30137" xr:uid="{CEEC2368-E04C-4884-B7E9-1C0EF9192CCC}"/>
    <cellStyle name="Normal 5 3 3 2 3 7 2" xfId="30503"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4 4 3" xfId="30257" xr:uid="{CEDC34C4-7C4F-42F8-A728-9E1B2B72E5DF}"/>
    <cellStyle name="Normal 5 3 3 2 4 4 3 2" xfId="31400" xr:uid="{04E1DCED-0041-4798-B5EF-C75E7638C8D7}"/>
    <cellStyle name="Normal 5 3 3 2 4 4 4" xfId="31597" xr:uid="{8CEB4D3F-87E4-4675-A00E-13A23237EE90}"/>
    <cellStyle name="Normal 5 3 3 2 5" xfId="2116" xr:uid="{00000000-0005-0000-0000-00008D020000}"/>
    <cellStyle name="Normal 5 3 3 2 5 2" xfId="4641" xr:uid="{6378A6EC-FE82-4A4D-B72E-F6F245354E18}"/>
    <cellStyle name="Normal 5 3 3 2 5 3" xfId="30196" xr:uid="{0981AB84-2DA6-4145-8664-7123FC7576F6}"/>
    <cellStyle name="Normal 5 3 3 2 5 3 2" xfId="31340" xr:uid="{EB2B9519-500F-4130-8E51-DAC57147922E}"/>
    <cellStyle name="Normal 5 3 3 2 5 4" xfId="31536" xr:uid="{0371D498-EC60-404F-B603-BA455C09888E}"/>
    <cellStyle name="Normal 5 3 3 2 6" xfId="4013" xr:uid="{336F4594-40A6-452F-A442-AD096348AEFF}"/>
    <cellStyle name="Normal 5 3 3 2 6 2" xfId="4751" xr:uid="{9079EEE4-247F-4C6E-9514-EE91EF9D4BBA}"/>
    <cellStyle name="Normal 5 3 3 2 6 3" xfId="30315" xr:uid="{B0057DC8-8D51-4F0B-8203-572F5C4F51C8}"/>
    <cellStyle name="Normal 5 3 3 2 6 3 2" xfId="31458" xr:uid="{64DB68D6-4682-48F1-BA8A-90265E89A3AD}"/>
    <cellStyle name="Normal 5 3 3 2 6 4" xfId="31655" xr:uid="{472E5388-6075-4B31-97C3-77FAE2C3A31D}"/>
    <cellStyle name="Normal 5 3 3 2 7" xfId="30136" xr:uid="{D531B8A8-AA54-477A-BB5E-9C4205A9F66B}"/>
    <cellStyle name="Normal 5 3 3 2 7 2" xfId="30502"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3 3 3" xfId="30258" xr:uid="{408ABDB9-2147-48DA-BFA3-76DF31BA6EC1}"/>
    <cellStyle name="Normal 5 3 3 3 3 3 2" xfId="31401" xr:uid="{A65CE80A-A839-4049-ADFD-AAF8F6EE6D79}"/>
    <cellStyle name="Normal 5 3 3 3 3 4" xfId="31598"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1" xr:uid="{E69CF877-FED2-44A6-9C89-2AAF3ED69E2C}"/>
    <cellStyle name="Normal 5 3 3 4 2 2 2 3" xfId="3735" xr:uid="{00000000-0005-0000-0000-0000A9050000}"/>
    <cellStyle name="Normal 5 3 3 4 2 2 2 3 2" xfId="4716" xr:uid="{445C2ED0-AA7A-4C15-99E2-A6CE07F7E750}"/>
    <cellStyle name="Normal 5 3 3 4 2 2 2 3 3" xfId="30259" xr:uid="{4500CED2-90B4-4C83-84D6-D51298D69CD2}"/>
    <cellStyle name="Normal 5 3 3 4 2 2 2 3 3 2" xfId="31402" xr:uid="{E891891A-4822-421D-B2CD-A770A72BB211}"/>
    <cellStyle name="Normal 5 3 3 4 2 2 2 3 4" xfId="31599" xr:uid="{1B9D8C01-B3C8-4875-9346-DF245DF8B53F}"/>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4 3" xfId="30199" xr:uid="{FC394264-21C2-443A-85AC-A09B6102770E}"/>
    <cellStyle name="Normal 5 3 3 4 2 3 4 3 2" xfId="31343" xr:uid="{B397F56A-E127-4FEB-B511-42354C6ED55C}"/>
    <cellStyle name="Normal 5 3 3 4 2 3 4 4" xfId="31539" xr:uid="{807C005B-BCFB-47D1-823C-E799B44488B6}"/>
    <cellStyle name="Normal 5 3 3 4 2 3 5" xfId="24942" xr:uid="{9F045087-C642-46A8-91FD-AAF692F573EC}"/>
    <cellStyle name="Normal 5 3 3 4 2 3 6" xfId="30537" xr:uid="{4F060E07-9DDD-4899-B86B-3CC298685E95}"/>
    <cellStyle name="Normal 5 3 3 4 2 4" xfId="24106" xr:uid="{948204CC-FE7E-44DB-B145-20BC57C9DDCF}"/>
    <cellStyle name="Normal 5 3 3 4 3" xfId="1159" xr:uid="{00000000-0005-0000-0000-000047060000}"/>
    <cellStyle name="Normal 5 3 3 4 4" xfId="2959" xr:uid="{00000000-0005-0000-0000-00001E070000}"/>
    <cellStyle name="Normal 5 3 3 4 4 2" xfId="31291" xr:uid="{F161427D-9EB4-4451-9A6A-06D7E603F9F7}"/>
    <cellStyle name="Normal 5 3 3 4 5" xfId="2118" xr:uid="{00000000-0005-0000-0000-000092020000}"/>
    <cellStyle name="Normal 5 3 3 4 5 2" xfId="4669" xr:uid="{C1D65F0E-85F0-4012-A373-B75FD3E1BAA3}"/>
    <cellStyle name="Normal 5 3 3 4 5 3" xfId="30198" xr:uid="{BA5F1E7E-EAF0-4465-897E-F4668DC5C4A0}"/>
    <cellStyle name="Normal 5 3 3 4 5 3 2" xfId="31342" xr:uid="{ABFF19D9-FA8A-40A6-A15A-35E0040E4045}"/>
    <cellStyle name="Normal 5 3 3 4 5 4" xfId="31538" xr:uid="{50683AFB-0840-4025-A64C-4D13E7846670}"/>
    <cellStyle name="Normal 5 3 3 4 6" xfId="4015" xr:uid="{D2756F3F-6B90-4F0D-A058-F63FBCF3FF7E}"/>
    <cellStyle name="Normal 5 3 3 4 6 2" xfId="4781" xr:uid="{6E3C98E3-D3AA-4BD6-A38C-7B56FF88A673}"/>
    <cellStyle name="Normal 5 3 3 4 6 3" xfId="30317" xr:uid="{A1494EBF-E472-4D23-9E90-66371198EBEC}"/>
    <cellStyle name="Normal 5 3 3 4 6 3 2" xfId="31460" xr:uid="{5598B1F7-1EC4-47B1-BDD3-05CD60976B56}"/>
    <cellStyle name="Normal 5 3 3 4 6 4" xfId="31657" xr:uid="{02121827-5E2D-4E5E-A409-436155C20907}"/>
    <cellStyle name="Normal 5 3 3 4 7" xfId="30138" xr:uid="{347E797A-C3DA-48FE-923F-48D6C2483068}"/>
    <cellStyle name="Normal 5 3 3 4 7 2" xfId="30504"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3 4" xfId="30260" xr:uid="{2013BC4F-1489-4ABC-B72A-BF4F1AE08F66}"/>
    <cellStyle name="Normal 5 3 3 5 3 4 2" xfId="31403" xr:uid="{DFB6642C-C241-44DB-BD6A-3B774736CE12}"/>
    <cellStyle name="Normal 5 3 3 5 3 5" xfId="31600" xr:uid="{03BEB35F-10DC-466C-B4F6-64DC8F5CFD34}"/>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3 6 3 3" xfId="30261" xr:uid="{D9421690-CFB8-4A7F-8514-10825D246B89}"/>
    <cellStyle name="Normal 5 3 3 6 3 3 2" xfId="31404" xr:uid="{3C2573D1-AC8F-4143-A4EB-DB65B7B44633}"/>
    <cellStyle name="Normal 5 3 3 6 3 4" xfId="31601"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3 3 3" xfId="30262" xr:uid="{BF899BB0-E15F-4E51-901D-CDD6A013BF10}"/>
    <cellStyle name="Normal 5 3 4 3 2 3 3 3 2" xfId="31405" xr:uid="{C4B75909-CC22-4C7F-BDF8-B7847156ED0A}"/>
    <cellStyle name="Normal 5 3 4 3 2 3 3 4" xfId="31602" xr:uid="{D1B3BD06-D116-43C5-A228-6E03144C7F35}"/>
    <cellStyle name="Normal 5 3 4 3 2 4" xfId="24653" xr:uid="{5F063B03-3FE5-47FE-9028-D7BB1C893E88}"/>
    <cellStyle name="Normal 5 3 4 3 3" xfId="1169" xr:uid="{00000000-0005-0000-0000-000053060000}"/>
    <cellStyle name="Normal 5 3 4 3 4" xfId="2960" xr:uid="{00000000-0005-0000-0000-000024070000}"/>
    <cellStyle name="Normal 5 3 4 3 4 2" xfId="31286" xr:uid="{DCD0F34B-C807-48EF-AD43-4F507781571A}"/>
    <cellStyle name="Normal 5 3 4 3 5" xfId="2121" xr:uid="{00000000-0005-0000-0000-000099020000}"/>
    <cellStyle name="Normal 5 3 4 3 5 2" xfId="3817" xr:uid="{9369DBB9-DD67-4338-8EB8-DA10B04D3AFA}"/>
    <cellStyle name="Normal 5 3 4 3 5 3" xfId="30201" xr:uid="{93B0F0FE-EEB4-4F30-BC7B-21D74A10E953}"/>
    <cellStyle name="Normal 5 3 4 3 5 3 2" xfId="31345" xr:uid="{C1C74FE2-D0BD-48ED-92BA-3137D666D3B8}"/>
    <cellStyle name="Normal 5 3 4 3 5 4" xfId="31541" xr:uid="{E2D064AD-4A27-4CEF-A265-0794D4FEB3DD}"/>
    <cellStyle name="Normal 5 3 4 3 6" xfId="4017" xr:uid="{1613ADCD-F7DC-4D24-BE2E-0512CCDB9F7E}"/>
    <cellStyle name="Normal 5 3 4 3 6 2" xfId="4696" xr:uid="{DE044A17-1F25-42F0-A6B5-42ABCA6D7CD9}"/>
    <cellStyle name="Normal 5 3 4 3 6 3" xfId="30319" xr:uid="{AD79B433-505B-4DDB-81D4-604D12CD1CB9}"/>
    <cellStyle name="Normal 5 3 4 3 6 3 2" xfId="31462" xr:uid="{1800BDA3-11C3-40C5-978D-FA7BA615088A}"/>
    <cellStyle name="Normal 5 3 4 3 6 4" xfId="31659" xr:uid="{26F0A201-B426-425F-9086-BCB13F3DABE8}"/>
    <cellStyle name="Normal 5 3 4 3 7" xfId="30140" xr:uid="{8464588B-FBC9-4AEB-8137-4B7B64E1AFE0}"/>
    <cellStyle name="Normal 5 3 4 3 7 2" xfId="30506"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4 3 3" xfId="30263" xr:uid="{A5471799-C0C9-4589-A46E-238EA1C8E213}"/>
    <cellStyle name="Normal 5 3 4 4 3 3 2" xfId="31406" xr:uid="{AF8662C3-806E-4CF6-8668-C63E00A0A729}"/>
    <cellStyle name="Normal 5 3 4 4 3 4" xfId="31603" xr:uid="{9B29F8B9-D0B4-45B0-BBC8-179A09C7733D}"/>
    <cellStyle name="Normal 5 3 4 5" xfId="2120" xr:uid="{00000000-0005-0000-0000-000097020000}"/>
    <cellStyle name="Normal 5 3 4 5 2" xfId="4651" xr:uid="{AE4239F0-8210-40A2-B60A-C02B564418C5}"/>
    <cellStyle name="Normal 5 3 4 5 3" xfId="30200" xr:uid="{C013D1DD-471B-403F-9025-A8E80966F87F}"/>
    <cellStyle name="Normal 5 3 4 5 3 2" xfId="31344" xr:uid="{1C4CE880-E9D0-4A50-950B-816A84BF1515}"/>
    <cellStyle name="Normal 5 3 4 5 4" xfId="31540" xr:uid="{3131D79D-CA78-43D8-8AFB-AF83F6987B75}"/>
    <cellStyle name="Normal 5 3 4 6" xfId="4016" xr:uid="{CB599806-7C8A-45F6-9C5C-00B11E4887E0}"/>
    <cellStyle name="Normal 5 3 4 6 2" xfId="4687" xr:uid="{C33C1D9E-89E1-44FF-859F-F450C4814C70}"/>
    <cellStyle name="Normal 5 3 4 6 3" xfId="30318" xr:uid="{AF3B5E87-0871-4E2F-8B2C-CF43843C27F0}"/>
    <cellStyle name="Normal 5 3 4 6 3 2" xfId="31461" xr:uid="{1899F4E4-4289-40CD-8114-19BEC7B0B04B}"/>
    <cellStyle name="Normal 5 3 4 6 4" xfId="31658" xr:uid="{67082448-0D89-4D8D-8399-AD957CCFD59C}"/>
    <cellStyle name="Normal 5 3 4 7" xfId="30139" xr:uid="{C5086DE0-3D25-4310-955C-9881B5375DBB}"/>
    <cellStyle name="Normal 5 3 4 7 2" xfId="30505" xr:uid="{0691E9B7-B979-49A9-82BB-8C389DE41776}"/>
    <cellStyle name="Normal 5 3 5" xfId="2068" xr:uid="{00000000-0005-0000-0000-00008A020000}"/>
    <cellStyle name="Normal 5 3 5 2" xfId="4722" xr:uid="{FB219402-4458-4731-8217-11E2AB428DAD}"/>
    <cellStyle name="Normal 5 3 5 3" xfId="30167" xr:uid="{22C0B9B5-A215-40E0-90E4-E9BF49B6C962}"/>
    <cellStyle name="Normal 5 3 5 3 2" xfId="30507" xr:uid="{2A3E056B-8875-48CA-B07B-074ED168B004}"/>
    <cellStyle name="Normal 5 3 5 4" xfId="31507" xr:uid="{19BA7BD3-B108-41EE-8AED-7AF73153AA44}"/>
    <cellStyle name="Normal 5 3 6" xfId="30112" xr:uid="{FF7EC34F-1D03-426F-944C-8DDEC9BD14BD}"/>
    <cellStyle name="Normal 5 3 6 2" xfId="30472"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4 3 3 3" xfId="30264" xr:uid="{077BAFD6-31C2-403C-B6C9-D7A0B0C4E389}"/>
    <cellStyle name="Normal 5 4 3 3 3 2" xfId="31407" xr:uid="{92C0E6B0-540E-4500-9E66-230FB68E0A0F}"/>
    <cellStyle name="Normal 5 4 3 3 4" xfId="31604"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3 3 3" xfId="30265" xr:uid="{59D125B9-F39A-46E1-A17C-98D62824EB27}"/>
    <cellStyle name="Normal 5 5 10 2 3 3 3 2" xfId="31408" xr:uid="{E71ACD12-B317-427B-BB6C-C76E5FC66E22}"/>
    <cellStyle name="Normal 5 5 10 2 3 3 4" xfId="31605" xr:uid="{28520A92-387B-4256-98CB-37A8D127A231}"/>
    <cellStyle name="Normal 5 5 10 2 4" xfId="25771" xr:uid="{C3D50B18-259C-4014-9BCC-0D850B8A97C8}"/>
    <cellStyle name="Normal 5 5 10 3" xfId="1180" xr:uid="{00000000-0005-0000-0000-000060060000}"/>
    <cellStyle name="Normal 5 5 10 4" xfId="2961" xr:uid="{00000000-0005-0000-0000-00002C070000}"/>
    <cellStyle name="Normal 5 5 10 4 2" xfId="31296" xr:uid="{5A6D113D-41BD-4B2B-84F1-322D480A3CB5}"/>
    <cellStyle name="Normal 5 5 10 5" xfId="2123" xr:uid="{00000000-0005-0000-0000-00009E020000}"/>
    <cellStyle name="Normal 5 5 10 5 2" xfId="3789" xr:uid="{3E02F4FD-1C4C-4539-A2B7-19465E26278C}"/>
    <cellStyle name="Normal 5 5 10 5 3" xfId="30203" xr:uid="{CD6EF2D4-0244-497A-A1A2-5CB7CEACAD08}"/>
    <cellStyle name="Normal 5 5 10 5 3 2" xfId="31347" xr:uid="{F4393F33-33B7-414E-8C16-1CC9B8AEEB67}"/>
    <cellStyle name="Normal 5 5 10 5 4" xfId="31543" xr:uid="{C11D04CC-F052-44CD-9EC7-277082F56C47}"/>
    <cellStyle name="Normal 5 5 10 6" xfId="4019" xr:uid="{337F88F3-5843-4A8A-A4B2-DC8C7B59A64B}"/>
    <cellStyle name="Normal 5 5 10 6 2" xfId="4804" xr:uid="{9AEE980B-AC49-472C-ABA8-56F2FAA76E03}"/>
    <cellStyle name="Normal 5 5 10 6 3" xfId="30321" xr:uid="{0EA3F919-8FF0-462B-A82C-815D3F9A6A5F}"/>
    <cellStyle name="Normal 5 5 10 6 3 2" xfId="31464" xr:uid="{7CB46D50-7B99-484C-ABB1-4B35FE53302E}"/>
    <cellStyle name="Normal 5 5 10 6 4" xfId="31661" xr:uid="{E4914706-502A-4324-8E26-B98952712100}"/>
    <cellStyle name="Normal 5 5 10 7" xfId="30142" xr:uid="{9EC4A54E-D459-477E-95C3-D8EED714DA54}"/>
    <cellStyle name="Normal 5 5 10 7 2" xfId="30508" xr:uid="{642D08F6-4146-4DCF-BE9E-E70107F064A1}"/>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2 3" xfId="31492" xr:uid="{8C768011-0350-4625-9C22-6E5BAC343524}"/>
    <cellStyle name="Normal 5 5 12 2 2 4" xfId="31302" xr:uid="{4E92DD05-9DE3-47E0-9C33-4A23B380A4BC}"/>
    <cellStyle name="Normal 5 5 12 2 3" xfId="27498" xr:uid="{C60B8A07-C87E-417E-81F5-A75D4AE0518D}"/>
    <cellStyle name="Normal 5 5 12 2 4" xfId="27362" xr:uid="{FCABEA70-D790-4657-BF9A-CD1687570BD1}"/>
    <cellStyle name="Normal 5 5 12 2 5" xfId="31251" xr:uid="{29DBD238-5483-4789-AB60-4DC6E160D543}"/>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3 3" xfId="30293" xr:uid="{0809AC62-F3B7-493F-BB49-1E9941AC2340}"/>
    <cellStyle name="Normal 5 5 12 3 3 3 2" xfId="31436" xr:uid="{7019EB67-3295-429D-8D0F-44B17EE0D105}"/>
    <cellStyle name="Normal 5 5 12 3 3 4" xfId="31633" xr:uid="{7ED5B869-69B2-431F-9CC3-F41F5D450414}"/>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3 3" xfId="30266" xr:uid="{0A57DE32-6FA3-493D-BCD5-EF945C4BCD4C}"/>
    <cellStyle name="Normal 5 5 12 4 3 3 2" xfId="31409" xr:uid="{8D615E02-7AB1-47B9-B5C0-EFCC16FE5595}"/>
    <cellStyle name="Normal 5 5 12 4 3 4" xfId="31606" xr:uid="{333049E4-D2E4-478B-A9A7-397D8F1AD60F}"/>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6 4" xfId="30395" xr:uid="{A373ECD6-01CF-4482-A92D-8D307049E070}"/>
    <cellStyle name="Normal 5 5 12 7" xfId="2133" xr:uid="{00000000-0005-0000-0000-0000A1020000}"/>
    <cellStyle name="Normal 5 5 12 7 2" xfId="4818" xr:uid="{933CD350-3DDB-4FFC-B65F-DBC9B5AC6FAA}"/>
    <cellStyle name="Normal 5 5 12 7 3" xfId="30213" xr:uid="{827A0F38-C1A0-4EEE-9A2A-D5F26A0F3BC4}"/>
    <cellStyle name="Normal 5 5 12 7 3 2" xfId="31357" xr:uid="{12077E98-D42B-4C46-B42E-477CDA1BC168}"/>
    <cellStyle name="Normal 5 5 12 7 4" xfId="31553" xr:uid="{ED0A659F-49C6-47AD-A8E9-D609C6FE0B98}"/>
    <cellStyle name="Normal 5 5 12 8" xfId="4039" xr:uid="{339DDFF4-B60C-4AB4-A281-8CA03C0100FF}"/>
    <cellStyle name="Normal 5 5 12 8 2" xfId="4816" xr:uid="{7550A7D3-C1EF-43A3-A121-A8E9FC3C1D0F}"/>
    <cellStyle name="Normal 5 5 12 8 3" xfId="30330" xr:uid="{D7DBAFC5-F908-4480-B7AC-0D36D243E461}"/>
    <cellStyle name="Normal 5 5 12 8 3 2" xfId="30466" xr:uid="{008082A2-179F-4EAE-9BED-194B26EA3013}"/>
    <cellStyle name="Normal 5 5 12 8 4" xfId="31670" xr:uid="{958C0CF7-489D-4DFD-AFD0-0923A7F799E9}"/>
    <cellStyle name="Normal 5 5 12 9" xfId="25794" xr:uid="{E3CEE472-2575-4086-9B70-8587E190341C}"/>
    <cellStyle name="Normal 5 5 12 9 2" xfId="26399" xr:uid="{EE6D3784-0C10-40B4-B5A5-246641421871}"/>
    <cellStyle name="Normal 5 5 12 9 3" xfId="31164" xr:uid="{1A4271D5-26B0-4441-8D15-E29ECA5F4D9D}"/>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3 8" xfId="31250"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3 4" xfId="30267" xr:uid="{D54B79A8-5499-4F5C-A60A-015D6BE65FD9}"/>
    <cellStyle name="Normal 5 5 14 3 4 2" xfId="31410" xr:uid="{575483AF-AA95-4D48-B584-5A9993226AA8}"/>
    <cellStyle name="Normal 5 5 14 3 5" xfId="31607" xr:uid="{14E7F71F-AA9C-4825-9092-BF0C8A1EFF2F}"/>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7 4" xfId="30202" xr:uid="{36B20FD2-E384-4E2C-943F-B6158FB818DE}"/>
    <cellStyle name="Normal 5 5 17 4 2" xfId="31346" xr:uid="{5F08F1D5-89EB-4C5D-BB57-1B880E6EB770}"/>
    <cellStyle name="Normal 5 5 17 5" xfId="31542" xr:uid="{3B55F720-3305-4D8B-B69F-321B180500C4}"/>
    <cellStyle name="Normal 5 5 18" xfId="4018" xr:uid="{F3938208-EDFC-4F17-ABB5-42A544677995}"/>
    <cellStyle name="Normal 5 5 18 2" xfId="4809" xr:uid="{F76BFFF7-F65C-4C10-94AE-340164E71EC1}"/>
    <cellStyle name="Normal 5 5 18 3" xfId="30320" xr:uid="{3F8752F1-9A5A-4A0A-9B43-2AF1C30DFDF6}"/>
    <cellStyle name="Normal 5 5 18 3 2" xfId="31463" xr:uid="{0CEB44F4-8608-49C7-AFD9-B308A93AF5D4}"/>
    <cellStyle name="Normal 5 5 18 4" xfId="31660" xr:uid="{67F64D7D-87AA-4672-BBA5-A417E15A374F}"/>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3 6" xfId="29678" xr:uid="{97CDD6DB-E3BD-4C8B-B733-D86227385425}"/>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4 2" xfId="29744" xr:uid="{292C7506-2051-4783-9A25-16674A0F4704}"/>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21" xfId="29833" xr:uid="{B3E1E0EF-7306-41CF-9823-2647A17B861C}"/>
    <cellStyle name="Normal 5 5 21 2" xfId="31501" xr:uid="{4413B3F3-F116-425E-B3FC-2126AAE6FA06}"/>
    <cellStyle name="Normal 5 5 22" xfId="29978" xr:uid="{D67E6B79-0BB9-41EF-9496-F362FC77F6A8}"/>
    <cellStyle name="Normal 5 5 23" xfId="30141" xr:uid="{E141DD7A-B371-4E36-AC36-3D3BBD6F49D4}"/>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4 2" xfId="29783" xr:uid="{89E00D79-3211-4205-9817-0EE04526993D}"/>
    <cellStyle name="Normal 5 5 3 3 2 2 5" xfId="24693" xr:uid="{E22B5C30-2C6B-4970-B1C3-452F3FFF52A1}"/>
    <cellStyle name="Normal 5 5 3 3 2 2 6" xfId="13978" xr:uid="{C3649F74-66E1-4FD0-90AD-33DFA58BD1ED}"/>
    <cellStyle name="Normal 5 5 3 3 2 3" xfId="3408" xr:uid="{00000000-0005-0000-0000-00005B070000}"/>
    <cellStyle name="Normal 5 5 3 3 2 3 2" xfId="30085" xr:uid="{8D83AA04-EFB8-4DBE-9F2D-CA04908BDD15}"/>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2 2" xfId="29830" xr:uid="{269F8BD8-3951-442C-8C12-5034B99EF9C4}"/>
    <cellStyle name="Normal 5 5 3 3 2 5 3" xfId="22722" xr:uid="{5EC33E70-0B4D-40F0-A6E8-EF4A4475260D}"/>
    <cellStyle name="Normal 5 5 3 3 2 5 3 2" xfId="30091" xr:uid="{B5B6AB49-98AB-441B-87F7-DD685D6798A1}"/>
    <cellStyle name="Normal 5 5 3 3 2 5 4" xfId="23445" xr:uid="{8571319B-7759-4A87-B13E-0C7FEACCE3F9}"/>
    <cellStyle name="Normal 5 5 3 3 2 5 5" xfId="30268" xr:uid="{B88538FC-C621-4360-9D4C-DD3260457648}"/>
    <cellStyle name="Normal 5 5 3 3 2 5 5 2" xfId="31411" xr:uid="{7481AEF4-D030-4595-AF6D-9244C28EA76D}"/>
    <cellStyle name="Normal 5 5 3 3 2 5 6" xfId="31608" xr:uid="{2D73DF79-C0A1-492B-ABB8-D5521DD43C2A}"/>
    <cellStyle name="Normal 5 5 3 3 2 6" xfId="23172" xr:uid="{585B73B8-12BC-44A6-82F7-7D9C4E64E545}"/>
    <cellStyle name="Normal 5 5 3 3 2 6 2" xfId="31147" xr:uid="{D3D0E1A9-FBCA-47EC-9550-3A4C6C30E266}"/>
    <cellStyle name="Normal 5 5 3 3 2 6 3" xfId="30910" xr:uid="{B08B4DCA-5980-4F0C-A577-2BB26932546B}"/>
    <cellStyle name="Normal 5 5 3 3 2 7" xfId="13275" xr:uid="{60854C4E-F5E6-4B50-AA94-02CF9A79D755}"/>
    <cellStyle name="Normal 5 5 3 3 2 8" xfId="30923" xr:uid="{29076549-2AA4-4007-80EA-D67AC2CC5802}"/>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2 4" xfId="29821" xr:uid="{3881B992-1BB7-464F-91BE-BB29A3566EF8}"/>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2 2" xfId="29815" xr:uid="{02A86CA0-3F43-44CF-957F-95BA6D4BDC0E}"/>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2 3" xfId="31103" xr:uid="{41CBFC74-9674-4514-AAE2-CB0510DF1FAF}"/>
    <cellStyle name="Normal 5 5 3 3 3 4 2 4" xfId="30911" xr:uid="{DE041240-1130-4FBE-A496-AF3E183AB993}"/>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5 2" xfId="29707" xr:uid="{C6AC9FE6-8F2F-4D98-B1CC-2EFCAC323B18}"/>
    <cellStyle name="Normal 5 5 3 3 3 5 2 2" xfId="30950" xr:uid="{5D2ADC69-5EDF-4AC9-8941-E830CD16909C}"/>
    <cellStyle name="Normal 5 5 3 3 3 6" xfId="23224" xr:uid="{07D2B74A-B30D-4BBA-A7E5-EB342AD9A434}"/>
    <cellStyle name="Normal 5 5 3 3 3 6 2" xfId="29671" xr:uid="{B112CBD1-63B3-4F58-B2F2-76F0EA1536DD}"/>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2 5" xfId="30567" xr:uid="{E8720E36-9B22-4DBC-BB87-8F396A474EBD}"/>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6 3" xfId="30204" xr:uid="{19E5DBC6-87B5-46F1-B5E0-B67573138C40}"/>
    <cellStyle name="Normal 5 5 3 3 6 3 2" xfId="31348" xr:uid="{C475E952-4287-47E3-B046-F9817D97F62D}"/>
    <cellStyle name="Normal 5 5 3 3 6 4" xfId="31544" xr:uid="{F0BED102-3B27-4E13-8163-0F2933607E19}"/>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3 2" xfId="31171" xr:uid="{E1CFC7F0-7C6D-40F3-9AAC-AEE06C15BE18}"/>
    <cellStyle name="Normal 5 5 3 3 7 4" xfId="26360" xr:uid="{2BB7C9BC-9F92-46B9-A4E8-54E7EDCFB1FE}"/>
    <cellStyle name="Normal 5 5 3 3 7 5" xfId="30322" xr:uid="{13091C6E-267B-42E9-9EC6-63A637EF4C77}"/>
    <cellStyle name="Normal 5 5 3 3 7 5 2" xfId="31465" xr:uid="{8241D67A-0B65-441D-B87C-12FCD55689C9}"/>
    <cellStyle name="Normal 5 5 3 3 7 6" xfId="31662" xr:uid="{6C15C19A-00AD-4054-8903-F5817FB38421}"/>
    <cellStyle name="Normal 5 5 3 3 8" xfId="29679" xr:uid="{0A86F2A0-5592-44C0-A478-BDA05FBB524E}"/>
    <cellStyle name="Normal 5 5 3 3 8 2" xfId="30538" xr:uid="{CD43F895-0D8D-40A6-9F78-B0640AD53663}"/>
    <cellStyle name="Normal 5 5 3 3 9" xfId="29667" xr:uid="{04524AD8-987D-44B0-8EAE-33D3F77F3D00}"/>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5 6 3" xfId="30360" xr:uid="{94F71B0E-9972-43D2-A698-4F5F8EC6B35B}"/>
    <cellStyle name="Normal 5 6 3 2" xfId="30509" xr:uid="{9F3E153B-B09B-471D-A946-A10EBA1534EE}"/>
    <cellStyle name="Normal 5 6 4" xfId="31700" xr:uid="{41B7F247-B74F-4329-A0A1-682D6C24C354}"/>
    <cellStyle name="Normal 5 7" xfId="30108" xr:uid="{B86EA2F7-3D8C-4453-9463-4535C564224A}"/>
    <cellStyle name="Normal 5 7 2" xfId="31494"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2 3 3" xfId="30269" xr:uid="{64E7B98A-5618-4F94-BBB0-CE729F04F1ED}"/>
    <cellStyle name="Normal 6 2 4 2 3 3 2" xfId="31412" xr:uid="{F1A26C63-AE42-4F04-8891-03B490C2D338}"/>
    <cellStyle name="Normal 6 2 4 2 3 4" xfId="31609" xr:uid="{E337A21F-9B74-4399-88F3-B6426EE26747}"/>
    <cellStyle name="Normal 6 2 4 3" xfId="1241" xr:uid="{00000000-0005-0000-0000-00009F060000}"/>
    <cellStyle name="Normal 6 2 4 3 2" xfId="31303" xr:uid="{928413FA-20ED-46F2-9E40-B8E246A45F39}"/>
    <cellStyle name="Normal 6 2 4 4" xfId="29853" xr:uid="{AA4C1F12-DEA9-457E-AEF5-0DB4A6E59CD3}"/>
    <cellStyle name="Normal 6 2 5" xfId="1242" xr:uid="{00000000-0005-0000-0000-0000A0060000}"/>
    <cellStyle name="Normal 6 2 6" xfId="31263"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3 3 3" xfId="30270" xr:uid="{D89606A7-7F62-4BEF-BBAC-371DD44B78A1}"/>
    <cellStyle name="Normal 6 3 3 3 2 3 2 3 3 3 2" xfId="31413" xr:uid="{0B73902A-7494-489D-AE53-A905FA779E9C}"/>
    <cellStyle name="Normal 6 3 3 3 2 3 2 3 3 4" xfId="31610" xr:uid="{F3422B09-C712-4715-9E74-E2360D1499B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4 2" xfId="31280" xr:uid="{8609F323-400D-4035-9BBF-4A50ABE08EC3}"/>
    <cellStyle name="Normal 6 3 3 3 2 3 5" xfId="2126" xr:uid="{00000000-0005-0000-0000-0000BE020000}"/>
    <cellStyle name="Normal 6 3 3 3 2 3 5 2" xfId="4679" xr:uid="{D6398DC9-E5C9-496E-A2A7-CD5014D2DFA6}"/>
    <cellStyle name="Normal 6 3 3 3 2 3 5 3" xfId="30206" xr:uid="{356E9707-CCEF-4F7C-BF32-0303F4791FE4}"/>
    <cellStyle name="Normal 6 3 3 3 2 3 5 3 2" xfId="31350" xr:uid="{CC12E4D3-F8EB-4CF6-AB97-4D8B2B3693C7}"/>
    <cellStyle name="Normal 6 3 3 3 2 3 5 4" xfId="31546" xr:uid="{87A857A3-2AA9-43F2-8657-50394276CAF6}"/>
    <cellStyle name="Normal 6 3 3 3 2 3 6" xfId="4033" xr:uid="{C3B2AF05-98DC-463A-BA12-C74208D497DD}"/>
    <cellStyle name="Normal 6 3 3 3 2 3 6 2" xfId="4810" xr:uid="{F613BC84-EDE5-4885-8459-F27AF0BB6E85}"/>
    <cellStyle name="Normal 6 3 3 3 2 3 6 3" xfId="30324" xr:uid="{FE425496-F8E2-4D8D-BACC-24E101135861}"/>
    <cellStyle name="Normal 6 3 3 3 2 3 6 3 2" xfId="31467" xr:uid="{E634AE3F-E674-4AA0-825F-3A0FBFBCA056}"/>
    <cellStyle name="Normal 6 3 3 3 2 3 6 4" xfId="31664" xr:uid="{C88B7139-BB51-44C6-81F9-0169CA295B19}"/>
    <cellStyle name="Normal 6 3 3 3 2 3 7" xfId="30144" xr:uid="{DC11676B-B130-4A24-B13D-A1AF24211213}"/>
    <cellStyle name="Normal 6 3 3 3 2 3 7 2" xfId="30511" xr:uid="{2A90FA8B-F176-40AB-B942-C645A0B2AC10}"/>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4 3 3 3" xfId="30388" xr:uid="{68412F80-5B7F-4324-AB06-AB62463D18A8}"/>
    <cellStyle name="Normal 6 3 3 3 2 4 3 3 4" xfId="30375" xr:uid="{F1CFB043-722D-4FF7-8349-A408EBFE1248}"/>
    <cellStyle name="Normal 6 3 3 3 2 4 3 3 4 2" xfId="31714" xr:uid="{E1047207-F524-459C-9D5A-B00766BB0693}"/>
    <cellStyle name="Normal 6 3 3 3 2 4 3 4" xfId="30361" xr:uid="{3A82768C-6B5D-4D32-86C4-08DE35B49E64}"/>
    <cellStyle name="Normal 6 3 3 3 2 4 3 4 2" xfId="31701" xr:uid="{7FCFC7B6-2244-4C07-99E2-5744C78CE1C6}"/>
    <cellStyle name="Normal 6 3 3 3 2 5" xfId="2125" xr:uid="{00000000-0005-0000-0000-0000BC020000}"/>
    <cellStyle name="Normal 6 3 3 3 2 5 2" xfId="4636" xr:uid="{6DCD8049-BC85-477D-8DF4-71B624F9476D}"/>
    <cellStyle name="Normal 6 3 3 3 2 5 3" xfId="30205" xr:uid="{37F318ED-ADB1-4A63-94B9-7AD18DADE9C4}"/>
    <cellStyle name="Normal 6 3 3 3 2 5 3 2" xfId="31349" xr:uid="{63937397-5761-4327-97C3-F1A1F4AC80AD}"/>
    <cellStyle name="Normal 6 3 3 3 2 5 4" xfId="31545" xr:uid="{CD9790C9-4E7C-4C12-8572-B6779880FCFF}"/>
    <cellStyle name="Normal 6 3 3 3 2 6" xfId="4032" xr:uid="{2F86E8C3-CFCF-4CC5-896B-92C102F9D7BD}"/>
    <cellStyle name="Normal 6 3 3 3 2 6 2" xfId="4723" xr:uid="{3DE8FA29-3805-45F1-AFC0-AABB851E3B0A}"/>
    <cellStyle name="Normal 6 3 3 3 2 6 3" xfId="30323" xr:uid="{0ECF71C3-B132-42F9-91D6-FA49DFB6CC23}"/>
    <cellStyle name="Normal 6 3 3 3 2 6 3 2" xfId="31466" xr:uid="{64226B14-8E2D-4A6B-B1EA-CFD0A01681C0}"/>
    <cellStyle name="Normal 6 3 3 3 2 6 4" xfId="31663" xr:uid="{DBA5C1A5-A154-4B8F-A90E-5CFDC92DCCDC}"/>
    <cellStyle name="Normal 6 3 3 3 2 7" xfId="30143" xr:uid="{80BE168A-ACEA-40EE-BC12-1FF256FF1F93}"/>
    <cellStyle name="Normal 6 3 3 3 2 7 2" xfId="30510"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3" xr:uid="{AC20A973-25C7-4EEA-B8FC-5F924C46B0FC}"/>
    <cellStyle name="Normal 6 3 3 3 4 2 2 2 3" xfId="3747" xr:uid="{00000000-0005-0000-0000-000016060000}"/>
    <cellStyle name="Normal 6 3 3 3 4 2 2 2 3 2" xfId="4775" xr:uid="{AAE7B9DD-D69F-4E10-BB8B-20D4AC9962F5}"/>
    <cellStyle name="Normal 6 3 3 3 4 2 2 2 3 3" xfId="30271" xr:uid="{C37F18FF-54D7-4AE5-9692-111929E55625}"/>
    <cellStyle name="Normal 6 3 3 3 4 2 2 2 3 3 2" xfId="31414" xr:uid="{249FE48C-C7E7-4065-967D-49544C157FBD}"/>
    <cellStyle name="Normal 6 3 3 3 4 2 2 2 3 4" xfId="31611" xr:uid="{189EC8A1-D2C2-42E5-A270-697BF07C7A33}"/>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4 3" xfId="30208" xr:uid="{A160096C-0CB9-4F26-AE17-C47BB86B37E8}"/>
    <cellStyle name="Normal 6 3 3 3 4 2 3 4 3 2" xfId="31352" xr:uid="{C3EE6054-A4E1-4094-825A-1C1BF8659EA8}"/>
    <cellStyle name="Normal 6 3 3 3 4 2 3 4 4" xfId="31548" xr:uid="{9102B438-FA41-4457-A61B-AE31F663F9E7}"/>
    <cellStyle name="Normal 6 3 3 3 4 2 3 5" xfId="25800" xr:uid="{593CE574-319A-4AC6-9B5C-702D762FB4CA}"/>
    <cellStyle name="Normal 6 3 3 3 4 2 3 6" xfId="30539" xr:uid="{5EBC0163-4363-4F13-A5DD-AE3FCBD0410B}"/>
    <cellStyle name="Normal 6 3 3 3 4 2 4" xfId="25638" xr:uid="{EABC3D6A-712F-4FB3-BEB7-DF746EAFE1AE}"/>
    <cellStyle name="Normal 6 3 3 3 4 3" xfId="1264" xr:uid="{00000000-0005-0000-0000-0000B9060000}"/>
    <cellStyle name="Normal 6 3 3 3 4 4" xfId="2971" xr:uid="{00000000-0005-0000-0000-00009F070000}"/>
    <cellStyle name="Normal 6 3 3 3 4 4 2" xfId="31292" xr:uid="{186211C7-282C-42A3-AABA-91AA76594D8B}"/>
    <cellStyle name="Normal 6 3 3 3 4 5" xfId="2127" xr:uid="{00000000-0005-0000-0000-0000C1020000}"/>
    <cellStyle name="Normal 6 3 3 3 4 5 2" xfId="4671" xr:uid="{3CF7EC19-F0E2-4711-B08D-946163A456F8}"/>
    <cellStyle name="Normal 6 3 3 3 4 5 3" xfId="30207" xr:uid="{04383268-857B-47C7-9699-654DD5736F7C}"/>
    <cellStyle name="Normal 6 3 3 3 4 5 3 2" xfId="31351" xr:uid="{8F87091D-845B-4E2D-9607-3B2C3F78CB20}"/>
    <cellStyle name="Normal 6 3 3 3 4 5 4" xfId="31547" xr:uid="{F438C024-05C0-4B0E-BC65-1729E3C29826}"/>
    <cellStyle name="Normal 6 3 3 3 4 6" xfId="4034" xr:uid="{4F2918E3-7CCF-44F2-8B12-399DCD69E664}"/>
    <cellStyle name="Normal 6 3 3 3 4 6 2" xfId="4702" xr:uid="{66B78E9E-F4AB-4BA4-9562-EF211951A15F}"/>
    <cellStyle name="Normal 6 3 3 3 4 6 3" xfId="30325" xr:uid="{95C354DC-76FB-4CBE-9FB3-F1E8EDAD6C87}"/>
    <cellStyle name="Normal 6 3 3 3 4 6 3 2" xfId="31468" xr:uid="{B4430622-35CF-4C2E-B9B8-E001BD4035B7}"/>
    <cellStyle name="Normal 6 3 3 3 4 6 4" xfId="31665" xr:uid="{76813517-A76E-44EB-B0B6-46D7F2837E3A}"/>
    <cellStyle name="Normal 6 3 3 3 4 7" xfId="30145" xr:uid="{C2411ACB-20F6-4EE0-8B84-B62097023916}"/>
    <cellStyle name="Normal 6 3 3 3 4 7 2" xfId="30512"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3 4" xfId="30272" xr:uid="{B96C46A8-B0B0-4A78-8D66-296041A1E571}"/>
    <cellStyle name="Normal 6 3 3 3 5 3 4 2" xfId="31415" xr:uid="{4EF581FF-DB98-4273-BAC1-15F20033B499}"/>
    <cellStyle name="Normal 6 3 3 3 5 3 5" xfId="31612" xr:uid="{304492C9-34A5-491B-90A2-9FC308872402}"/>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3 3 3" xfId="30273" xr:uid="{91ACDD3A-0E04-489A-B8EF-6EF1F1AE6AAE}"/>
    <cellStyle name="Normal 6 3 3 4 3 2 3 3 3 2" xfId="31416" xr:uid="{9ED99E49-38F8-4258-8C5C-4E6CCF898051}"/>
    <cellStyle name="Normal 6 3 3 4 3 2 3 3 4" xfId="31613" xr:uid="{86DC850B-5ABA-4168-A12B-52BB2D92300C}"/>
    <cellStyle name="Normal 6 3 3 4 3 2 4" xfId="25723" xr:uid="{458F7302-1896-4444-8A91-7EEE77D9B42E}"/>
    <cellStyle name="Normal 6 3 3 4 3 3" xfId="1273" xr:uid="{00000000-0005-0000-0000-0000C3060000}"/>
    <cellStyle name="Normal 6 3 3 4 3 4" xfId="2972" xr:uid="{00000000-0005-0000-0000-0000A5070000}"/>
    <cellStyle name="Normal 6 3 3 4 3 4 2" xfId="31299" xr:uid="{9A618AA1-F692-4092-9D65-77B750975D70}"/>
    <cellStyle name="Normal 6 3 3 4 3 5" xfId="2130" xr:uid="{00000000-0005-0000-0000-0000C8020000}"/>
    <cellStyle name="Normal 6 3 3 4 3 5 2" xfId="3854" xr:uid="{14ADEC9D-23D5-4755-9DD0-8765D24571A4}"/>
    <cellStyle name="Normal 6 3 3 4 3 5 3" xfId="30210" xr:uid="{8435FB26-6920-4CAD-AA91-3600F415560A}"/>
    <cellStyle name="Normal 6 3 3 4 3 5 3 2" xfId="31354" xr:uid="{35DA6502-A4A2-4046-B3CE-4037C2DBBE69}"/>
    <cellStyle name="Normal 6 3 3 4 3 5 4" xfId="31550" xr:uid="{072920CB-D524-41F0-B9ED-C02DFA5CF3AC}"/>
    <cellStyle name="Normal 6 3 3 4 3 6" xfId="4036" xr:uid="{C66D090D-F948-4628-9A4B-3556EC8A8993}"/>
    <cellStyle name="Normal 6 3 3 4 3 6 2" xfId="4738" xr:uid="{6CDE8700-2BC6-4C40-AD11-A661C27D6699}"/>
    <cellStyle name="Normal 6 3 3 4 3 6 3" xfId="30327" xr:uid="{A9169C37-2F33-4AC5-9D16-6468DBFE55C7}"/>
    <cellStyle name="Normal 6 3 3 4 3 6 3 2" xfId="31470" xr:uid="{C08347BC-2FE4-4A4C-88AE-047B4F1111EB}"/>
    <cellStyle name="Normal 6 3 3 4 3 6 4" xfId="31667" xr:uid="{25C9AC63-04F8-44DF-BE45-828C1A0EFA15}"/>
    <cellStyle name="Normal 6 3 3 4 3 7" xfId="30147" xr:uid="{5DD134DE-7771-4AC1-A6C7-CAB182204804}"/>
    <cellStyle name="Normal 6 3 3 4 3 7 2" xfId="30514"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4 3 3" xfId="30274" xr:uid="{7F3E6705-4643-4EF6-886B-EF89E8C009A2}"/>
    <cellStyle name="Normal 6 3 3 4 4 3 3 2" xfId="31417" xr:uid="{519FAA7A-C692-4C62-A964-CCC9D5705A0C}"/>
    <cellStyle name="Normal 6 3 3 4 4 3 4" xfId="31614" xr:uid="{C2001405-3A9E-407C-A41F-4E4E1ECCA430}"/>
    <cellStyle name="Normal 6 3 3 4 5" xfId="2129" xr:uid="{00000000-0005-0000-0000-0000C6020000}"/>
    <cellStyle name="Normal 6 3 3 4 5 2" xfId="3775" xr:uid="{E7CE2CBA-ABE9-40BC-B051-DB9C5FB798E6}"/>
    <cellStyle name="Normal 6 3 3 4 5 3" xfId="30209" xr:uid="{89A8051D-31C3-40B3-9711-90934B61F108}"/>
    <cellStyle name="Normal 6 3 3 4 5 3 2" xfId="31353" xr:uid="{85BF3F84-4BD4-4F22-BAF8-1486D86B8D5C}"/>
    <cellStyle name="Normal 6 3 3 4 5 4" xfId="31549" xr:uid="{A28A8BEB-C65E-4662-A83C-828FBC0BB7C6}"/>
    <cellStyle name="Normal 6 3 3 4 6" xfId="4035" xr:uid="{45BFAD04-BCD7-4CAC-953D-0DBD444CB6D4}"/>
    <cellStyle name="Normal 6 3 3 4 6 2" xfId="4724" xr:uid="{E376E65A-2E16-478D-B2B0-FCA698161DA4}"/>
    <cellStyle name="Normal 6 3 3 4 6 3" xfId="30326" xr:uid="{7B491ED7-6C6A-4219-B6F7-978B126F66AF}"/>
    <cellStyle name="Normal 6 3 3 4 6 3 2" xfId="31469" xr:uid="{7C5376D0-737F-432C-B2D8-A4762CC89502}"/>
    <cellStyle name="Normal 6 3 3 4 6 4" xfId="31666" xr:uid="{5D3A6406-FADF-46CF-957E-3CA6899F60ED}"/>
    <cellStyle name="Normal 6 3 3 4 7" xfId="30146" xr:uid="{838F89EF-1D7F-4065-8D4C-3A4DAF9BF3DA}"/>
    <cellStyle name="Normal 6 3 3 4 7 2" xfId="30513" xr:uid="{05F24ADF-AA50-4531-B604-5CFE29E6FEC6}"/>
    <cellStyle name="Normal 6 3 3 5" xfId="2069" xr:uid="{00000000-0005-0000-0000-0000B9020000}"/>
    <cellStyle name="Normal 6 3 3 5 2" xfId="4797" xr:uid="{907E5E47-F6B2-4DC4-A325-33901AAEA066}"/>
    <cellStyle name="Normal 6 3 3 5 3" xfId="30168" xr:uid="{35A6137A-9A79-4FA9-A0E4-BC9B9671A559}"/>
    <cellStyle name="Normal 6 3 3 5 3 2" xfId="30515" xr:uid="{DABD6C2B-49F9-41EE-B9EE-279CE22049EF}"/>
    <cellStyle name="Normal 6 3 3 5 4" xfId="31508" xr:uid="{FE5EE180-0A6C-4451-850A-0F128D00BDF6}"/>
    <cellStyle name="Normal 6 3 3 6" xfId="30100" xr:uid="{39D311B1-3F99-4637-B6B6-3945F5B433CC}"/>
    <cellStyle name="Normal 6 3 3 6 2" xfId="30473"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3 3 3" xfId="30275" xr:uid="{E5F840FE-5104-4857-8DCE-96279A827F92}"/>
    <cellStyle name="Normal 6 3 4 3 2 3 3 3 2" xfId="31418" xr:uid="{4198C9AA-B1FD-49F4-9439-E7F43D107413}"/>
    <cellStyle name="Normal 6 3 4 3 2 3 3 4" xfId="31615" xr:uid="{909DD0D0-1364-42A4-A034-3430836BB697}"/>
    <cellStyle name="Normal 6 3 4 3 2 4" xfId="24957" xr:uid="{0DA149DA-ADAC-4AFA-94DC-BF3AC20BD344}"/>
    <cellStyle name="Normal 6 3 4 3 3" xfId="1281" xr:uid="{00000000-0005-0000-0000-0000CD060000}"/>
    <cellStyle name="Normal 6 3 4 3 4" xfId="2974" xr:uid="{00000000-0005-0000-0000-0000AC070000}"/>
    <cellStyle name="Normal 6 3 4 3 4 2" xfId="31287" xr:uid="{BE8648E5-FB61-43AA-BB56-FE67109396AA}"/>
    <cellStyle name="Normal 6 3 4 3 5" xfId="2132" xr:uid="{00000000-0005-0000-0000-0000CC020000}"/>
    <cellStyle name="Normal 6 3 4 3 5 2" xfId="4640" xr:uid="{B14B5BE6-0AD9-4024-B6A3-83DB74FA6323}"/>
    <cellStyle name="Normal 6 3 4 3 5 3" xfId="30212" xr:uid="{E0D683BA-EFB6-4E11-8ABF-098065B0A36F}"/>
    <cellStyle name="Normal 6 3 4 3 5 3 2" xfId="31356" xr:uid="{9C8FE98E-1D8F-4973-8A1E-AB187A709B52}"/>
    <cellStyle name="Normal 6 3 4 3 5 4" xfId="31552" xr:uid="{83DF3942-78DD-4E7E-8FC5-59A81BE0190A}"/>
    <cellStyle name="Normal 6 3 4 3 6" xfId="4038" xr:uid="{85017E11-7866-4279-9063-BD1F44AA9952}"/>
    <cellStyle name="Normal 6 3 4 3 6 2" xfId="4783" xr:uid="{121F7278-5066-479E-804E-839EF523D6AF}"/>
    <cellStyle name="Normal 6 3 4 3 6 3" xfId="30329" xr:uid="{10D4AA31-3BD6-458F-BF46-08A025222983}"/>
    <cellStyle name="Normal 6 3 4 3 6 3 2" xfId="31472" xr:uid="{45E35B95-8A5B-4E1D-9384-E5D7227BFA78}"/>
    <cellStyle name="Normal 6 3 4 3 6 4" xfId="31669" xr:uid="{5ABCB488-C596-4F4D-A1BD-D5E366D7C9F2}"/>
    <cellStyle name="Normal 6 3 4 3 7" xfId="30149" xr:uid="{7EB70341-ADA0-4143-B80B-2417C60D5EFB}"/>
    <cellStyle name="Normal 6 3 4 3 7 2" xfId="30517" xr:uid="{35C90F93-35F2-4DF2-AF1A-E04B1075095B}"/>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2 3 3" xfId="30389" xr:uid="{5C1B9AE5-B079-4BE9-940F-38DB98168A0F}"/>
    <cellStyle name="Normal 6 3 4 4 2 3 4" xfId="30376" xr:uid="{0C630832-C427-48AC-B7B7-CDBA068EF46E}"/>
    <cellStyle name="Normal 6 3 4 4 2 3 4 2" xfId="31715" xr:uid="{59210765-A088-4B60-B438-476422DF6627}"/>
    <cellStyle name="Normal 6 3 4 4 2 4" xfId="30362" xr:uid="{ED8C1BC9-242E-4E34-A350-F2FCEF2ABD52}"/>
    <cellStyle name="Normal 6 3 4 4 2 4 2" xfId="31702" xr:uid="{1508FF5D-6EE9-4924-B426-3723E8CF7E8F}"/>
    <cellStyle name="Normal 6 3 4 4 3" xfId="24974" xr:uid="{B81CA4B1-D0EC-4903-82C2-3729418C66EC}"/>
    <cellStyle name="Normal 6 3 4 5" xfId="2131" xr:uid="{00000000-0005-0000-0000-0000CA020000}"/>
    <cellStyle name="Normal 6 3 4 5 2" xfId="4625" xr:uid="{385DF0D6-58F0-450D-88C9-C3CEB76D1408}"/>
    <cellStyle name="Normal 6 3 4 5 3" xfId="30211" xr:uid="{90312F7B-2D6D-405C-8052-43F9AAADE25C}"/>
    <cellStyle name="Normal 6 3 4 5 3 2" xfId="31355" xr:uid="{E7349462-429D-4D08-82F3-1A2EB2E58B37}"/>
    <cellStyle name="Normal 6 3 4 5 4" xfId="31551" xr:uid="{1042ECBD-2BB7-4E90-905B-07F8507D3AB7}"/>
    <cellStyle name="Normal 6 3 4 6" xfId="4037" xr:uid="{8D1101F3-0C22-4BE8-AF14-06E549D8B1C0}"/>
    <cellStyle name="Normal 6 3 4 6 2" xfId="4706" xr:uid="{309113B5-9206-44C4-9B50-F0859B4F4AC0}"/>
    <cellStyle name="Normal 6 3 4 6 3" xfId="30328" xr:uid="{75C41231-A56E-451C-A0E6-06EE355C936A}"/>
    <cellStyle name="Normal 6 3 4 6 3 2" xfId="31471" xr:uid="{E83C45BE-E56B-493C-B749-8DBB698D4281}"/>
    <cellStyle name="Normal 6 3 4 6 4" xfId="31668" xr:uid="{BED4E2F1-8BFE-49E7-94A6-F6C20E56EE89}"/>
    <cellStyle name="Normal 6 3 4 7" xfId="30148" xr:uid="{230E3327-1DCE-4021-B3F8-983D1A5A137A}"/>
    <cellStyle name="Normal 6 3 4 7 2" xfId="30516" xr:uid="{E88A4B4D-5E2F-4EF4-8F91-154A61DEACCE}"/>
    <cellStyle name="Normal 6 3 5" xfId="29607" xr:uid="{631E655F-7844-43BA-9955-2AD29CB8158C}"/>
    <cellStyle name="Normal 6 3 5 2" xfId="29635" xr:uid="{B4AFCDD8-862C-4144-A948-C80FD9D9C627}"/>
    <cellStyle name="Normal 6 3 5 3" xfId="30363" xr:uid="{BB71A935-D937-468C-AA47-D9536B9840FB}"/>
    <cellStyle name="Normal 6 3 5 3 2" xfId="30518" xr:uid="{EB168DF3-E7E9-4582-9E18-6217A4D688DD}"/>
    <cellStyle name="Normal 6 3 6" xfId="31498" xr:uid="{DD156CEF-7EAB-43B9-BB83-25E20C183EA0}"/>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3 3 3" xfId="30276" xr:uid="{E39C729E-3986-412E-9582-DDBDB6F5B372}"/>
    <cellStyle name="Normal 6 5 3 2 3 2 3 3 3 2" xfId="31419" xr:uid="{3CA02C8E-1377-438F-8ACF-277F8C8DB7A0}"/>
    <cellStyle name="Normal 6 5 3 2 3 2 3 3 4" xfId="31616" xr:uid="{0A1895AA-EE88-42AC-B89A-BCDB4B9319D4}"/>
    <cellStyle name="Normal 6 5 3 2 3 2 4" xfId="22680" xr:uid="{9FD8EF5C-1DF1-4ABC-86B0-BC0A24BC7DB0}"/>
    <cellStyle name="Normal 6 5 3 2 3 3" xfId="1292" xr:uid="{00000000-0005-0000-0000-0000D9060000}"/>
    <cellStyle name="Normal 6 5 3 2 3 4" xfId="2976" xr:uid="{00000000-0005-0000-0000-0000B7070000}"/>
    <cellStyle name="Normal 6 5 3 2 3 4 2" xfId="31275" xr:uid="{AC78F16B-C398-421C-B6DA-60754B2F6068}"/>
    <cellStyle name="Normal 6 5 3 2 3 5" xfId="2135" xr:uid="{00000000-0005-0000-0000-0000D4020000}"/>
    <cellStyle name="Normal 6 5 3 2 3 5 2" xfId="4647" xr:uid="{6EE5CD5D-2630-46DB-98C1-E0A91C088B26}"/>
    <cellStyle name="Normal 6 5 3 2 3 5 3" xfId="30215" xr:uid="{ADF6D548-1F3A-459F-A750-74CD99FDEE9A}"/>
    <cellStyle name="Normal 6 5 3 2 3 5 3 2" xfId="31359" xr:uid="{B71D2F94-18B1-4748-AC7B-9E99EEE3BBE2}"/>
    <cellStyle name="Normal 6 5 3 2 3 5 4" xfId="31555" xr:uid="{F49B284C-4158-45C7-A289-51B9D8DE13A3}"/>
    <cellStyle name="Normal 6 5 3 2 3 6" xfId="4041" xr:uid="{8B315A9F-8391-474D-B4C0-405EE4404F8E}"/>
    <cellStyle name="Normal 6 5 3 2 3 6 2" xfId="4711" xr:uid="{B2D6BDD1-5721-402C-A1EB-DE58BA876C84}"/>
    <cellStyle name="Normal 6 5 3 2 3 6 3" xfId="30332" xr:uid="{BB68FD68-7256-47F7-953D-2BBE26864CDA}"/>
    <cellStyle name="Normal 6 5 3 2 3 6 3 2" xfId="31474" xr:uid="{8C01FEE2-79B9-4A0F-A784-4FD92A5B6B0B}"/>
    <cellStyle name="Normal 6 5 3 2 3 6 4" xfId="31672" xr:uid="{EBE5DAA1-C59B-46EC-A8F2-1CE773456805}"/>
    <cellStyle name="Normal 6 5 3 2 3 7" xfId="30151" xr:uid="{49112585-27FD-43F2-BF44-AC831E47158C}"/>
    <cellStyle name="Normal 6 5 3 2 3 7 2" xfId="30520" xr:uid="{97E9803D-6432-444E-A890-68A0602A16F1}"/>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4 3 3 3" xfId="30390" xr:uid="{3896CCD4-4803-40CF-8441-650569527929}"/>
    <cellStyle name="Normal 6 5 3 2 4 3 3 4" xfId="30377" xr:uid="{CBA19119-5BB4-4E00-A950-1BDA2D9F3805}"/>
    <cellStyle name="Normal 6 5 3 2 4 3 3 4 2" xfId="31716" xr:uid="{8630AAF4-9A72-44FF-B5C2-D15011E2D118}"/>
    <cellStyle name="Normal 6 5 3 2 4 3 4" xfId="30364" xr:uid="{ECE487CF-3F45-4A59-B530-7A43F95E48BF}"/>
    <cellStyle name="Normal 6 5 3 2 4 3 4 2" xfId="31703" xr:uid="{08509A36-70E6-4EBD-A46D-BFCD7652D951}"/>
    <cellStyle name="Normal 6 5 3 2 5" xfId="2134" xr:uid="{00000000-0005-0000-0000-0000D2020000}"/>
    <cellStyle name="Normal 6 5 3 2 5 2" xfId="4683" xr:uid="{985E2EB5-9E1E-43AC-B0AB-0DDE28EC2B5C}"/>
    <cellStyle name="Normal 6 5 3 2 5 3" xfId="30214" xr:uid="{D46CE359-6D20-457D-B96B-F51C055BD562}"/>
    <cellStyle name="Normal 6 5 3 2 5 3 2" xfId="31358" xr:uid="{988CB04C-674F-41D1-A07E-95491E04BE7D}"/>
    <cellStyle name="Normal 6 5 3 2 5 4" xfId="31554" xr:uid="{D1D84B56-D950-4446-AE9F-C32773F7F07D}"/>
    <cellStyle name="Normal 6 5 3 2 6" xfId="4040" xr:uid="{8635F82C-04F7-4EC6-B923-CFC4350C7830}"/>
    <cellStyle name="Normal 6 5 3 2 6 2" xfId="4719" xr:uid="{5D5E7BFF-9D34-4E6B-9329-AD7DE75B6822}"/>
    <cellStyle name="Normal 6 5 3 2 6 3" xfId="30331" xr:uid="{32DCCDDE-5942-4CE1-9E1F-32A881D5BAD7}"/>
    <cellStyle name="Normal 6 5 3 2 6 3 2" xfId="31473" xr:uid="{5FA83714-5914-4708-8333-1CC83A3DDB0D}"/>
    <cellStyle name="Normal 6 5 3 2 6 4" xfId="31671" xr:uid="{E9FE8281-905A-4173-80C7-82183386EABC}"/>
    <cellStyle name="Normal 6 5 3 2 7" xfId="30150" xr:uid="{940D94C0-6359-4490-BCCE-8FEBED747550}"/>
    <cellStyle name="Normal 6 5 3 2 7 2" xfId="30519"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69" xr:uid="{CE4D3F89-E104-4E7C-94DC-8DEA8C31FCE9}"/>
    <cellStyle name="Normal 6 5 3 4 2 2 2 3" xfId="3753" xr:uid="{00000000-0005-0000-0000-000041060000}"/>
    <cellStyle name="Normal 6 5 3 4 2 2 2 3 2" xfId="4749" xr:uid="{26BAC224-8031-4231-90D3-310CC68CB6C0}"/>
    <cellStyle name="Normal 6 5 3 4 2 2 2 3 3" xfId="30277" xr:uid="{D5CEC65A-2ADC-4D45-B3B7-ADDDF3F54B9C}"/>
    <cellStyle name="Normal 6 5 3 4 2 2 2 3 3 2" xfId="31420" xr:uid="{F627CE79-B180-42C5-A491-6351F4C67CBE}"/>
    <cellStyle name="Normal 6 5 3 4 2 2 2 3 4" xfId="31617" xr:uid="{BB2108BE-1192-4E13-B6B9-9D2AB265B6C3}"/>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4 3" xfId="30217" xr:uid="{315EE6F0-4A4B-4614-90D5-5242C6E49BBC}"/>
    <cellStyle name="Normal 6 5 3 4 2 3 4 3 2" xfId="31361" xr:uid="{946949EA-0176-4BCD-B99E-F7D135D21458}"/>
    <cellStyle name="Normal 6 5 3 4 2 3 4 4" xfId="31557" xr:uid="{F5FB7FA9-7FF9-4592-9A76-78A07223589D}"/>
    <cellStyle name="Normal 6 5 3 4 2 3 5" xfId="25817" xr:uid="{146A0A89-FA15-4673-83D1-1BD48BA23B4F}"/>
    <cellStyle name="Normal 6 5 3 4 2 3 6" xfId="30540" xr:uid="{1E4E56E2-FCF3-4C9E-A5C1-C675C3F1A005}"/>
    <cellStyle name="Normal 6 5 3 4 2 4" xfId="24937" xr:uid="{FD27707B-D4A4-422F-BC64-0031AA3E4D05}"/>
    <cellStyle name="Normal 6 5 3 4 3" xfId="1302" xr:uid="{00000000-0005-0000-0000-0000E5060000}"/>
    <cellStyle name="Normal 6 5 3 4 4" xfId="2977" xr:uid="{00000000-0005-0000-0000-0000C0070000}"/>
    <cellStyle name="Normal 6 5 3 4 4 2" xfId="31293" xr:uid="{AB74C274-9F21-4F33-97DC-03C78C47142A}"/>
    <cellStyle name="Normal 6 5 3 4 5" xfId="2136" xr:uid="{00000000-0005-0000-0000-0000D7020000}"/>
    <cellStyle name="Normal 6 5 3 4 5 2" xfId="4667" xr:uid="{D2333BB9-76BA-48B1-B619-1F9C6401FD25}"/>
    <cellStyle name="Normal 6 5 3 4 5 3" xfId="30216" xr:uid="{62554BF8-65F6-4FEE-9102-1517F5320031}"/>
    <cellStyle name="Normal 6 5 3 4 5 3 2" xfId="31360" xr:uid="{8411E2B0-CE72-4FAF-B1B5-E2FDF3AB6116}"/>
    <cellStyle name="Normal 6 5 3 4 5 4" xfId="31556" xr:uid="{613255CF-C246-4231-95AD-15A9EA1A28E1}"/>
    <cellStyle name="Normal 6 5 3 4 6" xfId="4042" xr:uid="{13FADCA8-36DC-469D-8F55-211BB24FA64B}"/>
    <cellStyle name="Normal 6 5 3 4 6 2" xfId="4753" xr:uid="{ABAADEE5-6BDD-4DDF-988F-045E065F16C3}"/>
    <cellStyle name="Normal 6 5 3 4 6 3" xfId="30333" xr:uid="{C370706B-D050-44A6-8DBC-4B79D80786ED}"/>
    <cellStyle name="Normal 6 5 3 4 6 3 2" xfId="31475" xr:uid="{A2072E34-E841-4339-9FD5-C6D6C717F7C6}"/>
    <cellStyle name="Normal 6 5 3 4 6 4" xfId="31673" xr:uid="{A7B8BC6B-0D84-401C-BCE1-1C3CE034DBAA}"/>
    <cellStyle name="Normal 6 5 3 4 7" xfId="30152" xr:uid="{B6B1B1A2-B731-440F-A283-79585C0A73B2}"/>
    <cellStyle name="Normal 6 5 3 4 7 2" xfId="30521"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3 4" xfId="30278" xr:uid="{0F482ABE-F9DD-4AE1-B958-7F9AACCE1E1C}"/>
    <cellStyle name="Normal 6 5 3 5 3 4 2" xfId="31421" xr:uid="{8090AB6F-2CAE-48D4-BCB0-D8D0AD244004}"/>
    <cellStyle name="Normal 6 5 3 5 3 5" xfId="31618" xr:uid="{F37F9835-CED0-41DF-BE2E-CCAD9E7DE39B}"/>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3 3 3" xfId="30279" xr:uid="{44E45A56-0938-496E-848A-9D883B75B8E6}"/>
    <cellStyle name="Normal 6 5 4 3 2 3 3 3 2" xfId="31422" xr:uid="{104720AE-072D-43E6-A876-8E12BB329AC9}"/>
    <cellStyle name="Normal 6 5 4 3 2 3 3 4" xfId="31619" xr:uid="{C63255E8-1A1C-4DD5-BCD8-566984E31045}"/>
    <cellStyle name="Normal 6 5 4 3 2 4" xfId="24662" xr:uid="{C8FD317F-C620-40B3-9E84-C86134062E28}"/>
    <cellStyle name="Normal 6 5 4 3 3" xfId="1311" xr:uid="{00000000-0005-0000-0000-0000EF060000}"/>
    <cellStyle name="Normal 6 5 4 3 4" xfId="2978" xr:uid="{00000000-0005-0000-0000-0000C6070000}"/>
    <cellStyle name="Normal 6 5 4 3 4 2" xfId="31298" xr:uid="{1D63F91C-4880-4AD8-ACE6-3490B3C191AF}"/>
    <cellStyle name="Normal 6 5 4 3 5" xfId="2139" xr:uid="{00000000-0005-0000-0000-0000DE020000}"/>
    <cellStyle name="Normal 6 5 4 3 5 2" xfId="3771" xr:uid="{0DAEABF9-E059-45BB-9EA3-DB8CCF44184B}"/>
    <cellStyle name="Normal 6 5 4 3 5 3" xfId="30219" xr:uid="{45838C83-4A43-4932-BDCE-C8F337A6FF93}"/>
    <cellStyle name="Normal 6 5 4 3 5 3 2" xfId="31363" xr:uid="{1681B1FF-BD73-48EA-B617-B273CD937AF6}"/>
    <cellStyle name="Normal 6 5 4 3 5 4" xfId="31559" xr:uid="{D408C2DC-B73E-44AF-B237-D74B8744DB20}"/>
    <cellStyle name="Normal 6 5 4 3 6" xfId="4044" xr:uid="{3B6C1D61-E8B0-4D32-BD74-479DABBA050E}"/>
    <cellStyle name="Normal 6 5 4 3 6 2" xfId="4741" xr:uid="{AB0FA666-59CA-452D-8185-BFDD339259A5}"/>
    <cellStyle name="Normal 6 5 4 3 6 3" xfId="30335" xr:uid="{A0F6DACF-5765-4B5B-B0D5-474B058864BF}"/>
    <cellStyle name="Normal 6 5 4 3 6 3 2" xfId="31477" xr:uid="{399043F7-6F4A-4A3E-9634-085F7EF1332F}"/>
    <cellStyle name="Normal 6 5 4 3 6 4" xfId="31675" xr:uid="{0C618089-00EB-4E10-B4F7-F237E3E30D1F}"/>
    <cellStyle name="Normal 6 5 4 3 7" xfId="30154" xr:uid="{E689BF94-8089-4EDB-8A90-EC9DD05FAEB6}"/>
    <cellStyle name="Normal 6 5 4 3 7 2" xfId="30523"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4 3 3" xfId="30280" xr:uid="{0B00FD0E-6729-4916-9762-F885F79C9AA2}"/>
    <cellStyle name="Normal 6 5 4 4 3 3 2" xfId="31423" xr:uid="{06166BF6-49AB-4FD9-B6C9-466EFABFB73C}"/>
    <cellStyle name="Normal 6 5 4 4 3 4" xfId="31620" xr:uid="{F51A84E7-859C-4016-A24B-CC6BB58A5781}"/>
    <cellStyle name="Normal 6 5 4 5" xfId="2138" xr:uid="{00000000-0005-0000-0000-0000DC020000}"/>
    <cellStyle name="Normal 6 5 4 5 2" xfId="4627" xr:uid="{F656D414-B9FB-4E57-A874-02EABF4164A9}"/>
    <cellStyle name="Normal 6 5 4 5 3" xfId="30218" xr:uid="{CC65D777-7FA0-471D-A07E-954A4411B4C7}"/>
    <cellStyle name="Normal 6 5 4 5 3 2" xfId="31362" xr:uid="{73E9ABE8-24A6-412C-9014-B32C406F5254}"/>
    <cellStyle name="Normal 6 5 4 5 4" xfId="31558" xr:uid="{6EB7D5EF-0E62-4B3E-BC7A-4EBD9D7356D9}"/>
    <cellStyle name="Normal 6 5 4 6" xfId="4043" xr:uid="{275714B7-5104-4FAB-9E0E-B1CADB04BD20}"/>
    <cellStyle name="Normal 6 5 4 6 2" xfId="4756" xr:uid="{66B4AC42-B19A-46C7-BB60-AA3BF5A56B35}"/>
    <cellStyle name="Normal 6 5 4 6 3" xfId="30334" xr:uid="{0B89003E-3F94-4F85-8781-8734CDF2F216}"/>
    <cellStyle name="Normal 6 5 4 6 3 2" xfId="31476" xr:uid="{28AE4F89-814E-43D6-B004-239043802B5A}"/>
    <cellStyle name="Normal 6 5 4 6 4" xfId="31674" xr:uid="{C9E8D383-49F9-4B00-9D73-DB9D2C0D47B7}"/>
    <cellStyle name="Normal 6 5 4 7" xfId="30153" xr:uid="{2552D7E3-E9B3-4241-AB50-FAF890DD8E42}"/>
    <cellStyle name="Normal 6 5 4 7 2" xfId="30522" xr:uid="{4C0D5AE6-EFC9-4BFA-B323-123CB782B2A7}"/>
    <cellStyle name="Normal 6 5 5" xfId="2070" xr:uid="{00000000-0005-0000-0000-0000CF020000}"/>
    <cellStyle name="Normal 6 5 5 2" xfId="4760" xr:uid="{58B42343-3889-4193-AB92-064DC779A64F}"/>
    <cellStyle name="Normal 6 5 5 3" xfId="30169" xr:uid="{1B9038EE-4F4C-4744-8861-25102551DC54}"/>
    <cellStyle name="Normal 6 5 5 3 2" xfId="30524" xr:uid="{438B0090-C4E0-4040-B6B8-2ED195399BE5}"/>
    <cellStyle name="Normal 6 5 5 4" xfId="31509" xr:uid="{22A88986-2C4B-4B97-B1CE-8329EB5EAAF9}"/>
    <cellStyle name="Normal 6 5 6" xfId="30113" xr:uid="{8D7A58C9-2680-41F9-B10A-5FB6EB00FD95}"/>
    <cellStyle name="Normal 6 5 6 2" xfId="30474" xr:uid="{6AC3E222-93E2-4ED5-A04F-8AD2183A95F8}"/>
    <cellStyle name="Normal 6 6" xfId="1313" xr:uid="{00000000-0005-0000-0000-0000F2060000}"/>
    <cellStyle name="Normal 6 6 10" xfId="30155" xr:uid="{52A1F13F-0078-432B-BBAA-5F6768E9F38E}"/>
    <cellStyle name="Normal 6 6 10 2" xfId="31502"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3 4 4" xfId="30221" xr:uid="{1E0F7A3C-2BD1-4F71-A059-2E52E4FFE1B1}"/>
    <cellStyle name="Normal 6 6 3 3 4 4 2" xfId="31365" xr:uid="{0CD2B232-A623-46D5-BE56-9B0330ABDEE6}"/>
    <cellStyle name="Normal 6 6 3 3 4 5" xfId="31561" xr:uid="{644EB2C4-45E6-4172-BD45-78B17057F6A4}"/>
    <cellStyle name="Normal 6 6 3 3 5" xfId="30461" xr:uid="{904D57A7-5920-484C-BF65-E06F982671D6}"/>
    <cellStyle name="Normal 6 6 3 3 6" xfId="30541"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3 4 3 3" xfId="30281" xr:uid="{43EAA275-4ABE-462B-9447-B627D0C084F1}"/>
    <cellStyle name="Normal 6 6 3 4 3 3 2" xfId="31424" xr:uid="{93AAD6B1-80BF-4EEF-8D5D-CD727227AB72}"/>
    <cellStyle name="Normal 6 6 3 4 3 4" xfId="31621"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3 3 3" xfId="30282" xr:uid="{A757C1CC-289F-47DA-B927-DF3F89752397}"/>
    <cellStyle name="Normal 6 6 4 2 3 3 3 2" xfId="31425" xr:uid="{E50733EF-7DA7-4CC6-8EE1-0A08A8F17A48}"/>
    <cellStyle name="Normal 6 6 4 2 3 3 4" xfId="31622" xr:uid="{116C31C3-ADCC-4EDA-827C-4B657CD536F0}"/>
    <cellStyle name="Normal 6 6 4 2 4" xfId="24610" xr:uid="{0E019910-37DE-43E1-BDD5-941731A48A83}"/>
    <cellStyle name="Normal 6 6 4 3" xfId="1326" xr:uid="{00000000-0005-0000-0000-000000070000}"/>
    <cellStyle name="Normal 6 6 4 4" xfId="2979" xr:uid="{00000000-0005-0000-0000-0000D1070000}"/>
    <cellStyle name="Normal 6 6 4 4 2" xfId="31284" xr:uid="{19635C23-0322-4BD8-97B1-5DC1FA748C5B}"/>
    <cellStyle name="Normal 6 6 4 5" xfId="2142" xr:uid="{00000000-0005-0000-0000-0000E6020000}"/>
    <cellStyle name="Normal 6 6 4 5 2" xfId="4635" xr:uid="{BD1045AF-7E49-48EA-AF41-B1E7071CB221}"/>
    <cellStyle name="Normal 6 6 4 5 3" xfId="30222" xr:uid="{6D024BB1-BCE9-45B1-B4E9-3324C92FA7CE}"/>
    <cellStyle name="Normal 6 6 4 5 3 2" xfId="31366" xr:uid="{A3F6340C-D451-475A-A982-207B891A2261}"/>
    <cellStyle name="Normal 6 6 4 5 4" xfId="31562" xr:uid="{E815B1D5-FDA4-48C8-A684-C03B7EE3E407}"/>
    <cellStyle name="Normal 6 6 4 6" xfId="4046" xr:uid="{7E3C1600-D01B-4C17-A3C8-5A48EC2345CF}"/>
    <cellStyle name="Normal 6 6 4 6 2" xfId="4713" xr:uid="{68449821-113B-44E2-90F0-E71E4937E5CF}"/>
    <cellStyle name="Normal 6 6 4 6 3" xfId="30337" xr:uid="{4FEA25DB-3C81-4F82-B8DE-5FCA09BE2E0B}"/>
    <cellStyle name="Normal 6 6 4 6 3 2" xfId="31479" xr:uid="{1305EA02-9F5C-4ACE-9E7C-1E5681505D17}"/>
    <cellStyle name="Normal 6 6 4 6 4" xfId="31677" xr:uid="{6C3874CC-609C-48F8-B7E4-A3BC65EC6DA6}"/>
    <cellStyle name="Normal 6 6 4 7" xfId="30156" xr:uid="{5E7B4808-922D-4165-8936-0598A0A6DAFF}"/>
    <cellStyle name="Normal 6 6 4 7 2" xfId="30525"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2 3" xfId="30348" xr:uid="{3218E97D-CD8C-4646-865A-D9FE354D3366}"/>
    <cellStyle name="Normal 6 6 6 3 2 3 2" xfId="31488" xr:uid="{3CAE3964-BC01-4657-A282-A605E568255D}"/>
    <cellStyle name="Normal 6 6 6 3 2 4" xfId="31688" xr:uid="{678B2E18-3999-4540-B1B8-C66D5ECF9D30}"/>
    <cellStyle name="Normal 6 6 6 3 3" xfId="25362" xr:uid="{25F2D5BA-2D6F-4E91-8FBB-4B9D252657D9}"/>
    <cellStyle name="Normal 6 6 6 4" xfId="2152" xr:uid="{00000000-0005-0000-0000-0000E9020000}"/>
    <cellStyle name="Normal 6 6 6 4 2" xfId="4689" xr:uid="{114F1330-7415-461B-B792-61BE07D55AC7}"/>
    <cellStyle name="Normal 6 6 6 4 3" xfId="30232" xr:uid="{F58AE918-38CD-4E0E-A2D9-09149BED6B00}"/>
    <cellStyle name="Normal 6 6 6 4 3 2" xfId="31376" xr:uid="{4B856CE8-FBE5-40B9-9BC7-A62E57FFCD5D}"/>
    <cellStyle name="Normal 6 6 6 4 4" xfId="31572" xr:uid="{4C1B4E78-3692-4AD9-812B-F104F8C9273E}"/>
    <cellStyle name="Normal 6 6 6 5" xfId="4095" xr:uid="{E42903F7-CF43-4BB8-AC03-F1EB46C1FC19}"/>
    <cellStyle name="Normal 6 6 6 5 2" xfId="4765" xr:uid="{2CC1BF88-5B5D-4701-8916-7B15CC9D2D01}"/>
    <cellStyle name="Normal 6 6 6 5 3" xfId="30346" xr:uid="{98CCC825-4A1A-42E6-B1AA-0E2C69D86523}"/>
    <cellStyle name="Normal 6 6 6 5 3 2" xfId="30467" xr:uid="{4FBD431D-8DEA-4803-A24A-7EA12E3C3A28}"/>
    <cellStyle name="Normal 6 6 6 5 4" xfId="31686" xr:uid="{C49B3C7B-D919-4712-AAA7-9D97D397881B}"/>
    <cellStyle name="Normal 6 6 6 6" xfId="25712" xr:uid="{CE44424C-FDE2-4274-9AAC-2B2782EEB566}"/>
    <cellStyle name="Normal 6 6 6 6 2" xfId="26401" xr:uid="{DEBDC983-AB32-4C69-A2AF-B29A4C97979C}"/>
    <cellStyle name="Normal 6 6 6 6 3" xfId="31161"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7 3 3" xfId="30283" xr:uid="{2C0FF210-3F32-4667-BC76-A197BDA7207F}"/>
    <cellStyle name="Normal 6 6 7 3 3 2" xfId="31426" xr:uid="{AD38E9A4-55DA-497D-9BB3-C9C7088878B7}"/>
    <cellStyle name="Normal 6 6 7 3 4" xfId="31623" xr:uid="{42646DD9-025F-4705-9E62-4F3B5975772E}"/>
    <cellStyle name="Normal 6 6 8" xfId="2140" xr:uid="{00000000-0005-0000-0000-0000E0020000}"/>
    <cellStyle name="Normal 6 6 8 2" xfId="4772" xr:uid="{C961BEA7-4CED-4BA6-BDFD-A714A0F418E5}"/>
    <cellStyle name="Normal 6 6 8 3" xfId="30220" xr:uid="{37158C93-C128-47BC-9E38-D6AD1178AECA}"/>
    <cellStyle name="Normal 6 6 8 3 2" xfId="31364" xr:uid="{872114F9-D194-46EE-A5D9-EE1B0BAD18D4}"/>
    <cellStyle name="Normal 6 6 8 4" xfId="31560" xr:uid="{3F39477A-ED45-441A-A75D-B419A820AC75}"/>
    <cellStyle name="Normal 6 6 9" xfId="4045" xr:uid="{A50BAD3F-B140-4A20-83B4-791B93C5BDD0}"/>
    <cellStyle name="Normal 6 6 9 2" xfId="4821" xr:uid="{7CDE7D59-F383-4AF9-8CAA-D8B18AFC360A}"/>
    <cellStyle name="Normal 6 6 9 3" xfId="30336" xr:uid="{3A6A9E50-0BA5-4941-9213-B78E13DA814B}"/>
    <cellStyle name="Normal 6 6 9 3 2" xfId="31478" xr:uid="{6013DB08-71B5-4C90-970E-D19F82C70232}"/>
    <cellStyle name="Normal 6 6 9 4" xfId="31676" xr:uid="{53DDC73E-BA27-4E23-88D4-7A4DBD3D816F}"/>
    <cellStyle name="Normal 6 7" xfId="29573" xr:uid="{949E648E-1627-4304-B1D4-9DF911CA9729}"/>
    <cellStyle name="Normal 6 7 2" xfId="29630" xr:uid="{0E90CD01-BDD5-4813-BF65-92255AD7581D}"/>
    <cellStyle name="Normal 6 7 2 2" xfId="31249" xr:uid="{93E5B342-B8B5-4605-BBB7-D65BB0DA361E}"/>
    <cellStyle name="Normal 6 7 2 3" xfId="30417" xr:uid="{12179D78-6B54-4E06-83B0-9939D6079D0B}"/>
    <cellStyle name="Normal 6 7 3" xfId="29609" xr:uid="{7AF28517-C91E-49FA-99C2-5F623D4C0532}"/>
    <cellStyle name="Normal 6 7 3 2" xfId="29649" xr:uid="{53DFD4C6-C645-4A38-ACB5-6A77D465B439}"/>
    <cellStyle name="Normal 6 7 3 3" xfId="30391" xr:uid="{A5E5D95B-DDD1-4A2C-BD44-CABFE47ABDB3}"/>
    <cellStyle name="Normal 6 7 3 4" xfId="30378" xr:uid="{5155BC23-F086-4F1A-906F-131E56510975}"/>
    <cellStyle name="Normal 6 7 3 4 2" xfId="31717" xr:uid="{2BC8B870-CC42-4F6F-B727-0ADF1FB26729}"/>
    <cellStyle name="Normal 6 7 4" xfId="29638" xr:uid="{BF5B92AD-058E-4424-9669-B083BD07B8A2}"/>
    <cellStyle name="Normal 6 7 5" xfId="30365" xr:uid="{F68FEA24-123A-403F-96BE-EBB35A98CD3A}"/>
    <cellStyle name="Normal 6 7 5 2" xfId="31243" xr:uid="{E6CAD0FF-2279-4F48-A47B-5AABE6331490}"/>
    <cellStyle name="Normal 6 7 5 3" xfId="31704" xr:uid="{5A1A3DA2-D180-456E-AB85-E966B8A9EF63}"/>
    <cellStyle name="Normal 6 8" xfId="31495" xr:uid="{87BFBF72-39C8-449B-BCD7-58E40C532503}"/>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2 4" xfId="31104" xr:uid="{30963E68-DF7F-441E-B851-E7A8DAB34A08}"/>
    <cellStyle name="Normal 7 14 2 2 5" xfId="30419" xr:uid="{B8C63CF5-2E3D-473B-81DF-62C1DAE53521}"/>
    <cellStyle name="Normal 7 14 2 3" xfId="12174" xr:uid="{14EEB91B-D8F9-4F06-B344-22845EF1E6AA}"/>
    <cellStyle name="Normal 7 14 2 3 2" xfId="22554" xr:uid="{3B072E4D-49A0-409B-9BD9-9B2AAEACA31C}"/>
    <cellStyle name="Normal 7 14 2 4" xfId="24582" xr:uid="{5942702B-591C-4132-A5C1-66F61F49F937}"/>
    <cellStyle name="Normal 7 14 2 4 2" xfId="31152" xr:uid="{DFD19340-27A1-4EB4-9771-AFF3F37C5F8F}"/>
    <cellStyle name="Normal 7 14 2 4 3" xfId="30526" xr:uid="{097927A9-822F-4CE1-ABAF-BC40902279A8}"/>
    <cellStyle name="Normal 7 14 2 5" xfId="16888" xr:uid="{683ACCB9-7C62-4B63-B4F1-090AB6DAC786}"/>
    <cellStyle name="Normal 7 14 2 6" xfId="30414" xr:uid="{CAAFDBF3-936A-463B-A3A3-49A746E7DF3C}"/>
    <cellStyle name="Normal 7 14 3" xfId="5398" xr:uid="{FAC9975F-8F2F-4E63-A9C3-9F3C1010A589}"/>
    <cellStyle name="Normal 7 14 3 2" xfId="25772" xr:uid="{8D397C2B-E913-4504-B12F-1B0EE6347D16}"/>
    <cellStyle name="Normal 7 14 3 2 2" xfId="30607" xr:uid="{8CB35ADA-85AD-456B-A4A2-9E7935D7A153}"/>
    <cellStyle name="Normal 7 14 3 2 3" xfId="30626" xr:uid="{844DF4E4-5553-4C45-8863-EB680F88D5AA}"/>
    <cellStyle name="Normal 7 14 3 2 4" xfId="30932" xr:uid="{01A695C0-06D1-4038-BF9D-2C5EAC4E3B89}"/>
    <cellStyle name="Normal 7 14 3 3" xfId="27631" xr:uid="{07857877-B5B2-4CEB-A569-43A78CB1FF4C}"/>
    <cellStyle name="Normal 7 14 3 3 2" xfId="30635" xr:uid="{B264691C-E730-4EB5-8788-D14FC0F420C6}"/>
    <cellStyle name="Normal 7 14 3 3 3" xfId="30945" xr:uid="{6CD0E69B-2973-47A6-BAED-35F716DDA0C5}"/>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6 3" xfId="30392" xr:uid="{FA523EAF-70B8-4AB1-B244-F2E2D64AD147}"/>
    <cellStyle name="Normal 7 14 3 6 4" xfId="30379" xr:uid="{D9D852A3-6220-47B4-992C-3A8987A5120D}"/>
    <cellStyle name="Normal 7 14 3 6 4 2" xfId="31718" xr:uid="{E0D828CE-13E3-40E8-9A67-00BAC0712D97}"/>
    <cellStyle name="Normal 7 14 3 7" xfId="29633" xr:uid="{34C97F94-45C7-4B15-9ED5-2C3B425DF668}"/>
    <cellStyle name="Normal 7 14 3 8" xfId="30366" xr:uid="{41672123-6C8D-4359-9C8E-48BF387564A2}"/>
    <cellStyle name="Normal 7 14 3 8 2" xfId="31705" xr:uid="{E814CD8D-8D5B-49AD-88A8-8E69D7486D14}"/>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4 5" xfId="30997" xr:uid="{2F8BC7AC-73B7-4F15-821E-FB071EE57409}"/>
    <cellStyle name="Normal 7 14 4 6" xfId="30418" xr:uid="{385EB25C-5F27-41F3-A609-38B7663A6BFD}"/>
    <cellStyle name="Normal 7 14 5" xfId="9981" xr:uid="{8235CE7C-372C-4318-A599-8E62C285DA7B}"/>
    <cellStyle name="Normal 7 14 5 2" xfId="29449" xr:uid="{AEDE9949-7169-4514-AE0E-4A891C24561E}"/>
    <cellStyle name="Normal 7 14 5 3" xfId="20361" xr:uid="{9449C78C-D33B-459C-BBF9-694343407FAB}"/>
    <cellStyle name="Normal 7 14 5 4" xfId="30937" xr:uid="{E0BCDBFB-8F60-42E5-B625-B2599670E8F5}"/>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2 4" xfId="30933" xr:uid="{33745800-52FB-4055-8019-A260A36BC408}"/>
    <cellStyle name="Normal 7 15 3" xfId="7555" xr:uid="{F1E98D2C-5E23-44D7-A17A-E7E508629C08}"/>
    <cellStyle name="Normal 7 15 3 2" xfId="17935" xr:uid="{AE558860-C380-4D33-B8F4-BAFABF7E14FC}"/>
    <cellStyle name="Normal 7 15 3 3" xfId="30946" xr:uid="{0DCC9790-3146-4601-AB3F-28C8BDFFB878}"/>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2 3" xfId="30948" xr:uid="{A45B824F-5108-4980-B469-78E9818C36B4}"/>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20 2" xfId="29832" xr:uid="{06A9DF73-34B1-440D-84B3-8A48C8702549}"/>
    <cellStyle name="Normal 7 20 2 2" xfId="31244" xr:uid="{209E63D4-6E49-46E2-AC41-4E8AA5C77F37}"/>
    <cellStyle name="Normal 7 21" xfId="29977" xr:uid="{9CE9C7A0-056C-44AD-A33D-E7968E3C6153}"/>
    <cellStyle name="Normal 7 21 2" xfId="31499" xr:uid="{FFA9F5D8-7DC6-4F24-B4CD-E82A02F1D2A8}"/>
    <cellStyle name="Normal 7 22" xfId="30109"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3 3 3" xfId="30284" xr:uid="{CC748A5D-0BEB-4944-8F3D-97F8CF0BB353}"/>
    <cellStyle name="Normal 7 3 3 2 3 2 3 3 3 2" xfId="31427" xr:uid="{6DA37E3D-007F-49C2-A12C-7354CDCD0FDC}"/>
    <cellStyle name="Normal 7 3 3 2 3 2 3 3 4" xfId="31624" xr:uid="{A591BBBB-0D4A-46D3-A04A-7C0B2D602A7C}"/>
    <cellStyle name="Normal 7 3 3 2 3 2 4" xfId="24306" xr:uid="{4F4781A6-ECE1-4C9E-AC58-6E5C10C0A2BA}"/>
    <cellStyle name="Normal 7 3 3 2 3 3" xfId="1362" xr:uid="{00000000-0005-0000-0000-000025070000}"/>
    <cellStyle name="Normal 7 3 3 2 3 4" xfId="2982" xr:uid="{00000000-0005-0000-0000-0000FA070000}"/>
    <cellStyle name="Normal 7 3 3 2 3 4 2" xfId="31274" xr:uid="{FE80F6DF-4597-4CFB-BBD3-5BE6A13FC5D1}"/>
    <cellStyle name="Normal 7 3 3 2 3 5" xfId="2144" xr:uid="{00000000-0005-0000-0000-0000F7020000}"/>
    <cellStyle name="Normal 7 3 3 2 3 5 2" xfId="4634" xr:uid="{4276D1A2-DC93-4587-8A35-0E2B48A1053D}"/>
    <cellStyle name="Normal 7 3 3 2 3 5 3" xfId="30224" xr:uid="{26797C4E-8D1E-4032-A1BF-A4CEED6C0C3E}"/>
    <cellStyle name="Normal 7 3 3 2 3 5 3 2" xfId="31368" xr:uid="{AE22E742-9D01-4013-99C2-F097DBB0C902}"/>
    <cellStyle name="Normal 7 3 3 2 3 5 4" xfId="31564" xr:uid="{44215A84-68FA-41D8-95CF-672B06952FBE}"/>
    <cellStyle name="Normal 7 3 3 2 3 6" xfId="4054" xr:uid="{B827FBD5-2E2E-4EC7-8D41-DDFF87CC148D}"/>
    <cellStyle name="Normal 7 3 3 2 3 6 2" xfId="4798" xr:uid="{41E9EAB1-F610-481E-9DBF-172EE15DBDDE}"/>
    <cellStyle name="Normal 7 3 3 2 3 6 3" xfId="30339" xr:uid="{1870D514-1782-4A72-924A-46F157C54A64}"/>
    <cellStyle name="Normal 7 3 3 2 3 6 3 2" xfId="31481" xr:uid="{10473CFF-088B-46C0-9F1B-6A43DFDE6F83}"/>
    <cellStyle name="Normal 7 3 3 2 3 6 4" xfId="31679" xr:uid="{A0C69ABB-68AB-49B8-8AA7-23CBE1147DF3}"/>
    <cellStyle name="Normal 7 3 3 2 3 7" xfId="30158" xr:uid="{780A71C4-DEF8-4E6E-ACC0-3655804A98B1}"/>
    <cellStyle name="Normal 7 3 3 2 3 7 2" xfId="30528" xr:uid="{0EEE45BB-0632-4849-9B3D-03E60AC02070}"/>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4 3 3 3" xfId="30393" xr:uid="{298B7D3F-FBD5-4460-93A9-F54645816E7E}"/>
    <cellStyle name="Normal 7 3 3 2 4 3 3 4" xfId="30380" xr:uid="{EB6E69B1-D944-4719-98E3-285669324B35}"/>
    <cellStyle name="Normal 7 3 3 2 4 3 3 4 2" xfId="31719" xr:uid="{C95F887A-0DE3-4885-9933-DFDC3C26B10C}"/>
    <cellStyle name="Normal 7 3 3 2 4 3 4" xfId="30367" xr:uid="{51F68BB7-1CBC-471B-8C45-133EBC2770D2}"/>
    <cellStyle name="Normal 7 3 3 2 4 3 4 2" xfId="31706" xr:uid="{9A461396-9683-439E-A844-9F185B081F12}"/>
    <cellStyle name="Normal 7 3 3 2 5" xfId="2143" xr:uid="{00000000-0005-0000-0000-0000F5020000}"/>
    <cellStyle name="Normal 7 3 3 2 5 2" xfId="4662" xr:uid="{8519FF03-5F6D-4EB4-B933-25C9AA886D70}"/>
    <cellStyle name="Normal 7 3 3 2 5 3" xfId="30223" xr:uid="{3961AF33-EFDD-4226-A841-E3976186FFD4}"/>
    <cellStyle name="Normal 7 3 3 2 5 3 2" xfId="31367" xr:uid="{16EBF1E3-7968-444B-8C3D-D7DC786844C8}"/>
    <cellStyle name="Normal 7 3 3 2 5 4" xfId="31563" xr:uid="{214AA77A-3A32-4BAE-847A-D697B49E96EA}"/>
    <cellStyle name="Normal 7 3 3 2 6" xfId="4053" xr:uid="{0F69AA1D-AABD-4773-8E71-6D7F88104E7D}"/>
    <cellStyle name="Normal 7 3 3 2 6 2" xfId="4704" xr:uid="{FBE10302-99A6-4D2B-BB8D-B20AC5081845}"/>
    <cellStyle name="Normal 7 3 3 2 6 3" xfId="30338" xr:uid="{A37C4874-8220-4154-9C48-359C73DA2E56}"/>
    <cellStyle name="Normal 7 3 3 2 6 3 2" xfId="31480" xr:uid="{1468B4C2-4CC6-4853-886D-572963C37F80}"/>
    <cellStyle name="Normal 7 3 3 2 6 4" xfId="31678" xr:uid="{70321CC2-308C-492B-9C17-C00F1D0D05E8}"/>
    <cellStyle name="Normal 7 3 3 2 7" xfId="30157" xr:uid="{FA8D9B86-1118-4618-BB6D-43B775B037D2}"/>
    <cellStyle name="Normal 7 3 3 2 7 2" xfId="30527"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8" xr:uid="{3537F8E7-8F63-4952-A614-60ED7C47A13A}"/>
    <cellStyle name="Normal 7 3 3 4 2 2 2 3" xfId="3761" xr:uid="{00000000-0005-0000-0000-00008B060000}"/>
    <cellStyle name="Normal 7 3 3 4 2 2 2 3 2" xfId="4688" xr:uid="{FFDAA0C2-4A8B-4197-B6CC-922603129983}"/>
    <cellStyle name="Normal 7 3 3 4 2 2 2 3 3" xfId="30285" xr:uid="{A5F56370-D827-4B99-ABC8-6275F53DD26A}"/>
    <cellStyle name="Normal 7 3 3 4 2 2 2 3 3 2" xfId="31428" xr:uid="{1B7941D8-E613-4CAB-A60E-F55CDB998239}"/>
    <cellStyle name="Normal 7 3 3 4 2 2 2 3 4" xfId="31625" xr:uid="{07B95D85-B905-48E7-BD19-0355BFAB2114}"/>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4 3" xfId="30226" xr:uid="{F67EB70F-E06D-4EBB-9414-4F6A0ABDCA9A}"/>
    <cellStyle name="Normal 7 3 3 4 2 3 4 3 2" xfId="31370" xr:uid="{150FAA65-DC89-4157-9322-130B051ADE2F}"/>
    <cellStyle name="Normal 7 3 3 4 2 3 4 4" xfId="31566" xr:uid="{BC1256C2-D523-4DD4-AA26-053BFC807901}"/>
    <cellStyle name="Normal 7 3 3 4 2 3 5" xfId="24400" xr:uid="{AE0E1D6A-38CA-406E-AE73-788945631526}"/>
    <cellStyle name="Normal 7 3 3 4 2 3 6" xfId="30542" xr:uid="{AC01CEC4-5B95-4E42-8FF7-121F69B77E99}"/>
    <cellStyle name="Normal 7 3 3 4 2 4" xfId="23706" xr:uid="{E6762BC0-4988-4223-B09E-CC35F0BD73AE}"/>
    <cellStyle name="Normal 7 3 3 4 3" xfId="1372" xr:uid="{00000000-0005-0000-0000-000031070000}"/>
    <cellStyle name="Normal 7 3 3 4 4" xfId="2983" xr:uid="{00000000-0005-0000-0000-000003080000}"/>
    <cellStyle name="Normal 7 3 3 4 4 2" xfId="31288" xr:uid="{9F4A7FD4-2CC3-4D75-A163-54E002A5B431}"/>
    <cellStyle name="Normal 7 3 3 4 5" xfId="2145" xr:uid="{00000000-0005-0000-0000-0000FA020000}"/>
    <cellStyle name="Normal 7 3 3 4 5 2" xfId="4022" xr:uid="{6D2F6D47-4728-4B49-AE2E-D503982C4500}"/>
    <cellStyle name="Normal 7 3 3 4 5 3" xfId="30225" xr:uid="{B4C65A3C-9A2A-47E6-ACA6-EABEB7F3EC73}"/>
    <cellStyle name="Normal 7 3 3 4 5 3 2" xfId="31369" xr:uid="{16A1F998-BDD9-48F0-A1CA-3C3865A23834}"/>
    <cellStyle name="Normal 7 3 3 4 5 4" xfId="31565" xr:uid="{C81BDD7A-E442-49FA-9146-5D12360A9450}"/>
    <cellStyle name="Normal 7 3 3 4 6" xfId="4055" xr:uid="{3D663429-9E72-4EFF-8B04-88C376DF2815}"/>
    <cellStyle name="Normal 7 3 3 4 6 2" xfId="4794" xr:uid="{AEA4314F-DE64-4934-8CDE-F04585260C3B}"/>
    <cellStyle name="Normal 7 3 3 4 6 3" xfId="30340" xr:uid="{6116923A-F62C-4F9F-A326-D07A8FD4381A}"/>
    <cellStyle name="Normal 7 3 3 4 6 3 2" xfId="31482" xr:uid="{CDC4F293-C87D-4A0F-B788-8B9E787F9DF4}"/>
    <cellStyle name="Normal 7 3 3 4 6 4" xfId="31680" xr:uid="{85689CFE-9FF2-4DE3-9BD0-535F40259C97}"/>
    <cellStyle name="Normal 7 3 3 4 7" xfId="30159" xr:uid="{52394549-E29E-4278-9C6A-6C4AFCC85D43}"/>
    <cellStyle name="Normal 7 3 3 4 7 2" xfId="30529"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3 4" xfId="30286" xr:uid="{7DB1975E-D21E-4CBF-9637-4AE3E6D74C12}"/>
    <cellStyle name="Normal 7 3 3 5 3 4 2" xfId="31429" xr:uid="{99ECBF59-1354-4783-BEAE-B7E19B25B945}"/>
    <cellStyle name="Normal 7 3 3 5 3 5" xfId="31626" xr:uid="{7D588285-A419-4667-B536-46B1B8B1ACDD}"/>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3 3 3" xfId="30287" xr:uid="{30109096-014C-4DA2-92E3-E5015E0ECB5D}"/>
    <cellStyle name="Normal 7 3 4 3 2 3 3 3 2" xfId="31430" xr:uid="{EAB0C2EA-DC67-4172-92E3-7F9D56EB00AD}"/>
    <cellStyle name="Normal 7 3 4 3 2 3 3 4" xfId="31627" xr:uid="{9BD9345E-9D68-4A3B-B175-A464CEC94D75}"/>
    <cellStyle name="Normal 7 3 4 3 2 4" xfId="25412" xr:uid="{F055F10B-64A1-40D8-B460-1A174561E6AE}"/>
    <cellStyle name="Normal 7 3 4 3 3" xfId="1381" xr:uid="{00000000-0005-0000-0000-00003B070000}"/>
    <cellStyle name="Normal 7 3 4 3 4" xfId="2984" xr:uid="{00000000-0005-0000-0000-000009080000}"/>
    <cellStyle name="Normal 7 3 4 3 4 2" xfId="31297" xr:uid="{51B7DBEA-ED31-4954-9F86-83029453074D}"/>
    <cellStyle name="Normal 7 3 4 3 5" xfId="2148" xr:uid="{00000000-0005-0000-0000-000001030000}"/>
    <cellStyle name="Normal 7 3 4 3 5 2" xfId="4668" xr:uid="{E82F8251-A2EF-493C-99EC-798453FDB072}"/>
    <cellStyle name="Normal 7 3 4 3 5 3" xfId="30228" xr:uid="{A6924A06-14A6-48AE-A85A-4DABC1CC13E5}"/>
    <cellStyle name="Normal 7 3 4 3 5 3 2" xfId="31372" xr:uid="{C8D4E907-8DE5-4032-99CD-497732C57A8C}"/>
    <cellStyle name="Normal 7 3 4 3 5 4" xfId="31568" xr:uid="{2AED3941-1FFB-4F03-B67E-AF20682A3540}"/>
    <cellStyle name="Normal 7 3 4 3 6" xfId="4057" xr:uid="{19AF6C94-1102-41EB-A615-06CFDA2F78F6}"/>
    <cellStyle name="Normal 7 3 4 3 6 2" xfId="4817" xr:uid="{0CC34133-4C51-4581-8706-421D8E52AF25}"/>
    <cellStyle name="Normal 7 3 4 3 6 3" xfId="30342" xr:uid="{F2BB3124-6AE4-40BC-B519-5A61E185E003}"/>
    <cellStyle name="Normal 7 3 4 3 6 3 2" xfId="31484" xr:uid="{6FDB91E1-41FC-4670-9B2F-D9DC69D295B1}"/>
    <cellStyle name="Normal 7 3 4 3 6 4" xfId="31682" xr:uid="{94F26B9A-DF18-4DFF-9BB3-356E8653AEE6}"/>
    <cellStyle name="Normal 7 3 4 3 7" xfId="30161" xr:uid="{8FB8729F-E256-4613-98CA-4EC4024F1636}"/>
    <cellStyle name="Normal 7 3 4 3 7 2" xfId="30531"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4 3 3" xfId="30288" xr:uid="{33067305-5030-4C44-A096-EB1A04AB9E17}"/>
    <cellStyle name="Normal 7 3 4 4 3 3 2" xfId="31431" xr:uid="{5464B581-FC1F-4F05-88EE-62C6E6E88CAA}"/>
    <cellStyle name="Normal 7 3 4 4 3 4" xfId="31628" xr:uid="{0A8F1EDA-FA33-459B-B2F0-524CCFD0733E}"/>
    <cellStyle name="Normal 7 3 4 5" xfId="2147" xr:uid="{00000000-0005-0000-0000-0000FF020000}"/>
    <cellStyle name="Normal 7 3 4 5 2" xfId="4675" xr:uid="{62B191F5-1F42-4E10-9F64-94BCDEA70967}"/>
    <cellStyle name="Normal 7 3 4 5 3" xfId="30227" xr:uid="{754916DA-38F4-4DB4-AC60-276D3B784FE8}"/>
    <cellStyle name="Normal 7 3 4 5 3 2" xfId="31371" xr:uid="{044A87F7-8EA1-490E-9C8D-11D6D6BAE37E}"/>
    <cellStyle name="Normal 7 3 4 5 4" xfId="31567" xr:uid="{5DA86EC8-8286-4878-8542-77217A13FFA4}"/>
    <cellStyle name="Normal 7 3 4 6" xfId="4056" xr:uid="{FA0FC87F-FC4E-4E3F-98FE-B3C6B8313692}"/>
    <cellStyle name="Normal 7 3 4 6 2" xfId="4764" xr:uid="{56DF81AD-9939-4BBA-9856-A8B717C867ED}"/>
    <cellStyle name="Normal 7 3 4 6 3" xfId="30341" xr:uid="{B20B5A7A-FDC4-4249-8466-A745C0238C84}"/>
    <cellStyle name="Normal 7 3 4 6 3 2" xfId="31483" xr:uid="{A0200AC4-E0FC-4EF7-BE2C-B088557646B3}"/>
    <cellStyle name="Normal 7 3 4 6 4" xfId="31681" xr:uid="{3694F6B6-85D0-4B9D-A3E8-21FFBEDC8837}"/>
    <cellStyle name="Normal 7 3 4 7" xfId="30160" xr:uid="{547D83AB-00BA-499B-81A0-779EECACE4D6}"/>
    <cellStyle name="Normal 7 3 4 7 2" xfId="30530" xr:uid="{C34CEC2F-9910-42A5-A6D6-E9823FE39A10}"/>
    <cellStyle name="Normal 7 3 5" xfId="2071" xr:uid="{00000000-0005-0000-0000-0000F2020000}"/>
    <cellStyle name="Normal 7 3 5 2" xfId="4778" xr:uid="{2BC8EFBC-06F5-4C7E-B0DC-F1B8E24A78E5}"/>
    <cellStyle name="Normal 7 3 5 3" xfId="30170" xr:uid="{DECA1B29-BBE5-4B43-B1E4-970DDF40EAFE}"/>
    <cellStyle name="Normal 7 3 5 3 2" xfId="30532" xr:uid="{1E65DB43-42EC-4ED4-993E-326E053D0E1B}"/>
    <cellStyle name="Normal 7 3 5 4" xfId="31510" xr:uid="{62585BCE-F536-46B9-8EFD-7DDBD82F7D6A}"/>
    <cellStyle name="Normal 7 3 6" xfId="29578" xr:uid="{F508C06F-0760-4DB3-8A82-A860AE1FCD26}"/>
    <cellStyle name="Normal 7 3 6 2" xfId="31245" xr:uid="{35461E4B-121A-4F8F-8CB4-021E38307A97}"/>
    <cellStyle name="Normal 7 3 6 3" xfId="30475" xr:uid="{EA0BC44F-1276-48AD-906F-6873BECD3DA1}"/>
    <cellStyle name="Normal 7 3 7" xfId="30114" xr:uid="{AA681422-51CE-46B6-A8B2-24AE11AA003A}"/>
    <cellStyle name="Normal 7 3 7 2" xfId="31500" xr:uid="{57282A1B-C9B2-4738-A048-DE5BEE2B6052}"/>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3 3 3" xfId="30289" xr:uid="{CB1BD4F2-F63B-4AC6-A611-52768EB82BEB}"/>
    <cellStyle name="Normal 7 6 10 2 3 3 3 2" xfId="31432" xr:uid="{39266993-B013-4166-A920-C26B0A484995}"/>
    <cellStyle name="Normal 7 6 10 2 3 3 4" xfId="31629" xr:uid="{E1F93840-EE29-493B-A5F9-44A29EBD528D}"/>
    <cellStyle name="Normal 7 6 10 2 4" xfId="25602" xr:uid="{1F88F4F4-8E7E-4A10-9831-AB18C3F05F2C}"/>
    <cellStyle name="Normal 7 6 10 3" xfId="1466" xr:uid="{00000000-0005-0000-0000-000092070000}"/>
    <cellStyle name="Normal 7 6 10 4" xfId="2997" xr:uid="{00000000-0005-0000-0000-0000DB080000}"/>
    <cellStyle name="Normal 7 6 10 4 2" xfId="31281" xr:uid="{69027C77-DB7A-41A6-AD44-B417C9A1F73E}"/>
    <cellStyle name="Normal 7 6 10 5" xfId="2150" xr:uid="{00000000-0005-0000-0000-000024030000}"/>
    <cellStyle name="Normal 7 6 10 5 2" xfId="4680" xr:uid="{64225ED7-B81F-4829-937E-4C8F86992647}"/>
    <cellStyle name="Normal 7 6 10 5 3" xfId="30230" xr:uid="{E8A66BD3-D076-4AC4-9CB9-C69A4F84E392}"/>
    <cellStyle name="Normal 7 6 10 5 3 2" xfId="31374" xr:uid="{D1DAB6D5-9CCE-40FC-902D-9DEE317FF735}"/>
    <cellStyle name="Normal 7 6 10 5 4" xfId="31570" xr:uid="{11601000-5713-4821-958F-68BE4ED60597}"/>
    <cellStyle name="Normal 7 6 10 6" xfId="4078" xr:uid="{5A04D94C-6FA8-4354-90B5-CFB60835C8E6}"/>
    <cellStyle name="Normal 7 6 10 6 2" xfId="4822" xr:uid="{0FEEC669-8F27-4B5E-8A98-CFDB8125CE32}"/>
    <cellStyle name="Normal 7 6 10 6 3" xfId="30344" xr:uid="{F9587E97-63EE-407D-AB4F-67E8F50E4485}"/>
    <cellStyle name="Normal 7 6 10 6 3 2" xfId="31486" xr:uid="{1B8E676E-0AA8-4F0A-8F3B-F346F6626895}"/>
    <cellStyle name="Normal 7 6 10 6 4" xfId="31684" xr:uid="{8B0FF327-4B58-4E9D-B7E2-13B7E118E2F7}"/>
    <cellStyle name="Normal 7 6 10 7" xfId="30163" xr:uid="{12C3815A-038F-484F-AD47-98D3CF0EAE5F}"/>
    <cellStyle name="Normal 7 6 10 7 2" xfId="30533" xr:uid="{0238211A-81EA-4FE4-8F6A-61EEA3D894FA}"/>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2 3" xfId="30349" xr:uid="{32EA88A3-08AC-49A9-88D9-78D4B3CF965A}"/>
    <cellStyle name="Normal 7 6 12 3 2 3 2" xfId="31489" xr:uid="{4E36D0A4-F1F3-4DA5-BD91-14C17BE12718}"/>
    <cellStyle name="Normal 7 6 12 3 2 4" xfId="31689" xr:uid="{4EB2BB40-362C-4EB4-A380-9BF8050F35EC}"/>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5 3" xfId="30233" xr:uid="{83457AE9-53E7-4626-824E-8BAF1E027614}"/>
    <cellStyle name="Normal 7 6 12 5 3 2" xfId="30406" xr:uid="{BBED2A49-C521-4234-9A68-3423CCBF2CC3}"/>
    <cellStyle name="Normal 7 6 12 5 4" xfId="31573" xr:uid="{F51BCC98-4641-44BA-970F-92381F3BC744}"/>
    <cellStyle name="Normal 7 6 12 6" xfId="4106" xr:uid="{30A2C7AC-688D-49BA-80A4-9263C9BFA06B}"/>
    <cellStyle name="Normal 7 6 12 6 2" xfId="4758" xr:uid="{A9321574-1AD7-4B70-B5D3-A6DF307B9A1E}"/>
    <cellStyle name="Normal 7 6 12 6 3" xfId="30347" xr:uid="{92066A0A-D760-4CC8-B1AD-E90895EDD322}"/>
    <cellStyle name="Normal 7 6 12 6 3 2" xfId="30468" xr:uid="{F372F407-C5C1-421C-B0DA-539207397CF2}"/>
    <cellStyle name="Normal 7 6 12 6 4" xfId="31687" xr:uid="{AF9DAF71-AEF0-46C2-AF8D-5CD1CE61D7A8}"/>
    <cellStyle name="Normal 7 6 12 7" xfId="25331" xr:uid="{F7D8B81A-047F-48C6-A186-A40F67FBBC1A}"/>
    <cellStyle name="Normal 7 6 12 7 2" xfId="26408" xr:uid="{92E5298E-5151-4BC5-8530-0F8A55FB4F6C}"/>
    <cellStyle name="Normal 7 6 12 7 3" xfId="31156" xr:uid="{2374E897-A2DD-4365-809D-E07045FA949F}"/>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3 4" xfId="30290" xr:uid="{FAC2BF2A-86D0-46D4-9C19-960A9118AE4A}"/>
    <cellStyle name="Normal 7 6 14 3 4 2" xfId="31433" xr:uid="{1A077638-1BB3-4622-90A7-D76601927321}"/>
    <cellStyle name="Normal 7 6 14 3 5" xfId="31630" xr:uid="{F015D07E-7A10-4562-9261-1F62D0680FB5}"/>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7 4" xfId="30229" xr:uid="{22805842-D57A-4294-947D-0526512732D1}"/>
    <cellStyle name="Normal 7 6 17 4 2" xfId="31373" xr:uid="{3A52D4CE-12B1-451F-B61D-7FA7D4D520E5}"/>
    <cellStyle name="Normal 7 6 17 5" xfId="31569" xr:uid="{F2A4B6CE-C68B-42CC-9C27-3F458A1293BD}"/>
    <cellStyle name="Normal 7 6 18" xfId="4077" xr:uid="{0FEC4EED-31A4-4E9D-A539-4F81C2FE41D8}"/>
    <cellStyle name="Normal 7 6 18 2" xfId="4691" xr:uid="{BF19DB26-08D9-499A-A4F6-1D49D2A37102}"/>
    <cellStyle name="Normal 7 6 18 3" xfId="30343" xr:uid="{097B12CA-5FBD-4FCE-AC04-16616058D705}"/>
    <cellStyle name="Normal 7 6 18 3 2" xfId="31485" xr:uid="{FF36C13B-12D4-45EE-9BDA-D2A65682F0F4}"/>
    <cellStyle name="Normal 7 6 18 4" xfId="31683" xr:uid="{84FA38DB-E8D3-4A3F-894E-B6DF80BE9978}"/>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10" xfId="29980" xr:uid="{04EAF5DC-CECD-4DF5-8341-46D11520E3B2}"/>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4 3" xfId="29854" xr:uid="{F5A0251C-89B3-4ED2-B453-D31D90B62909}"/>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2 7 2" xfId="29681" xr:uid="{9C6F49DB-D23B-4106-9F39-763D45CC4D93}"/>
    <cellStyle name="Normal 7 6 2 2 2 7 2 2" xfId="31154" xr:uid="{319D062E-984D-495E-A6B1-EDF1A68F4600}"/>
    <cellStyle name="Normal 7 6 2 2 2 8" xfId="29669" xr:uid="{A6916481-21A3-435F-B144-A91FBB42ED2B}"/>
    <cellStyle name="Normal 7 6 2 2 2 9" xfId="29835" xr:uid="{9D9C830E-9D27-4D5D-A596-7040B62EB861}"/>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4 2" xfId="29745" xr:uid="{5D856566-71DC-4B60-BA54-4AAFB41ABC56}"/>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21" xfId="29834" xr:uid="{14591012-5BF2-4661-84EF-D3C202A421F1}"/>
    <cellStyle name="Normal 7 6 21 2" xfId="31503" xr:uid="{AE07DE1B-668E-4B16-88FD-3A9EC54BD8AE}"/>
    <cellStyle name="Normal 7 6 22" xfId="29979" xr:uid="{9BCCC15C-78C9-486F-A701-1A52E6003D5D}"/>
    <cellStyle name="Normal 7 6 23" xfId="30162" xr:uid="{49D357EA-AD67-4E3B-A3C0-C67DEDCA22C2}"/>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4 2" xfId="29784" xr:uid="{AEE5E8D0-64E0-4EF2-B258-9A2F3F526AE1}"/>
    <cellStyle name="Normal 7 6 3 3 2 2 5" xfId="24557" xr:uid="{B922943A-682E-4BDA-97D1-4B15684C58BE}"/>
    <cellStyle name="Normal 7 6 3 3 2 2 6" xfId="14084" xr:uid="{962D000C-A1AC-4453-ACAB-73642BEFA1C9}"/>
    <cellStyle name="Normal 7 6 3 3 2 3" xfId="3492" xr:uid="{00000000-0005-0000-0000-000006090000}"/>
    <cellStyle name="Normal 7 6 3 3 2 3 2" xfId="30072" xr:uid="{32C9490F-223B-4F54-991F-4B3A7967E779}"/>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2 2" xfId="29804" xr:uid="{5B30EC69-E692-4A67-825D-515A3CD295B3}"/>
    <cellStyle name="Normal 7 6 3 3 2 5 3" xfId="23110" xr:uid="{8B9C337C-9F1F-4B71-B33C-4BBF8768F2B4}"/>
    <cellStyle name="Normal 7 6 3 3 2 5 3 2" xfId="30092" xr:uid="{704ABBA2-7391-4C03-A229-8C5BE6596277}"/>
    <cellStyle name="Normal 7 6 3 3 2 5 4" xfId="25622" xr:uid="{08F19465-FA20-4EFC-BDBA-F333EA0FE99C}"/>
    <cellStyle name="Normal 7 6 3 3 2 5 5" xfId="30291" xr:uid="{B0B0FC5E-A681-4C7A-9402-587E6D246449}"/>
    <cellStyle name="Normal 7 6 3 3 2 5 5 2" xfId="31434" xr:uid="{0C479F8B-31BC-4A83-A9FF-C393F1C53DF5}"/>
    <cellStyle name="Normal 7 6 3 3 2 5 6" xfId="31631" xr:uid="{30D63F68-2665-4D62-BFD1-4D3B105583A0}"/>
    <cellStyle name="Normal 7 6 3 3 2 6" xfId="23047" xr:uid="{6A1329E9-4F61-4AE7-A038-DC47D92FCBA5}"/>
    <cellStyle name="Normal 7 6 3 3 2 6 2" xfId="31144" xr:uid="{34B83ACE-44A3-4940-AFE5-B4EF022905B3}"/>
    <cellStyle name="Normal 7 6 3 3 2 6 3" xfId="30912" xr:uid="{6E2A21CD-035E-489F-A7DE-293D595960DB}"/>
    <cellStyle name="Normal 7 6 3 3 2 7" xfId="13325" xr:uid="{F64208F4-0E3F-4CEE-8256-88031B63933C}"/>
    <cellStyle name="Normal 7 6 3 3 2 8" xfId="30924" xr:uid="{9FCF0968-A979-4539-AD90-D2D9D79CDAFE}"/>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2 4" xfId="29814" xr:uid="{A6D295F5-EE7B-4174-AF97-372C2354F921}"/>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2 2" xfId="29817" xr:uid="{780A20BF-D728-490A-A368-FF54E81B0461}"/>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2 3" xfId="31105" xr:uid="{8CB3474E-5571-49FA-AE72-8D5E115219A0}"/>
    <cellStyle name="Normal 7 6 3 3 3 4 2 4" xfId="30913" xr:uid="{DE5E27BB-B822-402D-923F-F9EA10B0EB4E}"/>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5 2" xfId="29708" xr:uid="{04BD60D3-49F8-449A-9143-0C78D84BF8AD}"/>
    <cellStyle name="Normal 7 6 3 3 3 5 2 2" xfId="30951" xr:uid="{B3D80988-D845-47B0-B2DE-F9006412263D}"/>
    <cellStyle name="Normal 7 6 3 3 3 6" xfId="22962" xr:uid="{A39247FC-957C-4179-8B1D-E102D3CFAC6C}"/>
    <cellStyle name="Normal 7 6 3 3 3 6 2" xfId="29672" xr:uid="{CA9E9E34-311D-47F7-9DA7-90D58AC2FE83}"/>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2 5" xfId="30568" xr:uid="{84B7872D-76F9-4A5E-9DB5-AB13DBD0B9B6}"/>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6 3" xfId="30231" xr:uid="{6645CF52-C51C-46A3-B69A-670BFF6D043C}"/>
    <cellStyle name="Normal 7 6 3 3 6 3 2" xfId="31375" xr:uid="{9C0664F1-2BC2-4486-BD5C-A88F2827CD6E}"/>
    <cellStyle name="Normal 7 6 3 3 6 4" xfId="31571" xr:uid="{B935607C-FA16-46A0-8678-73DBE2437CBD}"/>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3 2" xfId="31183" xr:uid="{6E7833E5-778C-465E-8DE0-065A447A6E20}"/>
    <cellStyle name="Normal 7 6 3 3 7 4" xfId="27625" xr:uid="{D690042B-48A8-4B37-88B6-2BF49BC9445A}"/>
    <cellStyle name="Normal 7 6 3 3 7 5" xfId="30345" xr:uid="{9CC4D4A5-A59A-485D-9725-F0B5952F9150}"/>
    <cellStyle name="Normal 7 6 3 3 7 5 2" xfId="31487" xr:uid="{7896352E-95E3-41EA-B176-36FF0CEE565A}"/>
    <cellStyle name="Normal 7 6 3 3 7 6" xfId="31685" xr:uid="{D11F685F-83BD-4E7B-A8DA-FFB6C0997B38}"/>
    <cellStyle name="Normal 7 6 3 3 8" xfId="29680" xr:uid="{DDD031FA-DD35-4F20-99A5-AA11D3C98D44}"/>
    <cellStyle name="Normal 7 6 3 3 8 2" xfId="30543" xr:uid="{DE3B6B93-E2A5-480B-9010-B39AA1DCB833}"/>
    <cellStyle name="Normal 7 6 3 3 9" xfId="29668" xr:uid="{5A811436-6D74-48D3-AB9A-EE7538A6A6FC}"/>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6 9 2" xfId="30415" xr:uid="{AB45C2D4-D1A5-4191-A2B5-6B3B04A57500}"/>
    <cellStyle name="Normal 7 6 9 3" xfId="30416" xr:uid="{878EED05-4C5D-4667-BCA2-DAD249232A25}"/>
    <cellStyle name="Normal 7 6 9 3 2" xfId="30569" xr:uid="{1BBA716F-322A-443F-9F1C-34B4B91E48F1}"/>
    <cellStyle name="Normal 7 6 9 3 2 2" xfId="30608" xr:uid="{4BD1B694-F951-4017-95A9-FF534FEB7058}"/>
    <cellStyle name="Normal 7 6 9 3 2 3" xfId="30627" xr:uid="{D926D891-B7C7-4693-8B9F-A282844D3DAF}"/>
    <cellStyle name="Normal 7 6 9 3 2 4" xfId="30934" xr:uid="{D974361E-AECE-4B32-BC25-92B53BFBEF24}"/>
    <cellStyle name="Normal 7 6 9 3 3" xfId="30595" xr:uid="{1CB22FE2-C93E-4B7A-9F83-F05BC42F8988}"/>
    <cellStyle name="Normal 7 6 9 3 3 2" xfId="30636" xr:uid="{0E85BEEA-8502-4FB9-9D7B-9B39FC6894C4}"/>
    <cellStyle name="Normal 7 6 9 3 3 3" xfId="30947" xr:uid="{10A0B2B1-C014-460B-B97B-1F8715293478}"/>
    <cellStyle name="Normal 7 6 9 3 4" xfId="30624" xr:uid="{D5B2EEA1-BA41-4ECF-8645-DC7FCB362E6F}"/>
    <cellStyle name="Normal 7 6 9 3 5" xfId="30922" xr:uid="{59272B79-6782-498A-A565-B27F383EE7E8}"/>
    <cellStyle name="Normal 7 6 9 4" xfId="30572" xr:uid="{AF443EFD-BF75-488F-8C96-3A07A286175C}"/>
    <cellStyle name="Normal 7 6 9 4 2" xfId="30611" xr:uid="{93E0A71D-1FCA-4C1A-8893-2D82F9B7C858}"/>
    <cellStyle name="Normal 7 6 9 4 3" xfId="30630" xr:uid="{32F1BC2F-10D3-4E71-AD07-986C280704B2}"/>
    <cellStyle name="Normal 7 6 9 4 4" xfId="30938" xr:uid="{D4C2894F-E69E-46C0-825F-9DFEC6921BF8}"/>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7 2" xfId="30086" xr:uid="{2F6732B9-22B1-4277-B1A7-B0F33EDFCAEE}"/>
    <cellStyle name="Normal 9 4 7 2 2" xfId="30952" xr:uid="{A8188D3E-D4CD-4378-91D8-1EB48A3EF6B0}"/>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0" xr:uid="{09740B15-9ABE-40E6-8871-06691DDF618A}"/>
    <cellStyle name="Note 4 2 4" xfId="3768" xr:uid="{00000000-0005-0000-0000-0000E60E0000}"/>
    <cellStyle name="Note 4 2 4 2" xfId="4800" xr:uid="{E4762291-6E3E-40C0-B2A3-FBA7791D5340}"/>
    <cellStyle name="Note 4 2 4 3" xfId="30292" xr:uid="{F6CC97B8-D329-47AB-B30B-38088FA4AA4F}"/>
    <cellStyle name="Note 4 2 4 3 2" xfId="31435" xr:uid="{8DF259B6-D8D6-4B9D-B39D-3D52A6097811}"/>
    <cellStyle name="Note 4 2 4 4" xfId="31632" xr:uid="{E29E150E-84A6-4520-A31C-C74B5C1F5214}"/>
    <cellStyle name="Note 4 3" xfId="1544" xr:uid="{00000000-0005-0000-0000-0000E2070000}"/>
    <cellStyle name="Note 4 3 2" xfId="30095" xr:uid="{9537CA53-C3FD-4E87-AC66-BA3C054C1009}"/>
    <cellStyle name="Note 4 4" xfId="2072" xr:uid="{00000000-0005-0000-0000-000049030000}"/>
    <cellStyle name="Note 4 4 2" xfId="4789" xr:uid="{EAC7EE03-6B36-4A5D-889D-B815EC9F9048}"/>
    <cellStyle name="Note 4 4 3" xfId="30171" xr:uid="{F6441C75-DAA1-4486-B072-CAFC56088476}"/>
    <cellStyle name="Note 4 4 3 2" xfId="31315" xr:uid="{A51A4A51-59A9-4DA4-BAC6-6B498B98295B}"/>
    <cellStyle name="Note 4 4 4" xfId="31511" xr:uid="{46BB7552-C9F7-4992-BB91-1408BCB3217B}"/>
    <cellStyle name="Note 4 5" xfId="29581" xr:uid="{24FEBD0B-5ABA-49D8-AC25-4DA966B23BF8}"/>
    <cellStyle name="Note 4 5 2" xfId="31246" xr:uid="{179223E0-4C3A-4691-A628-3421C1D9764F}"/>
    <cellStyle name="Note 4 5 3" xfId="30546" xr:uid="{6CEC5488-D223-4DCD-BE4A-44A97B40BB66}"/>
    <cellStyle name="Note 5" xfId="12253" xr:uid="{E1364BB4-A0A2-46F5-BB38-05901CCE3206}"/>
    <cellStyle name="Note 5 2" xfId="22632" xr:uid="{E297CF68-B359-40C9-8CC6-73BC50F6502C}"/>
    <cellStyle name="Note 6" xfId="30915" xr:uid="{568266BE-1B4B-4D3A-B271-E6A359140DD3}"/>
    <cellStyle name="Note 6 2" xfId="30949" xr:uid="{BC9386E2-C514-49C7-8749-71E76C1309B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2 2" xfId="31734" xr:uid="{F5D2602A-1CA8-4937-A75B-B7316868305F}"/>
    <cellStyle name="Percent 2 3" xfId="29583" xr:uid="{8FB87725-886D-4A62-BBA8-4FA9FB880D61}"/>
    <cellStyle name="Percent 2 4" xfId="31733" xr:uid="{81975A88-DC72-409E-895A-F94B1AF416FB}"/>
    <cellStyle name="Percent 3" xfId="1549" xr:uid="{00000000-0005-0000-0000-0000E7070000}"/>
    <cellStyle name="Percent 3 2" xfId="2033" xr:uid="{00000000-0005-0000-0000-0000E8070000}"/>
    <cellStyle name="Percent 3 2 2" xfId="24399" xr:uid="{D0B85497-BCB7-44B3-90B9-F34C3207B46F}"/>
    <cellStyle name="Percent 3 2 2 2" xfId="29824" xr:uid="{75C23271-7EC3-43D0-8BA4-69F636E29421}"/>
    <cellStyle name="Percent 3 2 3" xfId="24240" xr:uid="{2ACE85BF-3B3C-4EA3-8A82-C46C5C94E5DC}"/>
    <cellStyle name="Percent 3 3" xfId="2034" xr:uid="{00000000-0005-0000-0000-0000E9070000}"/>
    <cellStyle name="Percent 3 3 2" xfId="31312" xr:uid="{BBC1F203-4A2A-48B7-9BD9-1716E25CC9AC}"/>
    <cellStyle name="Percent 3 3 3" xfId="31264" xr:uid="{8085B9E8-E0F4-4AC1-ADD7-5A40211A939D}"/>
    <cellStyle name="Percent 3 4" xfId="2032" xr:uid="{00000000-0005-0000-0000-0000EA070000}"/>
    <cellStyle name="Percent 3 5" xfId="30403" xr:uid="{0945A6B3-A411-4FFC-8192-180DB5988AA0}"/>
    <cellStyle name="Percent 3 5 2" xfId="30462" xr:uid="{63EB7186-FCEB-4D7E-9110-B36DEB064572}"/>
    <cellStyle name="Percent 3 6" xfId="31732" xr:uid="{C296D834-E3A5-4FC0-BDC5-01EF2E3AC3B4}"/>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2 4 2" xfId="29997" xr:uid="{DBA75EBB-88DC-4000-A3DE-7A773AC8CB6F}"/>
    <cellStyle name="Percent 4 2 5" xfId="29653" xr:uid="{C102B639-DE72-4927-A796-0F496C3DDD1A}"/>
    <cellStyle name="Percent 4 3" xfId="2037" xr:uid="{00000000-0005-0000-0000-0000ED070000}"/>
    <cellStyle name="Percent 4 3 2" xfId="29734" xr:uid="{2BDC7087-3D0C-4FA8-ACBA-F106235DF4E2}"/>
    <cellStyle name="Percent 4 3 3" xfId="29666" xr:uid="{6A17D060-249E-4F71-900C-08F938E35D8F}"/>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Percent 7" xfId="30407" xr:uid="{BD67580D-48EC-4ABF-B2EE-570D90A532C8}"/>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2 2" xfId="29808" xr:uid="{D4E7F262-7E61-4687-B06C-E107D8296DF9}"/>
    <cellStyle name="Style 1 2 2 3" xfId="25776" xr:uid="{C9F19B91-F5E5-4CD7-BE8E-78C05D2BCD6F}"/>
    <cellStyle name="Style 1 2 3" xfId="2040" xr:uid="{00000000-0005-0000-0000-0000F3070000}"/>
    <cellStyle name="Style 1 2 3 2" xfId="31313" xr:uid="{5D03057C-9A71-4F1B-9674-72DE10B21C86}"/>
    <cellStyle name="Style 1 2 3 3" xfId="31267" xr:uid="{FAC42ECE-AC01-4F74-8A11-03C4263CADAB}"/>
    <cellStyle name="Style 1 2 4" xfId="2038" xr:uid="{00000000-0005-0000-0000-0000F4070000}"/>
    <cellStyle name="Style 1 2 5" xfId="30405" xr:uid="{2E6C0663-EF3E-4DBA-8EED-2A1EA035CBE7}"/>
    <cellStyle name="Style 1 2 5 2" xfId="30463" xr:uid="{F706DBF5-298E-4FDD-8401-13A891456247}"/>
    <cellStyle name="Style 1 3" xfId="1554" xr:uid="{00000000-0005-0000-0000-0000F5070000}"/>
    <cellStyle name="Style 1 4" xfId="2041" xr:uid="{00000000-0005-0000-0000-0000F6070000}"/>
    <cellStyle name="Style 1 4 2" xfId="24408" xr:uid="{ED030EBF-D663-412E-B3DF-AF45BED2AFE5}"/>
    <cellStyle name="Style 1 4 2 2" xfId="29829" xr:uid="{12EB135A-16A2-48C8-957C-56C95D4F0B94}"/>
    <cellStyle name="Style 1 4 3" xfId="25649" xr:uid="{8568525C-B3AA-4170-9749-B4F90608AC98}"/>
    <cellStyle name="Style 1 5" xfId="30404" xr:uid="{91B5FAB8-CE8E-4A1E-A86E-BA45CA647BF5}"/>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14">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5050"/>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
      <tableStyleElement type="headerRow" dxfId="12"/>
      <tableStyleElement type="firstRowStripe" dxfId="11"/>
    </tableStyle>
  </tableStyles>
  <colors>
    <mruColors>
      <color rgb="FFE14343"/>
      <color rgb="FFFFFFCC"/>
      <color rgb="FFCCFFCC"/>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4686300</xdr:colOff>
      <xdr:row>12</xdr:row>
      <xdr:rowOff>28575</xdr:rowOff>
    </xdr:from>
    <xdr:to>
      <xdr:col>1</xdr:col>
      <xdr:colOff>6972300</xdr:colOff>
      <xdr:row>12</xdr:row>
      <xdr:rowOff>470534</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210175" y="7362825"/>
          <a:ext cx="2286000" cy="441959"/>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a:t>
          </a:r>
          <a:r>
            <a:rPr lang="en-US" sz="800" baseline="0">
              <a:solidFill>
                <a:sysClr val="windowText" lastClr="000000"/>
              </a:solidFill>
            </a:rPr>
            <a:t> 955 - Exclude Federal and State compliance findings from this number</a:t>
          </a:r>
          <a:endParaRPr lang="en-US" sz="800">
            <a:solidFill>
              <a:sysClr val="windowText" lastClr="000000"/>
            </a:solidFill>
          </a:endParaRPr>
        </a:p>
      </xdr:txBody>
    </xdr:sp>
    <xdr:clientData/>
  </xdr:twoCellAnchor>
  <xdr:twoCellAnchor>
    <xdr:from>
      <xdr:col>1</xdr:col>
      <xdr:colOff>4695825</xdr:colOff>
      <xdr:row>13</xdr:row>
      <xdr:rowOff>26670</xdr:rowOff>
    </xdr:from>
    <xdr:to>
      <xdr:col>1</xdr:col>
      <xdr:colOff>6981825</xdr:colOff>
      <xdr:row>13</xdr:row>
      <xdr:rowOff>474344</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219700" y="7875270"/>
          <a:ext cx="2286000" cy="447674"/>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a:t>
          </a:r>
          <a:r>
            <a:rPr lang="en-US" sz="800" baseline="0">
              <a:solidFill>
                <a:sysClr val="windowText" lastClr="000000"/>
              </a:solidFill>
            </a:rPr>
            <a:t> 957 - Exclude Federal and State compliance findings from this number</a:t>
          </a:r>
          <a:endParaRPr lang="en-US" sz="8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94" customWidth="1"/>
    <col min="2" max="2" width="187.109375" style="94" customWidth="1"/>
    <col min="3" max="4" width="9.109375" style="94" hidden="1" customWidth="1"/>
    <col min="5" max="5" width="2.33203125" style="94" customWidth="1"/>
    <col min="6" max="6" width="8.109375" style="94" customWidth="1"/>
    <col min="7" max="16384" width="9.109375" style="94"/>
  </cols>
  <sheetData>
    <row r="1" spans="2:14" ht="9.6" customHeight="1" thickBot="1" x14ac:dyDescent="0.35">
      <c r="B1" s="79"/>
    </row>
    <row r="2" spans="2:14" ht="91.95" customHeight="1" thickBot="1" x14ac:dyDescent="0.35">
      <c r="B2" s="315" t="s">
        <v>814</v>
      </c>
    </row>
    <row r="3" spans="2:14" ht="61.2" customHeight="1" x14ac:dyDescent="0.3">
      <c r="B3" s="88" t="s">
        <v>314</v>
      </c>
    </row>
    <row r="4" spans="2:14" ht="83.4" customHeight="1" x14ac:dyDescent="0.4">
      <c r="B4" s="88" t="s">
        <v>315</v>
      </c>
      <c r="F4" s="316"/>
      <c r="G4" s="316"/>
      <c r="H4" s="316"/>
      <c r="I4" s="316"/>
      <c r="J4" s="316"/>
      <c r="K4" s="316"/>
      <c r="L4" s="316"/>
      <c r="M4" s="316"/>
      <c r="N4" s="316"/>
    </row>
    <row r="5" spans="2:14" ht="58.2" customHeight="1" x14ac:dyDescent="0.3">
      <c r="B5" s="88" t="s">
        <v>316</v>
      </c>
    </row>
    <row r="6" spans="2:14" ht="117.6" customHeight="1" x14ac:dyDescent="0.3">
      <c r="B6" s="80" t="s">
        <v>317</v>
      </c>
    </row>
    <row r="7" spans="2:14" ht="25.95" customHeight="1" x14ac:dyDescent="0.3">
      <c r="B7" s="90" t="s">
        <v>244</v>
      </c>
    </row>
    <row r="8" spans="2:14" ht="49.2" customHeight="1" x14ac:dyDescent="0.3">
      <c r="B8" s="317" t="s">
        <v>318</v>
      </c>
    </row>
    <row r="9" spans="2:14" ht="42.6" customHeight="1" x14ac:dyDescent="0.3">
      <c r="B9" s="317" t="s">
        <v>245</v>
      </c>
    </row>
    <row r="10" spans="2:14" s="319" customFormat="1" ht="34.200000000000003" customHeight="1" x14ac:dyDescent="0.3">
      <c r="B10" s="318" t="s">
        <v>246</v>
      </c>
    </row>
    <row r="11" spans="2:14" s="319" customFormat="1" ht="55.95" customHeight="1" x14ac:dyDescent="0.3">
      <c r="B11" s="320" t="s">
        <v>319</v>
      </c>
    </row>
    <row r="12" spans="2:14" ht="36" customHeight="1" x14ac:dyDescent="0.3">
      <c r="B12" s="320" t="s">
        <v>320</v>
      </c>
    </row>
    <row r="13" spans="2:14" ht="39" customHeight="1" x14ac:dyDescent="0.3">
      <c r="B13" s="321" t="s">
        <v>321</v>
      </c>
    </row>
    <row r="14" spans="2:14" ht="25.95" customHeight="1" x14ac:dyDescent="0.3">
      <c r="B14" s="90" t="s">
        <v>247</v>
      </c>
    </row>
    <row r="15" spans="2:14" x14ac:dyDescent="0.3">
      <c r="B15" s="79"/>
    </row>
    <row r="16" spans="2:14" x14ac:dyDescent="0.3">
      <c r="B16" s="322" t="s">
        <v>7</v>
      </c>
    </row>
    <row r="17" spans="2:2" ht="15.6" customHeight="1" x14ac:dyDescent="0.3">
      <c r="B17" s="323" t="s">
        <v>322</v>
      </c>
    </row>
    <row r="18" spans="2:2" x14ac:dyDescent="0.3">
      <c r="B18" s="324"/>
    </row>
    <row r="19" spans="2:2" x14ac:dyDescent="0.3">
      <c r="B19" s="322" t="s">
        <v>8</v>
      </c>
    </row>
    <row r="20" spans="2:2" ht="15.6" customHeight="1" x14ac:dyDescent="0.3">
      <c r="B20" s="325" t="s">
        <v>185</v>
      </c>
    </row>
    <row r="21" spans="2:2" ht="13.2" customHeight="1" x14ac:dyDescent="0.3">
      <c r="B21" s="79"/>
    </row>
    <row r="22" spans="2:2" ht="25.95" customHeight="1" x14ac:dyDescent="0.3">
      <c r="B22" s="90" t="s">
        <v>248</v>
      </c>
    </row>
    <row r="23" spans="2:2" s="319" customFormat="1" ht="72.599999999999994" customHeight="1" x14ac:dyDescent="0.3">
      <c r="B23" s="317" t="s">
        <v>323</v>
      </c>
    </row>
    <row r="24" spans="2:2" s="319" customFormat="1" ht="84.6" customHeight="1" x14ac:dyDescent="0.3">
      <c r="B24" s="317" t="s">
        <v>324</v>
      </c>
    </row>
    <row r="25" spans="2:2" s="319" customFormat="1" ht="78.599999999999994" customHeight="1" x14ac:dyDescent="0.3">
      <c r="B25" s="317" t="s">
        <v>249</v>
      </c>
    </row>
    <row r="26" spans="2:2" ht="15" x14ac:dyDescent="0.3">
      <c r="B26" s="82" t="s">
        <v>325</v>
      </c>
    </row>
    <row r="27" spans="2:2" ht="8.4" customHeight="1" x14ac:dyDescent="0.3">
      <c r="B27" s="81"/>
    </row>
    <row r="28" spans="2:2" ht="25.95" customHeight="1" x14ac:dyDescent="0.3">
      <c r="B28" s="90" t="s">
        <v>326</v>
      </c>
    </row>
    <row r="29" spans="2:2" ht="28.95" customHeight="1" x14ac:dyDescent="0.3">
      <c r="B29" s="91" t="s">
        <v>815</v>
      </c>
    </row>
    <row r="30" spans="2:2" ht="31.95" customHeight="1" x14ac:dyDescent="0.3">
      <c r="B30" s="91" t="s">
        <v>816</v>
      </c>
    </row>
    <row r="31" spans="2:2" ht="30.6" customHeight="1" x14ac:dyDescent="0.3">
      <c r="B31" s="326" t="s">
        <v>817</v>
      </c>
    </row>
    <row r="32" spans="2:2" ht="25.2" customHeight="1" x14ac:dyDescent="0.3">
      <c r="B32" s="326" t="s">
        <v>818</v>
      </c>
    </row>
    <row r="33" spans="2:7" ht="27.6" customHeight="1" x14ac:dyDescent="0.3">
      <c r="B33" s="327" t="s">
        <v>819</v>
      </c>
    </row>
    <row r="34" spans="2:7" ht="31.95" customHeight="1" x14ac:dyDescent="0.3">
      <c r="B34" s="328" t="s">
        <v>327</v>
      </c>
    </row>
    <row r="35" spans="2:7" ht="60" customHeight="1" x14ac:dyDescent="0.3">
      <c r="B35" s="91" t="s">
        <v>820</v>
      </c>
    </row>
    <row r="36" spans="2:7" ht="58.2" customHeight="1" x14ac:dyDescent="0.3">
      <c r="B36" s="449" t="s">
        <v>824</v>
      </c>
    </row>
    <row r="37" spans="2:7" ht="20.399999999999999" customHeight="1" x14ac:dyDescent="0.3">
      <c r="B37" s="91"/>
    </row>
    <row r="38" spans="2:7" ht="25.95" customHeight="1" x14ac:dyDescent="0.3">
      <c r="B38" s="91" t="s">
        <v>328</v>
      </c>
    </row>
    <row r="39" spans="2:7" ht="12" customHeight="1" x14ac:dyDescent="0.3">
      <c r="B39" s="91"/>
    </row>
    <row r="40" spans="2:7" ht="25.95" customHeight="1" x14ac:dyDescent="0.3">
      <c r="B40" s="90" t="s">
        <v>821</v>
      </c>
    </row>
    <row r="41" spans="2:7" x14ac:dyDescent="0.3">
      <c r="B41" s="89"/>
      <c r="G41" s="329"/>
    </row>
    <row r="42" spans="2:7" ht="43.2" customHeight="1" x14ac:dyDescent="0.3">
      <c r="B42" s="330" t="s">
        <v>329</v>
      </c>
    </row>
    <row r="43" spans="2:7" ht="19.95" customHeight="1" x14ac:dyDescent="0.3">
      <c r="B43" s="331" t="s">
        <v>321</v>
      </c>
    </row>
    <row r="44" spans="2:7" ht="11.4" customHeight="1" x14ac:dyDescent="0.3">
      <c r="B44" s="92"/>
    </row>
    <row r="45" spans="2:7" ht="15" x14ac:dyDescent="0.3">
      <c r="B45" s="93"/>
    </row>
    <row r="46" spans="2:7" ht="7.2" customHeight="1" x14ac:dyDescent="0.3">
      <c r="B46" s="91"/>
    </row>
    <row r="47" spans="2:7" ht="25.95" customHeight="1" x14ac:dyDescent="0.3">
      <c r="B47" s="90" t="s">
        <v>822</v>
      </c>
    </row>
    <row r="48" spans="2:7" ht="35.4" customHeight="1" x14ac:dyDescent="0.3">
      <c r="B48" s="330" t="s">
        <v>823</v>
      </c>
    </row>
    <row r="49" spans="2:2" ht="15" x14ac:dyDescent="0.3">
      <c r="B49" s="93"/>
    </row>
    <row r="60" spans="2:2" ht="44.25" customHeight="1" x14ac:dyDescent="0.3"/>
  </sheetData>
  <sheetProtection algorithmName="SHA-512" hashValue="JlqNyJeYpY8SIQjr9ejOmEpmA3chDvGAkooLwc0Fnr8wwupqfvXAdvzeJFgrilH1D9jwLhX3oJW976C3PWq2pw==" saltValue="oclMKMSmCLxyYxq5nHVTqg=="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4"/>
  <sheetViews>
    <sheetView workbookViewId="0">
      <selection activeCell="M36" sqref="M36"/>
    </sheetView>
  </sheetViews>
  <sheetFormatPr defaultColWidth="9.109375" defaultRowHeight="14.4" x14ac:dyDescent="0.3"/>
  <cols>
    <col min="1" max="1" width="43.88671875" style="205" customWidth="1"/>
    <col min="2" max="2" width="14.77734375" style="443" customWidth="1"/>
    <col min="3" max="12" width="9.109375" style="205"/>
    <col min="13" max="13" width="21.6640625" style="205" customWidth="1"/>
    <col min="14" max="14" width="16.88671875" style="205" customWidth="1"/>
    <col min="15" max="16" width="9.109375" style="205"/>
    <col min="17" max="17" width="18.109375" style="205" customWidth="1"/>
    <col min="18" max="18" width="11" style="205" customWidth="1"/>
    <col min="19" max="16384" width="9.109375" style="205"/>
  </cols>
  <sheetData>
    <row r="1" spans="1:20" ht="24" customHeight="1" x14ac:dyDescent="0.3">
      <c r="A1" s="205" t="s">
        <v>305</v>
      </c>
    </row>
    <row r="2" spans="1:20" x14ac:dyDescent="0.3">
      <c r="A2" s="427" t="s">
        <v>575</v>
      </c>
      <c r="B2" s="444">
        <v>53926</v>
      </c>
      <c r="C2" s="203">
        <v>53</v>
      </c>
      <c r="D2" s="28"/>
      <c r="E2" s="29"/>
    </row>
    <row r="3" spans="1:20" ht="15" customHeight="1" x14ac:dyDescent="0.3">
      <c r="A3" s="205" t="s">
        <v>576</v>
      </c>
      <c r="B3" s="445">
        <v>53880</v>
      </c>
      <c r="C3" s="203">
        <v>53</v>
      </c>
      <c r="D3" s="28"/>
      <c r="E3" s="29"/>
      <c r="G3" s="205">
        <v>200</v>
      </c>
      <c r="I3" s="205" t="s">
        <v>182</v>
      </c>
      <c r="O3" s="207"/>
      <c r="P3" s="207"/>
      <c r="S3" s="207"/>
      <c r="T3" s="207"/>
    </row>
    <row r="4" spans="1:20" ht="15" customHeight="1" x14ac:dyDescent="0.3">
      <c r="A4" s="300" t="s">
        <v>577</v>
      </c>
      <c r="B4" s="445">
        <v>53881</v>
      </c>
      <c r="C4" s="203">
        <v>53</v>
      </c>
      <c r="D4" s="28"/>
      <c r="E4" s="29"/>
      <c r="G4" s="205">
        <v>300</v>
      </c>
      <c r="I4" s="205" t="s">
        <v>183</v>
      </c>
      <c r="O4" s="207"/>
      <c r="P4" s="207"/>
      <c r="S4" s="207"/>
      <c r="T4" s="207"/>
    </row>
    <row r="5" spans="1:20" x14ac:dyDescent="0.3">
      <c r="A5" s="205" t="s">
        <v>578</v>
      </c>
      <c r="B5" s="73">
        <v>53938</v>
      </c>
      <c r="C5" s="203">
        <v>53</v>
      </c>
      <c r="D5" s="28"/>
      <c r="E5" s="29"/>
      <c r="G5" s="205">
        <v>400</v>
      </c>
      <c r="O5" s="207"/>
      <c r="P5" s="207"/>
      <c r="S5" s="207"/>
      <c r="T5" s="207"/>
    </row>
    <row r="6" spans="1:20" x14ac:dyDescent="0.3">
      <c r="A6" s="205" t="s">
        <v>769</v>
      </c>
      <c r="B6" s="73">
        <v>53884</v>
      </c>
      <c r="C6" s="203">
        <v>53</v>
      </c>
      <c r="D6" s="28"/>
      <c r="E6" s="29"/>
      <c r="G6" s="205">
        <v>500</v>
      </c>
      <c r="O6" s="207"/>
      <c r="P6" s="207"/>
      <c r="S6" s="207"/>
      <c r="T6" s="207"/>
    </row>
    <row r="7" spans="1:20" ht="15" thickBot="1" x14ac:dyDescent="0.35">
      <c r="A7" s="204" t="s">
        <v>579</v>
      </c>
      <c r="B7" s="73">
        <v>53889</v>
      </c>
      <c r="C7" s="203">
        <v>53</v>
      </c>
      <c r="D7" s="28"/>
      <c r="E7" s="29"/>
      <c r="O7" s="207"/>
      <c r="P7" s="207"/>
      <c r="S7" s="207"/>
      <c r="T7" s="207"/>
    </row>
    <row r="8" spans="1:20" ht="15" thickBot="1" x14ac:dyDescent="0.35">
      <c r="A8" s="204" t="s">
        <v>580</v>
      </c>
      <c r="B8" s="73">
        <v>53890</v>
      </c>
      <c r="C8" s="203">
        <v>53</v>
      </c>
      <c r="D8" s="28"/>
      <c r="E8" s="29"/>
      <c r="O8" s="207"/>
      <c r="P8" s="207"/>
      <c r="S8" s="207"/>
      <c r="T8" s="207"/>
    </row>
    <row r="9" spans="1:20" ht="15" thickBot="1" x14ac:dyDescent="0.35">
      <c r="A9" s="204" t="s">
        <v>581</v>
      </c>
      <c r="B9" s="73">
        <v>53897</v>
      </c>
      <c r="C9" s="203">
        <v>53</v>
      </c>
      <c r="D9" s="28"/>
      <c r="E9" s="29"/>
      <c r="O9" s="207"/>
      <c r="P9" s="207"/>
      <c r="S9" s="207"/>
      <c r="T9" s="207"/>
    </row>
    <row r="10" spans="1:20" ht="15" thickBot="1" x14ac:dyDescent="0.35">
      <c r="A10" s="204" t="s">
        <v>582</v>
      </c>
      <c r="B10" s="73">
        <v>53970</v>
      </c>
      <c r="C10" s="203">
        <v>53</v>
      </c>
      <c r="D10" s="28"/>
      <c r="E10" s="29"/>
      <c r="O10" s="207"/>
      <c r="P10" s="207"/>
      <c r="S10" s="207"/>
      <c r="T10" s="207"/>
    </row>
    <row r="11" spans="1:20" ht="15" thickBot="1" x14ac:dyDescent="0.35">
      <c r="A11" s="204" t="s">
        <v>583</v>
      </c>
      <c r="B11" s="73">
        <v>53950</v>
      </c>
      <c r="C11" s="203">
        <v>53</v>
      </c>
      <c r="D11" s="28"/>
      <c r="E11" s="29"/>
      <c r="O11" s="207"/>
      <c r="P11" s="207"/>
      <c r="S11" s="207"/>
      <c r="T11" s="207"/>
    </row>
    <row r="12" spans="1:20" ht="15" thickBot="1" x14ac:dyDescent="0.35">
      <c r="A12" s="204" t="s">
        <v>584</v>
      </c>
      <c r="B12" s="73">
        <v>53901</v>
      </c>
      <c r="C12" s="203">
        <v>53</v>
      </c>
      <c r="D12" s="28"/>
      <c r="E12" s="29"/>
      <c r="O12" s="207"/>
      <c r="P12" s="207"/>
      <c r="S12" s="207"/>
      <c r="T12" s="207"/>
    </row>
    <row r="13" spans="1:20" ht="15" thickBot="1" x14ac:dyDescent="0.35">
      <c r="A13" s="204" t="s">
        <v>585</v>
      </c>
      <c r="B13" s="73">
        <v>53902</v>
      </c>
      <c r="C13" s="203">
        <v>53</v>
      </c>
      <c r="D13" s="28"/>
      <c r="E13" s="29"/>
      <c r="O13" s="207"/>
      <c r="P13" s="207"/>
      <c r="S13" s="207"/>
      <c r="T13" s="207"/>
    </row>
    <row r="14" spans="1:20" ht="15" thickBot="1" x14ac:dyDescent="0.35">
      <c r="A14" s="204" t="s">
        <v>586</v>
      </c>
      <c r="B14" s="73">
        <v>53923</v>
      </c>
      <c r="C14" s="203">
        <v>53</v>
      </c>
      <c r="D14" s="28"/>
      <c r="E14" s="29"/>
      <c r="O14" s="207"/>
      <c r="P14" s="207"/>
      <c r="S14" s="207"/>
      <c r="T14" s="207"/>
    </row>
    <row r="15" spans="1:20" ht="15" thickBot="1" x14ac:dyDescent="0.35">
      <c r="A15" s="204" t="s">
        <v>587</v>
      </c>
      <c r="B15" s="73">
        <v>53908</v>
      </c>
      <c r="C15" s="203">
        <v>53</v>
      </c>
      <c r="D15" s="28"/>
      <c r="E15" s="29"/>
      <c r="O15" s="207"/>
      <c r="P15" s="207"/>
      <c r="S15" s="207"/>
      <c r="T15" s="207"/>
    </row>
    <row r="16" spans="1:20" ht="29.4" thickBot="1" x14ac:dyDescent="0.35">
      <c r="A16" s="204" t="s">
        <v>588</v>
      </c>
      <c r="B16" s="73">
        <v>53913</v>
      </c>
      <c r="C16" s="203">
        <v>53</v>
      </c>
      <c r="D16" s="28"/>
      <c r="E16" s="29"/>
      <c r="O16" s="207"/>
      <c r="P16" s="207"/>
      <c r="S16" s="207"/>
      <c r="T16" s="207"/>
    </row>
    <row r="17" spans="1:20" ht="15" thickBot="1" x14ac:dyDescent="0.35">
      <c r="A17" s="204"/>
      <c r="B17" s="73"/>
      <c r="C17" s="203"/>
      <c r="D17" s="28"/>
      <c r="E17" s="29"/>
      <c r="O17" s="207"/>
      <c r="P17" s="207"/>
      <c r="S17" s="207"/>
      <c r="T17" s="207"/>
    </row>
    <row r="18" spans="1:20" ht="15" thickBot="1" x14ac:dyDescent="0.35">
      <c r="A18" s="204"/>
      <c r="B18" s="73"/>
      <c r="C18" s="203"/>
      <c r="D18" s="28"/>
      <c r="E18" s="29"/>
      <c r="O18" s="207"/>
      <c r="P18" s="207"/>
      <c r="S18" s="207"/>
      <c r="T18" s="207"/>
    </row>
    <row r="19" spans="1:20" ht="15" thickBot="1" x14ac:dyDescent="0.35">
      <c r="A19" s="204"/>
      <c r="B19" s="73"/>
      <c r="C19" s="203"/>
      <c r="D19" s="28"/>
      <c r="E19" s="29"/>
      <c r="O19" s="207"/>
      <c r="P19" s="207"/>
      <c r="S19" s="207"/>
      <c r="T19" s="207"/>
    </row>
    <row r="20" spans="1:20" ht="15" thickBot="1" x14ac:dyDescent="0.35">
      <c r="A20" s="204"/>
      <c r="B20" s="73"/>
      <c r="C20" s="203"/>
      <c r="D20" s="28"/>
      <c r="E20" s="29"/>
      <c r="O20" s="207"/>
      <c r="P20" s="207"/>
      <c r="S20" s="207"/>
      <c r="T20" s="207"/>
    </row>
    <row r="21" spans="1:20" ht="15" thickBot="1" x14ac:dyDescent="0.35">
      <c r="A21" s="204"/>
      <c r="B21" s="73"/>
      <c r="C21" s="203"/>
      <c r="D21" s="28"/>
      <c r="E21" s="29"/>
      <c r="O21" s="207"/>
      <c r="P21" s="207"/>
      <c r="S21" s="207"/>
      <c r="T21" s="207"/>
    </row>
    <row r="22" spans="1:20" ht="15" thickBot="1" x14ac:dyDescent="0.35">
      <c r="A22" s="204"/>
      <c r="B22" s="73"/>
      <c r="C22" s="203"/>
      <c r="D22" s="28"/>
      <c r="E22" s="29"/>
      <c r="O22" s="207"/>
      <c r="P22" s="207"/>
      <c r="S22" s="207"/>
      <c r="T22" s="207"/>
    </row>
    <row r="23" spans="1:20" ht="15" thickBot="1" x14ac:dyDescent="0.35">
      <c r="A23" s="204"/>
      <c r="B23" s="73"/>
      <c r="C23" s="203"/>
      <c r="D23" s="28"/>
      <c r="E23" s="29"/>
      <c r="O23" s="207"/>
      <c r="P23" s="207"/>
      <c r="S23" s="207"/>
      <c r="T23" s="207"/>
    </row>
    <row r="24" spans="1:20" ht="21" customHeight="1" thickBot="1" x14ac:dyDescent="0.35">
      <c r="A24" s="204"/>
      <c r="B24" s="73"/>
      <c r="C24" s="203"/>
      <c r="D24" s="28"/>
      <c r="E24" s="29"/>
      <c r="O24" s="207"/>
      <c r="P24" s="207"/>
      <c r="S24" s="207"/>
      <c r="T24" s="207"/>
    </row>
    <row r="25" spans="1:20" ht="28.8" customHeight="1" thickBot="1" x14ac:dyDescent="0.35">
      <c r="A25" s="204"/>
      <c r="B25" s="73"/>
      <c r="C25" s="203"/>
      <c r="D25" s="28"/>
      <c r="E25" s="29"/>
      <c r="O25" s="207"/>
      <c r="P25" s="207"/>
      <c r="S25" s="207"/>
      <c r="T25" s="207"/>
    </row>
    <row r="26" spans="1:20" ht="15" thickBot="1" x14ac:dyDescent="0.35">
      <c r="A26" s="204"/>
      <c r="B26" s="73"/>
      <c r="C26" s="203"/>
      <c r="D26" s="28"/>
      <c r="E26" s="29"/>
      <c r="O26" s="207"/>
      <c r="P26" s="207"/>
      <c r="S26" s="207"/>
      <c r="T26" s="207"/>
    </row>
    <row r="27" spans="1:20" ht="15" thickBot="1" x14ac:dyDescent="0.35">
      <c r="A27" s="204"/>
      <c r="B27" s="73"/>
      <c r="C27" s="203"/>
      <c r="D27" s="28"/>
      <c r="E27" s="29"/>
      <c r="O27" s="207"/>
      <c r="P27" s="207"/>
      <c r="S27" s="207"/>
      <c r="T27" s="207"/>
    </row>
    <row r="28" spans="1:20" ht="15" thickBot="1" x14ac:dyDescent="0.35">
      <c r="A28" s="204"/>
      <c r="B28" s="73"/>
      <c r="C28" s="203"/>
      <c r="D28" s="28"/>
      <c r="E28" s="29"/>
      <c r="O28" s="207"/>
      <c r="P28" s="207"/>
      <c r="S28" s="207"/>
      <c r="T28" s="207"/>
    </row>
    <row r="29" spans="1:20" ht="15" thickBot="1" x14ac:dyDescent="0.35">
      <c r="A29" s="204"/>
      <c r="B29" s="73"/>
      <c r="C29" s="203"/>
      <c r="D29" s="28"/>
      <c r="E29" s="29"/>
      <c r="O29" s="207"/>
      <c r="P29" s="207"/>
      <c r="S29" s="207"/>
      <c r="T29" s="207"/>
    </row>
    <row r="30" spans="1:20" ht="15" thickBot="1" x14ac:dyDescent="0.35">
      <c r="A30" s="204"/>
      <c r="B30" s="73"/>
      <c r="C30" s="203"/>
      <c r="D30" s="28"/>
      <c r="E30" s="29"/>
      <c r="O30" s="207"/>
      <c r="P30" s="207"/>
      <c r="S30" s="207"/>
      <c r="T30" s="207"/>
    </row>
    <row r="31" spans="1:20" ht="15" thickBot="1" x14ac:dyDescent="0.35">
      <c r="A31" s="204"/>
      <c r="B31" s="73"/>
      <c r="C31" s="203"/>
      <c r="D31" s="28"/>
      <c r="E31" s="29"/>
      <c r="O31" s="207"/>
      <c r="P31" s="207"/>
      <c r="S31" s="207"/>
      <c r="T31" s="207"/>
    </row>
    <row r="32" spans="1:20" ht="15" thickBot="1" x14ac:dyDescent="0.35">
      <c r="A32" s="204"/>
      <c r="B32" s="73"/>
      <c r="C32" s="203"/>
      <c r="D32" s="28"/>
      <c r="E32" s="29"/>
      <c r="O32" s="207"/>
      <c r="P32" s="207"/>
      <c r="S32" s="207"/>
      <c r="T32" s="207"/>
    </row>
    <row r="33" spans="1:20" ht="15" thickBot="1" x14ac:dyDescent="0.35">
      <c r="A33" s="204"/>
      <c r="B33" s="73"/>
      <c r="C33" s="203"/>
      <c r="D33" s="28"/>
      <c r="E33" s="29"/>
      <c r="O33" s="207"/>
      <c r="P33" s="207"/>
      <c r="S33" s="207"/>
      <c r="T33" s="207"/>
    </row>
    <row r="34" spans="1:20" ht="15" thickBot="1" x14ac:dyDescent="0.35">
      <c r="A34" s="204"/>
      <c r="B34" s="73"/>
      <c r="C34" s="203"/>
      <c r="D34" s="28"/>
      <c r="E34" s="29"/>
      <c r="O34" s="207"/>
      <c r="P34" s="207"/>
      <c r="S34" s="207"/>
      <c r="T34" s="207"/>
    </row>
    <row r="35" spans="1:20" ht="15" thickBot="1" x14ac:dyDescent="0.35">
      <c r="A35" s="204"/>
      <c r="B35" s="73"/>
      <c r="C35" s="203"/>
      <c r="D35" s="28"/>
      <c r="E35" s="29"/>
      <c r="O35" s="207"/>
      <c r="P35" s="207"/>
      <c r="S35" s="207"/>
      <c r="T35" s="207"/>
    </row>
    <row r="36" spans="1:20" ht="15" thickBot="1" x14ac:dyDescent="0.35">
      <c r="A36" s="204"/>
      <c r="B36" s="73"/>
      <c r="C36" s="203"/>
      <c r="D36" s="28"/>
      <c r="E36" s="29"/>
      <c r="O36" s="207"/>
      <c r="P36" s="207"/>
      <c r="S36" s="207"/>
      <c r="T36" s="207"/>
    </row>
    <row r="37" spans="1:20" ht="15" thickBot="1" x14ac:dyDescent="0.35">
      <c r="A37" s="204"/>
      <c r="B37" s="73"/>
      <c r="C37" s="203"/>
      <c r="D37" s="28"/>
      <c r="E37" s="29"/>
      <c r="O37" s="207"/>
      <c r="P37" s="207"/>
      <c r="S37" s="207"/>
      <c r="T37" s="207"/>
    </row>
    <row r="38" spans="1:20" ht="15" thickBot="1" x14ac:dyDescent="0.35">
      <c r="A38" s="204"/>
      <c r="B38" s="73"/>
      <c r="C38" s="203"/>
      <c r="D38" s="28"/>
      <c r="E38" s="29"/>
      <c r="O38" s="207"/>
      <c r="P38" s="207"/>
      <c r="S38" s="207"/>
      <c r="T38" s="207"/>
    </row>
    <row r="39" spans="1:20" ht="15" thickBot="1" x14ac:dyDescent="0.35">
      <c r="A39" s="204"/>
      <c r="B39" s="73"/>
      <c r="C39" s="203"/>
      <c r="D39" s="28"/>
      <c r="E39" s="29"/>
      <c r="O39" s="207"/>
      <c r="P39" s="207"/>
      <c r="S39" s="207"/>
      <c r="T39" s="207"/>
    </row>
    <row r="40" spans="1:20" ht="15" thickBot="1" x14ac:dyDescent="0.35">
      <c r="A40" s="204"/>
      <c r="B40" s="73"/>
      <c r="C40" s="203"/>
      <c r="D40" s="28"/>
      <c r="E40" s="29"/>
      <c r="O40" s="207"/>
      <c r="P40" s="207"/>
      <c r="S40" s="207"/>
      <c r="T40" s="207"/>
    </row>
    <row r="41" spans="1:20" ht="15" thickBot="1" x14ac:dyDescent="0.35">
      <c r="A41" s="204"/>
      <c r="B41" s="73"/>
      <c r="C41" s="203"/>
      <c r="D41" s="28"/>
      <c r="E41" s="29"/>
      <c r="O41" s="207"/>
      <c r="P41" s="207"/>
      <c r="S41" s="207"/>
      <c r="T41" s="207"/>
    </row>
    <row r="42" spans="1:20" ht="15" thickBot="1" x14ac:dyDescent="0.35">
      <c r="A42" s="204"/>
      <c r="B42" s="73"/>
      <c r="C42" s="203"/>
      <c r="D42" s="28"/>
      <c r="E42" s="29"/>
      <c r="O42" s="207"/>
      <c r="P42" s="207"/>
      <c r="S42" s="207"/>
      <c r="T42" s="207"/>
    </row>
    <row r="43" spans="1:20" ht="15" thickBot="1" x14ac:dyDescent="0.35">
      <c r="A43" s="204"/>
      <c r="B43" s="73"/>
      <c r="C43" s="203"/>
      <c r="D43" s="28"/>
      <c r="E43" s="29"/>
      <c r="O43" s="207"/>
      <c r="P43" s="207"/>
      <c r="S43" s="207"/>
      <c r="T43" s="207"/>
    </row>
    <row r="44" spans="1:20" ht="15" thickBot="1" x14ac:dyDescent="0.35">
      <c r="A44" s="204"/>
      <c r="B44" s="73"/>
      <c r="C44" s="203"/>
      <c r="D44" s="28"/>
      <c r="E44" s="29"/>
      <c r="O44" s="207"/>
      <c r="P44" s="207"/>
      <c r="S44" s="207"/>
      <c r="T44" s="207"/>
    </row>
    <row r="45" spans="1:20" ht="15" thickBot="1" x14ac:dyDescent="0.35">
      <c r="A45" s="204"/>
      <c r="B45" s="73"/>
      <c r="C45" s="203"/>
      <c r="D45" s="28"/>
      <c r="E45" s="29"/>
      <c r="O45" s="207"/>
      <c r="P45" s="207"/>
      <c r="S45" s="207"/>
      <c r="T45" s="207"/>
    </row>
    <row r="46" spans="1:20" ht="19.8" customHeight="1" thickBot="1" x14ac:dyDescent="0.35">
      <c r="A46" s="204"/>
      <c r="B46" s="73"/>
      <c r="C46" s="203"/>
      <c r="D46" s="28"/>
      <c r="E46" s="29"/>
      <c r="O46" s="207"/>
      <c r="P46" s="207"/>
      <c r="S46" s="207"/>
      <c r="T46" s="207"/>
    </row>
    <row r="47" spans="1:20" ht="15" thickBot="1" x14ac:dyDescent="0.35">
      <c r="A47" s="204"/>
      <c r="B47" s="73"/>
      <c r="C47" s="203"/>
      <c r="D47" s="28"/>
      <c r="E47" s="29"/>
      <c r="O47" s="207"/>
      <c r="P47" s="207"/>
      <c r="S47" s="207"/>
      <c r="T47" s="207"/>
    </row>
    <row r="48" spans="1:20" ht="15" thickBot="1" x14ac:dyDescent="0.35">
      <c r="A48" s="204"/>
      <c r="B48" s="73"/>
      <c r="C48" s="203"/>
      <c r="D48" s="28"/>
      <c r="E48" s="29"/>
      <c r="O48" s="207"/>
      <c r="P48" s="207"/>
      <c r="S48" s="207"/>
      <c r="T48" s="207"/>
    </row>
    <row r="49" spans="1:20" ht="15" thickBot="1" x14ac:dyDescent="0.35">
      <c r="A49" s="204"/>
      <c r="B49" s="73"/>
      <c r="C49" s="203"/>
      <c r="D49" s="28"/>
      <c r="E49" s="29"/>
      <c r="O49" s="207"/>
      <c r="P49" s="207"/>
      <c r="S49" s="207"/>
      <c r="T49" s="207"/>
    </row>
    <row r="50" spans="1:20" ht="15" thickBot="1" x14ac:dyDescent="0.35">
      <c r="A50" s="204"/>
      <c r="B50" s="73"/>
      <c r="C50" s="203"/>
      <c r="D50" s="28"/>
      <c r="E50" s="29"/>
      <c r="O50" s="207"/>
      <c r="P50" s="207"/>
      <c r="S50" s="207"/>
      <c r="T50" s="207"/>
    </row>
    <row r="51" spans="1:20" ht="15" thickBot="1" x14ac:dyDescent="0.35">
      <c r="A51" s="204"/>
      <c r="B51" s="73"/>
      <c r="C51" s="203"/>
      <c r="D51" s="28"/>
      <c r="E51" s="29"/>
      <c r="O51" s="207"/>
      <c r="P51" s="207"/>
      <c r="S51" s="207"/>
      <c r="T51" s="207"/>
    </row>
    <row r="52" spans="1:20" ht="15" thickBot="1" x14ac:dyDescent="0.35">
      <c r="A52" s="204"/>
      <c r="B52" s="73"/>
      <c r="C52" s="203"/>
      <c r="D52" s="28"/>
      <c r="E52" s="29"/>
      <c r="O52" s="207"/>
      <c r="P52" s="207"/>
      <c r="S52" s="207"/>
      <c r="T52" s="207"/>
    </row>
    <row r="53" spans="1:20" ht="15" thickBot="1" x14ac:dyDescent="0.35">
      <c r="A53" s="204"/>
      <c r="B53" s="73"/>
      <c r="C53" s="203"/>
      <c r="D53" s="28"/>
      <c r="E53" s="29"/>
      <c r="O53" s="207"/>
      <c r="P53" s="207"/>
      <c r="S53" s="207"/>
      <c r="T53" s="207"/>
    </row>
    <row r="54" spans="1:20" ht="15" thickBot="1" x14ac:dyDescent="0.35">
      <c r="A54" s="204"/>
      <c r="B54" s="73"/>
      <c r="C54" s="203"/>
      <c r="D54" s="28"/>
      <c r="E54" s="29"/>
      <c r="O54" s="207"/>
      <c r="P54" s="207"/>
      <c r="S54" s="207"/>
      <c r="T54" s="207"/>
    </row>
    <row r="55" spans="1:20" ht="15" thickBot="1" x14ac:dyDescent="0.35">
      <c r="A55" s="204"/>
      <c r="B55" s="73"/>
      <c r="C55" s="203"/>
      <c r="D55" s="28"/>
      <c r="E55" s="29"/>
      <c r="O55" s="207"/>
      <c r="P55" s="207"/>
      <c r="S55" s="207"/>
      <c r="T55" s="207"/>
    </row>
    <row r="56" spans="1:20" ht="15" thickBot="1" x14ac:dyDescent="0.35">
      <c r="A56" s="204"/>
      <c r="B56" s="73"/>
      <c r="C56" s="203"/>
      <c r="D56" s="28"/>
      <c r="E56" s="29"/>
      <c r="O56" s="207"/>
      <c r="P56" s="207"/>
      <c r="S56" s="207"/>
      <c r="T56" s="207"/>
    </row>
    <row r="57" spans="1:20" ht="15" thickBot="1" x14ac:dyDescent="0.35">
      <c r="A57" s="204"/>
      <c r="B57" s="73"/>
      <c r="C57" s="203"/>
      <c r="D57" s="28"/>
      <c r="E57" s="29"/>
      <c r="O57" s="207"/>
      <c r="P57" s="207"/>
      <c r="S57" s="207"/>
      <c r="T57" s="207"/>
    </row>
    <row r="58" spans="1:20" ht="15" thickBot="1" x14ac:dyDescent="0.35">
      <c r="A58" s="204"/>
      <c r="B58" s="73"/>
      <c r="C58" s="203"/>
      <c r="D58" s="28"/>
      <c r="E58" s="29"/>
      <c r="O58" s="207"/>
      <c r="P58" s="207"/>
      <c r="S58" s="207"/>
      <c r="T58" s="207"/>
    </row>
    <row r="59" spans="1:20" ht="15" thickBot="1" x14ac:dyDescent="0.35">
      <c r="A59" s="204"/>
      <c r="B59" s="73"/>
      <c r="C59" s="203"/>
      <c r="D59" s="28"/>
      <c r="E59" s="29"/>
      <c r="O59" s="207"/>
      <c r="P59" s="207"/>
      <c r="S59" s="207"/>
      <c r="T59" s="207"/>
    </row>
    <row r="60" spans="1:20" ht="15" thickBot="1" x14ac:dyDescent="0.35">
      <c r="A60" s="204"/>
      <c r="B60" s="73"/>
      <c r="C60" s="203"/>
      <c r="D60" s="28"/>
      <c r="E60" s="29"/>
      <c r="O60" s="207"/>
      <c r="P60" s="207"/>
      <c r="S60" s="207"/>
      <c r="T60" s="207"/>
    </row>
    <row r="61" spans="1:20" ht="15" thickBot="1" x14ac:dyDescent="0.35">
      <c r="A61" s="204"/>
      <c r="B61" s="73"/>
      <c r="C61" s="203"/>
      <c r="D61" s="28"/>
      <c r="E61" s="29"/>
      <c r="O61" s="207"/>
      <c r="P61" s="207"/>
      <c r="S61" s="207"/>
      <c r="T61" s="207"/>
    </row>
    <row r="62" spans="1:20" ht="15" thickBot="1" x14ac:dyDescent="0.35">
      <c r="A62" s="204"/>
      <c r="B62" s="73"/>
      <c r="C62" s="203"/>
      <c r="D62" s="28"/>
      <c r="E62" s="29"/>
      <c r="O62" s="207"/>
      <c r="P62" s="207"/>
      <c r="S62" s="207"/>
      <c r="T62" s="207"/>
    </row>
    <row r="63" spans="1:20" ht="15" thickBot="1" x14ac:dyDescent="0.35">
      <c r="A63" s="204"/>
      <c r="B63" s="73"/>
      <c r="C63" s="203"/>
      <c r="D63" s="28"/>
      <c r="E63" s="29"/>
      <c r="O63" s="207"/>
      <c r="P63" s="207"/>
      <c r="S63" s="207"/>
      <c r="T63" s="207"/>
    </row>
    <row r="64" spans="1:20" ht="15" thickBot="1" x14ac:dyDescent="0.35">
      <c r="A64" s="204"/>
      <c r="B64" s="73"/>
      <c r="C64" s="203"/>
      <c r="D64" s="28"/>
      <c r="E64" s="29"/>
      <c r="O64" s="207"/>
      <c r="P64" s="207"/>
      <c r="S64" s="207"/>
      <c r="T64" s="207"/>
    </row>
    <row r="65" spans="1:20" ht="15" thickBot="1" x14ac:dyDescent="0.35">
      <c r="A65" s="204"/>
      <c r="B65" s="73"/>
      <c r="C65" s="203"/>
      <c r="D65" s="28"/>
      <c r="E65" s="29"/>
      <c r="O65" s="207"/>
      <c r="P65" s="207"/>
      <c r="S65" s="207"/>
      <c r="T65" s="207"/>
    </row>
    <row r="66" spans="1:20" ht="15" thickBot="1" x14ac:dyDescent="0.35">
      <c r="A66" s="204"/>
      <c r="B66" s="73"/>
      <c r="C66" s="203"/>
      <c r="D66" s="28"/>
      <c r="E66" s="29"/>
      <c r="O66" s="207"/>
      <c r="P66" s="207"/>
      <c r="S66" s="207"/>
      <c r="T66" s="207"/>
    </row>
    <row r="67" spans="1:20" ht="15" thickBot="1" x14ac:dyDescent="0.35">
      <c r="A67" s="204"/>
      <c r="B67" s="73"/>
      <c r="C67" s="203"/>
      <c r="D67" s="28"/>
      <c r="E67" s="29"/>
      <c r="O67" s="207"/>
      <c r="P67" s="207"/>
      <c r="S67" s="207"/>
      <c r="T67" s="207"/>
    </row>
    <row r="68" spans="1:20" x14ac:dyDescent="0.3">
      <c r="C68" s="203"/>
      <c r="O68" s="207"/>
      <c r="P68" s="207"/>
      <c r="S68" s="207"/>
      <c r="T68" s="207"/>
    </row>
    <row r="69" spans="1:20" x14ac:dyDescent="0.3">
      <c r="C69" s="203"/>
    </row>
    <row r="70" spans="1:20" x14ac:dyDescent="0.3">
      <c r="C70" s="203"/>
    </row>
    <row r="71" spans="1:20" x14ac:dyDescent="0.3">
      <c r="C71" s="203"/>
    </row>
    <row r="72" spans="1:20" x14ac:dyDescent="0.3">
      <c r="C72" s="203"/>
    </row>
    <row r="73" spans="1:20" x14ac:dyDescent="0.3">
      <c r="C73" s="203"/>
    </row>
    <row r="74" spans="1:20" x14ac:dyDescent="0.3">
      <c r="C74" s="203"/>
    </row>
    <row r="75" spans="1:20" x14ac:dyDescent="0.3">
      <c r="C75" s="203"/>
    </row>
    <row r="76" spans="1:20" x14ac:dyDescent="0.3">
      <c r="C76" s="203"/>
    </row>
    <row r="77" spans="1:20" x14ac:dyDescent="0.3">
      <c r="C77" s="203"/>
    </row>
    <row r="78" spans="1:20" x14ac:dyDescent="0.3">
      <c r="C78" s="203"/>
    </row>
    <row r="79" spans="1:20" x14ac:dyDescent="0.3">
      <c r="C79" s="203"/>
    </row>
    <row r="80" spans="1:20" x14ac:dyDescent="0.3">
      <c r="C80" s="203"/>
    </row>
    <row r="81" spans="3:3" x14ac:dyDescent="0.3">
      <c r="C81" s="203"/>
    </row>
    <row r="82" spans="3:3" x14ac:dyDescent="0.3">
      <c r="C82" s="203"/>
    </row>
    <row r="83" spans="3:3" x14ac:dyDescent="0.3">
      <c r="C83" s="203"/>
    </row>
    <row r="84" spans="3:3" x14ac:dyDescent="0.3">
      <c r="C84" s="203"/>
    </row>
    <row r="85" spans="3:3" x14ac:dyDescent="0.3">
      <c r="C85" s="203"/>
    </row>
    <row r="86" spans="3:3" x14ac:dyDescent="0.3">
      <c r="C86" s="203"/>
    </row>
    <row r="87" spans="3:3" x14ac:dyDescent="0.3">
      <c r="C87" s="203"/>
    </row>
    <row r="88" spans="3:3" x14ac:dyDescent="0.3">
      <c r="C88" s="203"/>
    </row>
    <row r="89" spans="3:3" x14ac:dyDescent="0.3">
      <c r="C89" s="203"/>
    </row>
    <row r="90" spans="3:3" x14ac:dyDescent="0.3">
      <c r="C90" s="203"/>
    </row>
    <row r="91" spans="3:3" x14ac:dyDescent="0.3">
      <c r="C91" s="203"/>
    </row>
    <row r="92" spans="3:3" x14ac:dyDescent="0.3">
      <c r="C92" s="203"/>
    </row>
    <row r="93" spans="3:3" x14ac:dyDescent="0.3">
      <c r="C93" s="203"/>
    </row>
    <row r="94" spans="3:3" x14ac:dyDescent="0.3">
      <c r="C94" s="203"/>
    </row>
  </sheetData>
  <sheetProtection algorithmName="SHA-512" hashValue="nW9JYRqw1NSGO/AFXFGN/SBGgk5+eoRS2HNPwloJUwElPO55xT/sk/7Xn8aXJhDOFBn4bPZWfn8ZXbdJmpr/eg==" saltValue="fumU19BhG95QsoO5ZS76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375"/>
  <sheetViews>
    <sheetView zoomScale="95" zoomScaleNormal="95" workbookViewId="0">
      <pane ySplit="5" topLeftCell="A7" activePane="bottomLeft" state="frozen"/>
      <selection activeCell="K179" sqref="K179"/>
      <selection pane="bottomLeft" activeCell="H2" sqref="H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07" customWidth="1"/>
    <col min="5" max="5" width="17.109375" style="16" customWidth="1"/>
    <col min="6" max="6" width="21.5546875" style="207" customWidth="1"/>
    <col min="7" max="7" width="26.6640625" style="260" customWidth="1"/>
    <col min="8" max="8" width="25.109375" style="152" customWidth="1"/>
    <col min="9" max="9" width="24" style="207" customWidth="1"/>
    <col min="10" max="10" width="14.5546875" style="16" customWidth="1"/>
    <col min="11" max="11" width="11.77734375" style="16" customWidth="1"/>
    <col min="12" max="12" width="4" customWidth="1"/>
    <col min="13" max="13" width="11" style="16" hidden="1" customWidth="1"/>
    <col min="14" max="14" width="3.33203125" style="100"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07"/>
  </cols>
  <sheetData>
    <row r="1" spans="1:122" ht="15" thickBot="1" x14ac:dyDescent="0.35">
      <c r="B1" s="262" t="s">
        <v>206</v>
      </c>
      <c r="C1" s="262"/>
      <c r="E1" s="208" t="s">
        <v>6</v>
      </c>
      <c r="F1" s="209">
        <v>2022</v>
      </c>
      <c r="G1" s="51" t="s">
        <v>47</v>
      </c>
      <c r="H1" s="210"/>
      <c r="I1" s="211"/>
      <c r="J1" s="212"/>
      <c r="M1" s="16" t="s">
        <v>16</v>
      </c>
      <c r="O1" s="16">
        <v>1</v>
      </c>
      <c r="P1" s="16" t="s">
        <v>476</v>
      </c>
    </row>
    <row r="2" spans="1:122" ht="44.25" customHeight="1" thickBot="1" x14ac:dyDescent="0.35">
      <c r="B2" s="487" t="s">
        <v>155</v>
      </c>
      <c r="C2" s="488"/>
      <c r="D2" s="213" t="s">
        <v>305</v>
      </c>
      <c r="E2" s="485" t="s">
        <v>156</v>
      </c>
      <c r="F2" s="485"/>
      <c r="G2" s="486"/>
      <c r="H2" s="333" t="s">
        <v>835</v>
      </c>
      <c r="M2" s="16" t="s">
        <v>17</v>
      </c>
      <c r="N2" s="100">
        <v>50</v>
      </c>
      <c r="O2" s="16">
        <v>2</v>
      </c>
      <c r="P2" s="16">
        <v>9004</v>
      </c>
    </row>
    <row r="3" spans="1:122" ht="15" thickBot="1" x14ac:dyDescent="0.35">
      <c r="B3" s="263" t="s">
        <v>0</v>
      </c>
      <c r="C3" s="264"/>
      <c r="D3" s="215" t="e">
        <f>VLOOKUP(D2,'Unit Names(H)'!A2:B138,2,FALSE)</f>
        <v>#N/A</v>
      </c>
      <c r="E3" s="299"/>
      <c r="F3" s="216"/>
      <c r="G3" s="217"/>
      <c r="H3" s="214"/>
      <c r="N3" s="100">
        <v>51</v>
      </c>
      <c r="O3" s="16">
        <v>3</v>
      </c>
    </row>
    <row r="4" spans="1:122" ht="15" thickBot="1" x14ac:dyDescent="0.35">
      <c r="B4" s="265" t="s">
        <v>297</v>
      </c>
      <c r="C4" s="266"/>
      <c r="D4" s="218"/>
      <c r="E4" s="218"/>
      <c r="F4" s="219"/>
      <c r="G4" s="220"/>
      <c r="H4" s="214"/>
      <c r="I4" s="1"/>
      <c r="M4" s="16" t="s">
        <v>174</v>
      </c>
      <c r="N4" s="100">
        <v>52</v>
      </c>
      <c r="O4" s="16">
        <v>4</v>
      </c>
    </row>
    <row r="5" spans="1:122" ht="37.5" customHeight="1" x14ac:dyDescent="0.3">
      <c r="A5" s="200" t="s">
        <v>204</v>
      </c>
      <c r="B5" s="141" t="s">
        <v>33</v>
      </c>
      <c r="C5" s="141" t="s">
        <v>48</v>
      </c>
      <c r="D5" s="221" t="s">
        <v>1</v>
      </c>
      <c r="E5" s="221">
        <v>2021</v>
      </c>
      <c r="F5" s="222">
        <v>2022</v>
      </c>
      <c r="G5" s="223" t="s">
        <v>301</v>
      </c>
      <c r="H5" s="224" t="s">
        <v>159</v>
      </c>
      <c r="I5" s="209" t="s">
        <v>2</v>
      </c>
      <c r="M5" s="16" t="s">
        <v>231</v>
      </c>
    </row>
    <row r="6" spans="1:122" ht="33" customHeight="1" x14ac:dyDescent="0.3">
      <c r="A6" s="49"/>
      <c r="B6" s="271" t="s">
        <v>49</v>
      </c>
      <c r="C6" s="272"/>
      <c r="D6" s="273"/>
      <c r="E6" s="274"/>
      <c r="F6" s="277"/>
      <c r="G6" s="278"/>
      <c r="H6" s="15"/>
      <c r="I6" s="38"/>
      <c r="M6" s="16" t="s">
        <v>218</v>
      </c>
    </row>
    <row r="7" spans="1:122" ht="59.25" customHeight="1" x14ac:dyDescent="0.3">
      <c r="A7" s="49">
        <v>502</v>
      </c>
      <c r="B7" s="3" t="s">
        <v>20</v>
      </c>
      <c r="C7" s="200" t="s">
        <v>51</v>
      </c>
      <c r="D7" s="206" t="s">
        <v>298</v>
      </c>
      <c r="E7" s="199" t="e">
        <f>INDEX('PY1 Data(H)'!$A$1:$CZ$258,MATCH('Unit Data from Audit Worksheet'!$A7,'PY1 Data(H)'!$A$1:$A$258,0),MATCH('Unit Data from Audit Worksheet'!$D$2,'PY1 Data(H)'!$A$1:$CZ$1,0))</f>
        <v>#N/A</v>
      </c>
      <c r="F7" s="98">
        <v>0</v>
      </c>
      <c r="G7" s="226">
        <f>IF(F7&lt;0,"Note: Number is normally positive.",)</f>
        <v>0</v>
      </c>
      <c r="H7" s="15"/>
      <c r="I7" s="38"/>
      <c r="J7" s="480"/>
      <c r="K7" s="332"/>
      <c r="M7" s="16" t="s">
        <v>232</v>
      </c>
    </row>
    <row r="8" spans="1:122" ht="59.25" customHeight="1" x14ac:dyDescent="0.3">
      <c r="A8" s="49">
        <v>503</v>
      </c>
      <c r="B8" s="3" t="s">
        <v>20</v>
      </c>
      <c r="C8" s="200" t="s">
        <v>51</v>
      </c>
      <c r="D8" s="48" t="s">
        <v>50</v>
      </c>
      <c r="E8" s="199" t="e">
        <f>INDEX('PY1 Data(H)'!$A$1:$CZ$258,MATCH('Unit Data from Audit Worksheet'!$A8,'PY1 Data(H)'!$A$1:$A$258,0),MATCH('Unit Data from Audit Worksheet'!$D$2,'PY1 Data(H)'!$A$1:$CZ$1,0))</f>
        <v>#N/A</v>
      </c>
      <c r="F8" s="450">
        <v>0</v>
      </c>
      <c r="G8" s="226">
        <f>IF(F8&lt;0,"Note: Number is normally positive.",)</f>
        <v>0</v>
      </c>
      <c r="H8" s="15"/>
      <c r="I8" s="38"/>
      <c r="J8" s="425"/>
      <c r="K8" s="332"/>
      <c r="M8" s="16" t="s">
        <v>233</v>
      </c>
    </row>
    <row r="9" spans="1:122" ht="25.5" customHeight="1" x14ac:dyDescent="0.3">
      <c r="A9" s="49"/>
      <c r="B9" s="281" t="s">
        <v>175</v>
      </c>
      <c r="C9" s="463"/>
      <c r="D9" s="273"/>
      <c r="E9" s="274"/>
      <c r="F9" s="275"/>
      <c r="G9" s="276"/>
      <c r="H9" s="15"/>
      <c r="I9" s="38"/>
      <c r="J9" s="425"/>
      <c r="K9" s="332"/>
    </row>
    <row r="10" spans="1:122" s="16" customFormat="1" ht="71.400000000000006" customHeight="1" x14ac:dyDescent="0.3">
      <c r="A10" s="49">
        <v>592</v>
      </c>
      <c r="B10" s="200" t="s">
        <v>21</v>
      </c>
      <c r="C10" s="200" t="s">
        <v>177</v>
      </c>
      <c r="D10" s="206" t="s">
        <v>299</v>
      </c>
      <c r="E10" s="199" t="e">
        <f>INDEX('PY1 Data(H)'!$A$1:$CZ$258,MATCH('Unit Data from Audit Worksheet'!$A10,'PY1 Data(H)'!$A$1:$A$258,0),MATCH('Unit Data from Audit Worksheet'!$D$2,'PY1 Data(H)'!$A$1:$CZ$1,0))</f>
        <v>#N/A</v>
      </c>
      <c r="F10" s="99">
        <v>0</v>
      </c>
      <c r="G10" s="226"/>
      <c r="H10" s="227"/>
      <c r="J10" s="481"/>
      <c r="K10" s="332"/>
      <c r="L10"/>
      <c r="N10" s="10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53.4" customHeight="1" x14ac:dyDescent="0.3">
      <c r="A11" s="49">
        <v>591</v>
      </c>
      <c r="B11" s="200" t="s">
        <v>21</v>
      </c>
      <c r="C11" s="200" t="s">
        <v>177</v>
      </c>
      <c r="D11" s="48" t="s">
        <v>178</v>
      </c>
      <c r="E11" s="199" t="e">
        <f>INDEX('PY1 Data(H)'!$A$1:$CZ$258,MATCH('Unit Data from Audit Worksheet'!$A11,'PY1 Data(H)'!$A$1:$A$258,0),MATCH('Unit Data from Audit Worksheet'!$D$2,'PY1 Data(H)'!$A$1:$CZ$1,0))</f>
        <v>#N/A</v>
      </c>
      <c r="F11" s="99">
        <v>0</v>
      </c>
      <c r="G11" s="226">
        <f>IF(F11&lt;0,"Error: Enter as positive.",)</f>
        <v>0</v>
      </c>
      <c r="H11" s="227"/>
      <c r="J11" s="481"/>
      <c r="K11" s="332"/>
      <c r="L11"/>
      <c r="N11" s="10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40.5" customHeight="1" x14ac:dyDescent="0.3">
      <c r="A12" s="479"/>
      <c r="B12" s="281" t="s">
        <v>547</v>
      </c>
      <c r="C12" s="463"/>
      <c r="D12" s="271"/>
      <c r="E12" s="271"/>
      <c r="F12" s="279"/>
      <c r="G12" s="280"/>
      <c r="H12" s="230"/>
      <c r="I12" s="38"/>
      <c r="J12" s="425"/>
      <c r="K12" s="332"/>
    </row>
    <row r="13" spans="1:122" ht="40.5" customHeight="1" x14ac:dyDescent="0.3">
      <c r="A13" s="49">
        <v>36</v>
      </c>
      <c r="B13" s="420" t="s">
        <v>199</v>
      </c>
      <c r="C13" s="438" t="s">
        <v>548</v>
      </c>
      <c r="D13" s="426" t="s">
        <v>558</v>
      </c>
      <c r="E13" s="199" t="e">
        <f>INDEX('PY1 Data(H)'!$A$1:$CZ$258,MATCH('Unit Data from Audit Worksheet'!$A13,'PY1 Data(H)'!$A$1:$A$258,0),MATCH('Unit Data from Audit Worksheet'!$D$2,'PY1 Data(H)'!$A$1:$CZ$1,0))</f>
        <v>#N/A</v>
      </c>
      <c r="F13" s="99">
        <v>0</v>
      </c>
      <c r="G13" s="437"/>
      <c r="H13" s="230"/>
      <c r="I13" s="38"/>
      <c r="J13" s="481"/>
      <c r="K13" s="332"/>
      <c r="L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row>
    <row r="14" spans="1:122" ht="59.25" customHeight="1" x14ac:dyDescent="0.3">
      <c r="A14" s="419">
        <v>534</v>
      </c>
      <c r="B14" s="420" t="s">
        <v>199</v>
      </c>
      <c r="C14" s="438" t="s">
        <v>548</v>
      </c>
      <c r="D14" s="421" t="s">
        <v>549</v>
      </c>
      <c r="E14" s="199" t="e">
        <f>INDEX('PY1 Data(H)'!$A$1:$CZ$258,MATCH('Unit Data from Audit Worksheet'!$A14,'PY1 Data(H)'!$A$1:$A$258,0),MATCH('Unit Data from Audit Worksheet'!$D$2,'PY1 Data(H)'!$A$1:$CZ$1,0))</f>
        <v>#N/A</v>
      </c>
      <c r="F14" s="99">
        <v>0</v>
      </c>
      <c r="G14" s="226"/>
      <c r="H14" s="231"/>
      <c r="I14" s="38"/>
      <c r="J14" s="481"/>
      <c r="K14" s="332"/>
    </row>
    <row r="15" spans="1:122" ht="65.400000000000006" customHeight="1" x14ac:dyDescent="0.3">
      <c r="A15" s="422">
        <v>13</v>
      </c>
      <c r="B15" s="420" t="s">
        <v>550</v>
      </c>
      <c r="C15" s="464" t="s">
        <v>551</v>
      </c>
      <c r="D15" s="423" t="s">
        <v>552</v>
      </c>
      <c r="E15" s="199" t="e">
        <f>INDEX('PY1 Data(H)'!$A$1:$CZ$258,MATCH('Unit Data from Audit Worksheet'!$A15,'PY1 Data(H)'!$A$1:$A$258,0),MATCH('Unit Data from Audit Worksheet'!$D$2,'PY1 Data(H)'!$A$1:$CZ$1,0))</f>
        <v>#N/A</v>
      </c>
      <c r="F15" s="99">
        <v>0</v>
      </c>
      <c r="G15" s="226">
        <f>IF(F15&lt;0,"Note: Number is normally positive.",)</f>
        <v>0</v>
      </c>
      <c r="H15" s="15"/>
      <c r="I15" s="38"/>
      <c r="J15" s="481"/>
      <c r="K15" s="332"/>
    </row>
    <row r="16" spans="1:122" ht="162.6" customHeight="1" x14ac:dyDescent="0.3">
      <c r="A16" s="422">
        <v>14</v>
      </c>
      <c r="B16" s="420" t="s">
        <v>550</v>
      </c>
      <c r="C16" s="464" t="s">
        <v>551</v>
      </c>
      <c r="D16" s="423" t="s">
        <v>553</v>
      </c>
      <c r="E16" s="199" t="e">
        <f>INDEX('PY1 Data(H)'!$A$1:$CZ$258,MATCH('Unit Data from Audit Worksheet'!$A16,'PY1 Data(H)'!$A$1:$A$258,0),MATCH('Unit Data from Audit Worksheet'!$D$2,'PY1 Data(H)'!$A$1:$CZ$1,0))</f>
        <v>#N/A</v>
      </c>
      <c r="F16" s="99">
        <v>0</v>
      </c>
      <c r="G16" s="451">
        <f>IF(F16&lt;0,"Error: Enter as positive.",)</f>
        <v>0</v>
      </c>
      <c r="H16" s="15"/>
      <c r="I16" s="38"/>
      <c r="J16" s="482"/>
      <c r="K16" s="332"/>
    </row>
    <row r="17" spans="1:1880" ht="67.5" customHeight="1" x14ac:dyDescent="0.3">
      <c r="A17" s="49">
        <v>34</v>
      </c>
      <c r="B17" s="420" t="s">
        <v>550</v>
      </c>
      <c r="C17" s="438" t="s">
        <v>548</v>
      </c>
      <c r="D17" s="426" t="s">
        <v>559</v>
      </c>
      <c r="E17" s="199" t="e">
        <f>INDEX('PY1 Data(H)'!$A$1:$CZ$258,MATCH('Unit Data from Audit Worksheet'!$A17,'PY1 Data(H)'!$A$1:$A$258,0),MATCH('Unit Data from Audit Worksheet'!$D$2,'PY1 Data(H)'!$A$1:$CZ$1,0))</f>
        <v>#N/A</v>
      </c>
      <c r="F17" s="99">
        <v>0</v>
      </c>
      <c r="G17" s="226">
        <f>IF(F17&lt;0,"Note: Number is normally positive.",)</f>
        <v>0</v>
      </c>
      <c r="H17" s="15"/>
      <c r="I17" s="38"/>
      <c r="J17" s="482"/>
      <c r="K17" s="332"/>
    </row>
    <row r="18" spans="1:1880" ht="66" customHeight="1" x14ac:dyDescent="0.3">
      <c r="A18" s="424">
        <v>35</v>
      </c>
      <c r="B18" s="420" t="s">
        <v>550</v>
      </c>
      <c r="C18" s="438" t="s">
        <v>548</v>
      </c>
      <c r="D18" s="426" t="s">
        <v>560</v>
      </c>
      <c r="E18" s="199" t="e">
        <f>INDEX('PY1 Data(H)'!$A$1:$CZ$258,MATCH('Unit Data from Audit Worksheet'!$A18,'PY1 Data(H)'!$A$1:$A$258,0),MATCH('Unit Data from Audit Worksheet'!$D$2,'PY1 Data(H)'!$A$1:$CZ$1,0))</f>
        <v>#N/A</v>
      </c>
      <c r="F18" s="99">
        <v>0</v>
      </c>
      <c r="G18" s="232"/>
      <c r="H18" s="15"/>
      <c r="I18" s="38"/>
      <c r="J18" s="482"/>
      <c r="K18" s="332"/>
    </row>
    <row r="19" spans="1:1880" ht="61.2" customHeight="1" x14ac:dyDescent="0.3">
      <c r="A19" s="424">
        <v>37</v>
      </c>
      <c r="B19" s="420" t="s">
        <v>550</v>
      </c>
      <c r="C19" s="438" t="s">
        <v>548</v>
      </c>
      <c r="D19" s="426" t="s">
        <v>561</v>
      </c>
      <c r="E19" s="199" t="e">
        <f>INDEX('PY1 Data(H)'!$A$1:$CZ$258,MATCH('Unit Data from Audit Worksheet'!$A19,'PY1 Data(H)'!$A$1:$A$258,0),MATCH('Unit Data from Audit Worksheet'!$D$2,'PY1 Data(H)'!$A$1:$CZ$1,0))</f>
        <v>#N/A</v>
      </c>
      <c r="F19" s="99">
        <v>0</v>
      </c>
      <c r="G19" s="226"/>
      <c r="H19" s="15"/>
      <c r="I19" s="38"/>
      <c r="J19" s="482"/>
      <c r="K19" s="332"/>
    </row>
    <row r="20" spans="1:1880" ht="41.4" customHeight="1" x14ac:dyDescent="0.3">
      <c r="A20" s="424">
        <v>38</v>
      </c>
      <c r="B20" s="420" t="s">
        <v>550</v>
      </c>
      <c r="C20" s="438" t="s">
        <v>548</v>
      </c>
      <c r="D20" s="426" t="s">
        <v>562</v>
      </c>
      <c r="E20" s="199" t="e">
        <f>INDEX('PY1 Data(H)'!$A$1:$CZ$258,MATCH('Unit Data from Audit Worksheet'!$A20,'PY1 Data(H)'!$A$1:$A$258,0),MATCH('Unit Data from Audit Worksheet'!$D$2,'PY1 Data(H)'!$A$1:$CZ$1,0))</f>
        <v>#N/A</v>
      </c>
      <c r="F20" s="99">
        <v>0</v>
      </c>
      <c r="G20" s="451">
        <f>IF(F20&lt;0,"Error: Enter as positive.",)</f>
        <v>0</v>
      </c>
      <c r="H20" s="15"/>
      <c r="I20" s="38"/>
      <c r="J20" s="482"/>
      <c r="K20" s="332"/>
    </row>
    <row r="21" spans="1:1880" ht="85.2" customHeight="1" x14ac:dyDescent="0.3">
      <c r="A21" s="424">
        <v>32</v>
      </c>
      <c r="B21" s="420" t="s">
        <v>199</v>
      </c>
      <c r="C21" s="464" t="s">
        <v>554</v>
      </c>
      <c r="D21" s="423" t="s">
        <v>555</v>
      </c>
      <c r="E21" s="199" t="e">
        <f>INDEX('PY1 Data(H)'!$A$1:$CZ$258,MATCH('Unit Data from Audit Worksheet'!$A21,'PY1 Data(H)'!$A$1:$A$258,0),MATCH('Unit Data from Audit Worksheet'!$D$2,'PY1 Data(H)'!$A$1:$CZ$1,0))</f>
        <v>#N/A</v>
      </c>
      <c r="F21" s="99">
        <v>0</v>
      </c>
      <c r="G21" s="451">
        <f>IF(F21&lt;0,"Error: Enter as positive.",)</f>
        <v>0</v>
      </c>
      <c r="H21" s="15"/>
      <c r="I21" s="38"/>
      <c r="J21" s="482"/>
      <c r="K21" s="332"/>
      <c r="L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row>
    <row r="22" spans="1:1880" ht="59.4" customHeight="1" x14ac:dyDescent="0.3">
      <c r="A22" s="424">
        <v>40</v>
      </c>
      <c r="B22" s="420" t="s">
        <v>550</v>
      </c>
      <c r="C22" s="464" t="s">
        <v>563</v>
      </c>
      <c r="D22" s="426" t="s">
        <v>564</v>
      </c>
      <c r="E22" s="199" t="e">
        <f>INDEX('PY1 Data(H)'!$A$1:$CZ$258,MATCH('Unit Data from Audit Worksheet'!$A22,'PY1 Data(H)'!$A$1:$A$258,0),MATCH('Unit Data from Audit Worksheet'!$D$2,'PY1 Data(H)'!$A$1:$CZ$1,0))</f>
        <v>#N/A</v>
      </c>
      <c r="F22" s="99">
        <v>0</v>
      </c>
      <c r="G22" s="226"/>
      <c r="H22" s="15"/>
      <c r="I22" s="38"/>
      <c r="J22" s="482"/>
      <c r="K22" s="332"/>
      <c r="L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row>
    <row r="23" spans="1:1880" s="236" customFormat="1" ht="60.6" customHeight="1" x14ac:dyDescent="0.3">
      <c r="A23" s="424">
        <v>107</v>
      </c>
      <c r="B23" s="420" t="s">
        <v>550</v>
      </c>
      <c r="C23" s="464" t="s">
        <v>563</v>
      </c>
      <c r="D23" s="426" t="s">
        <v>565</v>
      </c>
      <c r="E23" s="199" t="e">
        <f>INDEX('PY1 Data(H)'!$A$1:$CZ$258,MATCH('Unit Data from Audit Worksheet'!$A23,'PY1 Data(H)'!$A$1:$A$258,0),MATCH('Unit Data from Audit Worksheet'!$D$2,'PY1 Data(H)'!$A$1:$CZ$1,0))</f>
        <v>#N/A</v>
      </c>
      <c r="F23" s="99">
        <v>0</v>
      </c>
      <c r="G23" s="226"/>
      <c r="H23" s="15"/>
      <c r="I23" s="234"/>
      <c r="J23" s="482"/>
      <c r="K23" s="332"/>
      <c r="L23"/>
      <c r="M23" s="16"/>
      <c r="N23" s="100"/>
      <c r="O23" s="16"/>
      <c r="P23" s="16"/>
      <c r="Q23" s="16"/>
      <c r="R23" s="16"/>
      <c r="S23" s="16"/>
      <c r="T23" s="16"/>
      <c r="U23" s="16"/>
      <c r="V23" s="16"/>
      <c r="W23" s="16"/>
      <c r="X23" s="1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row>
    <row r="24" spans="1:1880" s="236" customFormat="1" ht="68.400000000000006" customHeight="1" x14ac:dyDescent="0.3">
      <c r="A24" s="424">
        <v>108</v>
      </c>
      <c r="B24" s="420" t="s">
        <v>550</v>
      </c>
      <c r="C24" s="464" t="s">
        <v>563</v>
      </c>
      <c r="D24" s="426" t="s">
        <v>566</v>
      </c>
      <c r="E24" s="199" t="e">
        <f>INDEX('PY1 Data(H)'!$A$1:$CZ$258,MATCH('Unit Data from Audit Worksheet'!$A24,'PY1 Data(H)'!$A$1:$A$258,0),MATCH('Unit Data from Audit Worksheet'!$D$2,'PY1 Data(H)'!$A$1:$CZ$1,0))</f>
        <v>#N/A</v>
      </c>
      <c r="F24" s="99">
        <v>0</v>
      </c>
      <c r="G24" s="451">
        <f>IF(F24&lt;0,"Error: Enter as positive.",)</f>
        <v>0</v>
      </c>
      <c r="H24" s="15"/>
      <c r="I24" s="234"/>
      <c r="J24" s="482"/>
      <c r="K24" s="332"/>
      <c r="L24"/>
      <c r="M24" s="16"/>
      <c r="N24" s="100"/>
      <c r="O24" s="16"/>
      <c r="P24" s="16"/>
      <c r="Q24" s="16"/>
      <c r="R24" s="16"/>
      <c r="S24" s="16"/>
      <c r="T24" s="16"/>
      <c r="U24" s="16"/>
      <c r="V24" s="16"/>
      <c r="W24" s="16"/>
      <c r="X24" s="1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row>
    <row r="25" spans="1:1880" s="236" customFormat="1" ht="84.6" customHeight="1" x14ac:dyDescent="0.3">
      <c r="A25" s="424">
        <v>41</v>
      </c>
      <c r="B25" s="420" t="s">
        <v>550</v>
      </c>
      <c r="C25" s="464" t="s">
        <v>563</v>
      </c>
      <c r="D25" s="426" t="s">
        <v>567</v>
      </c>
      <c r="E25" s="199" t="e">
        <f>INDEX('PY1 Data(H)'!$A$1:$CZ$258,MATCH('Unit Data from Audit Worksheet'!$A25,'PY1 Data(H)'!$A$1:$A$258,0),MATCH('Unit Data from Audit Worksheet'!$D$2,'PY1 Data(H)'!$A$1:$CZ$1,0))</f>
        <v>#N/A</v>
      </c>
      <c r="F25" s="99">
        <v>0</v>
      </c>
      <c r="G25" s="451">
        <f>IF(F25&lt;0,"Error: Enter as positive.",)</f>
        <v>0</v>
      </c>
      <c r="H25" s="15"/>
      <c r="I25" s="234"/>
      <c r="J25" s="482"/>
      <c r="K25" s="332"/>
      <c r="L25"/>
      <c r="M25" s="16"/>
      <c r="N25" s="100"/>
      <c r="O25" s="16"/>
      <c r="P25" s="16"/>
      <c r="Q25" s="16"/>
      <c r="R25" s="16"/>
      <c r="S25" s="16"/>
      <c r="T25" s="16"/>
      <c r="U25" s="16"/>
      <c r="V25" s="16"/>
      <c r="W25" s="16"/>
      <c r="X25" s="1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row>
    <row r="26" spans="1:1880" ht="69" customHeight="1" x14ac:dyDescent="0.3">
      <c r="A26" s="424">
        <v>194</v>
      </c>
      <c r="B26" s="420" t="s">
        <v>550</v>
      </c>
      <c r="C26" s="464" t="s">
        <v>563</v>
      </c>
      <c r="D26" s="426" t="s">
        <v>568</v>
      </c>
      <c r="E26" s="199" t="e">
        <f>INDEX('PY1 Data(H)'!$A$1:$CZ$258,MATCH('Unit Data from Audit Worksheet'!$A26,'PY1 Data(H)'!$A$1:$A$258,0),MATCH('Unit Data from Audit Worksheet'!$D$2,'PY1 Data(H)'!$A$1:$CZ$1,0))</f>
        <v>#N/A</v>
      </c>
      <c r="F26" s="99">
        <v>0</v>
      </c>
      <c r="G26" s="232"/>
      <c r="H26" s="15"/>
      <c r="I26" s="38"/>
      <c r="J26" s="424"/>
      <c r="K26" s="332"/>
    </row>
    <row r="27" spans="1:1880" ht="81" customHeight="1" x14ac:dyDescent="0.3">
      <c r="A27" s="424">
        <v>294</v>
      </c>
      <c r="B27" s="420" t="s">
        <v>550</v>
      </c>
      <c r="C27" s="464" t="s">
        <v>563</v>
      </c>
      <c r="D27" s="426" t="s">
        <v>569</v>
      </c>
      <c r="E27" s="199" t="e">
        <f>INDEX('PY1 Data(H)'!$A$1:$CZ$258,MATCH('Unit Data from Audit Worksheet'!$A27,'PY1 Data(H)'!$A$1:$A$258,0),MATCH('Unit Data from Audit Worksheet'!$D$2,'PY1 Data(H)'!$A$1:$CZ$1,0))</f>
        <v>#N/A</v>
      </c>
      <c r="F27" s="99">
        <v>0</v>
      </c>
      <c r="G27" s="232"/>
      <c r="H27" s="15"/>
      <c r="I27" s="228"/>
      <c r="J27" s="482"/>
      <c r="K27" s="332"/>
    </row>
    <row r="28" spans="1:1880" ht="94.2" customHeight="1" x14ac:dyDescent="0.3">
      <c r="A28" s="424">
        <v>33</v>
      </c>
      <c r="B28" s="420" t="s">
        <v>199</v>
      </c>
      <c r="C28" s="464" t="s">
        <v>556</v>
      </c>
      <c r="D28" s="423" t="s">
        <v>153</v>
      </c>
      <c r="E28" s="199" t="e">
        <f>INDEX('PY1 Data(H)'!$A$1:$CZ$258,MATCH('Unit Data from Audit Worksheet'!$A28,'PY1 Data(H)'!$A$1:$A$258,0),MATCH('Unit Data from Audit Worksheet'!$D$2,'PY1 Data(H)'!$A$1:$CZ$1,0))</f>
        <v>#N/A</v>
      </c>
      <c r="F28" s="99">
        <v>0</v>
      </c>
      <c r="G28" s="232"/>
      <c r="H28" s="15"/>
      <c r="I28" s="228"/>
      <c r="J28" s="482"/>
      <c r="K28" s="332"/>
      <c r="L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row>
    <row r="29" spans="1:1880" ht="84" customHeight="1" x14ac:dyDescent="0.3">
      <c r="A29" s="424">
        <v>104</v>
      </c>
      <c r="B29" s="420" t="s">
        <v>199</v>
      </c>
      <c r="C29" s="438" t="s">
        <v>570</v>
      </c>
      <c r="D29" s="426" t="s">
        <v>571</v>
      </c>
      <c r="E29" s="199" t="e">
        <f>INDEX('PY1 Data(H)'!$A$1:$CZ$258,MATCH('Unit Data from Audit Worksheet'!$A29,'PY1 Data(H)'!$A$1:$A$258,0),MATCH('Unit Data from Audit Worksheet'!$D$2,'PY1 Data(H)'!$A$1:$CZ$1,0))</f>
        <v>#N/A</v>
      </c>
      <c r="F29" s="99">
        <v>0</v>
      </c>
      <c r="G29" s="232"/>
      <c r="H29" s="15"/>
      <c r="I29" s="228"/>
      <c r="J29" s="482"/>
      <c r="K29" s="332"/>
      <c r="L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row>
    <row r="30" spans="1:1880" ht="76.2" customHeight="1" x14ac:dyDescent="0.3">
      <c r="A30" s="424">
        <v>39</v>
      </c>
      <c r="B30" s="420" t="s">
        <v>199</v>
      </c>
      <c r="C30" s="438" t="s">
        <v>570</v>
      </c>
      <c r="D30" s="426" t="s">
        <v>572</v>
      </c>
      <c r="E30" s="199" t="e">
        <f>INDEX('PY1 Data(H)'!$A$1:$CZ$258,MATCH('Unit Data from Audit Worksheet'!$A30,'PY1 Data(H)'!$A$1:$A$258,0),MATCH('Unit Data from Audit Worksheet'!$D$2,'PY1 Data(H)'!$A$1:$CZ$1,0))</f>
        <v>#N/A</v>
      </c>
      <c r="F30" s="99">
        <v>0</v>
      </c>
      <c r="G30" s="232"/>
      <c r="H30" s="15"/>
      <c r="I30" s="228"/>
      <c r="J30" s="482"/>
      <c r="K30" s="332"/>
      <c r="L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4"/>
      <c r="BW30" s="94"/>
      <c r="BX30" s="94"/>
      <c r="BY30" s="94"/>
      <c r="BZ30" s="94"/>
      <c r="CA30" s="94"/>
      <c r="CB30" s="94"/>
      <c r="CC30" s="94"/>
      <c r="CD30" s="94"/>
      <c r="CE30" s="94"/>
      <c r="CF30" s="94"/>
      <c r="CG30" s="94"/>
      <c r="CH30" s="94"/>
      <c r="CI30" s="94"/>
      <c r="CJ30" s="94"/>
      <c r="CK30" s="94"/>
      <c r="CL30" s="94"/>
      <c r="CM30" s="94"/>
      <c r="CN30" s="94"/>
      <c r="CO30" s="94"/>
      <c r="CP30" s="94"/>
      <c r="CQ30" s="94"/>
      <c r="CR30" s="94"/>
      <c r="CS30" s="94"/>
      <c r="CT30" s="94"/>
      <c r="CU30" s="94"/>
      <c r="CV30" s="94"/>
      <c r="CW30" s="94"/>
      <c r="CX30" s="94"/>
      <c r="CY30" s="94"/>
      <c r="CZ30" s="94"/>
      <c r="DA30" s="94"/>
      <c r="DB30" s="94"/>
      <c r="DC30" s="94"/>
      <c r="DD30" s="94"/>
      <c r="DE30" s="94"/>
      <c r="DF30" s="94"/>
      <c r="DG30" s="94"/>
      <c r="DH30" s="94"/>
      <c r="DI30" s="94"/>
      <c r="DJ30" s="94"/>
      <c r="DK30" s="94"/>
      <c r="DL30" s="94"/>
      <c r="DM30" s="94"/>
      <c r="DN30" s="94"/>
      <c r="DO30" s="94"/>
      <c r="DP30" s="94"/>
      <c r="DQ30" s="94"/>
      <c r="DR30" s="94"/>
    </row>
    <row r="31" spans="1:1880" ht="39" customHeight="1" x14ac:dyDescent="0.3">
      <c r="A31" s="49"/>
      <c r="B31" s="268" t="s">
        <v>196</v>
      </c>
      <c r="C31" s="465"/>
      <c r="D31" s="43"/>
      <c r="E31" s="235"/>
      <c r="F31" s="452"/>
      <c r="G31" s="225"/>
      <c r="H31" s="227"/>
      <c r="I31" s="240"/>
      <c r="J31" s="424"/>
      <c r="K31" s="332"/>
    </row>
    <row r="32" spans="1:1880" ht="107.4" customHeight="1" x14ac:dyDescent="0.3">
      <c r="A32" s="52">
        <v>622</v>
      </c>
      <c r="B32" s="237" t="s">
        <v>176</v>
      </c>
      <c r="C32" s="466" t="s">
        <v>195</v>
      </c>
      <c r="D32" s="52" t="s">
        <v>292</v>
      </c>
      <c r="E32" s="199" t="e">
        <f>INDEX('PY1 Data(H)'!$A$1:$CZ$258,MATCH('Unit Data from Audit Worksheet'!$A32,'PY1 Data(H)'!$A$1:$A$258,0),MATCH('Unit Data from Audit Worksheet'!$D$2,'PY1 Data(H)'!$A$1:$CZ$1,0))</f>
        <v>#N/A</v>
      </c>
      <c r="F32" s="99">
        <v>0</v>
      </c>
      <c r="G32" s="226"/>
      <c r="H32" s="226">
        <f>IF(F34&lt;0,"Error: Enter as positive.",)</f>
        <v>0</v>
      </c>
      <c r="I32" s="241"/>
      <c r="J32" s="425"/>
      <c r="K32" s="332"/>
    </row>
    <row r="33" spans="1:122" ht="191.4" customHeight="1" x14ac:dyDescent="0.3">
      <c r="A33" s="49">
        <v>577</v>
      </c>
      <c r="B33" s="200"/>
      <c r="C33" s="200" t="s">
        <v>158</v>
      </c>
      <c r="D33" s="426" t="s">
        <v>834</v>
      </c>
      <c r="E33" s="313"/>
      <c r="F33" s="98"/>
      <c r="G33" s="314" t="str">
        <f>IF(F33="Yes","In this cell - Please include the name of the plan, a brief description of the benefit and the population group that received the benefits."," ")</f>
        <v xml:space="preserve"> </v>
      </c>
      <c r="H33" s="226"/>
      <c r="I33" s="49"/>
      <c r="J33" s="433"/>
      <c r="K33" s="332"/>
    </row>
    <row r="34" spans="1:122" ht="34.799999999999997" customHeight="1" x14ac:dyDescent="0.3">
      <c r="A34" s="49"/>
      <c r="B34" s="281" t="s">
        <v>3</v>
      </c>
      <c r="C34" s="463"/>
      <c r="D34" s="282"/>
      <c r="E34" s="282"/>
      <c r="F34" s="284"/>
      <c r="G34" s="276"/>
      <c r="H34" s="240">
        <f>ROUND(IFERROR((F38/F37)*100,0),1)</f>
        <v>0</v>
      </c>
      <c r="I34" s="49"/>
      <c r="J34" s="425"/>
      <c r="K34" s="332"/>
    </row>
    <row r="35" spans="1:122" ht="97.2" customHeight="1" x14ac:dyDescent="0.3">
      <c r="A35" s="434">
        <v>621</v>
      </c>
      <c r="B35" s="434" t="s">
        <v>176</v>
      </c>
      <c r="C35" s="434" t="s">
        <v>573</v>
      </c>
      <c r="D35" s="433" t="s">
        <v>574</v>
      </c>
      <c r="E35" s="199" t="e">
        <f>INDEX('PY1 Data(H)'!$A$1:$CZ$258,MATCH('Unit Data from Audit Worksheet'!$A35,'PY1 Data(H)'!$A$1:$A$258,0),MATCH('Unit Data from Audit Worksheet'!$D$2,'PY1 Data(H)'!$A$1:$CZ$1,0))</f>
        <v>#N/A</v>
      </c>
      <c r="F35" s="99">
        <v>0</v>
      </c>
      <c r="G35" s="451">
        <f>IF(F35&lt;0,"Error: Enter as positive.",)</f>
        <v>0</v>
      </c>
      <c r="H35" s="240"/>
      <c r="I35" s="49"/>
      <c r="J35" s="425"/>
      <c r="K35" s="332"/>
      <c r="L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4"/>
      <c r="CP35" s="94"/>
      <c r="CQ35" s="94"/>
      <c r="CR35" s="94"/>
      <c r="CS35" s="94"/>
      <c r="CT35" s="94"/>
      <c r="CU35" s="94"/>
      <c r="CV35" s="94"/>
      <c r="CW35" s="94"/>
      <c r="CX35" s="94"/>
      <c r="CY35" s="94"/>
      <c r="CZ35" s="94"/>
      <c r="DA35" s="94"/>
      <c r="DB35" s="94"/>
      <c r="DC35" s="94"/>
      <c r="DD35" s="94"/>
      <c r="DE35" s="94"/>
      <c r="DF35" s="94"/>
      <c r="DG35" s="94"/>
      <c r="DH35" s="94"/>
      <c r="DI35" s="94"/>
      <c r="DJ35" s="94"/>
      <c r="DK35" s="94"/>
      <c r="DL35" s="94"/>
      <c r="DM35" s="94"/>
      <c r="DN35" s="94"/>
      <c r="DO35" s="94"/>
      <c r="DP35" s="94"/>
      <c r="DQ35" s="94"/>
      <c r="DR35" s="94"/>
    </row>
    <row r="36" spans="1:122" ht="174" customHeight="1" x14ac:dyDescent="0.3">
      <c r="A36" s="49">
        <v>547</v>
      </c>
      <c r="B36" s="200"/>
      <c r="C36" s="200" t="s">
        <v>52</v>
      </c>
      <c r="D36" s="198" t="s">
        <v>827</v>
      </c>
      <c r="E36" s="199" t="e">
        <f>INDEX('PY1 Data(H)'!$A$1:$CZ$258,MATCH('Unit Data from Audit Worksheet'!$A36,'PY1 Data(H)'!$A$1:$A$258,0),MATCH('Unit Data from Audit Worksheet'!$D$2,'PY1 Data(H)'!$A$1:$CZ$1,0))</f>
        <v>#N/A</v>
      </c>
      <c r="F36" s="229"/>
      <c r="G36" s="238" t="str">
        <f>IF(F36&lt;1,"Please answer this question","")</f>
        <v>Please answer this question</v>
      </c>
      <c r="H36" s="240"/>
      <c r="I36" s="49"/>
      <c r="J36" s="434"/>
      <c r="K36" s="332"/>
    </row>
    <row r="37" spans="1:122" ht="98.4" customHeight="1" x14ac:dyDescent="0.3">
      <c r="A37" s="102">
        <v>659</v>
      </c>
      <c r="B37" s="267" t="s">
        <v>21</v>
      </c>
      <c r="C37" s="267" t="s">
        <v>190</v>
      </c>
      <c r="D37" s="103" t="s">
        <v>293</v>
      </c>
      <c r="E37" s="199" t="e">
        <f>INDEX('PY1 Data(H)'!$A$1:$CZ$258,MATCH('Unit Data from Audit Worksheet'!$A37,'PY1 Data(H)'!$A$1:$A$258,0),MATCH('Unit Data from Audit Worksheet'!$D$2,'PY1 Data(H)'!$A$1:$CZ$1,0))</f>
        <v>#N/A</v>
      </c>
      <c r="F37" s="99">
        <v>0</v>
      </c>
      <c r="G37" s="239" t="s">
        <v>294</v>
      </c>
      <c r="H37" s="15"/>
      <c r="I37" s="100"/>
      <c r="J37" s="481"/>
      <c r="K37" s="332"/>
      <c r="M37" s="100"/>
      <c r="O37" s="100"/>
    </row>
    <row r="38" spans="1:122" ht="64.8" customHeight="1" x14ac:dyDescent="0.3">
      <c r="A38" s="102">
        <v>660</v>
      </c>
      <c r="B38" s="267" t="s">
        <v>21</v>
      </c>
      <c r="C38" s="267" t="s">
        <v>190</v>
      </c>
      <c r="D38" s="103" t="s">
        <v>295</v>
      </c>
      <c r="E38" s="199" t="e">
        <f>INDEX('PY1 Data(H)'!$A$1:$CZ$258,MATCH('Unit Data from Audit Worksheet'!$A38,'PY1 Data(H)'!$A$1:$A$258,0),MATCH('Unit Data from Audit Worksheet'!$D$2,'PY1 Data(H)'!$A$1:$CZ$1,0))</f>
        <v>#N/A</v>
      </c>
      <c r="F38" s="99">
        <v>0</v>
      </c>
      <c r="G38" s="239" t="str">
        <f>IF(ISBLANK(F38),"Please do not leave blank","")</f>
        <v/>
      </c>
      <c r="H38" s="15"/>
      <c r="I38" s="100"/>
      <c r="J38" s="483"/>
      <c r="K38" s="332"/>
      <c r="M38" s="100"/>
      <c r="O38" s="100"/>
    </row>
    <row r="39" spans="1:122" ht="90.6" customHeight="1" x14ac:dyDescent="0.3">
      <c r="A39" s="102">
        <v>661</v>
      </c>
      <c r="B39" s="267" t="s">
        <v>21</v>
      </c>
      <c r="C39" s="267" t="s">
        <v>192</v>
      </c>
      <c r="D39" s="169" t="s">
        <v>296</v>
      </c>
      <c r="E39" s="199" t="e">
        <f>INDEX('PY1 Data(H)'!$A$1:$CZ$258,MATCH('Unit Data from Audit Worksheet'!$A39,'PY1 Data(H)'!$A$1:$A$258,0),MATCH('Unit Data from Audit Worksheet'!$D$2,'PY1 Data(H)'!$A$1:$CZ$1,0))</f>
        <v>#N/A</v>
      </c>
      <c r="F39" s="96">
        <v>0</v>
      </c>
      <c r="G39" s="239" t="str">
        <f>IF(ISBLANK(F39),"Please do not leave blank ",IF(F39=H34,"","Please review percentage"))</f>
        <v/>
      </c>
      <c r="H39" s="15"/>
      <c r="I39" s="453">
        <f>ROUND(IFERROR((F38/F37)*100,0),1)</f>
        <v>0</v>
      </c>
      <c r="J39" s="484"/>
      <c r="K39" s="332"/>
      <c r="M39" s="100"/>
      <c r="O39" s="100"/>
    </row>
    <row r="40" spans="1:122" ht="85.8" customHeight="1" x14ac:dyDescent="0.3">
      <c r="A40" s="49"/>
      <c r="B40" s="200"/>
      <c r="C40" s="200"/>
      <c r="D40" s="19" t="s">
        <v>4</v>
      </c>
      <c r="E40" s="202"/>
      <c r="F40" s="202"/>
      <c r="G40" s="239"/>
      <c r="H40" s="15"/>
      <c r="I40" s="100"/>
      <c r="J40" s="435"/>
      <c r="K40" s="332"/>
      <c r="M40" s="100"/>
      <c r="O40" s="100"/>
    </row>
    <row r="41" spans="1:122" ht="34.200000000000003" customHeight="1" x14ac:dyDescent="0.3">
      <c r="A41" s="49"/>
      <c r="B41" s="281" t="s">
        <v>193</v>
      </c>
      <c r="C41" s="462"/>
      <c r="D41" s="281"/>
      <c r="E41" s="285"/>
      <c r="F41" s="285"/>
      <c r="G41" s="286"/>
      <c r="H41" s="15"/>
      <c r="I41" s="244"/>
      <c r="J41" s="425"/>
      <c r="K41" s="332"/>
      <c r="M41" s="100"/>
      <c r="O41" s="100"/>
    </row>
    <row r="42" spans="1:122" ht="67.8" customHeight="1" x14ac:dyDescent="0.3">
      <c r="A42" s="49">
        <v>620</v>
      </c>
      <c r="B42" s="200" t="s">
        <v>21</v>
      </c>
      <c r="C42" s="200"/>
      <c r="D42" s="17" t="s">
        <v>828</v>
      </c>
      <c r="E42" s="298"/>
      <c r="F42" s="95"/>
      <c r="G42" s="238" t="str">
        <f>IF(F42&lt;1,"Please answer this question","")</f>
        <v>Please answer this question</v>
      </c>
      <c r="H42" s="15"/>
      <c r="I42" s="100"/>
      <c r="J42" s="425"/>
      <c r="K42" s="332"/>
      <c r="M42" s="100"/>
      <c r="O42" s="100"/>
    </row>
    <row r="43" spans="1:122" ht="98.25" customHeight="1" x14ac:dyDescent="0.3">
      <c r="A43" s="269"/>
      <c r="B43" s="492" t="s">
        <v>251</v>
      </c>
      <c r="C43" s="492"/>
      <c r="D43" s="492"/>
      <c r="E43" s="295"/>
      <c r="F43" s="295"/>
      <c r="G43" s="295"/>
      <c r="H43" s="15"/>
      <c r="I43" s="100"/>
      <c r="J43" s="425"/>
      <c r="K43" s="100"/>
      <c r="M43" s="100"/>
      <c r="O43" s="100"/>
    </row>
    <row r="44" spans="1:122" ht="60.6" customHeight="1" x14ac:dyDescent="0.3">
      <c r="A44" s="102">
        <v>947</v>
      </c>
      <c r="B44" s="267"/>
      <c r="C44" s="267"/>
      <c r="D44" s="169" t="s">
        <v>226</v>
      </c>
      <c r="E44" s="350"/>
      <c r="F44" s="242"/>
      <c r="G44" s="238" t="str">
        <f>IF(ISBLANK(F44),"Please do not leave blank","")</f>
        <v>Please do not leave blank</v>
      </c>
      <c r="H44" s="15"/>
      <c r="I44" s="100"/>
      <c r="J44" s="436"/>
      <c r="K44" s="100"/>
      <c r="M44" s="100"/>
      <c r="O44" s="100"/>
    </row>
    <row r="45" spans="1:122" ht="58.2" customHeight="1" x14ac:dyDescent="0.3">
      <c r="A45" s="102">
        <v>948</v>
      </c>
      <c r="B45" s="267"/>
      <c r="C45" s="267"/>
      <c r="D45" s="169" t="s">
        <v>227</v>
      </c>
      <c r="E45" s="350"/>
      <c r="F45" s="242"/>
      <c r="G45" s="238" t="str">
        <f t="shared" ref="G45:G51" si="0">IF(ISBLANK(F45),"Please do not leave blank","")</f>
        <v>Please do not leave blank</v>
      </c>
      <c r="H45" s="15"/>
      <c r="I45" s="100"/>
      <c r="J45" s="435"/>
      <c r="K45" s="100"/>
      <c r="M45" s="100"/>
      <c r="O45" s="100"/>
    </row>
    <row r="46" spans="1:122" ht="52.8" customHeight="1" x14ac:dyDescent="0.3">
      <c r="A46" s="102">
        <v>949</v>
      </c>
      <c r="B46" s="267"/>
      <c r="C46" s="267"/>
      <c r="D46" s="169" t="s">
        <v>228</v>
      </c>
      <c r="E46" s="350"/>
      <c r="F46" s="242"/>
      <c r="G46" s="238" t="str">
        <f t="shared" si="0"/>
        <v>Please do not leave blank</v>
      </c>
      <c r="H46" s="15"/>
      <c r="I46" s="49"/>
      <c r="J46" s="435"/>
    </row>
    <row r="47" spans="1:122" ht="58.2" customHeight="1" x14ac:dyDescent="0.3">
      <c r="A47" s="102">
        <v>950</v>
      </c>
      <c r="B47" s="267"/>
      <c r="C47" s="267"/>
      <c r="D47" s="169" t="s">
        <v>215</v>
      </c>
      <c r="E47" s="350"/>
      <c r="F47" s="242"/>
      <c r="G47" s="238" t="str">
        <f t="shared" si="0"/>
        <v>Please do not leave blank</v>
      </c>
      <c r="H47" s="15"/>
      <c r="I47" s="49"/>
      <c r="J47" s="435"/>
    </row>
    <row r="48" spans="1:122" ht="76.8" customHeight="1" x14ac:dyDescent="0.3">
      <c r="A48" s="102">
        <v>952</v>
      </c>
      <c r="B48" s="267"/>
      <c r="C48" s="267"/>
      <c r="D48" s="233" t="s">
        <v>829</v>
      </c>
      <c r="E48" s="350"/>
      <c r="F48" s="243"/>
      <c r="G48" s="238" t="s">
        <v>302</v>
      </c>
      <c r="H48" s="292"/>
      <c r="I48" s="49"/>
      <c r="J48" s="435"/>
    </row>
    <row r="49" spans="1:10" ht="81" customHeight="1" x14ac:dyDescent="0.3">
      <c r="A49" s="102">
        <v>954</v>
      </c>
      <c r="B49" s="267"/>
      <c r="C49" s="267"/>
      <c r="D49" s="233" t="s">
        <v>216</v>
      </c>
      <c r="E49" s="350"/>
      <c r="F49" s="242"/>
      <c r="G49" s="238" t="str">
        <f t="shared" si="0"/>
        <v>Please do not leave blank</v>
      </c>
      <c r="H49" s="15"/>
      <c r="I49" s="49"/>
      <c r="J49" s="435"/>
    </row>
    <row r="50" spans="1:10" ht="90" customHeight="1" x14ac:dyDescent="0.3">
      <c r="A50" s="102">
        <v>956</v>
      </c>
      <c r="B50" s="267"/>
      <c r="C50" s="267"/>
      <c r="D50" s="233" t="s">
        <v>217</v>
      </c>
      <c r="E50" s="350"/>
      <c r="F50" s="242"/>
      <c r="G50" s="238" t="str">
        <f t="shared" si="0"/>
        <v>Please do not leave blank</v>
      </c>
      <c r="H50" s="15"/>
      <c r="I50" s="49"/>
      <c r="J50" s="435"/>
    </row>
    <row r="51" spans="1:10" ht="191.4" customHeight="1" x14ac:dyDescent="0.3">
      <c r="A51" s="102">
        <v>958</v>
      </c>
      <c r="B51" s="267"/>
      <c r="C51" s="267"/>
      <c r="D51" s="426" t="s">
        <v>834</v>
      </c>
      <c r="E51" s="350"/>
      <c r="F51" s="242"/>
      <c r="G51" s="238" t="str">
        <f t="shared" si="0"/>
        <v>Please do not leave blank</v>
      </c>
      <c r="H51" s="15"/>
      <c r="I51" s="49"/>
      <c r="J51" s="435"/>
    </row>
    <row r="52" spans="1:10" ht="31.8" customHeight="1" thickBot="1" x14ac:dyDescent="0.35">
      <c r="A52" s="49"/>
      <c r="B52" s="287"/>
      <c r="C52" s="288"/>
      <c r="D52" s="289" t="s">
        <v>219</v>
      </c>
      <c r="E52" s="283"/>
      <c r="F52" s="290"/>
      <c r="G52" s="291"/>
      <c r="H52" s="15"/>
      <c r="I52" s="49"/>
      <c r="J52" s="435"/>
    </row>
    <row r="53" spans="1:10" ht="30.75" customHeight="1" thickBot="1" x14ac:dyDescent="0.35">
      <c r="B53" s="489" t="s">
        <v>252</v>
      </c>
      <c r="C53" s="490"/>
      <c r="D53" s="490"/>
      <c r="E53" s="491"/>
      <c r="F53" s="38"/>
      <c r="G53" s="238"/>
      <c r="H53" s="15"/>
      <c r="I53" s="49"/>
      <c r="J53" s="425"/>
    </row>
    <row r="54" spans="1:10" ht="82.2" customHeight="1" x14ac:dyDescent="0.3">
      <c r="B54" s="493" t="s">
        <v>253</v>
      </c>
      <c r="C54" s="493"/>
      <c r="D54" s="493"/>
      <c r="E54" s="493"/>
      <c r="F54" s="38"/>
      <c r="G54" s="238"/>
      <c r="H54" s="15"/>
      <c r="I54" s="126"/>
      <c r="J54" s="94"/>
    </row>
    <row r="55" spans="1:10" ht="13.8" customHeight="1" thickBot="1" x14ac:dyDescent="0.35">
      <c r="A55" s="245"/>
      <c r="B55" s="246"/>
      <c r="C55" s="246"/>
      <c r="D55" s="247"/>
      <c r="E55" s="199"/>
      <c r="F55" s="38"/>
      <c r="G55" s="238"/>
      <c r="H55" s="227"/>
      <c r="I55"/>
      <c r="J55" s="94"/>
    </row>
    <row r="56" spans="1:10" ht="30.75" customHeight="1" thickBot="1" x14ac:dyDescent="0.35">
      <c r="B56" s="67" t="s">
        <v>207</v>
      </c>
      <c r="C56" s="68" t="s">
        <v>208</v>
      </c>
      <c r="D56" s="248"/>
      <c r="E56" s="249"/>
      <c r="F56" s="45"/>
      <c r="G56" s="238"/>
      <c r="H56" s="15"/>
      <c r="I56" s="49"/>
      <c r="J56"/>
    </row>
    <row r="57" spans="1:10" ht="30.75" customHeight="1" thickBot="1" x14ac:dyDescent="0.35">
      <c r="B57" s="71" t="s">
        <v>229</v>
      </c>
      <c r="C57" s="70"/>
      <c r="D57" s="69"/>
      <c r="E57" s="201"/>
      <c r="F57" s="250"/>
      <c r="G57" s="238"/>
      <c r="H57" s="15"/>
      <c r="I57" s="49"/>
      <c r="J57" s="94"/>
    </row>
    <row r="58" spans="1:10" ht="42.6" customHeight="1" thickBot="1" x14ac:dyDescent="0.35">
      <c r="B58" s="71"/>
      <c r="C58" s="76"/>
      <c r="D58" s="251" t="s">
        <v>243</v>
      </c>
      <c r="E58" s="252"/>
      <c r="F58" s="253"/>
      <c r="G58" s="253"/>
      <c r="H58" s="15"/>
      <c r="I58" s="49"/>
      <c r="J58" s="94"/>
    </row>
    <row r="59" spans="1:10" ht="32.4" customHeight="1" thickBot="1" x14ac:dyDescent="0.35">
      <c r="A59" s="140">
        <v>960</v>
      </c>
      <c r="B59" s="500" t="s">
        <v>230</v>
      </c>
      <c r="C59" s="501"/>
      <c r="D59" s="254"/>
      <c r="E59" s="402" t="str">
        <f>IF(ISBLANK($D59),"&lt;&lt;&lt;&lt;&lt;&lt;&lt;&lt;&lt;&lt;&lt;&lt;&lt;&lt;&lt;","")</f>
        <v>&lt;&lt;&lt;&lt;&lt;&lt;&lt;&lt;&lt;&lt;&lt;&lt;&lt;&lt;&lt;</v>
      </c>
      <c r="F59" s="403" t="str">
        <f>IF(ISBLANK($D59),"Required","")</f>
        <v>Required</v>
      </c>
      <c r="G59" s="296"/>
      <c r="H59" s="15"/>
      <c r="I59" s="49"/>
      <c r="J59" s="94"/>
    </row>
    <row r="60" spans="1:10" ht="32.4" customHeight="1" thickBot="1" x14ac:dyDescent="0.35">
      <c r="A60" s="140">
        <v>962</v>
      </c>
      <c r="B60" s="498" t="s">
        <v>209</v>
      </c>
      <c r="C60" s="499"/>
      <c r="D60" s="254"/>
      <c r="E60" s="402" t="str">
        <f>IF(ISBLANK($D60),"&lt;&lt;&lt;&lt;&lt;&lt;&lt;&lt;&lt;&lt;&lt;&lt;&lt;&lt;&lt;","")</f>
        <v>&lt;&lt;&lt;&lt;&lt;&lt;&lt;&lt;&lt;&lt;&lt;&lt;&lt;&lt;&lt;</v>
      </c>
      <c r="F60" s="403" t="str">
        <f>IF(ISBLANK($D60),"Required","")</f>
        <v>Required</v>
      </c>
      <c r="H60"/>
      <c r="I60" s="49"/>
      <c r="J60" s="425"/>
    </row>
    <row r="61" spans="1:10" ht="32.4" customHeight="1" thickBot="1" x14ac:dyDescent="0.35">
      <c r="A61" s="140">
        <v>964</v>
      </c>
      <c r="B61" s="498" t="s">
        <v>210</v>
      </c>
      <c r="C61" s="499"/>
      <c r="D61" s="255"/>
      <c r="E61" s="402" t="str">
        <f>IF(ISBLANK($D61),"&lt;&lt;&lt;&lt;&lt;&lt;&lt;&lt;&lt;&lt;&lt;&lt;&lt;&lt;&lt;","")</f>
        <v>&lt;&lt;&lt;&lt;&lt;&lt;&lt;&lt;&lt;&lt;&lt;&lt;&lt;&lt;&lt;</v>
      </c>
      <c r="F61" s="403" t="str">
        <f>IF(ISBLANK($D61),"Required","")</f>
        <v>Required</v>
      </c>
      <c r="H61"/>
      <c r="J61" s="425"/>
    </row>
    <row r="62" spans="1:10" ht="32.4" customHeight="1" thickBot="1" x14ac:dyDescent="0.35">
      <c r="A62" s="401">
        <v>966</v>
      </c>
      <c r="B62" s="494" t="s">
        <v>830</v>
      </c>
      <c r="C62" s="495"/>
      <c r="D62" s="355"/>
      <c r="E62" s="402" t="str">
        <f>IF(ISBLANK($D62),"&lt;&lt;&lt;&lt;&lt;&lt;&lt;&lt;&lt;&lt;&lt;&lt;&lt;&lt;&lt;","")</f>
        <v>&lt;&lt;&lt;&lt;&lt;&lt;&lt;&lt;&lt;&lt;&lt;&lt;&lt;&lt;&lt;</v>
      </c>
      <c r="F62" s="403" t="str">
        <f>IF(ISBLANK($D62),"Required","")</f>
        <v>Required</v>
      </c>
      <c r="G62"/>
      <c r="H62" s="15"/>
      <c r="I62" s="49"/>
      <c r="J62" s="425"/>
    </row>
    <row r="63" spans="1:10" ht="32.4" customHeight="1" thickBot="1" x14ac:dyDescent="0.35">
      <c r="A63" s="401"/>
      <c r="B63" s="494" t="s">
        <v>833</v>
      </c>
      <c r="C63" s="495"/>
      <c r="D63" s="254"/>
      <c r="E63" s="404"/>
      <c r="F63" s="403"/>
      <c r="G63"/>
      <c r="H63" s="15"/>
      <c r="I63" s="49"/>
      <c r="J63" s="425"/>
    </row>
    <row r="64" spans="1:10" ht="32.4" customHeight="1" thickBot="1" x14ac:dyDescent="0.35">
      <c r="A64" s="140">
        <v>968</v>
      </c>
      <c r="B64" s="496" t="s">
        <v>212</v>
      </c>
      <c r="C64" s="497"/>
      <c r="D64" s="352"/>
      <c r="E64" s="405" t="str">
        <f>IF(ISBLANK($D64),"&lt;&lt;&lt;&lt;&lt;&lt;&lt;&lt;&lt;&lt;&lt;&lt;&lt;&lt;&lt;","")</f>
        <v>&lt;&lt;&lt;&lt;&lt;&lt;&lt;&lt;&lt;&lt;&lt;&lt;&lt;&lt;&lt;</v>
      </c>
      <c r="F64" s="403" t="str">
        <f>IF(ISBLANK($D64),"Required","")</f>
        <v>Required</v>
      </c>
      <c r="I64" s="49"/>
      <c r="J64" s="425"/>
    </row>
    <row r="65" spans="1:10" x14ac:dyDescent="0.3">
      <c r="A65" s="49"/>
      <c r="B65" s="293"/>
      <c r="C65" s="293"/>
      <c r="D65" s="297" t="s">
        <v>13</v>
      </c>
      <c r="E65" s="294"/>
      <c r="F65" s="294"/>
      <c r="G65" s="294"/>
      <c r="H65" s="15"/>
      <c r="I65" s="49"/>
      <c r="J65"/>
    </row>
    <row r="66" spans="1:10" x14ac:dyDescent="0.3">
      <c r="A66" s="49"/>
      <c r="B66" s="200"/>
      <c r="C66" s="200"/>
      <c r="D66" s="74"/>
      <c r="E66" s="101"/>
      <c r="F66" s="256"/>
      <c r="G66" s="256"/>
      <c r="H66" s="15"/>
      <c r="I66" s="49"/>
      <c r="J66"/>
    </row>
    <row r="67" spans="1:10" x14ac:dyDescent="0.3">
      <c r="A67" s="49"/>
      <c r="B67" s="200"/>
      <c r="C67" s="200"/>
      <c r="D67" s="17"/>
      <c r="E67" s="199"/>
      <c r="F67" s="256"/>
      <c r="G67" s="256"/>
      <c r="H67" s="15"/>
      <c r="I67" s="49"/>
      <c r="J67"/>
    </row>
    <row r="68" spans="1:10" x14ac:dyDescent="0.3">
      <c r="A68" s="312">
        <f>SUBTOTAL(109,A6:A64)</f>
        <v>21322</v>
      </c>
      <c r="E68" s="332"/>
      <c r="H68" s="15"/>
      <c r="I68" s="49"/>
      <c r="J68"/>
    </row>
    <row r="69" spans="1:10" x14ac:dyDescent="0.3">
      <c r="A69" s="49"/>
      <c r="B69" s="270"/>
      <c r="C69" s="270"/>
      <c r="D69" s="257"/>
      <c r="E69" s="136"/>
      <c r="F69" s="16"/>
      <c r="G69" s="258"/>
      <c r="H69" s="15"/>
      <c r="I69" s="49"/>
      <c r="J69" s="94"/>
    </row>
    <row r="70" spans="1:10" x14ac:dyDescent="0.3">
      <c r="A70" s="140"/>
      <c r="B70" s="140"/>
      <c r="C70" s="140"/>
      <c r="D70" s="257"/>
      <c r="E70" s="136"/>
      <c r="F70" s="100"/>
      <c r="G70" s="258"/>
      <c r="H70" s="15"/>
      <c r="I70" s="49"/>
      <c r="J70"/>
    </row>
    <row r="71" spans="1:10" x14ac:dyDescent="0.3">
      <c r="A71" s="140"/>
      <c r="B71" s="140"/>
      <c r="C71" s="140"/>
      <c r="D71" s="259"/>
      <c r="E71" s="136"/>
      <c r="F71" s="100"/>
      <c r="G71" s="258"/>
      <c r="H71" s="15"/>
      <c r="I71" s="49"/>
      <c r="J71"/>
    </row>
    <row r="72" spans="1:10" x14ac:dyDescent="0.3">
      <c r="A72" s="140"/>
      <c r="B72" s="140"/>
      <c r="C72" s="140"/>
      <c r="D72" s="259"/>
      <c r="E72" s="136"/>
      <c r="F72" s="100"/>
      <c r="G72" s="258"/>
      <c r="H72" s="15"/>
      <c r="I72" s="49"/>
      <c r="J72"/>
    </row>
    <row r="73" spans="1:10" x14ac:dyDescent="0.3">
      <c r="A73" s="140"/>
      <c r="B73" s="140"/>
      <c r="C73" s="140"/>
      <c r="D73" s="259"/>
      <c r="E73" s="136"/>
      <c r="F73" s="100"/>
      <c r="G73" s="258"/>
      <c r="H73" s="15"/>
      <c r="I73" s="49"/>
      <c r="J73"/>
    </row>
    <row r="74" spans="1:10" x14ac:dyDescent="0.3">
      <c r="A74" s="140"/>
      <c r="B74" s="140"/>
      <c r="C74" s="140"/>
      <c r="D74" s="259"/>
      <c r="E74" s="136"/>
      <c r="F74" s="100"/>
      <c r="G74" s="258"/>
      <c r="I74" s="49"/>
      <c r="J74"/>
    </row>
    <row r="75" spans="1:10" x14ac:dyDescent="0.3">
      <c r="A75" s="140"/>
      <c r="D75" s="155"/>
      <c r="E75" s="136"/>
      <c r="F75" s="100"/>
      <c r="I75" s="49"/>
      <c r="J75"/>
    </row>
    <row r="76" spans="1:10" x14ac:dyDescent="0.3">
      <c r="D76" s="155"/>
      <c r="E76" s="137"/>
      <c r="F76" s="100"/>
      <c r="I76" s="49"/>
      <c r="J76"/>
    </row>
    <row r="77" spans="1:10" x14ac:dyDescent="0.3">
      <c r="D77" s="155"/>
      <c r="E77" s="136"/>
      <c r="F77" s="100"/>
      <c r="I77" s="49"/>
      <c r="J77"/>
    </row>
    <row r="78" spans="1:10" x14ac:dyDescent="0.3">
      <c r="D78" s="155"/>
      <c r="E78" s="101"/>
      <c r="F78" s="100"/>
      <c r="I78" s="49"/>
      <c r="J78"/>
    </row>
    <row r="79" spans="1:10" x14ac:dyDescent="0.3">
      <c r="E79" s="135"/>
      <c r="F79" s="100"/>
      <c r="G79" s="261"/>
      <c r="I79" s="49"/>
      <c r="J79"/>
    </row>
    <row r="80" spans="1:10" x14ac:dyDescent="0.3">
      <c r="E80" s="101"/>
      <c r="F80" s="100"/>
      <c r="I80" s="49"/>
      <c r="J80"/>
    </row>
    <row r="81" spans="5:11" x14ac:dyDescent="0.3">
      <c r="E81" s="101"/>
      <c r="F81" s="100"/>
      <c r="I81" s="49"/>
      <c r="J81"/>
    </row>
    <row r="82" spans="5:11" x14ac:dyDescent="0.3">
      <c r="E82" s="101"/>
      <c r="F82" s="100"/>
      <c r="I82" s="49"/>
      <c r="J82"/>
    </row>
    <row r="83" spans="5:11" x14ac:dyDescent="0.3">
      <c r="I83" s="100"/>
      <c r="J83"/>
    </row>
    <row r="84" spans="5:11" x14ac:dyDescent="0.3">
      <c r="I84" s="100"/>
      <c r="J84"/>
      <c r="K84" s="101"/>
    </row>
    <row r="85" spans="5:11" x14ac:dyDescent="0.3">
      <c r="I85" s="100"/>
      <c r="J85"/>
      <c r="K85" s="101"/>
    </row>
    <row r="86" spans="5:11" x14ac:dyDescent="0.3">
      <c r="I86" s="100"/>
      <c r="J86"/>
      <c r="K86" s="101"/>
    </row>
    <row r="87" spans="5:11" x14ac:dyDescent="0.3">
      <c r="I87" s="100"/>
      <c r="J87"/>
      <c r="K87" s="101"/>
    </row>
    <row r="88" spans="5:11" x14ac:dyDescent="0.3">
      <c r="I88" s="100"/>
      <c r="J88"/>
      <c r="K88" s="101"/>
    </row>
    <row r="89" spans="5:11" x14ac:dyDescent="0.3">
      <c r="I89" s="100"/>
      <c r="J89"/>
      <c r="K89" s="101"/>
    </row>
    <row r="90" spans="5:11" x14ac:dyDescent="0.3">
      <c r="I90" s="49"/>
      <c r="J90"/>
      <c r="K90" s="101"/>
    </row>
    <row r="91" spans="5:11" x14ac:dyDescent="0.3">
      <c r="I91" s="49"/>
      <c r="J91"/>
      <c r="K91" s="101"/>
    </row>
    <row r="92" spans="5:11" x14ac:dyDescent="0.3">
      <c r="I92" s="49"/>
      <c r="J92"/>
      <c r="K92" s="101"/>
    </row>
    <row r="93" spans="5:11" x14ac:dyDescent="0.3">
      <c r="I93" s="49"/>
      <c r="J93"/>
      <c r="K93" s="101"/>
    </row>
    <row r="94" spans="5:11" x14ac:dyDescent="0.3">
      <c r="I94" s="49"/>
      <c r="J94"/>
      <c r="K94" s="101"/>
    </row>
    <row r="95" spans="5:11" x14ac:dyDescent="0.3">
      <c r="I95" s="49"/>
      <c r="J95"/>
      <c r="K95" s="101"/>
    </row>
    <row r="96" spans="5:11" x14ac:dyDescent="0.3">
      <c r="I96" s="49"/>
      <c r="J96"/>
      <c r="K96" s="101"/>
    </row>
    <row r="97" spans="9:11" x14ac:dyDescent="0.3">
      <c r="I97" s="49"/>
      <c r="J97"/>
      <c r="K97" s="101"/>
    </row>
    <row r="98" spans="9:11" x14ac:dyDescent="0.3">
      <c r="I98" s="49"/>
      <c r="J98"/>
      <c r="K98" s="101"/>
    </row>
    <row r="99" spans="9:11" x14ac:dyDescent="0.3">
      <c r="I99" s="100"/>
      <c r="J99"/>
      <c r="K99" s="101"/>
    </row>
    <row r="100" spans="9:11" x14ac:dyDescent="0.3">
      <c r="I100" s="100"/>
      <c r="J100"/>
      <c r="K100" s="101"/>
    </row>
    <row r="101" spans="9:11" x14ac:dyDescent="0.3">
      <c r="I101" s="100"/>
      <c r="J101"/>
      <c r="K101" s="101"/>
    </row>
    <row r="102" spans="9:11" x14ac:dyDescent="0.3">
      <c r="I102" s="100"/>
      <c r="J102"/>
      <c r="K102" s="101"/>
    </row>
    <row r="103" spans="9:11" x14ac:dyDescent="0.3">
      <c r="I103" s="100"/>
      <c r="J103"/>
      <c r="K103" s="101"/>
    </row>
    <row r="104" spans="9:11" x14ac:dyDescent="0.3">
      <c r="I104" s="100"/>
      <c r="J104"/>
      <c r="K104" s="101"/>
    </row>
    <row r="105" spans="9:11" x14ac:dyDescent="0.3">
      <c r="I105" s="100"/>
      <c r="J105"/>
      <c r="K105" s="101"/>
    </row>
    <row r="106" spans="9:11" x14ac:dyDescent="0.3">
      <c r="I106" s="100"/>
      <c r="J106"/>
      <c r="K106" s="101"/>
    </row>
    <row r="107" spans="9:11" x14ac:dyDescent="0.3">
      <c r="I107" s="100"/>
      <c r="J107"/>
      <c r="K107" s="101"/>
    </row>
    <row r="108" spans="9:11" x14ac:dyDescent="0.3">
      <c r="I108" s="100"/>
      <c r="J108"/>
      <c r="K108" s="101"/>
    </row>
    <row r="109" spans="9:11" x14ac:dyDescent="0.3">
      <c r="I109" s="100"/>
      <c r="J109"/>
      <c r="K109" s="101"/>
    </row>
    <row r="110" spans="9:11" x14ac:dyDescent="0.3">
      <c r="I110" s="100"/>
      <c r="J110"/>
      <c r="K110" s="101"/>
    </row>
    <row r="111" spans="9:11" x14ac:dyDescent="0.3">
      <c r="I111" s="100"/>
      <c r="J111"/>
      <c r="K111" s="101"/>
    </row>
    <row r="112" spans="9:11" x14ac:dyDescent="0.3">
      <c r="I112" s="100"/>
      <c r="J112"/>
      <c r="K112" s="101"/>
    </row>
    <row r="113" spans="9:11" x14ac:dyDescent="0.3">
      <c r="I113" s="100"/>
      <c r="J113"/>
      <c r="K113" s="101"/>
    </row>
    <row r="114" spans="9:11" x14ac:dyDescent="0.3">
      <c r="I114" s="100"/>
      <c r="J114"/>
      <c r="K114" s="101"/>
    </row>
    <row r="115" spans="9:11" x14ac:dyDescent="0.3">
      <c r="I115" s="100"/>
      <c r="J115"/>
      <c r="K115" s="101"/>
    </row>
    <row r="116" spans="9:11" x14ac:dyDescent="0.3">
      <c r="I116" s="100"/>
      <c r="J116"/>
      <c r="K116" s="101"/>
    </row>
    <row r="117" spans="9:11" x14ac:dyDescent="0.3">
      <c r="I117" s="100"/>
      <c r="J117"/>
      <c r="K117" s="101"/>
    </row>
    <row r="118" spans="9:11" x14ac:dyDescent="0.3">
      <c r="I118" s="100"/>
      <c r="J118"/>
      <c r="K118" s="101"/>
    </row>
    <row r="119" spans="9:11" x14ac:dyDescent="0.3">
      <c r="I119" s="100"/>
      <c r="J119"/>
      <c r="K119" s="101"/>
    </row>
    <row r="120" spans="9:11" x14ac:dyDescent="0.3">
      <c r="I120" s="100"/>
      <c r="J120"/>
      <c r="K120" s="101"/>
    </row>
    <row r="121" spans="9:11" x14ac:dyDescent="0.3">
      <c r="I121" s="100"/>
      <c r="J121"/>
      <c r="K121" s="101"/>
    </row>
    <row r="122" spans="9:11" x14ac:dyDescent="0.3">
      <c r="I122" s="100"/>
      <c r="J122"/>
      <c r="K122" s="101"/>
    </row>
    <row r="123" spans="9:11" x14ac:dyDescent="0.3">
      <c r="I123" s="100"/>
      <c r="J123"/>
      <c r="K123" s="101"/>
    </row>
    <row r="124" spans="9:11" x14ac:dyDescent="0.3">
      <c r="I124" s="100"/>
      <c r="J124"/>
      <c r="K124" s="101"/>
    </row>
    <row r="125" spans="9:11" x14ac:dyDescent="0.3">
      <c r="I125" s="100"/>
      <c r="J125"/>
      <c r="K125" s="101"/>
    </row>
    <row r="126" spans="9:11" x14ac:dyDescent="0.3">
      <c r="I126" s="100"/>
      <c r="J126"/>
      <c r="K126" s="101"/>
    </row>
    <row r="127" spans="9:11" x14ac:dyDescent="0.3">
      <c r="I127" s="100"/>
      <c r="J127"/>
      <c r="K127" s="101"/>
    </row>
    <row r="128" spans="9:11" x14ac:dyDescent="0.3">
      <c r="I128" s="100"/>
      <c r="J128"/>
      <c r="K128" s="101"/>
    </row>
    <row r="129" spans="9:11" x14ac:dyDescent="0.3">
      <c r="I129" s="100"/>
      <c r="J129"/>
      <c r="K129" s="101"/>
    </row>
    <row r="130" spans="9:11" x14ac:dyDescent="0.3">
      <c r="I130" s="100"/>
      <c r="J130"/>
      <c r="K130" s="101"/>
    </row>
    <row r="131" spans="9:11" x14ac:dyDescent="0.3">
      <c r="I131" s="100"/>
      <c r="J131"/>
      <c r="K131" s="101"/>
    </row>
    <row r="132" spans="9:11" x14ac:dyDescent="0.3">
      <c r="I132" s="100"/>
      <c r="J132" s="94"/>
      <c r="K132" s="101"/>
    </row>
    <row r="133" spans="9:11" x14ac:dyDescent="0.3">
      <c r="I133" s="100"/>
      <c r="J133"/>
      <c r="K133" s="101"/>
    </row>
    <row r="134" spans="9:11" x14ac:dyDescent="0.3">
      <c r="I134" s="100"/>
      <c r="J134"/>
      <c r="K134" s="101"/>
    </row>
    <row r="135" spans="9:11" x14ac:dyDescent="0.3">
      <c r="I135" s="100"/>
      <c r="J135"/>
      <c r="K135" s="101"/>
    </row>
    <row r="136" spans="9:11" x14ac:dyDescent="0.3">
      <c r="I136" s="100"/>
      <c r="J136"/>
      <c r="K136" s="101"/>
    </row>
    <row r="137" spans="9:11" x14ac:dyDescent="0.3">
      <c r="I137" s="100"/>
      <c r="J137"/>
      <c r="K137" s="101"/>
    </row>
    <row r="138" spans="9:11" x14ac:dyDescent="0.3">
      <c r="I138" s="100"/>
      <c r="J138"/>
      <c r="K138" s="101"/>
    </row>
    <row r="139" spans="9:11" x14ac:dyDescent="0.3">
      <c r="I139" s="100"/>
      <c r="J139"/>
      <c r="K139" s="101"/>
    </row>
    <row r="140" spans="9:11" x14ac:dyDescent="0.3">
      <c r="I140" s="100"/>
      <c r="J140"/>
      <c r="K140" s="101"/>
    </row>
    <row r="141" spans="9:11" x14ac:dyDescent="0.3">
      <c r="I141" s="100"/>
      <c r="J141"/>
      <c r="K141" s="101"/>
    </row>
    <row r="142" spans="9:11" x14ac:dyDescent="0.3">
      <c r="I142" s="100"/>
      <c r="J142"/>
      <c r="K142" s="101"/>
    </row>
    <row r="143" spans="9:11" x14ac:dyDescent="0.3">
      <c r="I143" s="100"/>
      <c r="J143"/>
      <c r="K143" s="101"/>
    </row>
    <row r="144" spans="9:11" x14ac:dyDescent="0.3">
      <c r="I144" s="100"/>
      <c r="J144"/>
      <c r="K144" s="101"/>
    </row>
    <row r="145" spans="9:11" x14ac:dyDescent="0.3">
      <c r="I145" s="100"/>
      <c r="J145"/>
      <c r="K145" s="101"/>
    </row>
    <row r="146" spans="9:11" x14ac:dyDescent="0.3">
      <c r="I146" s="100"/>
      <c r="J146"/>
      <c r="K146" s="101"/>
    </row>
    <row r="147" spans="9:11" x14ac:dyDescent="0.3">
      <c r="I147" s="100"/>
      <c r="J147"/>
      <c r="K147" s="101"/>
    </row>
    <row r="148" spans="9:11" x14ac:dyDescent="0.3">
      <c r="I148" s="100"/>
      <c r="J148"/>
      <c r="K148" s="101"/>
    </row>
    <row r="149" spans="9:11" x14ac:dyDescent="0.3">
      <c r="I149" s="100"/>
      <c r="J149"/>
      <c r="K149" s="101"/>
    </row>
    <row r="150" spans="9:11" x14ac:dyDescent="0.3">
      <c r="I150" s="100"/>
      <c r="J150" s="94"/>
      <c r="K150" s="101"/>
    </row>
    <row r="151" spans="9:11" x14ac:dyDescent="0.3">
      <c r="I151" s="100"/>
      <c r="J151"/>
      <c r="K151" s="101"/>
    </row>
    <row r="152" spans="9:11" x14ac:dyDescent="0.3">
      <c r="I152" s="100"/>
      <c r="J152"/>
      <c r="K152" s="101"/>
    </row>
    <row r="153" spans="9:11" x14ac:dyDescent="0.3">
      <c r="I153" s="100"/>
      <c r="J153"/>
    </row>
    <row r="154" spans="9:11" x14ac:dyDescent="0.3">
      <c r="I154" s="100"/>
      <c r="J154"/>
    </row>
    <row r="155" spans="9:11" x14ac:dyDescent="0.3">
      <c r="I155" s="100"/>
      <c r="J155"/>
    </row>
    <row r="156" spans="9:11" x14ac:dyDescent="0.3">
      <c r="I156" s="100"/>
      <c r="J156"/>
    </row>
    <row r="157" spans="9:11" x14ac:dyDescent="0.3">
      <c r="I157" s="100"/>
      <c r="J157"/>
    </row>
    <row r="158" spans="9:11" x14ac:dyDescent="0.3">
      <c r="I158" s="100"/>
      <c r="J158"/>
    </row>
    <row r="159" spans="9:11" x14ac:dyDescent="0.3">
      <c r="I159" s="100"/>
      <c r="J159"/>
    </row>
    <row r="160" spans="9:11" x14ac:dyDescent="0.3">
      <c r="I160" s="100"/>
      <c r="J160"/>
    </row>
    <row r="161" spans="9:10" x14ac:dyDescent="0.3">
      <c r="I161" s="100"/>
      <c r="J161"/>
    </row>
    <row r="162" spans="9:10" x14ac:dyDescent="0.3">
      <c r="I162" s="100"/>
      <c r="J162"/>
    </row>
    <row r="163" spans="9:10" x14ac:dyDescent="0.3">
      <c r="I163" s="100"/>
      <c r="J163"/>
    </row>
    <row r="164" spans="9:10" x14ac:dyDescent="0.3">
      <c r="I164" s="100"/>
      <c r="J164"/>
    </row>
    <row r="165" spans="9:10" x14ac:dyDescent="0.3">
      <c r="I165" s="100"/>
      <c r="J165"/>
    </row>
    <row r="166" spans="9:10" x14ac:dyDescent="0.3">
      <c r="I166" s="100"/>
      <c r="J166"/>
    </row>
    <row r="167" spans="9:10" x14ac:dyDescent="0.3">
      <c r="I167" s="100"/>
      <c r="J167"/>
    </row>
    <row r="168" spans="9:10" x14ac:dyDescent="0.3">
      <c r="I168" s="49"/>
      <c r="J168"/>
    </row>
    <row r="169" spans="9:10" x14ac:dyDescent="0.3">
      <c r="I169" s="49"/>
      <c r="J169"/>
    </row>
    <row r="170" spans="9:10" x14ac:dyDescent="0.3">
      <c r="I170" s="49"/>
      <c r="J170"/>
    </row>
    <row r="171" spans="9:10" x14ac:dyDescent="0.3">
      <c r="I171" s="49"/>
      <c r="J171"/>
    </row>
    <row r="172" spans="9:10" x14ac:dyDescent="0.3">
      <c r="I172" s="49"/>
      <c r="J172"/>
    </row>
    <row r="173" spans="9:10" x14ac:dyDescent="0.3">
      <c r="I173" s="49"/>
      <c r="J173"/>
    </row>
    <row r="174" spans="9:10" x14ac:dyDescent="0.3">
      <c r="I174" s="49"/>
      <c r="J174"/>
    </row>
    <row r="175" spans="9:10" x14ac:dyDescent="0.3">
      <c r="I175" s="49"/>
      <c r="J175"/>
    </row>
    <row r="176" spans="9:10" x14ac:dyDescent="0.3">
      <c r="I176" s="49"/>
      <c r="J176"/>
    </row>
    <row r="177" spans="9:10" x14ac:dyDescent="0.3">
      <c r="I177" s="49"/>
      <c r="J177"/>
    </row>
    <row r="178" spans="9:10" x14ac:dyDescent="0.3">
      <c r="J178"/>
    </row>
    <row r="179" spans="9:10" x14ac:dyDescent="0.3">
      <c r="J179"/>
    </row>
    <row r="180" spans="9:10" x14ac:dyDescent="0.3">
      <c r="J180"/>
    </row>
    <row r="181" spans="9:10" x14ac:dyDescent="0.3">
      <c r="J181"/>
    </row>
    <row r="182" spans="9:10" x14ac:dyDescent="0.3">
      <c r="J182"/>
    </row>
    <row r="183" spans="9:10" x14ac:dyDescent="0.3">
      <c r="J183"/>
    </row>
    <row r="184" spans="9:10" x14ac:dyDescent="0.3">
      <c r="J184"/>
    </row>
    <row r="185" spans="9:10" x14ac:dyDescent="0.3">
      <c r="J185"/>
    </row>
    <row r="186" spans="9:10" x14ac:dyDescent="0.3">
      <c r="J186"/>
    </row>
    <row r="187" spans="9:10" x14ac:dyDescent="0.3">
      <c r="J187"/>
    </row>
    <row r="188" spans="9:10" x14ac:dyDescent="0.3">
      <c r="J188"/>
    </row>
    <row r="189" spans="9:10" x14ac:dyDescent="0.3">
      <c r="J189"/>
    </row>
    <row r="190" spans="9:10" x14ac:dyDescent="0.3">
      <c r="J190"/>
    </row>
    <row r="191" spans="9:10" x14ac:dyDescent="0.3">
      <c r="J191"/>
    </row>
    <row r="192" spans="9:10" x14ac:dyDescent="0.3">
      <c r="J192"/>
    </row>
    <row r="193" spans="10:10" x14ac:dyDescent="0.3">
      <c r="J193"/>
    </row>
    <row r="194" spans="10:10" x14ac:dyDescent="0.3">
      <c r="J194"/>
    </row>
    <row r="195" spans="10:10" x14ac:dyDescent="0.3">
      <c r="J195"/>
    </row>
    <row r="196" spans="10:10" x14ac:dyDescent="0.3">
      <c r="J196"/>
    </row>
    <row r="197" spans="10:10" x14ac:dyDescent="0.3">
      <c r="J197"/>
    </row>
    <row r="198" spans="10:10" x14ac:dyDescent="0.3">
      <c r="J198"/>
    </row>
    <row r="199" spans="10:10" x14ac:dyDescent="0.3">
      <c r="J199"/>
    </row>
    <row r="200" spans="10:10" x14ac:dyDescent="0.3">
      <c r="J200"/>
    </row>
    <row r="201" spans="10:10" x14ac:dyDescent="0.3">
      <c r="J201"/>
    </row>
    <row r="202" spans="10:10" x14ac:dyDescent="0.3">
      <c r="J202"/>
    </row>
    <row r="203" spans="10:10" x14ac:dyDescent="0.3">
      <c r="J203"/>
    </row>
    <row r="204" spans="10:10" x14ac:dyDescent="0.3">
      <c r="J204"/>
    </row>
    <row r="205" spans="10:10" x14ac:dyDescent="0.3">
      <c r="J205"/>
    </row>
    <row r="206" spans="10:10" x14ac:dyDescent="0.3">
      <c r="J206"/>
    </row>
    <row r="207" spans="10:10" x14ac:dyDescent="0.3">
      <c r="J207"/>
    </row>
    <row r="208" spans="10: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row>
    <row r="224" spans="10:10" x14ac:dyDescent="0.3">
      <c r="J224"/>
    </row>
    <row r="225" spans="10:10" x14ac:dyDescent="0.3">
      <c r="J225"/>
    </row>
    <row r="226" spans="10:10" x14ac:dyDescent="0.3">
      <c r="J226"/>
    </row>
    <row r="227" spans="10:10" x14ac:dyDescent="0.3">
      <c r="J227"/>
    </row>
    <row r="228" spans="10:10" x14ac:dyDescent="0.3">
      <c r="J228"/>
    </row>
    <row r="229" spans="10:10" x14ac:dyDescent="0.3">
      <c r="J229"/>
    </row>
    <row r="230" spans="10:10" x14ac:dyDescent="0.3">
      <c r="J230"/>
    </row>
    <row r="231" spans="10:10" x14ac:dyDescent="0.3">
      <c r="J231"/>
    </row>
    <row r="232" spans="10:10" x14ac:dyDescent="0.3">
      <c r="J232" s="94"/>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58" spans="10:10" x14ac:dyDescent="0.3">
      <c r="J258"/>
    </row>
    <row r="259" spans="10:10" x14ac:dyDescent="0.3">
      <c r="J259"/>
    </row>
    <row r="260" spans="10:10" x14ac:dyDescent="0.3">
      <c r="J260"/>
    </row>
    <row r="261" spans="10:10" x14ac:dyDescent="0.3">
      <c r="J261"/>
    </row>
    <row r="262" spans="10:10" x14ac:dyDescent="0.3">
      <c r="J262"/>
    </row>
    <row r="263" spans="10:10" x14ac:dyDescent="0.3">
      <c r="J263"/>
    </row>
    <row r="264" spans="10:10" x14ac:dyDescent="0.3">
      <c r="J264"/>
    </row>
    <row r="265" spans="10:10" x14ac:dyDescent="0.3">
      <c r="J265"/>
    </row>
    <row r="266" spans="10:10" x14ac:dyDescent="0.3">
      <c r="J266"/>
    </row>
    <row r="307" spans="10:10" x14ac:dyDescent="0.3">
      <c r="J307" s="101"/>
    </row>
    <row r="308" spans="10:10" x14ac:dyDescent="0.3">
      <c r="J308" s="101"/>
    </row>
    <row r="309" spans="10:10" x14ac:dyDescent="0.3">
      <c r="J309" s="101"/>
    </row>
    <row r="310" spans="10:10" x14ac:dyDescent="0.3">
      <c r="J310" s="101"/>
    </row>
    <row r="311" spans="10:10" x14ac:dyDescent="0.3">
      <c r="J311" s="101"/>
    </row>
    <row r="312" spans="10:10" x14ac:dyDescent="0.3">
      <c r="J312" s="101"/>
    </row>
    <row r="313" spans="10:10" x14ac:dyDescent="0.3">
      <c r="J313" s="101"/>
    </row>
    <row r="314" spans="10:10" x14ac:dyDescent="0.3">
      <c r="J314" s="101"/>
    </row>
    <row r="315" spans="10:10" x14ac:dyDescent="0.3">
      <c r="J315" s="101"/>
    </row>
    <row r="316" spans="10:10" x14ac:dyDescent="0.3">
      <c r="J316" s="101"/>
    </row>
    <row r="317" spans="10:10" x14ac:dyDescent="0.3">
      <c r="J317" s="101"/>
    </row>
    <row r="318" spans="10:10" x14ac:dyDescent="0.3">
      <c r="J318" s="101"/>
    </row>
    <row r="319" spans="10:10" x14ac:dyDescent="0.3">
      <c r="J319" s="101"/>
    </row>
    <row r="320" spans="10:10" x14ac:dyDescent="0.3">
      <c r="J320" s="101"/>
    </row>
    <row r="321" spans="10:10" x14ac:dyDescent="0.3">
      <c r="J321" s="101"/>
    </row>
    <row r="322" spans="10:10" x14ac:dyDescent="0.3">
      <c r="J322" s="101"/>
    </row>
    <row r="323" spans="10:10" x14ac:dyDescent="0.3">
      <c r="J323" s="101"/>
    </row>
    <row r="324" spans="10:10" x14ac:dyDescent="0.3">
      <c r="J324" s="101"/>
    </row>
    <row r="325" spans="10:10" x14ac:dyDescent="0.3">
      <c r="J325" s="101"/>
    </row>
    <row r="326" spans="10:10" x14ac:dyDescent="0.3">
      <c r="J326" s="101"/>
    </row>
    <row r="327" spans="10:10" x14ac:dyDescent="0.3">
      <c r="J327" s="101"/>
    </row>
    <row r="328" spans="10:10" x14ac:dyDescent="0.3">
      <c r="J328" s="101"/>
    </row>
    <row r="329" spans="10:10" x14ac:dyDescent="0.3">
      <c r="J329" s="101"/>
    </row>
    <row r="330" spans="10:10" x14ac:dyDescent="0.3">
      <c r="J330" s="101"/>
    </row>
    <row r="331" spans="10:10" x14ac:dyDescent="0.3">
      <c r="J331" s="101"/>
    </row>
    <row r="332" spans="10:10" x14ac:dyDescent="0.3">
      <c r="J332" s="101"/>
    </row>
    <row r="333" spans="10:10" x14ac:dyDescent="0.3">
      <c r="J333" s="101"/>
    </row>
    <row r="334" spans="10:10" x14ac:dyDescent="0.3">
      <c r="J334" s="101"/>
    </row>
    <row r="335" spans="10:10" x14ac:dyDescent="0.3">
      <c r="J335" s="101"/>
    </row>
    <row r="336" spans="10:10" x14ac:dyDescent="0.3">
      <c r="J336" s="101"/>
    </row>
    <row r="337" spans="10:10" x14ac:dyDescent="0.3">
      <c r="J337" s="101"/>
    </row>
    <row r="338" spans="10:10" x14ac:dyDescent="0.3">
      <c r="J338" s="101"/>
    </row>
    <row r="339" spans="10:10" x14ac:dyDescent="0.3">
      <c r="J339" s="101"/>
    </row>
    <row r="340" spans="10:10" x14ac:dyDescent="0.3">
      <c r="J340" s="101"/>
    </row>
    <row r="341" spans="10:10" x14ac:dyDescent="0.3">
      <c r="J341" s="101"/>
    </row>
    <row r="342" spans="10:10" x14ac:dyDescent="0.3">
      <c r="J342" s="101"/>
    </row>
    <row r="343" spans="10:10" x14ac:dyDescent="0.3">
      <c r="J343" s="101"/>
    </row>
    <row r="344" spans="10:10" x14ac:dyDescent="0.3">
      <c r="J344" s="101"/>
    </row>
    <row r="345" spans="10:10" x14ac:dyDescent="0.3">
      <c r="J345" s="101"/>
    </row>
    <row r="346" spans="10:10" x14ac:dyDescent="0.3">
      <c r="J346" s="101"/>
    </row>
    <row r="347" spans="10:10" x14ac:dyDescent="0.3">
      <c r="J347" s="101"/>
    </row>
    <row r="348" spans="10:10" x14ac:dyDescent="0.3">
      <c r="J348" s="101"/>
    </row>
    <row r="349" spans="10:10" x14ac:dyDescent="0.3">
      <c r="J349" s="101"/>
    </row>
    <row r="350" spans="10:10" x14ac:dyDescent="0.3">
      <c r="J350" s="101"/>
    </row>
    <row r="351" spans="10:10" x14ac:dyDescent="0.3">
      <c r="J351" s="101"/>
    </row>
    <row r="352" spans="10:10" x14ac:dyDescent="0.3">
      <c r="J352" s="101"/>
    </row>
    <row r="353" spans="10:10" x14ac:dyDescent="0.3">
      <c r="J353" s="101"/>
    </row>
    <row r="354" spans="10:10" x14ac:dyDescent="0.3">
      <c r="J354" s="101"/>
    </row>
    <row r="355" spans="10:10" x14ac:dyDescent="0.3">
      <c r="J355" s="101"/>
    </row>
    <row r="356" spans="10:10" x14ac:dyDescent="0.3">
      <c r="J356" s="101"/>
    </row>
    <row r="357" spans="10:10" x14ac:dyDescent="0.3">
      <c r="J357" s="101"/>
    </row>
    <row r="358" spans="10:10" x14ac:dyDescent="0.3">
      <c r="J358" s="101"/>
    </row>
    <row r="359" spans="10:10" x14ac:dyDescent="0.3">
      <c r="J359" s="101"/>
    </row>
    <row r="360" spans="10:10" x14ac:dyDescent="0.3">
      <c r="J360" s="101"/>
    </row>
    <row r="361" spans="10:10" x14ac:dyDescent="0.3">
      <c r="J361" s="101"/>
    </row>
    <row r="362" spans="10:10" x14ac:dyDescent="0.3">
      <c r="J362" s="101"/>
    </row>
    <row r="363" spans="10:10" x14ac:dyDescent="0.3">
      <c r="J363" s="101"/>
    </row>
    <row r="364" spans="10:10" x14ac:dyDescent="0.3">
      <c r="J364" s="101"/>
    </row>
    <row r="365" spans="10:10" x14ac:dyDescent="0.3">
      <c r="J365" s="101"/>
    </row>
    <row r="366" spans="10:10" x14ac:dyDescent="0.3">
      <c r="J366" s="101"/>
    </row>
    <row r="367" spans="10:10" x14ac:dyDescent="0.3">
      <c r="J367" s="101"/>
    </row>
    <row r="368" spans="10:10" x14ac:dyDescent="0.3">
      <c r="J368" s="101"/>
    </row>
    <row r="369" spans="10:10" x14ac:dyDescent="0.3">
      <c r="J369" s="101"/>
    </row>
    <row r="370" spans="10:10" x14ac:dyDescent="0.3">
      <c r="J370" s="101"/>
    </row>
    <row r="371" spans="10:10" x14ac:dyDescent="0.3">
      <c r="J371" s="101"/>
    </row>
    <row r="372" spans="10:10" x14ac:dyDescent="0.3">
      <c r="J372" s="101"/>
    </row>
    <row r="373" spans="10:10" x14ac:dyDescent="0.3">
      <c r="J373" s="101"/>
    </row>
    <row r="374" spans="10:10" x14ac:dyDescent="0.3">
      <c r="J374" s="101"/>
    </row>
    <row r="375" spans="10:10" x14ac:dyDescent="0.3">
      <c r="J375" s="101"/>
    </row>
  </sheetData>
  <sheetProtection algorithmName="SHA-512" hashValue="cS08x8CDtXX7flA4ugOalZJRujk+zcKyVwXvNT9PKgcR8KpbyEqTbXqXNptCFhZxEBGrLivKCxCKFlqE2A3ihw==" saltValue="fOiOSlNjOgN28L1B1000kQ==" spinCount="100000" sheet="1" formatCells="0"/>
  <dataConsolidate link="1"/>
  <mergeCells count="11">
    <mergeCell ref="B62:C62"/>
    <mergeCell ref="B64:C64"/>
    <mergeCell ref="B61:C61"/>
    <mergeCell ref="B59:C59"/>
    <mergeCell ref="B60:C60"/>
    <mergeCell ref="B63:C63"/>
    <mergeCell ref="E2:G2"/>
    <mergeCell ref="B2:C2"/>
    <mergeCell ref="B53:E53"/>
    <mergeCell ref="B43:D43"/>
    <mergeCell ref="B54:E54"/>
  </mergeCells>
  <phoneticPr fontId="54" type="noConversion"/>
  <conditionalFormatting sqref="G40">
    <cfRule type="cellIs" priority="68" stopIfTrue="1" operator="equal">
      <formula>";;;"</formula>
    </cfRule>
  </conditionalFormatting>
  <conditionalFormatting sqref="G40">
    <cfRule type="cellIs" dxfId="10" priority="67" stopIfTrue="1" operator="equal">
      <formula>0</formula>
    </cfRule>
  </conditionalFormatting>
  <conditionalFormatting sqref="G39">
    <cfRule type="cellIs" priority="65" stopIfTrue="1" operator="equal">
      <formula>";;;"</formula>
    </cfRule>
  </conditionalFormatting>
  <conditionalFormatting sqref="G39">
    <cfRule type="cellIs" dxfId="9" priority="64" stopIfTrue="1" operator="equal">
      <formula>0</formula>
    </cfRule>
  </conditionalFormatting>
  <conditionalFormatting sqref="G39">
    <cfRule type="cellIs" dxfId="8" priority="63" stopIfTrue="1" operator="equal">
      <formula>0</formula>
    </cfRule>
  </conditionalFormatting>
  <conditionalFormatting sqref="G38">
    <cfRule type="cellIs" priority="53" stopIfTrue="1" operator="equal">
      <formula>";;;"</formula>
    </cfRule>
  </conditionalFormatting>
  <conditionalFormatting sqref="G38">
    <cfRule type="cellIs" dxfId="7" priority="52" stopIfTrue="1" operator="equal">
      <formula>0</formula>
    </cfRule>
  </conditionalFormatting>
  <conditionalFormatting sqref="G38">
    <cfRule type="cellIs" dxfId="6" priority="51" stopIfTrue="1" operator="equal">
      <formula>0</formula>
    </cfRule>
  </conditionalFormatting>
  <conditionalFormatting sqref="G37">
    <cfRule type="cellIs" priority="3" stopIfTrue="1" operator="equal">
      <formula>";;;"</formula>
    </cfRule>
  </conditionalFormatting>
  <conditionalFormatting sqref="G37">
    <cfRule type="cellIs" dxfId="5" priority="2" stopIfTrue="1" operator="equal">
      <formula>0</formula>
    </cfRule>
  </conditionalFormatting>
  <conditionalFormatting sqref="G37">
    <cfRule type="cellIs" dxfId="4" priority="1" stopIfTrue="1" operator="equal">
      <formula>0</formula>
    </cfRule>
  </conditionalFormatting>
  <dataValidations xWindow="829" yWindow="690" count="9">
    <dataValidation type="list" allowBlank="1" showInputMessage="1" showErrorMessage="1" sqref="F49:F51 F47" xr:uid="{9CC5535C-800A-4D03-A86E-273A5BC3EBB6}">
      <formula1>$M$1:$M$2</formula1>
    </dataValidation>
    <dataValidation type="list" allowBlank="1" showErrorMessage="1" prompt="Please select from the drop down list." sqref="F33" xr:uid="{FCE57F22-20D9-4CFA-AFE5-1751E216D3C1}">
      <formula1>$O$1:$O$2</formula1>
    </dataValidation>
    <dataValidation type="list" allowBlank="1" showErrorMessage="1" prompt="Please select from the drop down list." sqref="F36" xr:uid="{2CD3BDAD-30EF-425F-BB01-D3FF43CDAA81}">
      <formula1>$O$1:$O$4</formula1>
    </dataValidation>
    <dataValidation type="list" allowBlank="1" showErrorMessage="1" prompt="Please select from the drop down list._x000a_" sqref="F42" xr:uid="{7584867B-76E5-42C2-B404-3B1B6C94E6E2}">
      <formula1>$O$1:$O$2</formula1>
    </dataValidation>
    <dataValidation type="list" allowBlank="1" showInputMessage="1" showErrorMessage="1" sqref="F46"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F8 F10:F11 F13:F30" xr:uid="{B5815DCD-160E-4CA9-A461-76D5F396E4F1}">
      <formula1>ISNUMBER(F7)</formula1>
    </dataValidation>
    <dataValidation type="custom" allowBlank="1" showErrorMessage="1" error="Please enter a numeric value.  If this data is not applicable to your unit of government, the cell should be populated with zero." sqref="F37:F39 F35" xr:uid="{6656F482-2030-43E8-B669-24F0F4187CE8}">
      <formula1>ISNUMBER(F35)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34" xr:uid="{8DAFED68-C7CC-4E4B-B0DE-1B3BA6E17585}">
      <formula1>-ISNUMBER(221)</formula1>
    </dataValidation>
    <dataValidation type="custom" allowBlank="1" showErrorMessage="1" error="Please enter a numeric value.  If this data is not applicable to your unit of government the cell should be populated with zero." sqref="F32" xr:uid="{CB641EB2-3894-4A74-BBEC-CDF7A3E8D5D8}">
      <formula1>ISNUMBER(F32)</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0"/>
  <sheetViews>
    <sheetView zoomScaleNormal="100" workbookViewId="0">
      <selection activeCell="F7" sqref="F7"/>
    </sheetView>
  </sheetViews>
  <sheetFormatPr defaultRowHeight="14.4" x14ac:dyDescent="0.3"/>
  <cols>
    <col min="1" max="1" width="7.6640625" style="72" customWidth="1"/>
    <col min="2" max="2" width="103.109375" customWidth="1"/>
    <col min="3" max="3" width="19" customWidth="1"/>
    <col min="4" max="4" width="50.33203125" style="300" customWidth="1"/>
    <col min="5" max="5" width="13.5546875" customWidth="1"/>
    <col min="8" max="9" width="8.88671875" style="398"/>
    <col min="10" max="10" width="1.6640625" style="398" customWidth="1"/>
    <col min="11" max="12" width="8.88671875" style="398" hidden="1" customWidth="1"/>
    <col min="13" max="13" width="13" style="398" customWidth="1"/>
  </cols>
  <sheetData>
    <row r="1" spans="1:13" s="342" customFormat="1" ht="12" customHeight="1" thickBot="1" x14ac:dyDescent="0.35">
      <c r="A1" s="341"/>
      <c r="D1" s="387"/>
      <c r="E1"/>
      <c r="F1"/>
      <c r="G1"/>
      <c r="H1" s="397"/>
      <c r="I1" s="397"/>
      <c r="J1" s="397"/>
      <c r="K1" s="397"/>
      <c r="L1" s="397"/>
      <c r="M1" s="397"/>
    </row>
    <row r="2" spans="1:13" ht="57" customHeight="1" thickBot="1" x14ac:dyDescent="0.35">
      <c r="A2" s="502" t="s">
        <v>539</v>
      </c>
      <c r="B2" s="503"/>
      <c r="C2" s="503"/>
      <c r="D2" s="503"/>
    </row>
    <row r="3" spans="1:13" s="342" customFormat="1" ht="15" customHeight="1" thickBot="1" x14ac:dyDescent="0.35">
      <c r="A3" s="386"/>
      <c r="D3" s="387"/>
      <c r="E3"/>
      <c r="F3"/>
      <c r="G3"/>
      <c r="H3" s="397"/>
      <c r="I3" s="397"/>
      <c r="J3" s="397"/>
      <c r="K3" s="397"/>
      <c r="L3" s="397"/>
      <c r="M3" s="397"/>
    </row>
    <row r="4" spans="1:13" ht="34.950000000000003" customHeight="1" thickBot="1" x14ac:dyDescent="0.35">
      <c r="A4" s="504" t="s">
        <v>540</v>
      </c>
      <c r="B4" s="505"/>
      <c r="C4" s="505"/>
      <c r="D4" s="505"/>
    </row>
    <row r="5" spans="1:13" s="342" customFormat="1" ht="13.2" customHeight="1" thickBot="1" x14ac:dyDescent="0.35">
      <c r="A5" s="388"/>
      <c r="B5" s="391"/>
      <c r="C5" s="391"/>
      <c r="D5" s="394"/>
      <c r="E5"/>
      <c r="F5"/>
      <c r="G5"/>
      <c r="H5" s="397"/>
      <c r="I5" s="397"/>
      <c r="J5" s="397"/>
      <c r="K5" s="397"/>
      <c r="L5" s="397"/>
      <c r="M5" s="397"/>
    </row>
    <row r="6" spans="1:13" ht="28.95" customHeight="1" thickBot="1" x14ac:dyDescent="0.35">
      <c r="A6" s="506" t="s">
        <v>313</v>
      </c>
      <c r="B6" s="507"/>
      <c r="C6" s="507"/>
      <c r="D6" s="507"/>
    </row>
    <row r="7" spans="1:13" s="342" customFormat="1" ht="13.95" customHeight="1" thickBot="1" x14ac:dyDescent="0.35">
      <c r="A7" s="389"/>
      <c r="B7" s="390"/>
      <c r="C7" s="390"/>
      <c r="D7" s="395"/>
      <c r="E7"/>
      <c r="F7"/>
      <c r="G7"/>
      <c r="H7" s="397"/>
      <c r="I7" s="397"/>
      <c r="J7" s="397"/>
      <c r="K7" s="397"/>
      <c r="L7" s="397"/>
      <c r="M7" s="397"/>
    </row>
    <row r="8" spans="1:13" ht="35.4" customHeight="1" x14ac:dyDescent="0.3">
      <c r="A8" s="392" t="s">
        <v>306</v>
      </c>
      <c r="B8" s="393"/>
      <c r="C8" s="393"/>
      <c r="D8" s="396"/>
    </row>
    <row r="9" spans="1:13" s="319" customFormat="1" ht="40.200000000000003" customHeight="1" x14ac:dyDescent="0.3">
      <c r="A9" s="410">
        <v>906</v>
      </c>
      <c r="B9" s="411" t="s">
        <v>254</v>
      </c>
      <c r="C9" s="475"/>
      <c r="D9" s="446" t="str">
        <f t="shared" ref="D9:D23" si="0">IF(C9="","This Question must be answered before uploading, the report will not be processed if left blank","")</f>
        <v>This Question must be answered before uploading, the report will not be processed if left blank</v>
      </c>
      <c r="E9"/>
      <c r="F9"/>
      <c r="G9"/>
      <c r="H9" s="399"/>
      <c r="I9" s="399"/>
      <c r="J9" s="399"/>
      <c r="K9" s="399"/>
      <c r="L9" s="399"/>
      <c r="M9" s="399"/>
    </row>
    <row r="10" spans="1:13" ht="40.200000000000003" customHeight="1" x14ac:dyDescent="0.3">
      <c r="A10" s="410">
        <v>907</v>
      </c>
      <c r="B10" s="411" t="s">
        <v>534</v>
      </c>
      <c r="C10" s="475"/>
      <c r="D10" s="446" t="str">
        <f t="shared" si="0"/>
        <v>This Question must be answered before uploading, the report will not be processed if left blank</v>
      </c>
      <c r="H10" s="399"/>
      <c r="I10" s="399"/>
      <c r="J10" s="399"/>
      <c r="K10" s="399"/>
      <c r="L10" s="399"/>
    </row>
    <row r="11" spans="1:13" ht="40.200000000000003" customHeight="1" x14ac:dyDescent="0.3">
      <c r="A11" s="410">
        <v>951</v>
      </c>
      <c r="B11" s="411" t="s">
        <v>535</v>
      </c>
      <c r="C11" s="475"/>
      <c r="D11" s="446" t="str">
        <f t="shared" si="0"/>
        <v>This Question must be answered before uploading, the report will not be processed if left blank</v>
      </c>
      <c r="H11" s="399"/>
      <c r="I11" s="399"/>
      <c r="J11" s="399"/>
      <c r="K11" s="399"/>
      <c r="L11" s="399"/>
    </row>
    <row r="12" spans="1:13" ht="40.200000000000003" customHeight="1" x14ac:dyDescent="0.3">
      <c r="A12" s="410">
        <v>953</v>
      </c>
      <c r="B12" s="411" t="s">
        <v>536</v>
      </c>
      <c r="C12" s="475"/>
      <c r="D12" s="446" t="str">
        <f t="shared" si="0"/>
        <v>This Question must be answered before uploading, the report will not be processed if left blank</v>
      </c>
      <c r="H12" s="399"/>
      <c r="I12" s="399"/>
      <c r="J12" s="399"/>
      <c r="K12" s="399"/>
      <c r="L12" s="399"/>
    </row>
    <row r="13" spans="1:13" ht="40.200000000000003" customHeight="1" x14ac:dyDescent="0.3">
      <c r="A13" s="410">
        <v>955</v>
      </c>
      <c r="B13" s="411" t="s">
        <v>836</v>
      </c>
      <c r="C13" s="475"/>
      <c r="D13" s="446" t="str">
        <f t="shared" si="0"/>
        <v>This Question must be answered before uploading, the report will not be processed if left blank</v>
      </c>
      <c r="H13" s="399"/>
      <c r="I13" s="399"/>
      <c r="J13" s="399"/>
      <c r="K13" s="399"/>
      <c r="L13" s="399"/>
    </row>
    <row r="14" spans="1:13" ht="40.200000000000003" customHeight="1" x14ac:dyDescent="0.3">
      <c r="A14" s="410">
        <v>957</v>
      </c>
      <c r="B14" s="411" t="s">
        <v>837</v>
      </c>
      <c r="C14" s="475"/>
      <c r="D14" s="446" t="str">
        <f t="shared" si="0"/>
        <v>This Question must be answered before uploading, the report will not be processed if left blank</v>
      </c>
      <c r="H14" s="399"/>
      <c r="I14" s="399"/>
      <c r="J14" s="399"/>
      <c r="K14" s="399"/>
      <c r="L14" s="399"/>
    </row>
    <row r="15" spans="1:13" s="94" customFormat="1" ht="121.2" customHeight="1" x14ac:dyDescent="0.3">
      <c r="A15" s="410">
        <v>973</v>
      </c>
      <c r="B15" s="411" t="s">
        <v>838</v>
      </c>
      <c r="C15" s="475"/>
      <c r="D15" s="446" t="str">
        <f>IF(C15="","This Question must be answered before uploading, the report will not be processed if left blank","")</f>
        <v>This Question must be answered before uploading, the report will not be processed if left blank</v>
      </c>
      <c r="E15"/>
      <c r="F15"/>
      <c r="G15"/>
      <c r="H15" s="399"/>
      <c r="I15" s="399"/>
      <c r="J15" s="399"/>
      <c r="K15" s="399"/>
      <c r="L15" s="399"/>
      <c r="M15" s="398"/>
    </row>
    <row r="16" spans="1:13" s="94" customFormat="1" ht="46.2" customHeight="1" x14ac:dyDescent="0.3">
      <c r="A16" s="410">
        <v>959</v>
      </c>
      <c r="B16" s="411" t="s">
        <v>287</v>
      </c>
      <c r="C16" s="475"/>
      <c r="D16" s="446" t="str">
        <f t="shared" si="0"/>
        <v>This Question must be answered before uploading, the report will not be processed if left blank</v>
      </c>
      <c r="E16"/>
      <c r="F16"/>
      <c r="G16"/>
      <c r="H16" s="399"/>
      <c r="I16" s="399"/>
      <c r="J16" s="399"/>
      <c r="K16" s="399"/>
      <c r="L16" s="399"/>
      <c r="M16" s="398"/>
    </row>
    <row r="17" spans="1:13" ht="67.2" customHeight="1" x14ac:dyDescent="0.3">
      <c r="A17" s="410">
        <v>974</v>
      </c>
      <c r="B17" s="411" t="s">
        <v>289</v>
      </c>
      <c r="C17" s="475"/>
      <c r="D17" s="446" t="str">
        <f>IF(C17="","This Question must be answered before uploading, the report will not be processed if left blank","")</f>
        <v>This Question must be answered before uploading, the report will not be processed if left blank</v>
      </c>
      <c r="H17" s="399"/>
      <c r="I17" s="399"/>
      <c r="J17" s="399"/>
      <c r="K17" s="399"/>
      <c r="L17" s="399"/>
    </row>
    <row r="18" spans="1:13" ht="40.200000000000003" customHeight="1" x14ac:dyDescent="0.3">
      <c r="A18" s="410" t="s">
        <v>277</v>
      </c>
      <c r="B18" s="411" t="s">
        <v>255</v>
      </c>
      <c r="C18" s="475"/>
      <c r="D18" s="446" t="str">
        <f t="shared" si="0"/>
        <v>This Question must be answered before uploading, the report will not be processed if left blank</v>
      </c>
      <c r="H18" s="399"/>
      <c r="I18" s="399"/>
      <c r="J18" s="399"/>
      <c r="K18" s="399"/>
      <c r="L18" s="399"/>
    </row>
    <row r="19" spans="1:13" ht="40.200000000000003" customHeight="1" x14ac:dyDescent="0.3">
      <c r="A19" s="410" t="s">
        <v>278</v>
      </c>
      <c r="B19" s="411" t="s">
        <v>256</v>
      </c>
      <c r="C19" s="475"/>
      <c r="D19" s="446" t="str">
        <f t="shared" si="0"/>
        <v>This Question must be answered before uploading, the report will not be processed if left blank</v>
      </c>
      <c r="H19" s="399"/>
      <c r="I19" s="399"/>
      <c r="J19" s="399"/>
      <c r="K19" s="399"/>
      <c r="L19" s="399"/>
    </row>
    <row r="20" spans="1:13" ht="40.200000000000003" customHeight="1" x14ac:dyDescent="0.3">
      <c r="A20" s="410" t="s">
        <v>279</v>
      </c>
      <c r="B20" s="411" t="s">
        <v>257</v>
      </c>
      <c r="C20" s="475"/>
      <c r="D20" s="446" t="str">
        <f t="shared" si="0"/>
        <v>This Question must be answered before uploading, the report will not be processed if left blank</v>
      </c>
      <c r="H20" s="399"/>
      <c r="I20" s="399"/>
      <c r="J20" s="399"/>
      <c r="K20" s="399"/>
      <c r="L20" s="399"/>
    </row>
    <row r="21" spans="1:13" ht="40.200000000000003" customHeight="1" x14ac:dyDescent="0.3">
      <c r="A21" s="410">
        <v>979</v>
      </c>
      <c r="B21" s="411" t="s">
        <v>310</v>
      </c>
      <c r="C21" s="475"/>
      <c r="D21" s="446" t="str">
        <f t="shared" si="0"/>
        <v>This Question must be answered before uploading, the report will not be processed if left blank</v>
      </c>
      <c r="H21" s="399"/>
      <c r="I21" s="399"/>
      <c r="J21" s="399"/>
      <c r="K21" s="399"/>
      <c r="L21" s="399"/>
    </row>
    <row r="22" spans="1:13" ht="52.95" customHeight="1" x14ac:dyDescent="0.3">
      <c r="A22" s="410">
        <v>980</v>
      </c>
      <c r="B22" s="411" t="s">
        <v>831</v>
      </c>
      <c r="C22" s="476"/>
      <c r="D22" s="446" t="str">
        <f t="shared" si="0"/>
        <v>This Question must be answered before uploading, the report will not be processed if left blank</v>
      </c>
      <c r="H22"/>
      <c r="I22"/>
      <c r="J22"/>
      <c r="K22"/>
      <c r="L22"/>
      <c r="M22"/>
    </row>
    <row r="23" spans="1:13" ht="40.200000000000003" customHeight="1" x14ac:dyDescent="0.3">
      <c r="A23" s="410">
        <v>975</v>
      </c>
      <c r="B23" s="411" t="s">
        <v>268</v>
      </c>
      <c r="C23" s="475"/>
      <c r="D23" s="446" t="str">
        <f t="shared" si="0"/>
        <v>This Question must be answered before uploading, the report will not be processed if left blank</v>
      </c>
      <c r="H23" s="399"/>
      <c r="I23" s="399"/>
      <c r="J23" s="399"/>
      <c r="K23" s="399"/>
      <c r="L23" s="399"/>
    </row>
    <row r="24" spans="1:13" x14ac:dyDescent="0.3">
      <c r="A24" s="341"/>
      <c r="B24" s="387"/>
      <c r="C24" s="342"/>
      <c r="D24" s="413"/>
    </row>
    <row r="25" spans="1:13" s="94" customFormat="1" ht="40.200000000000003" customHeight="1" x14ac:dyDescent="0.3">
      <c r="A25" s="412" t="s">
        <v>280</v>
      </c>
      <c r="B25" s="447" t="str">
        <f>IF(D25="","This Question must be answered before uploading, the report will not be processed if left blank","")</f>
        <v>This Question must be answered before uploading, the report will not be processed if left blank</v>
      </c>
      <c r="C25" s="414" t="s">
        <v>258</v>
      </c>
      <c r="D25" s="477"/>
      <c r="E25"/>
      <c r="F25"/>
      <c r="G25"/>
      <c r="H25" s="398"/>
      <c r="I25" s="398"/>
      <c r="J25" s="398"/>
      <c r="K25" s="398"/>
      <c r="L25" s="398"/>
      <c r="M25" s="398"/>
    </row>
    <row r="26" spans="1:13" ht="14.4" customHeight="1" x14ac:dyDescent="0.3">
      <c r="A26" s="341"/>
      <c r="B26" s="387"/>
      <c r="C26" s="342"/>
      <c r="D26" s="413"/>
    </row>
    <row r="27" spans="1:13" ht="40.200000000000003" customHeight="1" x14ac:dyDescent="0.3">
      <c r="A27" s="412" t="s">
        <v>281</v>
      </c>
      <c r="B27" s="447" t="str">
        <f>IF(D27="","This Question must be answered before uploading, the report will not be processed if left blank","")</f>
        <v>This Question must be answered before uploading, the report will not be processed if left blank</v>
      </c>
      <c r="C27" s="414" t="s">
        <v>259</v>
      </c>
      <c r="D27" s="477"/>
    </row>
    <row r="28" spans="1:13" ht="14.4" customHeight="1" x14ac:dyDescent="0.3">
      <c r="A28" s="341"/>
      <c r="B28" s="387"/>
      <c r="C28" s="342"/>
      <c r="D28" s="413"/>
    </row>
    <row r="29" spans="1:13" s="94" customFormat="1" ht="40.200000000000003" customHeight="1" x14ac:dyDescent="0.3">
      <c r="A29" s="412" t="s">
        <v>312</v>
      </c>
      <c r="B29" s="447" t="str">
        <f>IF(D29="","This Question must be answered before uploading, the report will not be processed if left blank","")</f>
        <v>This Question must be answered before uploading, the report will not be processed if left blank</v>
      </c>
      <c r="C29" s="414" t="s">
        <v>537</v>
      </c>
      <c r="D29" s="478"/>
      <c r="E29"/>
      <c r="F29"/>
      <c r="G29"/>
      <c r="H29" s="398"/>
      <c r="I29" s="398"/>
      <c r="J29" s="398"/>
      <c r="K29" s="398"/>
      <c r="L29" s="398"/>
      <c r="M29" s="398"/>
    </row>
    <row r="33" spans="1:4" x14ac:dyDescent="0.3">
      <c r="D33" s="300" t="s">
        <v>194</v>
      </c>
    </row>
    <row r="37" spans="1:4" x14ac:dyDescent="0.3">
      <c r="A37" s="467">
        <f>SUM(A9:A36)</f>
        <v>11469</v>
      </c>
      <c r="B37" s="468" t="s">
        <v>260</v>
      </c>
      <c r="C37" s="469">
        <v>1.1000000000000001</v>
      </c>
      <c r="D37" s="470"/>
    </row>
    <row r="38" spans="1:4" x14ac:dyDescent="0.3">
      <c r="A38" s="471"/>
      <c r="B38" s="472" t="s">
        <v>261</v>
      </c>
      <c r="C38" s="473">
        <v>44853</v>
      </c>
      <c r="D38" s="474"/>
    </row>
    <row r="39" spans="1:4" x14ac:dyDescent="0.3">
      <c r="B39" s="342"/>
      <c r="C39" s="387"/>
    </row>
    <row r="40" spans="1:4" x14ac:dyDescent="0.3">
      <c r="B40" s="342"/>
      <c r="C40" s="387"/>
    </row>
  </sheetData>
  <sheetProtection algorithmName="SHA-512" hashValue="aRgjD9H+Wpw1ZsrzH74SIp5LxW5RXZhBDXHrbg8vu4LsyUhg5oYmsTlJX1YJf8cb5tmlOnrkcsAyyS3tj6QL7g==" saltValue="uftU0Ube/rdRNAhUJmYXzw==" spinCount="100000" sheet="1" objects="1" scenarios="1"/>
  <mergeCells count="3">
    <mergeCell ref="A2:D2"/>
    <mergeCell ref="A4:D4"/>
    <mergeCell ref="A6:D6"/>
  </mergeCells>
  <conditionalFormatting sqref="D29">
    <cfRule type="expression" dxfId="3" priority="1">
      <formula>$T29</formula>
    </cfRule>
  </conditionalFormatting>
  <dataValidations count="9">
    <dataValidation type="list" allowBlank="1" showInputMessage="1" showErrorMessage="1" prompt="Please select Yes or No from the drop down list" sqref="C12 C23 C18:C21" xr:uid="{42DC82DB-0AE6-4795-B8A2-67794DECDEAD}">
      <formula1>"Yes, No"</formula1>
    </dataValidation>
    <dataValidation type="whole" operator="greaterThan" allowBlank="1" showInputMessage="1" showErrorMessage="1" prompt="Please enter a whole number.  If there are no findings please enter 0" sqref="C13:C15" xr:uid="{22039F36-BF2D-4D90-ACF3-F17B7FAD9827}">
      <formula1>-1</formula1>
    </dataValidation>
    <dataValidation type="list" allowBlank="1" showInputMessage="1" showErrorMessage="1" prompt="Please select Yes, No or N/A from the drop down list" sqref="C16:C17" xr:uid="{1338E819-A8A7-4AB4-965C-9AAE0E62C78A}">
      <formula1>"Yes, No, N/A"</formula1>
    </dataValidation>
    <dataValidation type="date" operator="greaterThan" showInputMessage="1" showErrorMessage="1" promptTitle="MM/DD/YYYY" prompt="This cannot be blank" sqref="C22" xr:uid="{F2F609DE-2DD8-4C56-AEA4-B39EA636E384}">
      <formula1>44742</formula1>
    </dataValidation>
    <dataValidation type="list" allowBlank="1" showInputMessage="1" showErrorMessage="1" prompt="Please select Yes or No from the drop down list" sqref="C22" xr:uid="{B4C96C02-4742-4E38-B12A-360ABBD230F0}">
      <formula1>"Yes,No"</formula1>
    </dataValidation>
    <dataValidation type="list" allowBlank="1" showInputMessage="1" showErrorMessage="1" sqref="C22" xr:uid="{C1CF9E65-608C-4B9B-B8C1-8E5A300F6B99}">
      <formula1>"Yes, No"</formula1>
    </dataValidation>
    <dataValidation type="list" allowBlank="1" showInputMessage="1" showErrorMessage="1" sqref="C22" xr:uid="{2F6B1B33-D794-41C2-9ACB-1601D80589F6}">
      <formula1>"Yes,No"</formula1>
    </dataValidation>
    <dataValidation type="date" operator="greaterThan" allowBlank="1" showInputMessage="1" showErrorMessage="1" sqref="D29" xr:uid="{C03418DF-3B42-4CD5-A316-291388505573}">
      <formula1>44742</formula1>
    </dataValidation>
    <dataValidation type="list" allowBlank="1" showInputMessage="1" showErrorMessage="1" prompt="Please select Yes or No from the drop down list." sqref="C9:C10 C11" xr:uid="{09FCC64E-5331-4E1E-8B61-60F4B5075DD5}">
      <formula1>"Yes, No"</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523"/>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77734375" style="2" customWidth="1"/>
    <col min="2" max="2" width="17.5546875" style="27" bestFit="1" customWidth="1"/>
    <col min="3" max="3" width="36.6640625" style="190" customWidth="1"/>
    <col min="4" max="4" width="20.88671875" style="2" bestFit="1" customWidth="1"/>
    <col min="5" max="5" width="17.5546875" style="2" customWidth="1"/>
    <col min="6" max="6" width="22.6640625" style="2" customWidth="1"/>
    <col min="7" max="7" width="17.44140625" style="138" customWidth="1"/>
    <col min="8" max="8" width="9.6640625" style="2" customWidth="1"/>
    <col min="9" max="9" width="1" style="151" customWidth="1"/>
    <col min="10" max="10" width="18.109375" style="4" customWidth="1"/>
    <col min="11" max="11" width="36.88671875" style="7" customWidth="1"/>
    <col min="12" max="12" width="23.44140625" style="197" customWidth="1"/>
    <col min="13" max="13" width="8.44140625" customWidth="1"/>
    <col min="14" max="14" width="18.109375" style="2" customWidth="1"/>
    <col min="15" max="15" width="17.88671875" style="2" customWidth="1"/>
    <col min="16" max="16" width="9.109375" style="101" customWidth="1"/>
    <col min="17" max="17" width="10.33203125" style="140"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customWidth="1"/>
    <col min="24" max="24" width="10.5546875" customWidth="1"/>
    <col min="25" max="25" width="9.88671875" customWidth="1"/>
    <col min="26" max="26" width="9.109375" customWidth="1"/>
    <col min="31" max="16384" width="9.109375" style="2"/>
  </cols>
  <sheetData>
    <row r="1" spans="1:30" ht="36" x14ac:dyDescent="0.3">
      <c r="C1" s="25" t="s">
        <v>220</v>
      </c>
      <c r="D1" s="11"/>
      <c r="I1" s="139"/>
      <c r="J1" s="24"/>
      <c r="K1" s="12" t="s">
        <v>14</v>
      </c>
      <c r="L1" s="31"/>
      <c r="S1" s="2">
        <v>100</v>
      </c>
      <c r="T1" s="2">
        <v>1</v>
      </c>
    </row>
    <row r="2" spans="1:30" ht="36" x14ac:dyDescent="0.4">
      <c r="C2" s="36" t="str">
        <f>'Unit Data from Audit Worksheet'!D2</f>
        <v>Select Unit Name from Drop Down List</v>
      </c>
      <c r="D2" s="61">
        <v>2022</v>
      </c>
      <c r="E2" s="10">
        <v>2022</v>
      </c>
      <c r="F2" s="10"/>
      <c r="G2" s="34"/>
      <c r="H2" s="10"/>
      <c r="I2" s="139"/>
      <c r="J2" s="21" t="s">
        <v>10</v>
      </c>
      <c r="K2" s="6" t="s">
        <v>9</v>
      </c>
      <c r="L2" s="33" t="s">
        <v>5</v>
      </c>
      <c r="S2" s="2">
        <v>200</v>
      </c>
      <c r="T2" s="2">
        <v>2</v>
      </c>
    </row>
    <row r="3" spans="1:30" ht="31.2" x14ac:dyDescent="0.3">
      <c r="A3" s="141" t="s">
        <v>10</v>
      </c>
      <c r="B3" s="142"/>
      <c r="C3" s="23" t="s">
        <v>1</v>
      </c>
      <c r="D3" s="13" t="s">
        <v>11</v>
      </c>
      <c r="E3" s="13" t="s">
        <v>12</v>
      </c>
      <c r="F3" s="14" t="s">
        <v>15</v>
      </c>
      <c r="G3" s="37" t="s">
        <v>168</v>
      </c>
      <c r="H3" s="14" t="s">
        <v>191</v>
      </c>
      <c r="I3" s="139"/>
      <c r="J3" s="143"/>
      <c r="K3" s="62"/>
      <c r="L3" s="144"/>
      <c r="O3" s="2" t="s">
        <v>152</v>
      </c>
      <c r="Q3" s="41" t="s">
        <v>169</v>
      </c>
      <c r="S3" s="2">
        <v>300</v>
      </c>
      <c r="T3" s="2">
        <v>3</v>
      </c>
    </row>
    <row r="4" spans="1:30" ht="18" x14ac:dyDescent="0.35">
      <c r="A4" s="145"/>
      <c r="B4" s="146"/>
      <c r="C4" s="26"/>
      <c r="D4" s="5"/>
      <c r="E4" s="5"/>
      <c r="F4" s="5"/>
      <c r="G4" s="35"/>
      <c r="H4" s="5"/>
      <c r="I4" s="139"/>
      <c r="J4" s="22">
        <v>999</v>
      </c>
      <c r="K4" s="9" t="s">
        <v>149</v>
      </c>
      <c r="L4" s="458" t="e">
        <f>'Unit Data from Audit Worksheet'!D3</f>
        <v>#N/A</v>
      </c>
      <c r="S4" s="2">
        <v>400</v>
      </c>
      <c r="T4" s="2">
        <v>4</v>
      </c>
    </row>
    <row r="5" spans="1:30" ht="60.6" customHeight="1" x14ac:dyDescent="0.3">
      <c r="A5" s="112">
        <f>'Unit Data from Audit Worksheet'!A7</f>
        <v>502</v>
      </c>
      <c r="B5" s="120" t="str">
        <f>'Unit Data from Audit Worksheet'!C7</f>
        <v>Net Position-Business Activities</v>
      </c>
      <c r="C5" s="111" t="str">
        <f>'Unit Data from Audit Worksheet'!D7</f>
        <v xml:space="preserve">All unrestricted Cash and investments. 
Exclude restricted cash and cash held by a third party. </v>
      </c>
      <c r="D5" s="50"/>
      <c r="E5" s="124">
        <f>'Unit Data from Audit Worksheet'!F7</f>
        <v>0</v>
      </c>
      <c r="F5" s="119">
        <f>IF(L5&lt;0,"Error: Number is normally positive.",)</f>
        <v>0</v>
      </c>
      <c r="G5" s="121"/>
      <c r="H5" s="118"/>
      <c r="I5" s="20"/>
      <c r="J5" s="117">
        <v>502</v>
      </c>
      <c r="K5" s="116" t="s">
        <v>55</v>
      </c>
      <c r="L5" s="147">
        <f t="shared" ref="L5:L9" si="0">IF(D5="",E5,D5)</f>
        <v>0</v>
      </c>
      <c r="P5" s="105"/>
    </row>
    <row r="6" spans="1:30" ht="40.5" customHeight="1" x14ac:dyDescent="0.3">
      <c r="A6" s="112">
        <f>'Unit Data from Audit Worksheet'!A8</f>
        <v>503</v>
      </c>
      <c r="B6" s="120" t="str">
        <f>'Unit Data from Audit Worksheet'!C8</f>
        <v>Net Position-Business Activities</v>
      </c>
      <c r="C6" s="111" t="str">
        <f>'Unit Data from Audit Worksheet'!D8</f>
        <v>All restricted Cash and investments</v>
      </c>
      <c r="D6" s="50"/>
      <c r="E6" s="124">
        <f>'Unit Data from Audit Worksheet'!F8</f>
        <v>0</v>
      </c>
      <c r="F6" s="119">
        <f>IF(L6&lt;0,"Error: Number is normally positive.",)</f>
        <v>0</v>
      </c>
      <c r="G6" s="121"/>
      <c r="H6" s="118"/>
      <c r="I6" s="20"/>
      <c r="J6" s="117">
        <v>503</v>
      </c>
      <c r="K6" s="116" t="s">
        <v>56</v>
      </c>
      <c r="L6" s="147">
        <f t="shared" si="0"/>
        <v>0</v>
      </c>
      <c r="P6" s="105"/>
    </row>
    <row r="7" spans="1:30" ht="90" customHeight="1" x14ac:dyDescent="0.3">
      <c r="A7" s="112">
        <f>'Unit Data from Audit Worksheet'!A10</f>
        <v>592</v>
      </c>
      <c r="B7" s="120" t="str">
        <f>'Unit Data from Audit Worksheet'!C10</f>
        <v>Statement of Activities - Business Activities</v>
      </c>
      <c r="C7" s="111" t="str">
        <f>'Unit Data from Audit Worksheet'!D10</f>
        <v>Total Change in net position Business Type 
(Increase in net position is recorded as a positive and a decrease in net position is recorded as a negative)</v>
      </c>
      <c r="D7" s="50"/>
      <c r="E7" s="124">
        <f>'Unit Data from Audit Worksheet'!F10</f>
        <v>0</v>
      </c>
      <c r="F7" s="119"/>
      <c r="G7" s="121"/>
      <c r="H7" s="118"/>
      <c r="I7" s="20"/>
      <c r="J7" s="117">
        <v>592</v>
      </c>
      <c r="K7" s="116" t="s">
        <v>180</v>
      </c>
      <c r="L7" s="147">
        <f t="shared" si="0"/>
        <v>0</v>
      </c>
      <c r="O7" s="149"/>
      <c r="P7" s="105"/>
      <c r="R7" s="205"/>
      <c r="S7" s="205"/>
      <c r="T7" s="205"/>
      <c r="U7" s="205"/>
      <c r="V7" s="205"/>
    </row>
    <row r="8" spans="1:30" ht="66" customHeight="1" x14ac:dyDescent="0.3">
      <c r="A8" s="112">
        <f>'Unit Data from Audit Worksheet'!A11</f>
        <v>591</v>
      </c>
      <c r="B8" s="120" t="str">
        <f>'Unit Data from Audit Worksheet'!C11</f>
        <v>Statement of Activities - Business Activities</v>
      </c>
      <c r="C8" s="111" t="str">
        <f>'Unit Data from Audit Worksheet'!D11</f>
        <v>Total Expenses - Exclude Transfers</v>
      </c>
      <c r="D8" s="50"/>
      <c r="E8" s="124">
        <f>'Unit Data from Audit Worksheet'!F11</f>
        <v>0</v>
      </c>
      <c r="F8" s="119">
        <f>IF(L8&lt;0,"Error: Enter as a positive.",)</f>
        <v>0</v>
      </c>
      <c r="G8" s="121"/>
      <c r="H8" s="118"/>
      <c r="I8" s="20"/>
      <c r="J8" s="117">
        <v>591</v>
      </c>
      <c r="K8" s="116" t="s">
        <v>179</v>
      </c>
      <c r="L8" s="147">
        <f t="shared" si="0"/>
        <v>0</v>
      </c>
      <c r="O8" s="149"/>
      <c r="P8" s="105"/>
      <c r="R8" s="205"/>
      <c r="S8" s="205"/>
      <c r="T8" s="205"/>
      <c r="U8" s="205"/>
      <c r="V8" s="205"/>
    </row>
    <row r="9" spans="1:30" s="207" customFormat="1" ht="66" customHeight="1" x14ac:dyDescent="0.3">
      <c r="A9" s="112">
        <f>'Unit Data from Audit Worksheet'!A13</f>
        <v>36</v>
      </c>
      <c r="B9" s="120" t="str">
        <f>'Unit Data from Audit Worksheet'!C13</f>
        <v>Net Position</v>
      </c>
      <c r="C9" s="111" t="str">
        <f>'Unit Data from Audit Worksheet'!D13</f>
        <v>Total Gross Capital Assets - without accumulated depreciation</v>
      </c>
      <c r="D9" s="50"/>
      <c r="E9" s="124">
        <f>'Unit Data from Audit Worksheet'!F13</f>
        <v>0</v>
      </c>
      <c r="F9" s="119"/>
      <c r="G9" s="121"/>
      <c r="H9" s="118"/>
      <c r="I9" s="20"/>
      <c r="J9" s="439">
        <v>36</v>
      </c>
      <c r="K9" s="440" t="s">
        <v>337</v>
      </c>
      <c r="L9" s="147">
        <f t="shared" si="0"/>
        <v>0</v>
      </c>
      <c r="M9"/>
      <c r="O9" s="149"/>
      <c r="P9" s="105"/>
      <c r="Q9" s="140"/>
      <c r="W9"/>
      <c r="X9"/>
      <c r="Y9"/>
      <c r="Z9"/>
      <c r="AA9"/>
      <c r="AB9"/>
      <c r="AC9"/>
      <c r="AD9"/>
    </row>
    <row r="10" spans="1:30" ht="56.25" customHeight="1" x14ac:dyDescent="0.3">
      <c r="A10" s="112">
        <f>'Unit Data from Audit Worksheet'!A14</f>
        <v>534</v>
      </c>
      <c r="B10" s="120" t="str">
        <f>'Unit Data from Audit Worksheet'!C14</f>
        <v>Net Position</v>
      </c>
      <c r="C10" s="111" t="str">
        <f>'Unit Data from Audit Worksheet'!D14</f>
        <v>Combined Totals of all Proprietary Funds - Amount of Inventories and Prepaids in current assets</v>
      </c>
      <c r="D10" s="60"/>
      <c r="E10" s="124">
        <f>'Unit Data from Audit Worksheet'!F14</f>
        <v>0</v>
      </c>
      <c r="F10" s="119">
        <f>IF(L10&lt;0,"Error: Number is normally positive.",)</f>
        <v>0</v>
      </c>
      <c r="G10" s="121"/>
      <c r="H10" s="118"/>
      <c r="I10" s="20"/>
      <c r="J10" s="431">
        <v>534</v>
      </c>
      <c r="K10" s="432" t="s">
        <v>363</v>
      </c>
      <c r="L10" s="147">
        <f t="shared" ref="L10:L13" si="1">IF(D10="",E10,D10)</f>
        <v>0</v>
      </c>
      <c r="P10" s="105"/>
    </row>
    <row r="11" spans="1:30" ht="56.25" customHeight="1" x14ac:dyDescent="0.3">
      <c r="A11" s="112">
        <f>'Unit Data from Audit Worksheet'!A15</f>
        <v>13</v>
      </c>
      <c r="B11" s="120" t="str">
        <f>'Unit Data from Audit Worksheet'!C15</f>
        <v>Combined Proprietary Funds - Net Position</v>
      </c>
      <c r="C11" s="111" t="str">
        <f>'Unit Data from Audit Worksheet'!D15</f>
        <v>Comb-Proprietary Funds-Current Assets 
Exclude: any restricted assets
                  deferred outflows</v>
      </c>
      <c r="D11" s="60"/>
      <c r="E11" s="124">
        <f>'Unit Data from Audit Worksheet'!F15</f>
        <v>0</v>
      </c>
      <c r="F11" s="119">
        <f>IF(L11&lt;0,"Error: Number is normally positive.",)</f>
        <v>0</v>
      </c>
      <c r="G11" s="121"/>
      <c r="H11" s="118"/>
      <c r="I11" s="20"/>
      <c r="J11" s="431">
        <v>13</v>
      </c>
      <c r="K11" s="432" t="s">
        <v>557</v>
      </c>
      <c r="L11" s="147">
        <f t="shared" si="1"/>
        <v>0</v>
      </c>
      <c r="P11" s="105"/>
    </row>
    <row r="12" spans="1:30" ht="189.6" customHeight="1" x14ac:dyDescent="0.3">
      <c r="A12" s="112">
        <f>'Unit Data from Audit Worksheet'!A16</f>
        <v>14</v>
      </c>
      <c r="B12" s="120" t="str">
        <f>'Unit Data from Audit Worksheet'!C16</f>
        <v>Combined Proprietary Funds - Net Position</v>
      </c>
      <c r="C12" s="111" t="str">
        <f>'Unit Data from Audit Worksheet'!D16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12" s="60"/>
      <c r="E12" s="124">
        <f>'Unit Data from Audit Worksheet'!F16</f>
        <v>0</v>
      </c>
      <c r="F12" s="119"/>
      <c r="G12" s="121"/>
      <c r="H12" s="118"/>
      <c r="I12" s="20"/>
      <c r="J12" s="431">
        <v>14</v>
      </c>
      <c r="K12" s="432" t="s">
        <v>553</v>
      </c>
      <c r="L12" s="147">
        <f t="shared" si="1"/>
        <v>0</v>
      </c>
      <c r="P12" s="105"/>
    </row>
    <row r="13" spans="1:30" ht="56.25" customHeight="1" x14ac:dyDescent="0.3">
      <c r="A13" s="112">
        <f>'Unit Data from Audit Worksheet'!A17</f>
        <v>34</v>
      </c>
      <c r="B13" s="120" t="str">
        <f>'Unit Data from Audit Worksheet'!C17</f>
        <v>Net Position</v>
      </c>
      <c r="C13" s="111" t="str">
        <f>'Unit Data from Audit Worksheet'!D17</f>
        <v>Hospital-EF- Unrestricted Cash &amp; Invest. [Incl.all but Held by Trustee or 3rd party restricted](BS)</v>
      </c>
      <c r="D13" s="60"/>
      <c r="E13" s="124">
        <f>'Unit Data from Audit Worksheet'!F17</f>
        <v>0</v>
      </c>
      <c r="F13" s="119">
        <f t="shared" ref="F13:F15" si="2">IF(L13&lt;0,"Error: Number is normally positive.",)</f>
        <v>0</v>
      </c>
      <c r="G13" s="121"/>
      <c r="H13" s="118"/>
      <c r="I13" s="20"/>
      <c r="J13" s="431">
        <v>34</v>
      </c>
      <c r="K13" s="432" t="s">
        <v>808</v>
      </c>
      <c r="L13" s="147">
        <f t="shared" si="1"/>
        <v>0</v>
      </c>
      <c r="P13" s="105"/>
    </row>
    <row r="14" spans="1:30" ht="90.6" customHeight="1" x14ac:dyDescent="0.3">
      <c r="A14" s="112">
        <f>'Unit Data from Audit Worksheet'!A18</f>
        <v>35</v>
      </c>
      <c r="B14" s="120" t="str">
        <f>'Unit Data from Audit Worksheet'!C18</f>
        <v>Net Position</v>
      </c>
      <c r="C14" s="111" t="str">
        <f>'Unit Data from Audit Worksheet'!D18</f>
        <v>Mental Health or Hospital-EF- Patient Accounts Receivable, Net of Allowance for Bad Debt</v>
      </c>
      <c r="D14" s="60"/>
      <c r="E14" s="124">
        <f>'Unit Data from Audit Worksheet'!F18</f>
        <v>0</v>
      </c>
      <c r="F14" s="119">
        <f t="shared" si="2"/>
        <v>0</v>
      </c>
      <c r="G14" s="121"/>
      <c r="H14" s="118"/>
      <c r="I14" s="20"/>
      <c r="J14" s="431">
        <v>35</v>
      </c>
      <c r="K14" s="432" t="s">
        <v>809</v>
      </c>
      <c r="L14" s="150">
        <f>IF(D14="",E14,D14)</f>
        <v>0</v>
      </c>
      <c r="P14" s="105"/>
    </row>
    <row r="15" spans="1:30" ht="62.25" customHeight="1" x14ac:dyDescent="0.3">
      <c r="A15" s="112">
        <f>'Unit Data from Audit Worksheet'!A19</f>
        <v>37</v>
      </c>
      <c r="B15" s="120" t="str">
        <f>'Unit Data from Audit Worksheet'!C19</f>
        <v>Net Position</v>
      </c>
      <c r="C15" s="111" t="str">
        <f>'Unit Data from Audit Worksheet'!D19</f>
        <v>Total Long-term debt (non current portion only) - enter as a positive</v>
      </c>
      <c r="D15" s="60"/>
      <c r="E15" s="124">
        <f>'Unit Data from Audit Worksheet'!F19</f>
        <v>0</v>
      </c>
      <c r="F15" s="119">
        <f t="shared" si="2"/>
        <v>0</v>
      </c>
      <c r="G15" s="121"/>
      <c r="H15" s="118"/>
      <c r="I15" s="20"/>
      <c r="J15" s="431">
        <v>37</v>
      </c>
      <c r="K15" s="432" t="s">
        <v>807</v>
      </c>
      <c r="L15" s="150">
        <f>IF(D15="",E15,D15)</f>
        <v>0</v>
      </c>
      <c r="P15" s="105"/>
    </row>
    <row r="16" spans="1:30" s="207" customFormat="1" ht="62.25" customHeight="1" x14ac:dyDescent="0.3">
      <c r="A16" s="112">
        <f>'Unit Data from Audit Worksheet'!A20</f>
        <v>38</v>
      </c>
      <c r="B16" s="120" t="str">
        <f>'Unit Data from Audit Worksheet'!C20</f>
        <v>Net Position</v>
      </c>
      <c r="C16" s="111" t="str">
        <f>'Unit Data from Audit Worksheet'!D20</f>
        <v>Unrestricted fund equity or net position</v>
      </c>
      <c r="D16" s="60"/>
      <c r="E16" s="124">
        <f>'Unit Data from Audit Worksheet'!F20</f>
        <v>0</v>
      </c>
      <c r="F16" s="119"/>
      <c r="G16" s="121"/>
      <c r="H16" s="118"/>
      <c r="I16" s="20"/>
      <c r="J16" s="431">
        <v>38</v>
      </c>
      <c r="K16" s="432" t="s">
        <v>562</v>
      </c>
      <c r="L16" s="150">
        <f t="shared" ref="L16:L19" si="3">IF(D16="",E16,D16)</f>
        <v>0</v>
      </c>
      <c r="M16"/>
      <c r="P16" s="105"/>
      <c r="Q16" s="140"/>
      <c r="W16"/>
      <c r="X16"/>
      <c r="Y16"/>
      <c r="Z16"/>
      <c r="AA16"/>
      <c r="AB16"/>
      <c r="AC16"/>
      <c r="AD16"/>
    </row>
    <row r="17" spans="1:30" s="207" customFormat="1" ht="62.25" customHeight="1" x14ac:dyDescent="0.3">
      <c r="A17" s="112">
        <f>'Unit Data from Audit Worksheet'!A21</f>
        <v>32</v>
      </c>
      <c r="B17" s="120" t="str">
        <f>'Unit Data from Audit Worksheet'!C21</f>
        <v>Combined Totals of all Proprietary Funds - Revenue, Expenses, Changes in Net Position</v>
      </c>
      <c r="C17" s="111" t="str">
        <f>'Unit Data from Audit Worksheet'!D21</f>
        <v>Combined Totals of all proprietary Funds - Depreciation &amp; Amortization Expense</v>
      </c>
      <c r="D17" s="60"/>
      <c r="E17" s="124">
        <f>'Unit Data from Audit Worksheet'!F21</f>
        <v>0</v>
      </c>
      <c r="F17" s="119"/>
      <c r="G17" s="121"/>
      <c r="H17" s="118"/>
      <c r="I17" s="20"/>
      <c r="J17" s="431">
        <v>32</v>
      </c>
      <c r="K17" s="432" t="s">
        <v>555</v>
      </c>
      <c r="L17" s="150">
        <f t="shared" si="3"/>
        <v>0</v>
      </c>
      <c r="M17"/>
      <c r="P17" s="105"/>
      <c r="Q17" s="140"/>
      <c r="W17"/>
      <c r="X17"/>
      <c r="Y17"/>
      <c r="Z17"/>
      <c r="AA17"/>
      <c r="AB17"/>
      <c r="AC17"/>
      <c r="AD17"/>
    </row>
    <row r="18" spans="1:30" s="207" customFormat="1" ht="62.25" customHeight="1" x14ac:dyDescent="0.3">
      <c r="A18" s="112">
        <f>'Unit Data from Audit Worksheet'!A22</f>
        <v>40</v>
      </c>
      <c r="B18" s="120" t="str">
        <f>'Unit Data from Audit Worksheet'!C22</f>
        <v>Revenue, Expenses, Changes in Net Position</v>
      </c>
      <c r="C18" s="111" t="str">
        <f>'Unit Data from Audit Worksheet'!D22</f>
        <v>Net Patient Revenues</v>
      </c>
      <c r="D18" s="60"/>
      <c r="E18" s="124">
        <f>'Unit Data from Audit Worksheet'!F22</f>
        <v>0</v>
      </c>
      <c r="F18" s="119"/>
      <c r="G18" s="121"/>
      <c r="H18" s="118"/>
      <c r="I18" s="20"/>
      <c r="J18" s="114">
        <v>40</v>
      </c>
      <c r="K18" s="111" t="s">
        <v>564</v>
      </c>
      <c r="L18" s="150">
        <f t="shared" si="3"/>
        <v>0</v>
      </c>
      <c r="M18"/>
      <c r="P18" s="105"/>
      <c r="Q18" s="140"/>
      <c r="W18"/>
      <c r="X18"/>
      <c r="Y18"/>
      <c r="Z18"/>
      <c r="AA18"/>
      <c r="AB18"/>
      <c r="AC18"/>
      <c r="AD18"/>
    </row>
    <row r="19" spans="1:30" s="207" customFormat="1" ht="62.25" customHeight="1" x14ac:dyDescent="0.3">
      <c r="A19" s="112">
        <f>'Unit Data from Audit Worksheet'!A23</f>
        <v>107</v>
      </c>
      <c r="B19" s="120" t="str">
        <f>'Unit Data from Audit Worksheet'!C23</f>
        <v>Revenue, Expenses, Changes in Net Position</v>
      </c>
      <c r="C19" s="111" t="str">
        <f>'Unit Data from Audit Worksheet'!D23</f>
        <v>Total Operating Revenues</v>
      </c>
      <c r="D19" s="60"/>
      <c r="E19" s="124">
        <f>'Unit Data from Audit Worksheet'!F23</f>
        <v>0</v>
      </c>
      <c r="F19" s="119"/>
      <c r="G19" s="121"/>
      <c r="H19" s="118"/>
      <c r="I19" s="20"/>
      <c r="J19" s="114">
        <v>107</v>
      </c>
      <c r="K19" s="111" t="s">
        <v>565</v>
      </c>
      <c r="L19" s="150">
        <f t="shared" si="3"/>
        <v>0</v>
      </c>
      <c r="M19"/>
      <c r="P19" s="105"/>
      <c r="Q19" s="140"/>
      <c r="W19"/>
      <c r="X19"/>
      <c r="Y19"/>
      <c r="Z19"/>
      <c r="AA19"/>
      <c r="AB19"/>
      <c r="AC19"/>
      <c r="AD19"/>
    </row>
    <row r="20" spans="1:30" ht="44.4" customHeight="1" x14ac:dyDescent="0.3">
      <c r="A20" s="112">
        <f>'Unit Data from Audit Worksheet'!A24</f>
        <v>108</v>
      </c>
      <c r="B20" s="120" t="str">
        <f>'Unit Data from Audit Worksheet'!C24</f>
        <v>Revenue, Expenses, Changes in Net Position</v>
      </c>
      <c r="C20" s="111" t="str">
        <f>'Unit Data from Audit Worksheet'!D24</f>
        <v>Total Operating Expenses. May include Interest Expense - Enter as a positive</v>
      </c>
      <c r="D20" s="60"/>
      <c r="E20" s="124">
        <f>'Unit Data from Audit Worksheet'!F24</f>
        <v>0</v>
      </c>
      <c r="F20" s="119"/>
      <c r="G20" s="121"/>
      <c r="H20" s="118"/>
      <c r="I20" s="20"/>
      <c r="J20" s="431">
        <v>108</v>
      </c>
      <c r="K20" s="432" t="s">
        <v>810</v>
      </c>
      <c r="L20" s="147">
        <f>IF(D20="",E20,D20)</f>
        <v>0</v>
      </c>
      <c r="P20" s="105"/>
    </row>
    <row r="21" spans="1:30" s="207" customFormat="1" ht="45.6" customHeight="1" x14ac:dyDescent="0.3">
      <c r="A21" s="112">
        <f>'Unit Data from Audit Worksheet'!A25</f>
        <v>41</v>
      </c>
      <c r="B21" s="112" t="str">
        <f>'Unit Data from Audit Worksheet'!C25</f>
        <v>Revenue, Expenses, Changes in Net Position</v>
      </c>
      <c r="C21" s="111" t="str">
        <f>'Unit Data from Audit Worksheet'!D25</f>
        <v xml:space="preserve">Interest Expense - Enter as a positive </v>
      </c>
      <c r="D21" s="60"/>
      <c r="E21" s="124">
        <f>'Unit Data from Audit Worksheet'!F25</f>
        <v>0</v>
      </c>
      <c r="F21" s="119"/>
      <c r="G21" s="121"/>
      <c r="H21" s="118"/>
      <c r="I21" s="20"/>
      <c r="J21" s="431">
        <v>41</v>
      </c>
      <c r="K21" s="441" t="s">
        <v>806</v>
      </c>
      <c r="L21" s="147">
        <f t="shared" ref="L21:L26" si="4">IF(D21="",E21,D21)</f>
        <v>0</v>
      </c>
      <c r="M21"/>
      <c r="P21" s="105"/>
      <c r="Q21" s="140"/>
      <c r="W21"/>
      <c r="X21"/>
      <c r="Y21"/>
      <c r="Z21"/>
      <c r="AA21"/>
      <c r="AB21"/>
      <c r="AC21"/>
      <c r="AD21"/>
    </row>
    <row r="22" spans="1:30" s="207" customFormat="1" ht="52.2" customHeight="1" x14ac:dyDescent="0.3">
      <c r="A22" s="112">
        <f>'Unit Data from Audit Worksheet'!A26</f>
        <v>194</v>
      </c>
      <c r="B22" s="112" t="str">
        <f>'Unit Data from Audit Worksheet'!C26</f>
        <v>Revenue, Expenses, Changes in Net Position</v>
      </c>
      <c r="C22" s="111" t="str">
        <f>'Unit Data from Audit Worksheet'!D26</f>
        <v xml:space="preserve">Capital Contributions </v>
      </c>
      <c r="D22" s="60"/>
      <c r="E22" s="124">
        <f>'Unit Data from Audit Worksheet'!F26</f>
        <v>0</v>
      </c>
      <c r="F22" s="119"/>
      <c r="G22" s="121"/>
      <c r="H22" s="118"/>
      <c r="I22" s="20"/>
      <c r="J22" s="431">
        <v>194</v>
      </c>
      <c r="K22" s="441" t="s">
        <v>568</v>
      </c>
      <c r="L22" s="147">
        <f t="shared" si="4"/>
        <v>0</v>
      </c>
      <c r="M22"/>
      <c r="P22" s="105"/>
      <c r="Q22" s="140"/>
      <c r="W22"/>
      <c r="X22"/>
      <c r="Y22"/>
      <c r="Z22"/>
      <c r="AA22"/>
      <c r="AB22"/>
      <c r="AC22"/>
      <c r="AD22"/>
    </row>
    <row r="23" spans="1:30" s="207" customFormat="1" ht="57.6" customHeight="1" x14ac:dyDescent="0.3">
      <c r="A23" s="112">
        <f>'Unit Data from Audit Worksheet'!A27</f>
        <v>294</v>
      </c>
      <c r="B23" s="112" t="str">
        <f>'Unit Data from Audit Worksheet'!C27</f>
        <v>Revenue, Expenses, Changes in Net Position</v>
      </c>
      <c r="C23" s="111" t="str">
        <f>'Unit Data from Audit Worksheet'!D27</f>
        <v>Change in Net Position</v>
      </c>
      <c r="D23" s="60"/>
      <c r="E23" s="124">
        <f>'Unit Data from Audit Worksheet'!F27</f>
        <v>0</v>
      </c>
      <c r="F23" s="119"/>
      <c r="G23" s="121"/>
      <c r="H23" s="118"/>
      <c r="I23" s="20"/>
      <c r="J23" s="431">
        <v>294</v>
      </c>
      <c r="K23" s="441" t="s">
        <v>569</v>
      </c>
      <c r="L23" s="147">
        <f t="shared" si="4"/>
        <v>0</v>
      </c>
      <c r="M23"/>
      <c r="P23" s="105"/>
      <c r="Q23" s="140"/>
      <c r="W23"/>
      <c r="X23"/>
      <c r="Y23"/>
      <c r="Z23"/>
      <c r="AA23"/>
      <c r="AB23"/>
      <c r="AC23"/>
      <c r="AD23"/>
    </row>
    <row r="24" spans="1:30" s="207" customFormat="1" ht="60.6" customHeight="1" x14ac:dyDescent="0.3">
      <c r="A24" s="112">
        <f>'Unit Data from Audit Worksheet'!A28</f>
        <v>33</v>
      </c>
      <c r="B24" s="112" t="str">
        <f>'Unit Data from Audit Worksheet'!C28</f>
        <v>Combined Proprietary Funds - Change in Cash Flow Statement</v>
      </c>
      <c r="C24" s="111" t="str">
        <f>'Unit Data from Audit Worksheet'!D28</f>
        <v>Combined Totals of all Proprietary Funds - Cash Flow from Operating</v>
      </c>
      <c r="D24" s="60"/>
      <c r="E24" s="124">
        <f>'Unit Data from Audit Worksheet'!F28</f>
        <v>0</v>
      </c>
      <c r="F24" s="119"/>
      <c r="G24" s="121"/>
      <c r="H24" s="118"/>
      <c r="I24" s="20"/>
      <c r="J24" s="431">
        <v>33</v>
      </c>
      <c r="K24" s="441" t="s">
        <v>153</v>
      </c>
      <c r="L24" s="147">
        <f t="shared" si="4"/>
        <v>0</v>
      </c>
      <c r="M24"/>
      <c r="P24" s="105"/>
      <c r="Q24" s="140"/>
      <c r="W24"/>
      <c r="X24"/>
      <c r="Y24"/>
      <c r="Z24"/>
      <c r="AA24"/>
      <c r="AB24"/>
      <c r="AC24"/>
      <c r="AD24"/>
    </row>
    <row r="25" spans="1:30" s="207" customFormat="1" ht="39.75" customHeight="1" x14ac:dyDescent="0.3">
      <c r="A25" s="112">
        <f>'Unit Data from Audit Worksheet'!A29</f>
        <v>104</v>
      </c>
      <c r="B25" s="112" t="str">
        <f>'Unit Data from Audit Worksheet'!C29</f>
        <v>Cash Flows</v>
      </c>
      <c r="C25" s="111" t="str">
        <f>'Unit Data from Audit Worksheet'!D29</f>
        <v>Capital Outlays</v>
      </c>
      <c r="D25" s="60"/>
      <c r="E25" s="124">
        <f>'Unit Data from Audit Worksheet'!F29</f>
        <v>0</v>
      </c>
      <c r="F25" s="119"/>
      <c r="G25" s="121"/>
      <c r="H25" s="118"/>
      <c r="I25" s="20"/>
      <c r="J25" s="431">
        <v>104</v>
      </c>
      <c r="K25" s="441" t="s">
        <v>571</v>
      </c>
      <c r="L25" s="147">
        <f t="shared" si="4"/>
        <v>0</v>
      </c>
      <c r="M25"/>
      <c r="P25" s="105"/>
      <c r="Q25" s="140"/>
      <c r="W25"/>
      <c r="X25"/>
      <c r="Y25"/>
      <c r="Z25"/>
      <c r="AA25"/>
      <c r="AB25"/>
      <c r="AC25"/>
      <c r="AD25"/>
    </row>
    <row r="26" spans="1:30" s="207" customFormat="1" ht="39.75" customHeight="1" x14ac:dyDescent="0.3">
      <c r="A26" s="112">
        <f>'Unit Data from Audit Worksheet'!A30</f>
        <v>39</v>
      </c>
      <c r="B26" s="112" t="str">
        <f>'Unit Data from Audit Worksheet'!C30</f>
        <v>Cash Flows</v>
      </c>
      <c r="C26" s="111" t="str">
        <f>'Unit Data from Audit Worksheet'!D30</f>
        <v>Principal Paid - Long-term Debt</v>
      </c>
      <c r="D26" s="60"/>
      <c r="E26" s="124">
        <f>'Unit Data from Audit Worksheet'!F30</f>
        <v>0</v>
      </c>
      <c r="F26" s="119"/>
      <c r="G26" s="121"/>
      <c r="H26" s="118"/>
      <c r="I26" s="20"/>
      <c r="J26" s="431">
        <v>39</v>
      </c>
      <c r="K26" s="441" t="s">
        <v>572</v>
      </c>
      <c r="L26" s="147">
        <f t="shared" si="4"/>
        <v>0</v>
      </c>
      <c r="M26"/>
      <c r="P26" s="105"/>
      <c r="Q26" s="140"/>
      <c r="W26"/>
      <c r="X26"/>
      <c r="Y26"/>
      <c r="Z26"/>
      <c r="AA26"/>
      <c r="AB26"/>
      <c r="AC26"/>
      <c r="AD26"/>
    </row>
    <row r="27" spans="1:30" ht="76.5" customHeight="1" x14ac:dyDescent="0.3">
      <c r="A27" s="112">
        <f>'Unit Data from Audit Worksheet'!A32</f>
        <v>622</v>
      </c>
      <c r="B27" s="120" t="str">
        <f>'Unit Data from Audit Worksheet'!C32</f>
        <v>FS., Pension note or RSI</v>
      </c>
      <c r="C27" s="120" t="str">
        <f>'Unit Data from Audit Worksheet'!D32</f>
        <v xml:space="preserve">Unit's Share of Net Pension Liability ($s)
- unit of government is a participating employer in the State's TSERS (Teachers' and State Employees' Retirement System) or the LGERS (Local Governmental Employees' Retirement System).  </v>
      </c>
      <c r="D27" s="123"/>
      <c r="E27" s="124">
        <f>'Unit Data from Audit Worksheet'!F32</f>
        <v>0</v>
      </c>
      <c r="F27" s="119"/>
      <c r="G27" s="121"/>
      <c r="H27" s="118"/>
      <c r="I27" s="20"/>
      <c r="J27" s="117">
        <v>622</v>
      </c>
      <c r="K27" s="122" t="s">
        <v>198</v>
      </c>
      <c r="L27" s="147">
        <f t="shared" ref="L27:L32" si="5">IF(D27="",E27,D27)</f>
        <v>0</v>
      </c>
      <c r="P27" s="105"/>
      <c r="S27" s="16"/>
      <c r="T27" s="16"/>
      <c r="U27" s="16"/>
      <c r="V27" s="16"/>
    </row>
    <row r="28" spans="1:30" ht="138.75" customHeight="1" x14ac:dyDescent="0.3">
      <c r="A28" s="112">
        <f>'Unit Data from Audit Worksheet'!A33</f>
        <v>577</v>
      </c>
      <c r="B28" s="120" t="str">
        <f>'Unit Data from Audit Worksheet'!C33</f>
        <v>Pension Notes</v>
      </c>
      <c r="C28" s="120" t="str">
        <f>'Unit Data from Audit Worksheet'!D33</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8" s="123"/>
      <c r="E28" s="124">
        <f>'Unit Data from Audit Worksheet'!F33</f>
        <v>0</v>
      </c>
      <c r="F28" s="119"/>
      <c r="G28" s="121"/>
      <c r="H28" s="118"/>
      <c r="I28" s="20"/>
      <c r="J28" s="117">
        <v>577</v>
      </c>
      <c r="K28" s="122" t="s">
        <v>181</v>
      </c>
      <c r="L28" s="147">
        <f t="shared" si="5"/>
        <v>0</v>
      </c>
      <c r="P28" s="105"/>
      <c r="S28" s="16"/>
      <c r="T28" s="16"/>
      <c r="U28" s="16"/>
      <c r="V28" s="16"/>
    </row>
    <row r="29" spans="1:30" s="207" customFormat="1" ht="77.400000000000006" customHeight="1" x14ac:dyDescent="0.3">
      <c r="A29" s="112">
        <f>'Unit Data from Audit Worksheet'!A35</f>
        <v>621</v>
      </c>
      <c r="B29" s="120" t="str">
        <f>'Unit Data from Audit Worksheet'!C35</f>
        <v>FS., OPEB note or RSI</v>
      </c>
      <c r="C29" s="120" t="str">
        <f>'Unit Data from Audit Worksheet'!D35</f>
        <v xml:space="preserve">Unit's share of Retirement Health Benefit Fund Net OPEB Liability ($s)
- unit of government is a participating employer in the State's RHBF </v>
      </c>
      <c r="D29" s="123"/>
      <c r="E29" s="124">
        <f>'Unit Data from Audit Worksheet'!F35</f>
        <v>0</v>
      </c>
      <c r="F29" s="119"/>
      <c r="G29" s="121"/>
      <c r="H29" s="118"/>
      <c r="I29" s="20"/>
      <c r="J29" s="117">
        <v>621</v>
      </c>
      <c r="K29" s="454" t="s">
        <v>825</v>
      </c>
      <c r="L29" s="147">
        <f t="shared" si="5"/>
        <v>0</v>
      </c>
      <c r="M29"/>
      <c r="P29" s="106"/>
      <c r="Q29" s="140"/>
      <c r="S29" s="16"/>
      <c r="T29" s="16"/>
      <c r="U29" s="16"/>
      <c r="V29" s="16"/>
      <c r="W29"/>
      <c r="X29"/>
      <c r="Y29"/>
      <c r="Z29"/>
      <c r="AA29"/>
      <c r="AB29"/>
      <c r="AC29"/>
      <c r="AD29"/>
    </row>
    <row r="30" spans="1:30" s="16" customFormat="1" ht="127.5" customHeight="1" x14ac:dyDescent="0.3">
      <c r="A30" s="154">
        <f>'Unit Data from Audit Worksheet'!A36</f>
        <v>547</v>
      </c>
      <c r="B30" s="120" t="str">
        <f>'Unit Data from Audit Worksheet'!C36</f>
        <v>OPEB Note</v>
      </c>
      <c r="C30" s="120" t="str">
        <f>'Unit Data from Audit Worksheet'!D36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30" s="123"/>
      <c r="E30" s="124">
        <f>'Unit Data from Audit Worksheet'!F36</f>
        <v>0</v>
      </c>
      <c r="F30" s="119"/>
      <c r="G30" s="121"/>
      <c r="H30" s="118"/>
      <c r="I30" s="20"/>
      <c r="J30" s="117">
        <v>547</v>
      </c>
      <c r="K30" s="157" t="s">
        <v>157</v>
      </c>
      <c r="L30" s="147">
        <f t="shared" si="5"/>
        <v>0</v>
      </c>
      <c r="M30"/>
      <c r="P30" s="106"/>
      <c r="Q30" s="140"/>
      <c r="R30" s="2"/>
      <c r="S30" s="2"/>
      <c r="T30" s="2"/>
      <c r="U30" s="2"/>
      <c r="V30" s="2"/>
      <c r="W30"/>
      <c r="X30"/>
      <c r="Y30"/>
      <c r="Z30"/>
      <c r="AA30"/>
      <c r="AB30"/>
      <c r="AC30"/>
      <c r="AD30"/>
    </row>
    <row r="31" spans="1:30" s="16" customFormat="1" ht="99" customHeight="1" x14ac:dyDescent="0.3">
      <c r="A31" s="112">
        <f>'Unit Data from Audit Worksheet'!A37</f>
        <v>659</v>
      </c>
      <c r="B31" s="120" t="str">
        <f>'Unit Data from Audit Worksheet'!C37</f>
        <v>OPEB
 Note or RSI</v>
      </c>
      <c r="C31" s="111" t="str">
        <f>'Unit Data from Audit Worksheet'!D37</f>
        <v>Total OPEB benefits - total OPEB liability
If you do not provide benefit, please enter 0</v>
      </c>
      <c r="D31" s="123"/>
      <c r="E31" s="124">
        <f>'Unit Data from Audit Worksheet'!F37</f>
        <v>0</v>
      </c>
      <c r="F31" s="119">
        <f>IF(L31&lt;0,"Error: Enter as a positive.",)</f>
        <v>0</v>
      </c>
      <c r="G31" s="158" t="s">
        <v>826</v>
      </c>
      <c r="H31" s="118"/>
      <c r="I31" s="20"/>
      <c r="J31" s="114">
        <v>659</v>
      </c>
      <c r="K31" s="113" t="s">
        <v>222</v>
      </c>
      <c r="L31" s="150">
        <f t="shared" si="5"/>
        <v>0</v>
      </c>
      <c r="M31"/>
      <c r="P31" s="106"/>
      <c r="Q31" s="140"/>
      <c r="R31" s="2"/>
      <c r="S31" s="2"/>
      <c r="T31" s="2"/>
      <c r="U31" s="2"/>
      <c r="V31" s="2"/>
      <c r="W31"/>
      <c r="X31"/>
      <c r="Y31"/>
      <c r="Z31"/>
      <c r="AA31"/>
      <c r="AB31"/>
      <c r="AC31"/>
      <c r="AD31"/>
    </row>
    <row r="32" spans="1:30" s="16" customFormat="1" ht="131.25" customHeight="1" x14ac:dyDescent="0.3">
      <c r="A32" s="112">
        <f>'Unit Data from Audit Worksheet'!A38</f>
        <v>660</v>
      </c>
      <c r="B32" s="120" t="str">
        <f>'Unit Data from Audit Worksheet'!C38</f>
        <v>OPEB
 Note or RSI</v>
      </c>
      <c r="C32" s="111" t="str">
        <f>'Unit Data from Audit Worksheet'!D38</f>
        <v>Total OPEB benefits- OPEB plan fiduciary net position
If no fiduciary net position, enter 0</v>
      </c>
      <c r="D32" s="123"/>
      <c r="E32" s="124">
        <f>'Unit Data from Audit Worksheet'!F38</f>
        <v>0</v>
      </c>
      <c r="F32" s="115">
        <f>IF(L32&lt;0,"Note: Number is normally positive.",)</f>
        <v>0</v>
      </c>
      <c r="G32" s="158" t="s">
        <v>826</v>
      </c>
      <c r="H32" s="118"/>
      <c r="I32" s="20"/>
      <c r="J32" s="114">
        <v>660</v>
      </c>
      <c r="K32" s="113" t="s">
        <v>223</v>
      </c>
      <c r="L32" s="150">
        <f t="shared" si="5"/>
        <v>0</v>
      </c>
      <c r="M32"/>
      <c r="P32" s="106"/>
      <c r="Q32" s="140"/>
      <c r="R32" s="2"/>
      <c r="S32" s="2"/>
      <c r="T32" s="2"/>
      <c r="U32" s="2"/>
      <c r="V32" s="2"/>
      <c r="W32"/>
      <c r="X32"/>
      <c r="Y32"/>
      <c r="Z32"/>
      <c r="AA32"/>
      <c r="AB32"/>
      <c r="AC32"/>
      <c r="AD32"/>
    </row>
    <row r="33" spans="1:30" ht="134.25" customHeight="1" x14ac:dyDescent="0.3">
      <c r="A33" s="112">
        <f>'Unit Data from Audit Worksheet'!A39</f>
        <v>661</v>
      </c>
      <c r="B33" s="120" t="str">
        <f>'Unit Data from Audit Worksheet'!C39</f>
        <v>OPEB
RSI</v>
      </c>
      <c r="C33" s="111" t="str">
        <f>'Unit Data from Audit Worksheet'!D39</f>
        <v>Total OPEB benefits - What is the plan’s fiduciary net position as a percentage of the total OPEB liability?  Please enter as percentage value; for example, 83.5% should be entered as 83.5.  If assets have not been set aside in a trust, please enter 0.0</v>
      </c>
      <c r="D33" s="42"/>
      <c r="E33" s="110">
        <f>'Unit Data from Audit Worksheet'!F39</f>
        <v>0</v>
      </c>
      <c r="F33" s="119" t="str">
        <f>IF(H33=L33,"","Column L does not equal Column H")</f>
        <v/>
      </c>
      <c r="G33" s="158" t="s">
        <v>826</v>
      </c>
      <c r="H33" s="77">
        <f>ROUND(IFERROR((L32/L31)*100,0),1)</f>
        <v>0</v>
      </c>
      <c r="I33" s="20"/>
      <c r="J33" s="114">
        <v>661</v>
      </c>
      <c r="K33" s="122" t="s">
        <v>224</v>
      </c>
      <c r="L33" s="455">
        <f>IF(D33="",E33,D33)</f>
        <v>0</v>
      </c>
      <c r="P33" s="106"/>
    </row>
    <row r="34" spans="1:30" ht="87.75" customHeight="1" x14ac:dyDescent="0.3">
      <c r="A34" s="112">
        <f>'Unit Data from Audit Worksheet'!A42</f>
        <v>620</v>
      </c>
      <c r="B34" s="120"/>
      <c r="C34" s="111" t="str">
        <f>'Unit Data from Audit Worksheet'!D42</f>
        <v>Do you expect to issue debt requiring LGC approval within 12 months from the date that the audit is submitted - select "1" for yes and "2" for no from drop down list.</v>
      </c>
      <c r="D34" s="123"/>
      <c r="E34" s="64">
        <f>'Unit Data from Audit Worksheet'!F42</f>
        <v>0</v>
      </c>
      <c r="F34" s="119"/>
      <c r="G34" s="121"/>
      <c r="H34" s="118"/>
      <c r="I34" s="20"/>
      <c r="J34" s="47">
        <v>620</v>
      </c>
      <c r="K34" s="30" t="s">
        <v>271</v>
      </c>
      <c r="L34" s="147">
        <f t="shared" ref="L34:L44" si="6">IF(D34="",E34,D34)</f>
        <v>0</v>
      </c>
      <c r="N34" s="54"/>
      <c r="P34" s="107"/>
    </row>
    <row r="35" spans="1:30" ht="87.75" customHeight="1" x14ac:dyDescent="0.3">
      <c r="A35" s="112">
        <f>'TD Info Completed by Auditor'!A9</f>
        <v>906</v>
      </c>
      <c r="B35" s="53" t="s">
        <v>270</v>
      </c>
      <c r="C35" s="112" t="str">
        <f>'TD Info Completed by Auditor'!B9</f>
        <v>Is the Independent Auditor's Report Opinion Unmodified?</v>
      </c>
      <c r="D35" s="123"/>
      <c r="E35" s="114">
        <f>IF(+'TD Info Completed by Auditor'!C9="Yes",1,IF(+'TD Info Completed by Auditor'!C9="No",2,IF(+'TD Info Completed by Auditor'!C9="N/A",3,0)))</f>
        <v>0</v>
      </c>
      <c r="F35" s="119"/>
      <c r="G35" s="121"/>
      <c r="H35" s="118"/>
      <c r="I35" s="20"/>
      <c r="J35" s="97">
        <v>906</v>
      </c>
      <c r="K35" s="30" t="s">
        <v>262</v>
      </c>
      <c r="L35" s="148">
        <f t="shared" si="6"/>
        <v>0</v>
      </c>
      <c r="N35" s="130" t="s">
        <v>286</v>
      </c>
      <c r="P35" s="104"/>
    </row>
    <row r="36" spans="1:30" ht="87.75" customHeight="1" x14ac:dyDescent="0.3">
      <c r="A36" s="112">
        <f>'TD Info Completed by Auditor'!A10</f>
        <v>907</v>
      </c>
      <c r="B36" s="53" t="s">
        <v>270</v>
      </c>
      <c r="C36" s="112" t="str">
        <f>'TD Info Completed by Auditor'!B10</f>
        <v xml:space="preserve">Is there a finding for lack of segregation of duties at this unit? </v>
      </c>
      <c r="D36" s="123"/>
      <c r="E36" s="114">
        <f>IF(+'TD Info Completed by Auditor'!C10="Yes",1,IF(+'TD Info Completed by Auditor'!C10="No",2,IF(+'TD Info Completed by Auditor'!C10="N/A",3,0)))</f>
        <v>0</v>
      </c>
      <c r="F36" s="119"/>
      <c r="G36" s="121"/>
      <c r="H36" s="118"/>
      <c r="I36" s="20"/>
      <c r="J36" s="97">
        <v>907</v>
      </c>
      <c r="K36" s="30" t="s">
        <v>263</v>
      </c>
      <c r="L36" s="148">
        <f t="shared" si="6"/>
        <v>0</v>
      </c>
      <c r="N36" s="130" t="s">
        <v>286</v>
      </c>
      <c r="P36" s="105"/>
    </row>
    <row r="37" spans="1:30" s="207" customFormat="1" ht="87.75" customHeight="1" x14ac:dyDescent="0.3">
      <c r="A37" s="112">
        <f>'TD Info Completed by Auditor'!A11</f>
        <v>951</v>
      </c>
      <c r="B37" s="53" t="s">
        <v>270</v>
      </c>
      <c r="C37" s="112" t="str">
        <f>'TD Info Completed by Auditor'!B11</f>
        <v>Is there a finding for lack of technical skills, knowledge and experience (SKE) at this unit?</v>
      </c>
      <c r="D37" s="123"/>
      <c r="E37" s="114">
        <f>IF(+'TD Info Completed by Auditor'!C11="Yes",1,IF(+'TD Info Completed by Auditor'!C11="No",2,IF(+'TD Info Completed by Auditor'!C11="N/A",3,0)))</f>
        <v>0</v>
      </c>
      <c r="F37" s="119"/>
      <c r="G37" s="121"/>
      <c r="H37" s="118"/>
      <c r="I37" s="20"/>
      <c r="J37" s="97">
        <v>951</v>
      </c>
      <c r="K37" s="30" t="s">
        <v>264</v>
      </c>
      <c r="L37" s="148">
        <f>IF(D37="",E37,D37)</f>
        <v>0</v>
      </c>
      <c r="M37"/>
      <c r="N37" s="334"/>
      <c r="P37" s="106"/>
      <c r="Q37" s="140"/>
      <c r="W37"/>
      <c r="X37"/>
      <c r="Y37"/>
      <c r="Z37"/>
      <c r="AA37"/>
      <c r="AB37"/>
      <c r="AC37"/>
      <c r="AD37"/>
    </row>
    <row r="38" spans="1:30" ht="87.75" customHeight="1" x14ac:dyDescent="0.3">
      <c r="A38" s="112">
        <f>'TD Info Completed by Auditor'!A12</f>
        <v>953</v>
      </c>
      <c r="B38" s="53" t="s">
        <v>270</v>
      </c>
      <c r="C38" s="112" t="str">
        <f>'TD Info Completed by Auditor'!B12</f>
        <v xml:space="preserve">Is there is a going concern finding noted in the audit report? </v>
      </c>
      <c r="D38" s="123"/>
      <c r="E38" s="114">
        <f>IF(+'TD Info Completed by Auditor'!C12="Yes",1,IF(+'TD Info Completed by Auditor'!C12="No",2,IF(+'TD Info Completed by Auditor'!C12="N/A",3,0)))</f>
        <v>0</v>
      </c>
      <c r="F38" s="119"/>
      <c r="G38" s="121"/>
      <c r="H38" s="118"/>
      <c r="I38" s="20"/>
      <c r="J38" s="97">
        <v>953</v>
      </c>
      <c r="K38" s="30" t="s">
        <v>303</v>
      </c>
      <c r="L38" s="148">
        <f t="shared" si="6"/>
        <v>0</v>
      </c>
      <c r="N38" s="130" t="s">
        <v>286</v>
      </c>
      <c r="P38" s="106"/>
    </row>
    <row r="39" spans="1:30" ht="87.75" customHeight="1" x14ac:dyDescent="0.3">
      <c r="A39" s="112">
        <f>'TD Info Completed by Auditor'!A13</f>
        <v>955</v>
      </c>
      <c r="B39" s="53" t="s">
        <v>270</v>
      </c>
      <c r="C39" s="112" t="str">
        <f>'TD Info Completed by Auditor'!B13</f>
        <v xml:space="preserve">Number of significant deficiency findings (financial statement findings only)
Exclude findings reported in questions 906, 907, 951, 953 </v>
      </c>
      <c r="D39" s="123"/>
      <c r="E39" s="114">
        <f>'TD Info Completed by Auditor'!C13</f>
        <v>0</v>
      </c>
      <c r="F39" s="119"/>
      <c r="G39" s="121"/>
      <c r="H39" s="118"/>
      <c r="I39" s="20"/>
      <c r="J39" s="97">
        <v>955</v>
      </c>
      <c r="K39" s="30" t="s">
        <v>272</v>
      </c>
      <c r="L39" s="148">
        <f t="shared" si="6"/>
        <v>0</v>
      </c>
      <c r="N39" s="130" t="s">
        <v>286</v>
      </c>
      <c r="P39" s="106"/>
    </row>
    <row r="40" spans="1:30" ht="87.75" customHeight="1" x14ac:dyDescent="0.3">
      <c r="A40" s="112">
        <f>'TD Info Completed by Auditor'!A14</f>
        <v>957</v>
      </c>
      <c r="B40" s="53" t="s">
        <v>270</v>
      </c>
      <c r="C40" s="112" t="str">
        <f>'TD Info Completed by Auditor'!B14</f>
        <v xml:space="preserve">Number of material weaknesses findings (financial statements findings only)
Exclude findings reported in questions 906, 907, 951, 953 </v>
      </c>
      <c r="D40" s="123"/>
      <c r="E40" s="114">
        <f>'TD Info Completed by Auditor'!C14</f>
        <v>0</v>
      </c>
      <c r="F40" s="119"/>
      <c r="G40" s="121"/>
      <c r="H40" s="118"/>
      <c r="I40" s="20"/>
      <c r="J40" s="97">
        <v>957</v>
      </c>
      <c r="K40" s="30" t="s">
        <v>273</v>
      </c>
      <c r="L40" s="148">
        <f t="shared" si="6"/>
        <v>0</v>
      </c>
      <c r="N40" s="130" t="s">
        <v>286</v>
      </c>
      <c r="P40" s="106"/>
    </row>
    <row r="41" spans="1:30" ht="209.4" customHeight="1" x14ac:dyDescent="0.3">
      <c r="A41" s="112">
        <f>'TD Info Completed by Auditor'!A15</f>
        <v>973</v>
      </c>
      <c r="B41" s="53" t="s">
        <v>270</v>
      </c>
      <c r="C41" s="112" t="str">
        <f>'TD Info Completed by Auditor'!B15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41" s="123"/>
      <c r="E41" s="114">
        <f>'TD Info Completed by Auditor'!C15</f>
        <v>0</v>
      </c>
      <c r="F41" s="119"/>
      <c r="G41" s="121"/>
      <c r="H41" s="118"/>
      <c r="I41" s="20"/>
      <c r="J41" s="97">
        <v>973</v>
      </c>
      <c r="K41" s="30" t="s">
        <v>282</v>
      </c>
      <c r="L41" s="148">
        <f>IF(D41="",E41,D41)</f>
        <v>0</v>
      </c>
      <c r="N41" s="130" t="s">
        <v>286</v>
      </c>
      <c r="P41" s="108"/>
    </row>
    <row r="42" spans="1:30" ht="87.75" customHeight="1" x14ac:dyDescent="0.3">
      <c r="A42" s="112">
        <f>'TD Info Completed by Auditor'!A16</f>
        <v>959</v>
      </c>
      <c r="B42" s="53" t="s">
        <v>270</v>
      </c>
      <c r="C42" s="112" t="str">
        <f>'TD Info Completed by Auditor'!B16</f>
        <v>Did the Unit have debt service payments deferred or restructured in this fiscal year? (does not include refinancings designed to take advantage of lower interest rates)  Select Yes, No, or NA</v>
      </c>
      <c r="D42" s="123"/>
      <c r="E42" s="114">
        <f>IF(+'TD Info Completed by Auditor'!C16="Yes",1,IF(+'TD Info Completed by Auditor'!C16="No",2,IF(+'TD Info Completed by Auditor'!C16="N/A",3,0)))</f>
        <v>0</v>
      </c>
      <c r="F42" s="119"/>
      <c r="G42" s="121"/>
      <c r="H42" s="118"/>
      <c r="I42" s="20"/>
      <c r="J42" s="97">
        <v>959</v>
      </c>
      <c r="K42" s="30" t="s">
        <v>288</v>
      </c>
      <c r="L42" s="148">
        <f t="shared" si="6"/>
        <v>0</v>
      </c>
      <c r="N42" s="130" t="s">
        <v>286</v>
      </c>
      <c r="P42" s="106"/>
    </row>
    <row r="43" spans="1:30" s="207" customFormat="1" ht="177.75" customHeight="1" x14ac:dyDescent="0.3">
      <c r="A43" s="112">
        <f>'TD Info Completed by Auditor'!A17</f>
        <v>974</v>
      </c>
      <c r="B43" s="53" t="s">
        <v>270</v>
      </c>
      <c r="C43" s="112" t="str">
        <f>'TD Info Completed by Auditor'!B17</f>
        <v>Did the Unit have any of the following occur:
1.  Bond covenants were not met
2.  Debt service payments made late?  Deferred payments authorized by LGC or other state
     agencies should not be counted as late for purposes of this question.</v>
      </c>
      <c r="D43" s="123"/>
      <c r="E43" s="114">
        <f>IF(+'TD Info Completed by Auditor'!C17="Yes",1,IF(+'TD Info Completed by Auditor'!C17="No",2,IF(+'TD Info Completed by Auditor'!C17="N/A",3,0)))</f>
        <v>0</v>
      </c>
      <c r="F43" s="119"/>
      <c r="G43" s="121"/>
      <c r="H43" s="118"/>
      <c r="I43" s="20"/>
      <c r="J43" s="97">
        <v>974</v>
      </c>
      <c r="K43" s="30" t="s">
        <v>304</v>
      </c>
      <c r="L43" s="148">
        <f t="shared" ref="L43" si="7">IF(D43="",E43,D43)</f>
        <v>0</v>
      </c>
      <c r="M43"/>
      <c r="N43" s="130" t="s">
        <v>286</v>
      </c>
      <c r="P43" s="108"/>
      <c r="Q43" s="140"/>
      <c r="W43"/>
      <c r="X43"/>
      <c r="Y43"/>
      <c r="Z43"/>
      <c r="AA43"/>
      <c r="AB43"/>
      <c r="AC43"/>
      <c r="AD43"/>
    </row>
    <row r="44" spans="1:30" ht="87.75" customHeight="1" x14ac:dyDescent="0.3">
      <c r="A44" s="112">
        <f>'TD Info Completed by Auditor'!A21</f>
        <v>979</v>
      </c>
      <c r="B44" s="53" t="s">
        <v>270</v>
      </c>
      <c r="C44" s="111" t="str">
        <f>'TD Info Completed by Auditor'!B21</f>
        <v>The Auditor will submit the Audit Report to the LGC within five months plus one day after the fiscal year end.  (for units with a June 30th fiscal year-end this would be December 1)   Select Yes or No</v>
      </c>
      <c r="D44" s="123"/>
      <c r="E44" s="114">
        <f>IF(+'TD Info Completed by Auditor'!C21="Yes",1,IF(+'TD Info Completed by Auditor'!C21="No",2,IF(+'TD Info Completed by Auditor'!C21="N/A",3,0)))</f>
        <v>0</v>
      </c>
      <c r="F44" s="119"/>
      <c r="G44" s="121"/>
      <c r="H44" s="118"/>
      <c r="I44" s="20"/>
      <c r="J44" s="97">
        <v>979</v>
      </c>
      <c r="K44" s="30" t="s">
        <v>267</v>
      </c>
      <c r="L44" s="148">
        <f t="shared" si="6"/>
        <v>0</v>
      </c>
      <c r="N44" s="130" t="s">
        <v>286</v>
      </c>
      <c r="P44" s="108"/>
      <c r="Q44" s="156"/>
    </row>
    <row r="45" spans="1:30" ht="87.75" customHeight="1" x14ac:dyDescent="0.3">
      <c r="A45" s="112">
        <f>'TD Info Completed by Auditor'!A23</f>
        <v>975</v>
      </c>
      <c r="B45" s="53" t="s">
        <v>270</v>
      </c>
      <c r="C45" s="111" t="str">
        <f>'TD Info Completed by Auditor'!B23</f>
        <v>The Performance Indicator Tab in this worksheet has at least one performance indicator of concern (indicated by a red shaded cell)</v>
      </c>
      <c r="D45" s="123"/>
      <c r="E45" s="114">
        <f>IF(+'TD Info Completed by Auditor'!C23="Yes",1,IF(+'TD Info Completed by Auditor'!C23="No",2,IF(+'TD Info Completed by Auditor'!C23="N/A",3,0)))</f>
        <v>0</v>
      </c>
      <c r="F45" s="119"/>
      <c r="G45" s="121"/>
      <c r="H45" s="118"/>
      <c r="I45" s="20"/>
      <c r="J45" s="97">
        <v>975</v>
      </c>
      <c r="K45" s="30" t="s">
        <v>274</v>
      </c>
      <c r="L45" s="148">
        <f>IF(D45="",E45,D45)</f>
        <v>0</v>
      </c>
      <c r="N45" s="130" t="s">
        <v>286</v>
      </c>
      <c r="P45" s="108"/>
      <c r="Q45" s="156"/>
    </row>
    <row r="46" spans="1:30" ht="113.4" customHeight="1" x14ac:dyDescent="0.3">
      <c r="A46" s="159"/>
      <c r="B46" s="44"/>
      <c r="C46" s="160"/>
      <c r="D46" s="55"/>
      <c r="E46" s="63"/>
      <c r="F46" s="32"/>
      <c r="G46" s="57"/>
      <c r="H46" s="58"/>
      <c r="I46" s="20"/>
      <c r="J46" s="128">
        <v>998</v>
      </c>
      <c r="K46" s="129" t="s">
        <v>148</v>
      </c>
      <c r="L46" s="448" t="e">
        <f>VLOOKUP('Unit Data from Audit Worksheet'!D2,'Unit Names(H)'!$A$2:$C$94,3,FALSE)</f>
        <v>#N/A</v>
      </c>
      <c r="N46" s="131"/>
      <c r="P46" s="108"/>
      <c r="Q46" s="156"/>
    </row>
    <row r="47" spans="1:30" ht="54" customHeight="1" x14ac:dyDescent="0.3">
      <c r="A47" s="159"/>
      <c r="B47" s="44"/>
      <c r="C47" s="160"/>
      <c r="D47" s="161"/>
      <c r="E47" s="162"/>
      <c r="F47" s="163"/>
      <c r="G47" s="164"/>
      <c r="H47" s="166"/>
      <c r="I47" s="20"/>
      <c r="J47" s="75">
        <v>554</v>
      </c>
      <c r="K47" s="167" t="s">
        <v>170</v>
      </c>
      <c r="L47" s="153"/>
      <c r="N47" s="168"/>
      <c r="P47" s="108"/>
      <c r="Q47" s="156"/>
    </row>
    <row r="48" spans="1:30" ht="54" customHeight="1" x14ac:dyDescent="0.3">
      <c r="A48" s="159"/>
      <c r="B48" s="44"/>
      <c r="C48" s="160"/>
      <c r="D48" s="161"/>
      <c r="E48" s="162"/>
      <c r="F48" s="163"/>
      <c r="G48" s="164"/>
      <c r="H48" s="166"/>
      <c r="I48" s="20"/>
      <c r="J48" s="75">
        <v>555</v>
      </c>
      <c r="K48" s="167" t="s">
        <v>171</v>
      </c>
      <c r="L48" s="153"/>
      <c r="N48" s="168"/>
      <c r="P48" s="108"/>
      <c r="Q48" s="156"/>
    </row>
    <row r="49" spans="1:30" ht="54" customHeight="1" x14ac:dyDescent="0.3">
      <c r="A49" s="159"/>
      <c r="B49" s="44"/>
      <c r="C49" s="160"/>
      <c r="D49" s="161"/>
      <c r="E49" s="162"/>
      <c r="F49" s="163"/>
      <c r="G49" s="164"/>
      <c r="H49" s="166"/>
      <c r="I49" s="20"/>
      <c r="J49" s="75">
        <v>556</v>
      </c>
      <c r="K49" s="167" t="s">
        <v>172</v>
      </c>
      <c r="L49" s="153"/>
      <c r="N49" s="168"/>
      <c r="P49" s="108"/>
      <c r="Q49" s="156"/>
    </row>
    <row r="50" spans="1:30" ht="54" customHeight="1" x14ac:dyDescent="0.3">
      <c r="A50" s="159"/>
      <c r="B50" s="44"/>
      <c r="C50" s="160"/>
      <c r="D50" s="161"/>
      <c r="E50" s="162"/>
      <c r="F50" s="163"/>
      <c r="G50" s="164"/>
      <c r="H50" s="166"/>
      <c r="I50" s="20"/>
      <c r="J50" s="75">
        <v>557</v>
      </c>
      <c r="K50" s="167" t="s">
        <v>173</v>
      </c>
      <c r="L50" s="153"/>
      <c r="N50" s="168"/>
      <c r="P50" s="109"/>
    </row>
    <row r="51" spans="1:30" ht="54" customHeight="1" x14ac:dyDescent="0.3">
      <c r="A51" s="159"/>
      <c r="B51" s="44"/>
      <c r="C51" s="160"/>
      <c r="D51" s="161"/>
      <c r="E51" s="162"/>
      <c r="F51" s="163"/>
      <c r="G51" s="164"/>
      <c r="H51" s="166"/>
      <c r="I51" s="20"/>
      <c r="J51" s="75">
        <v>606</v>
      </c>
      <c r="K51" s="167" t="s">
        <v>240</v>
      </c>
      <c r="L51" s="153"/>
      <c r="N51" s="168"/>
      <c r="P51" s="109"/>
    </row>
    <row r="52" spans="1:30" ht="54" customHeight="1" x14ac:dyDescent="0.3">
      <c r="A52" s="159"/>
      <c r="B52" s="44"/>
      <c r="C52" s="160"/>
      <c r="D52" s="161"/>
      <c r="E52" s="162"/>
      <c r="F52" s="163"/>
      <c r="G52" s="164"/>
      <c r="H52" s="166"/>
      <c r="I52" s="20"/>
      <c r="J52" s="108">
        <v>662</v>
      </c>
      <c r="K52" s="169" t="s">
        <v>241</v>
      </c>
      <c r="L52" s="170"/>
      <c r="N52" s="168"/>
      <c r="P52" s="109"/>
    </row>
    <row r="53" spans="1:30" ht="54" customHeight="1" x14ac:dyDescent="0.3">
      <c r="A53" s="159"/>
      <c r="B53" s="44"/>
      <c r="C53" s="160"/>
      <c r="D53" s="161"/>
      <c r="E53" s="162"/>
      <c r="F53" s="163"/>
      <c r="G53" s="164"/>
      <c r="H53" s="166"/>
      <c r="I53" s="20"/>
      <c r="J53" s="108">
        <v>663</v>
      </c>
      <c r="K53" s="171" t="s">
        <v>242</v>
      </c>
      <c r="L53" s="170"/>
      <c r="N53" s="168"/>
      <c r="P53" s="109"/>
    </row>
    <row r="54" spans="1:30" s="16" customFormat="1" ht="22.5" customHeight="1" x14ac:dyDescent="0.3">
      <c r="A54" s="159"/>
      <c r="B54" s="44"/>
      <c r="C54" s="160"/>
      <c r="D54" s="55"/>
      <c r="E54" s="56"/>
      <c r="F54" s="32"/>
      <c r="G54" s="57"/>
      <c r="H54" s="58"/>
      <c r="I54" s="20"/>
      <c r="J54" s="59"/>
      <c r="K54" s="172"/>
      <c r="L54" s="173"/>
      <c r="M54"/>
      <c r="N54" s="130"/>
      <c r="P54" s="109"/>
      <c r="Q54" s="140"/>
      <c r="R54" s="2"/>
      <c r="S54" s="2"/>
      <c r="T54" s="2"/>
      <c r="U54" s="2"/>
      <c r="V54" s="2"/>
      <c r="W54"/>
      <c r="X54"/>
      <c r="Y54"/>
      <c r="Z54"/>
      <c r="AA54"/>
      <c r="AB54"/>
      <c r="AC54"/>
      <c r="AD54"/>
    </row>
    <row r="55" spans="1:30" ht="88.2" customHeight="1" x14ac:dyDescent="0.3">
      <c r="A55" s="112">
        <f>'Unit Data from Audit Worksheet'!A44</f>
        <v>947</v>
      </c>
      <c r="B55" s="53"/>
      <c r="C55" s="111" t="str">
        <f>'Unit Data from Audit Worksheet'!D44</f>
        <v>First name of finance officer or interim finance officer (please enter “vacant” for first name if the position is currently vacant)</v>
      </c>
      <c r="D55" s="125"/>
      <c r="E55" s="87">
        <f>'Unit Data from Audit Worksheet'!F44</f>
        <v>0</v>
      </c>
      <c r="F55" s="119" t="str">
        <f>'Unit Data from Audit Worksheet'!G44</f>
        <v>Please do not leave blank</v>
      </c>
      <c r="G55" s="121"/>
      <c r="H55" s="118"/>
      <c r="I55" s="20"/>
      <c r="J55" s="78">
        <v>947</v>
      </c>
      <c r="K55" s="174" t="s">
        <v>213</v>
      </c>
      <c r="L55" s="175">
        <f t="shared" ref="L55:L68" si="8">IF(D55="",E55,D55)</f>
        <v>0</v>
      </c>
      <c r="N55" s="168"/>
      <c r="P55" s="109"/>
      <c r="Q55" s="40"/>
    </row>
    <row r="56" spans="1:30" ht="74.400000000000006" customHeight="1" x14ac:dyDescent="0.3">
      <c r="A56" s="112">
        <f>'Unit Data from Audit Worksheet'!A45</f>
        <v>948</v>
      </c>
      <c r="B56" s="53"/>
      <c r="C56" s="111" t="str">
        <f>'Unit Data from Audit Worksheet'!D45</f>
        <v>Last name of finance officer or interim finance officer (please enter “vacant” for last name if the position is currently vacant)</v>
      </c>
      <c r="D56" s="125"/>
      <c r="E56" s="176">
        <f>'Unit Data from Audit Worksheet'!F45</f>
        <v>0</v>
      </c>
      <c r="F56" s="119" t="str">
        <f>'Unit Data from Audit Worksheet'!G45</f>
        <v>Please do not leave blank</v>
      </c>
      <c r="G56" s="121"/>
      <c r="H56" s="118"/>
      <c r="I56" s="20"/>
      <c r="J56" s="78">
        <v>948</v>
      </c>
      <c r="K56" s="174" t="s">
        <v>214</v>
      </c>
      <c r="L56" s="175">
        <f t="shared" si="8"/>
        <v>0</v>
      </c>
      <c r="N56" s="168"/>
      <c r="P56" s="109"/>
    </row>
    <row r="57" spans="1:30" ht="61.5" customHeight="1" x14ac:dyDescent="0.3">
      <c r="A57" s="112">
        <f>'Unit Data from Audit Worksheet'!A46</f>
        <v>949</v>
      </c>
      <c r="B57" s="53"/>
      <c r="C57" s="111" t="str">
        <f>'Unit Data from Audit Worksheet'!D46</f>
        <v>Is the finance officer serving in a permanent role or an interim role? (select permanent/interim/vacant)</v>
      </c>
      <c r="D57" s="125"/>
      <c r="E57" s="87">
        <f>'Unit Data from Audit Worksheet'!F46</f>
        <v>0</v>
      </c>
      <c r="F57" s="119" t="str">
        <f>'Unit Data from Audit Worksheet'!G46</f>
        <v>Please do not leave blank</v>
      </c>
      <c r="G57" s="121"/>
      <c r="H57" s="118"/>
      <c r="I57" s="20"/>
      <c r="J57" s="78">
        <v>949</v>
      </c>
      <c r="K57" s="174" t="s">
        <v>234</v>
      </c>
      <c r="L57" s="175">
        <f t="shared" si="8"/>
        <v>0</v>
      </c>
      <c r="N57" s="168"/>
      <c r="P57" s="109"/>
    </row>
    <row r="58" spans="1:30" ht="93.75" customHeight="1" x14ac:dyDescent="0.3">
      <c r="A58" s="112">
        <f>'Unit Data from Audit Worksheet'!A47</f>
        <v>950</v>
      </c>
      <c r="B58" s="53"/>
      <c r="C58" s="111" t="str">
        <f>'Unit Data from Audit Worksheet'!D47</f>
        <v>Has the finance officer been formally appointed by the local government, public authority, or designated official?  (Y/N)</v>
      </c>
      <c r="D58" s="125"/>
      <c r="E58" s="87">
        <f>'Unit Data from Audit Worksheet'!F47</f>
        <v>0</v>
      </c>
      <c r="F58" s="119" t="str">
        <f>'Unit Data from Audit Worksheet'!G47</f>
        <v>Please do not leave blank</v>
      </c>
      <c r="G58" s="121"/>
      <c r="H58" s="118"/>
      <c r="I58" s="20"/>
      <c r="J58" s="78">
        <v>950</v>
      </c>
      <c r="K58" s="174" t="s">
        <v>235</v>
      </c>
      <c r="L58" s="175">
        <f t="shared" si="8"/>
        <v>0</v>
      </c>
      <c r="N58" s="168"/>
      <c r="P58" s="109"/>
    </row>
    <row r="59" spans="1:30" ht="108" customHeight="1" x14ac:dyDescent="0.3">
      <c r="A59" s="112">
        <f>'Unit Data from Audit Worksheet'!A48</f>
        <v>952</v>
      </c>
      <c r="B59" s="53"/>
      <c r="C59" s="111" t="str">
        <f>'Unit Data from Audit Worksheet'!D48</f>
        <v>Date on which the local government, public authority, or designated official appointed the finance officer?  Date Format  MM/DD/YYYY</v>
      </c>
      <c r="D59" s="125"/>
      <c r="E59" s="406" t="str">
        <f>IF('Unit Data from Audit Worksheet'!F48&gt;0,'Unit Data from Audit Worksheet'!F48," ")</f>
        <v xml:space="preserve"> </v>
      </c>
      <c r="F59" s="119" t="str">
        <f>'Unit Data from Audit Worksheet'!G48</f>
        <v>Leave blank if data not available</v>
      </c>
      <c r="G59" s="121"/>
      <c r="H59" s="118"/>
      <c r="I59" s="20"/>
      <c r="J59" s="78">
        <v>952</v>
      </c>
      <c r="K59" s="174" t="s">
        <v>236</v>
      </c>
      <c r="L59" s="177" t="str">
        <f t="shared" si="8"/>
        <v xml:space="preserve"> </v>
      </c>
      <c r="N59" s="168"/>
      <c r="P59" s="109"/>
    </row>
    <row r="60" spans="1:30" ht="100.2" customHeight="1" x14ac:dyDescent="0.3">
      <c r="A60" s="112">
        <f>'Unit Data from Audit Worksheet'!A49</f>
        <v>954</v>
      </c>
      <c r="B60" s="53"/>
      <c r="C60" s="111" t="str">
        <f>'Unit Data from Audit Worksheet'!D49</f>
        <v>Has the finance officer or interim finance officer read, understand, and is in compliance with the requirements of N.C.G.S. 159, as applicable based on unit type and circumstances? (Y/N)</v>
      </c>
      <c r="D60" s="125"/>
      <c r="E60" s="87">
        <f>'Unit Data from Audit Worksheet'!F49</f>
        <v>0</v>
      </c>
      <c r="F60" s="119" t="str">
        <f>'Unit Data from Audit Worksheet'!G49</f>
        <v>Please do not leave blank</v>
      </c>
      <c r="G60" s="121"/>
      <c r="H60" s="118"/>
      <c r="I60" s="20"/>
      <c r="J60" s="78">
        <v>954</v>
      </c>
      <c r="K60" s="174" t="s">
        <v>237</v>
      </c>
      <c r="L60" s="175">
        <f t="shared" si="8"/>
        <v>0</v>
      </c>
      <c r="N60" s="168"/>
      <c r="P60" s="109"/>
    </row>
    <row r="61" spans="1:30" ht="127.2" customHeight="1" x14ac:dyDescent="0.3">
      <c r="A61" s="112">
        <f>'Unit Data from Audit Worksheet'!A50</f>
        <v>956</v>
      </c>
      <c r="B61" s="53"/>
      <c r="C61" s="111" t="str">
        <f>'Unit Data from Audit Worksheet'!D50</f>
        <v>Does the finance officer or interim finance officer maintain and update (or ensures the maintenance and update of)  financial records monthly, including reconciliation of bank accounts to the general ledger? (Y/N)</v>
      </c>
      <c r="D61" s="125"/>
      <c r="E61" s="87">
        <f>'Unit Data from Audit Worksheet'!F50</f>
        <v>0</v>
      </c>
      <c r="F61" s="119" t="str">
        <f>'Unit Data from Audit Worksheet'!G50</f>
        <v>Please do not leave blank</v>
      </c>
      <c r="G61" s="121"/>
      <c r="H61" s="118"/>
      <c r="I61" s="20"/>
      <c r="J61" s="78">
        <v>956</v>
      </c>
      <c r="K61" s="174" t="s">
        <v>238</v>
      </c>
      <c r="L61" s="175">
        <f t="shared" si="8"/>
        <v>0</v>
      </c>
      <c r="N61" s="168"/>
      <c r="P61" s="109"/>
    </row>
    <row r="62" spans="1:30" ht="219" customHeight="1" x14ac:dyDescent="0.3">
      <c r="A62" s="112">
        <f>'Unit Data from Audit Worksheet'!A51</f>
        <v>958</v>
      </c>
      <c r="B62" s="53"/>
      <c r="C62" s="111" t="str">
        <f>'Unit Data from Audit Worksheet'!D51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62" s="125"/>
      <c r="E62" s="87">
        <f>'Unit Data from Audit Worksheet'!F51</f>
        <v>0</v>
      </c>
      <c r="F62" s="119" t="str">
        <f>'Unit Data from Audit Worksheet'!G51</f>
        <v>Please do not leave blank</v>
      </c>
      <c r="G62" s="121"/>
      <c r="H62" s="118"/>
      <c r="I62" s="20"/>
      <c r="J62" s="78">
        <v>958</v>
      </c>
      <c r="K62" s="174" t="s">
        <v>239</v>
      </c>
      <c r="L62" s="178">
        <f t="shared" si="8"/>
        <v>0</v>
      </c>
      <c r="N62" s="168"/>
      <c r="P62" s="109"/>
    </row>
    <row r="63" spans="1:30" ht="30.75" customHeight="1" x14ac:dyDescent="0.3">
      <c r="A63" s="179">
        <f>'Unit Data from Audit Worksheet'!A59</f>
        <v>960</v>
      </c>
      <c r="B63" s="83"/>
      <c r="C63" s="84" t="str">
        <f>'Unit Data from Audit Worksheet'!B59</f>
        <v>Name of Finance Officer</v>
      </c>
      <c r="D63" s="125"/>
      <c r="E63" s="180">
        <f>'Unit Data from Audit Worksheet'!D59</f>
        <v>0</v>
      </c>
      <c r="F63" s="181" t="str">
        <f>'Unit Data from Audit Worksheet'!F59</f>
        <v>Required</v>
      </c>
      <c r="G63" s="121"/>
      <c r="H63" s="118"/>
      <c r="I63" s="20"/>
      <c r="J63" s="86">
        <v>960</v>
      </c>
      <c r="K63" s="182" t="s">
        <v>230</v>
      </c>
      <c r="L63" s="183">
        <f t="shared" si="8"/>
        <v>0</v>
      </c>
      <c r="N63" s="152"/>
      <c r="P63" s="109"/>
    </row>
    <row r="64" spans="1:30" ht="30.75" customHeight="1" x14ac:dyDescent="0.3">
      <c r="A64" s="179">
        <f>'Unit Data from Audit Worksheet'!A60</f>
        <v>962</v>
      </c>
      <c r="B64" s="83"/>
      <c r="C64" s="84" t="str">
        <f>'Unit Data from Audit Worksheet'!B60</f>
        <v>Title of Official</v>
      </c>
      <c r="D64" s="125"/>
      <c r="E64" s="180">
        <f>'Unit Data from Audit Worksheet'!D60</f>
        <v>0</v>
      </c>
      <c r="F64" s="181" t="str">
        <f>'Unit Data from Audit Worksheet'!F60</f>
        <v>Required</v>
      </c>
      <c r="G64" s="121"/>
      <c r="H64" s="118"/>
      <c r="I64" s="20"/>
      <c r="J64" s="86">
        <v>962</v>
      </c>
      <c r="K64" s="182" t="s">
        <v>209</v>
      </c>
      <c r="L64" s="183">
        <f t="shared" si="8"/>
        <v>0</v>
      </c>
      <c r="N64" s="152"/>
      <c r="P64" s="109"/>
    </row>
    <row r="65" spans="1:30" ht="30.75" customHeight="1" x14ac:dyDescent="0.3">
      <c r="A65" s="179">
        <f>'Unit Data from Audit Worksheet'!A61</f>
        <v>964</v>
      </c>
      <c r="B65" s="83"/>
      <c r="C65" s="85" t="str">
        <f>'Unit Data from Audit Worksheet'!B61</f>
        <v>Date                        (Enter as "MM/DD/YYYY")</v>
      </c>
      <c r="D65" s="125"/>
      <c r="E65" s="184">
        <f>'Unit Data from Audit Worksheet'!D61</f>
        <v>0</v>
      </c>
      <c r="F65" s="181" t="str">
        <f>'Unit Data from Audit Worksheet'!F61</f>
        <v>Required</v>
      </c>
      <c r="G65" s="354"/>
      <c r="H65" s="118"/>
      <c r="I65" s="20"/>
      <c r="J65" s="86">
        <v>964</v>
      </c>
      <c r="K65" s="182" t="s">
        <v>250</v>
      </c>
      <c r="L65" s="185">
        <f t="shared" si="8"/>
        <v>0</v>
      </c>
      <c r="N65" s="152"/>
      <c r="P65" s="109"/>
    </row>
    <row r="66" spans="1:30" ht="30.75" customHeight="1" x14ac:dyDescent="0.3">
      <c r="A66" s="179">
        <f>'Unit Data from Audit Worksheet'!A62</f>
        <v>966</v>
      </c>
      <c r="B66" s="83"/>
      <c r="C66" s="84" t="s">
        <v>475</v>
      </c>
      <c r="D66" s="125"/>
      <c r="E66" s="353" t="str">
        <f>_xlfn.TEXTJOIN(",",,TEXT('Unit Data from Audit Worksheet'!D62,"###-###-####")," "&amp;'Unit Data from Audit Worksheet'!D63)</f>
        <v xml:space="preserve">--, </v>
      </c>
      <c r="F66" s="181" t="str">
        <f>'Unit Data from Audit Worksheet'!F62</f>
        <v>Required</v>
      </c>
      <c r="G66" s="121"/>
      <c r="H66" s="118"/>
      <c r="I66" s="20"/>
      <c r="J66" s="86">
        <v>966</v>
      </c>
      <c r="K66" s="182" t="s">
        <v>211</v>
      </c>
      <c r="L66" s="183" t="str">
        <f t="shared" si="8"/>
        <v xml:space="preserve">--, </v>
      </c>
      <c r="N66" s="152"/>
      <c r="P66" s="109"/>
    </row>
    <row r="67" spans="1:30" ht="30.75" customHeight="1" x14ac:dyDescent="0.3">
      <c r="A67" s="179">
        <f>'Unit Data from Audit Worksheet'!A64</f>
        <v>968</v>
      </c>
      <c r="B67" s="83"/>
      <c r="C67" s="84" t="str">
        <f>'Unit Data from Audit Worksheet'!B64</f>
        <v>E-mail address</v>
      </c>
      <c r="D67" s="125"/>
      <c r="E67" s="180">
        <f>'Unit Data from Audit Worksheet'!D64</f>
        <v>0</v>
      </c>
      <c r="F67" s="181" t="str">
        <f>'Unit Data from Audit Worksheet'!F64</f>
        <v>Required</v>
      </c>
      <c r="G67" s="121"/>
      <c r="H67" s="118"/>
      <c r="I67" s="20"/>
      <c r="J67" s="86">
        <v>968</v>
      </c>
      <c r="K67" s="182" t="s">
        <v>212</v>
      </c>
      <c r="L67" s="183">
        <f t="shared" si="8"/>
        <v>0</v>
      </c>
      <c r="N67" s="152"/>
      <c r="P67" s="109"/>
    </row>
    <row r="68" spans="1:30" ht="75.599999999999994" customHeight="1" x14ac:dyDescent="0.3">
      <c r="A68" s="186">
        <v>980</v>
      </c>
      <c r="B68" s="127" t="s">
        <v>270</v>
      </c>
      <c r="C68" s="132" t="str">
        <f>'TD Info Completed by Auditor'!B22</f>
        <v>Date the auditor presented or plans to present Financial Performance Indicators of Concern (FPIC) to the Governing Board.  If there are no FPICs to present to the governing board,  enter "7/1/2022" to indicate that an FPIC response is not required.</v>
      </c>
      <c r="D68" s="125"/>
      <c r="E68" s="456" t="str">
        <f>IF('TD Info Completed by Auditor'!C22&gt;0,'TD Info Completed by Auditor'!C22," ")</f>
        <v xml:space="preserve"> </v>
      </c>
      <c r="F68" s="187" t="s">
        <v>285</v>
      </c>
      <c r="G68" s="121"/>
      <c r="H68" s="118"/>
      <c r="I68" s="20"/>
      <c r="J68" s="133">
        <v>980</v>
      </c>
      <c r="K68" s="134" t="s">
        <v>266</v>
      </c>
      <c r="L68" s="188" t="str">
        <f t="shared" si="8"/>
        <v xml:space="preserve"> </v>
      </c>
      <c r="N68" s="210" t="s">
        <v>286</v>
      </c>
      <c r="P68" s="109"/>
    </row>
    <row r="69" spans="1:30" ht="83.4" customHeight="1" x14ac:dyDescent="0.3">
      <c r="A69" s="159"/>
      <c r="B69" s="44"/>
      <c r="C69" s="160"/>
      <c r="D69" s="161"/>
      <c r="E69" s="162"/>
      <c r="F69" s="163"/>
      <c r="G69" s="164"/>
      <c r="H69" s="165"/>
      <c r="I69" s="20"/>
      <c r="J69" s="78">
        <v>999</v>
      </c>
      <c r="K69" s="174" t="s">
        <v>149</v>
      </c>
      <c r="L69" s="457" t="e">
        <f>'Unit Data from Audit Worksheet'!D3</f>
        <v>#N/A</v>
      </c>
      <c r="N69" s="189" t="s">
        <v>284</v>
      </c>
      <c r="O69" s="189" t="s">
        <v>283</v>
      </c>
      <c r="P69" s="109"/>
    </row>
    <row r="70" spans="1:30" x14ac:dyDescent="0.3">
      <c r="A70" s="100"/>
      <c r="B70" s="100"/>
      <c r="C70" s="100"/>
      <c r="D70" s="100"/>
      <c r="E70" s="100"/>
      <c r="F70" s="100"/>
      <c r="G70" s="100"/>
      <c r="H70" s="100"/>
      <c r="I70" s="100"/>
      <c r="J70" s="2"/>
      <c r="K70" s="2"/>
      <c r="L70" s="2"/>
      <c r="N70" s="3"/>
      <c r="P70" s="109"/>
    </row>
    <row r="71" spans="1:30" s="207" customFormat="1" x14ac:dyDescent="0.3">
      <c r="A71" s="100"/>
      <c r="B71" s="100"/>
      <c r="C71" s="100"/>
      <c r="D71" s="100"/>
      <c r="E71" s="100"/>
      <c r="F71" s="100"/>
      <c r="G71" s="100"/>
      <c r="H71" s="100"/>
      <c r="I71" s="100"/>
      <c r="M71"/>
      <c r="N71" s="3"/>
      <c r="P71" s="109"/>
      <c r="Q71" s="140"/>
      <c r="W71"/>
      <c r="X71"/>
      <c r="Y71"/>
      <c r="Z71"/>
      <c r="AA71"/>
      <c r="AB71"/>
      <c r="AC71"/>
      <c r="AD71"/>
    </row>
    <row r="72" spans="1:30" ht="18" customHeight="1" x14ac:dyDescent="0.3">
      <c r="C72" s="400"/>
      <c r="D72" s="191"/>
      <c r="E72" s="192"/>
      <c r="F72" s="192"/>
      <c r="G72" s="193"/>
      <c r="H72" s="192"/>
      <c r="I72" s="194"/>
      <c r="K72" s="460" t="s">
        <v>811</v>
      </c>
      <c r="L72" s="461" t="e">
        <f>SUM(L4:L53)</f>
        <v>#N/A</v>
      </c>
      <c r="N72" s="3"/>
      <c r="P72" s="109"/>
    </row>
    <row r="73" spans="1:30" ht="19.2" customHeight="1" x14ac:dyDescent="0.3">
      <c r="A73"/>
      <c r="B73"/>
      <c r="C73"/>
      <c r="D73"/>
      <c r="E73"/>
      <c r="F73"/>
      <c r="G73" s="193"/>
      <c r="H73" s="192"/>
      <c r="I73" s="194"/>
      <c r="K73" s="459" t="s">
        <v>538</v>
      </c>
      <c r="L73" s="461"/>
      <c r="N73" s="3"/>
      <c r="P73" s="109"/>
    </row>
    <row r="74" spans="1:30" ht="18.600000000000001" customHeight="1" x14ac:dyDescent="0.7">
      <c r="B74" s="2"/>
      <c r="C74" s="2"/>
      <c r="D74" s="39"/>
      <c r="E74" s="46"/>
      <c r="F74" s="39"/>
      <c r="G74" s="193"/>
      <c r="H74" s="192"/>
      <c r="I74" s="194"/>
      <c r="J74" s="66"/>
      <c r="K74" s="65"/>
      <c r="L74" s="461" t="e">
        <f>L72-L73</f>
        <v>#N/A</v>
      </c>
      <c r="N74" s="3"/>
      <c r="P74" s="109"/>
    </row>
    <row r="75" spans="1:30" ht="25.2" customHeight="1" x14ac:dyDescent="0.3">
      <c r="A75" s="100"/>
      <c r="B75" s="100"/>
      <c r="C75" s="100"/>
      <c r="D75" s="100"/>
      <c r="E75" s="100"/>
      <c r="F75" s="192"/>
      <c r="G75" s="193"/>
      <c r="H75" s="192"/>
      <c r="I75" s="194"/>
      <c r="K75" s="8"/>
      <c r="L75" s="195"/>
      <c r="P75" s="109"/>
    </row>
    <row r="76" spans="1:30" x14ac:dyDescent="0.3">
      <c r="A76" s="100"/>
      <c r="B76" s="100"/>
      <c r="C76" s="100"/>
      <c r="D76" s="100"/>
      <c r="E76" s="100"/>
      <c r="F76" s="192"/>
      <c r="G76" s="193"/>
      <c r="H76" s="192"/>
      <c r="I76" s="194"/>
      <c r="K76" s="8"/>
      <c r="L76" s="195"/>
      <c r="P76" s="109"/>
    </row>
    <row r="77" spans="1:30" ht="18.75" customHeight="1" x14ac:dyDescent="0.3">
      <c r="A77" s="100"/>
      <c r="B77" s="100"/>
      <c r="C77" s="100"/>
      <c r="D77" s="100"/>
      <c r="E77" s="100"/>
      <c r="F77" s="192"/>
      <c r="G77" s="193"/>
      <c r="H77" s="192"/>
      <c r="I77" s="194"/>
      <c r="K77" s="8"/>
      <c r="L77" s="195"/>
      <c r="P77" s="109"/>
    </row>
    <row r="78" spans="1:30" ht="30.75" customHeight="1" x14ac:dyDescent="0.3">
      <c r="A78" s="100"/>
      <c r="B78" s="100"/>
      <c r="C78" s="100"/>
      <c r="D78" s="100"/>
      <c r="E78" s="100"/>
      <c r="F78" s="192"/>
      <c r="G78" s="193"/>
      <c r="H78" s="192"/>
      <c r="I78" s="194"/>
      <c r="K78" s="8"/>
      <c r="L78" s="195"/>
      <c r="P78" s="109"/>
    </row>
    <row r="79" spans="1:30" ht="30.75" customHeight="1" x14ac:dyDescent="0.3">
      <c r="A79" s="100"/>
      <c r="B79" s="100"/>
      <c r="C79" s="100"/>
      <c r="D79" s="100"/>
      <c r="E79" s="100"/>
      <c r="F79" s="192"/>
      <c r="G79" s="193"/>
      <c r="H79" s="192"/>
      <c r="I79" s="194"/>
      <c r="K79" s="8"/>
      <c r="L79" s="195"/>
      <c r="P79" s="109"/>
    </row>
    <row r="80" spans="1:30" ht="30.75" customHeight="1" x14ac:dyDescent="0.3">
      <c r="A80" s="100"/>
      <c r="B80" s="100"/>
      <c r="C80" s="100"/>
      <c r="D80" s="100"/>
      <c r="E80" s="100"/>
      <c r="F80" s="192"/>
      <c r="G80" s="193"/>
      <c r="H80" s="192"/>
      <c r="I80" s="194"/>
      <c r="K80" s="8"/>
      <c r="L80" s="195"/>
      <c r="P80" s="109"/>
    </row>
    <row r="81" spans="1:16" ht="30.75" customHeight="1" x14ac:dyDescent="0.3">
      <c r="A81" s="100"/>
      <c r="B81" s="100"/>
      <c r="C81" s="100"/>
      <c r="D81" s="100"/>
      <c r="E81" s="100"/>
      <c r="F81" s="192"/>
      <c r="G81" s="193"/>
      <c r="H81" s="192"/>
      <c r="I81" s="194"/>
      <c r="K81" s="8"/>
      <c r="L81" s="195"/>
      <c r="P81" s="109"/>
    </row>
    <row r="82" spans="1:16" ht="30.75" customHeight="1" x14ac:dyDescent="0.3">
      <c r="A82" s="100"/>
      <c r="B82" s="100"/>
      <c r="C82" s="100"/>
      <c r="D82" s="100"/>
      <c r="E82" s="100"/>
      <c r="F82" s="192"/>
      <c r="G82" s="193"/>
      <c r="H82" s="192"/>
      <c r="I82" s="194"/>
      <c r="K82" s="8"/>
      <c r="L82" s="195"/>
      <c r="P82" s="109"/>
    </row>
    <row r="83" spans="1:16" x14ac:dyDescent="0.3">
      <c r="A83" s="100"/>
      <c r="B83" s="100"/>
      <c r="C83" s="100"/>
      <c r="D83" s="100"/>
      <c r="E83" s="100"/>
      <c r="I83" s="194"/>
      <c r="K83" s="8"/>
      <c r="L83" s="195"/>
      <c r="P83" s="109"/>
    </row>
    <row r="84" spans="1:16" x14ac:dyDescent="0.3">
      <c r="A84" s="100"/>
      <c r="B84" s="100"/>
      <c r="C84" s="100"/>
      <c r="D84" s="100"/>
      <c r="E84" s="100"/>
      <c r="I84" s="194"/>
      <c r="L84" s="195"/>
      <c r="P84" s="109"/>
    </row>
    <row r="85" spans="1:16" x14ac:dyDescent="0.3">
      <c r="A85" s="4"/>
      <c r="B85" s="196"/>
      <c r="C85" s="18"/>
      <c r="D85" s="38"/>
      <c r="I85" s="194"/>
      <c r="L85" s="195"/>
      <c r="P85" s="109"/>
    </row>
    <row r="86" spans="1:16" x14ac:dyDescent="0.3">
      <c r="A86" s="4"/>
      <c r="B86" s="196"/>
      <c r="C86" s="18"/>
      <c r="D86" s="38"/>
      <c r="L86" s="195"/>
      <c r="P86" s="109"/>
    </row>
    <row r="87" spans="1:16" x14ac:dyDescent="0.3">
      <c r="D87" s="38"/>
      <c r="P87" s="109"/>
    </row>
    <row r="88" spans="1:16" x14ac:dyDescent="0.3">
      <c r="D88" s="38"/>
      <c r="P88" s="109"/>
    </row>
    <row r="89" spans="1:16" x14ac:dyDescent="0.3">
      <c r="D89" s="38"/>
      <c r="P89" s="109"/>
    </row>
    <row r="90" spans="1:16" x14ac:dyDescent="0.3">
      <c r="D90" s="38"/>
      <c r="P90" s="109"/>
    </row>
    <row r="91" spans="1:16" x14ac:dyDescent="0.3">
      <c r="A91" s="4"/>
      <c r="B91" s="196"/>
      <c r="C91" s="18"/>
      <c r="D91" s="38"/>
      <c r="P91" s="109"/>
    </row>
    <row r="92" spans="1:16" x14ac:dyDescent="0.3">
      <c r="A92" s="4"/>
      <c r="B92" s="196"/>
      <c r="C92" s="18"/>
      <c r="D92" s="38"/>
      <c r="P92" s="109"/>
    </row>
    <row r="93" spans="1:16" x14ac:dyDescent="0.3">
      <c r="D93" s="38"/>
      <c r="P93" s="109"/>
    </row>
    <row r="94" spans="1:16" x14ac:dyDescent="0.3">
      <c r="D94" s="38"/>
      <c r="P94" s="109"/>
    </row>
    <row r="95" spans="1:16" x14ac:dyDescent="0.3">
      <c r="D95" s="38"/>
      <c r="P95" s="109"/>
    </row>
    <row r="96" spans="1:16" x14ac:dyDescent="0.3">
      <c r="D96" s="38"/>
      <c r="P96" s="109"/>
    </row>
    <row r="97" spans="1:16" x14ac:dyDescent="0.3">
      <c r="A97" s="4"/>
      <c r="B97" s="196"/>
      <c r="C97" s="18"/>
      <c r="D97" s="38"/>
      <c r="P97" s="109"/>
    </row>
    <row r="98" spans="1:16" x14ac:dyDescent="0.3">
      <c r="A98" s="4"/>
      <c r="B98" s="196"/>
      <c r="C98" s="18"/>
      <c r="D98" s="38"/>
      <c r="P98" s="109"/>
    </row>
    <row r="99" spans="1:16" x14ac:dyDescent="0.3">
      <c r="D99" s="38"/>
      <c r="P99" s="109"/>
    </row>
    <row r="100" spans="1:16" x14ac:dyDescent="0.3">
      <c r="D100" s="38"/>
      <c r="P100" s="109"/>
    </row>
    <row r="101" spans="1:16" x14ac:dyDescent="0.3">
      <c r="D101" s="38"/>
      <c r="P101" s="109"/>
    </row>
    <row r="102" spans="1:16" x14ac:dyDescent="0.3">
      <c r="D102" s="38"/>
      <c r="P102" s="109"/>
    </row>
    <row r="103" spans="1:16" x14ac:dyDescent="0.3">
      <c r="A103" s="4"/>
      <c r="B103" s="196"/>
      <c r="C103" s="18"/>
      <c r="D103" s="38"/>
      <c r="P103" s="109"/>
    </row>
    <row r="104" spans="1:16" x14ac:dyDescent="0.3">
      <c r="A104" s="4"/>
      <c r="B104" s="196"/>
      <c r="C104" s="18"/>
      <c r="D104" s="38"/>
      <c r="P104" s="109"/>
    </row>
    <row r="105" spans="1:16" x14ac:dyDescent="0.3">
      <c r="A105" s="4"/>
      <c r="B105" s="196"/>
      <c r="C105" s="18"/>
      <c r="D105" s="38"/>
      <c r="P105" s="109"/>
    </row>
    <row r="106" spans="1:16" x14ac:dyDescent="0.3">
      <c r="A106" s="4"/>
      <c r="B106" s="196"/>
      <c r="C106" s="18"/>
      <c r="D106" s="38"/>
      <c r="P106" s="109"/>
    </row>
    <row r="107" spans="1:16" x14ac:dyDescent="0.3">
      <c r="D107" s="38"/>
      <c r="P107" s="109"/>
    </row>
    <row r="108" spans="1:16" x14ac:dyDescent="0.3">
      <c r="D108" s="38"/>
      <c r="P108" s="109"/>
    </row>
    <row r="109" spans="1:16" x14ac:dyDescent="0.3">
      <c r="D109" s="38"/>
      <c r="P109" s="109"/>
    </row>
    <row r="110" spans="1:16" x14ac:dyDescent="0.3">
      <c r="A110" s="4"/>
      <c r="B110" s="196"/>
      <c r="C110" s="18"/>
      <c r="D110" s="38"/>
      <c r="P110" s="109"/>
    </row>
    <row r="111" spans="1:16" x14ac:dyDescent="0.3">
      <c r="A111" s="4"/>
      <c r="B111" s="196"/>
      <c r="C111" s="18"/>
      <c r="D111" s="38"/>
      <c r="P111" s="109"/>
    </row>
    <row r="112" spans="1:16" x14ac:dyDescent="0.3">
      <c r="A112" s="4"/>
      <c r="B112" s="196"/>
      <c r="C112" s="18"/>
      <c r="D112" s="38"/>
      <c r="P112" s="109"/>
    </row>
    <row r="113" spans="1:16" x14ac:dyDescent="0.3">
      <c r="A113" s="4"/>
      <c r="B113" s="196"/>
      <c r="C113" s="18"/>
      <c r="D113" s="38"/>
      <c r="P113" s="109"/>
    </row>
    <row r="114" spans="1:16" x14ac:dyDescent="0.3">
      <c r="A114" s="4"/>
      <c r="B114" s="196"/>
      <c r="C114" s="18"/>
      <c r="D114" s="38"/>
      <c r="P114" s="109"/>
    </row>
    <row r="115" spans="1:16" x14ac:dyDescent="0.3">
      <c r="A115" s="4"/>
      <c r="B115" s="196"/>
      <c r="C115" s="18"/>
      <c r="D115" s="38"/>
      <c r="P115" s="109"/>
    </row>
    <row r="116" spans="1:16" x14ac:dyDescent="0.3">
      <c r="A116" s="4"/>
      <c r="B116" s="196"/>
      <c r="C116" s="18"/>
      <c r="D116" s="38"/>
      <c r="P116" s="109"/>
    </row>
    <row r="117" spans="1:16" x14ac:dyDescent="0.3">
      <c r="A117" s="4"/>
      <c r="B117" s="196"/>
      <c r="C117" s="18"/>
      <c r="D117" s="38"/>
      <c r="P117" s="109"/>
    </row>
    <row r="118" spans="1:16" x14ac:dyDescent="0.3">
      <c r="A118" s="4"/>
      <c r="B118" s="196"/>
      <c r="C118" s="18"/>
      <c r="D118" s="38"/>
      <c r="P118" s="109"/>
    </row>
    <row r="119" spans="1:16" x14ac:dyDescent="0.3">
      <c r="A119" s="4"/>
      <c r="B119" s="196"/>
      <c r="C119" s="18"/>
      <c r="D119" s="38"/>
      <c r="P119" s="109"/>
    </row>
    <row r="120" spans="1:16" x14ac:dyDescent="0.3">
      <c r="A120" s="4"/>
      <c r="B120" s="196"/>
      <c r="C120" s="18"/>
      <c r="D120" s="38"/>
      <c r="P120" s="109"/>
    </row>
    <row r="121" spans="1:16" x14ac:dyDescent="0.3">
      <c r="A121" s="4"/>
      <c r="B121" s="196"/>
      <c r="C121" s="18"/>
      <c r="D121" s="38"/>
      <c r="P121" s="109"/>
    </row>
    <row r="122" spans="1:16" x14ac:dyDescent="0.3">
      <c r="A122" s="4"/>
      <c r="B122" s="196"/>
      <c r="C122" s="18"/>
      <c r="D122" s="38"/>
      <c r="P122" s="109"/>
    </row>
    <row r="123" spans="1:16" x14ac:dyDescent="0.3">
      <c r="A123" s="4"/>
      <c r="B123" s="196"/>
      <c r="C123" s="18"/>
      <c r="D123" s="38"/>
      <c r="P123" s="109"/>
    </row>
    <row r="124" spans="1:16" x14ac:dyDescent="0.3">
      <c r="A124" s="4"/>
      <c r="B124" s="196"/>
      <c r="C124" s="18"/>
      <c r="D124" s="38"/>
      <c r="P124" s="109"/>
    </row>
    <row r="125" spans="1:16" x14ac:dyDescent="0.3">
      <c r="A125" s="4"/>
      <c r="B125" s="196"/>
      <c r="C125" s="18"/>
      <c r="D125" s="38"/>
      <c r="P125" s="109"/>
    </row>
    <row r="126" spans="1:16" x14ac:dyDescent="0.3">
      <c r="A126" s="4"/>
      <c r="B126" s="196"/>
      <c r="C126" s="18"/>
      <c r="D126" s="38"/>
      <c r="P126" s="109"/>
    </row>
    <row r="127" spans="1:16" x14ac:dyDescent="0.3">
      <c r="A127" s="4"/>
      <c r="B127" s="196"/>
      <c r="C127" s="18"/>
      <c r="D127" s="38"/>
      <c r="P127" s="109"/>
    </row>
    <row r="128" spans="1:16" x14ac:dyDescent="0.3">
      <c r="A128" s="4"/>
      <c r="B128" s="196"/>
      <c r="C128" s="18"/>
      <c r="D128" s="38"/>
      <c r="P128" s="109"/>
    </row>
    <row r="129" spans="1:16" x14ac:dyDescent="0.3">
      <c r="A129" s="4"/>
      <c r="B129" s="196"/>
      <c r="C129" s="18"/>
      <c r="D129" s="38"/>
      <c r="P129" s="109"/>
    </row>
    <row r="130" spans="1:16" x14ac:dyDescent="0.3">
      <c r="A130" s="4"/>
      <c r="B130" s="196"/>
      <c r="C130" s="18"/>
      <c r="D130" s="38"/>
      <c r="P130" s="109"/>
    </row>
    <row r="131" spans="1:16" x14ac:dyDescent="0.3">
      <c r="A131" s="4"/>
      <c r="B131" s="196"/>
      <c r="C131" s="18"/>
      <c r="D131" s="38"/>
      <c r="P131" s="109"/>
    </row>
    <row r="132" spans="1:16" x14ac:dyDescent="0.3">
      <c r="A132" s="4"/>
      <c r="B132" s="196"/>
      <c r="C132" s="18"/>
      <c r="D132" s="38"/>
      <c r="P132" s="109"/>
    </row>
    <row r="133" spans="1:16" x14ac:dyDescent="0.3">
      <c r="A133" s="4"/>
      <c r="B133" s="196"/>
      <c r="C133" s="18"/>
      <c r="D133" s="38"/>
      <c r="P133" s="109"/>
    </row>
    <row r="134" spans="1:16" x14ac:dyDescent="0.3">
      <c r="A134" s="4"/>
      <c r="B134" s="196"/>
      <c r="C134" s="18"/>
      <c r="D134" s="38"/>
      <c r="P134" s="109"/>
    </row>
    <row r="135" spans="1:16" x14ac:dyDescent="0.3">
      <c r="A135" s="4"/>
      <c r="B135" s="196"/>
      <c r="C135" s="18"/>
      <c r="D135" s="38"/>
      <c r="P135" s="109"/>
    </row>
    <row r="136" spans="1:16" x14ac:dyDescent="0.3">
      <c r="A136" s="4"/>
      <c r="B136" s="196"/>
      <c r="C136" s="18"/>
      <c r="D136" s="38"/>
      <c r="P136" s="109"/>
    </row>
    <row r="137" spans="1:16" x14ac:dyDescent="0.3">
      <c r="A137" s="4"/>
      <c r="B137" s="196"/>
      <c r="C137" s="18"/>
      <c r="D137" s="38"/>
      <c r="P137" s="109"/>
    </row>
    <row r="138" spans="1:16" x14ac:dyDescent="0.3">
      <c r="A138" s="4"/>
      <c r="B138" s="196"/>
      <c r="C138" s="18"/>
      <c r="D138" s="38"/>
      <c r="P138" s="109"/>
    </row>
    <row r="139" spans="1:16" x14ac:dyDescent="0.3">
      <c r="A139" s="4"/>
      <c r="B139" s="196"/>
      <c r="C139" s="18"/>
      <c r="D139" s="38"/>
      <c r="P139" s="109"/>
    </row>
    <row r="140" spans="1:16" x14ac:dyDescent="0.3">
      <c r="A140" s="4"/>
      <c r="B140" s="196"/>
      <c r="C140" s="18"/>
      <c r="D140" s="38"/>
      <c r="P140" s="109"/>
    </row>
    <row r="141" spans="1:16" x14ac:dyDescent="0.3">
      <c r="A141" s="4"/>
      <c r="B141" s="196"/>
      <c r="C141" s="18"/>
      <c r="D141" s="38"/>
      <c r="P141" s="109"/>
    </row>
    <row r="142" spans="1:16" x14ac:dyDescent="0.3">
      <c r="A142" s="4"/>
      <c r="B142" s="196"/>
      <c r="C142" s="18"/>
      <c r="D142" s="38"/>
      <c r="P142" s="109"/>
    </row>
    <row r="143" spans="1:16" x14ac:dyDescent="0.3">
      <c r="A143" s="4"/>
      <c r="B143" s="196"/>
      <c r="C143" s="18"/>
      <c r="D143" s="38"/>
      <c r="P143" s="109"/>
    </row>
    <row r="144" spans="1:16" x14ac:dyDescent="0.3">
      <c r="A144" s="4"/>
      <c r="B144" s="196"/>
      <c r="C144" s="18"/>
      <c r="D144" s="38"/>
      <c r="P144" s="109"/>
    </row>
    <row r="145" spans="1:16" x14ac:dyDescent="0.3">
      <c r="A145" s="4"/>
      <c r="B145" s="196"/>
      <c r="C145" s="18"/>
      <c r="D145" s="38"/>
      <c r="P145" s="109"/>
    </row>
    <row r="146" spans="1:16" x14ac:dyDescent="0.3">
      <c r="A146" s="4"/>
      <c r="B146" s="196"/>
      <c r="C146" s="18"/>
      <c r="D146" s="38"/>
      <c r="P146" s="109"/>
    </row>
    <row r="147" spans="1:16" x14ac:dyDescent="0.3">
      <c r="A147" s="4"/>
      <c r="B147" s="196"/>
      <c r="C147" s="18"/>
      <c r="D147" s="38"/>
      <c r="P147" s="109"/>
    </row>
    <row r="148" spans="1:16" x14ac:dyDescent="0.3">
      <c r="A148" s="4"/>
      <c r="B148" s="196"/>
      <c r="C148" s="18"/>
      <c r="D148" s="38"/>
      <c r="P148" s="109"/>
    </row>
    <row r="149" spans="1:16" x14ac:dyDescent="0.3">
      <c r="A149" s="4"/>
      <c r="B149" s="196"/>
      <c r="C149" s="18"/>
      <c r="D149" s="38"/>
      <c r="P149" s="109"/>
    </row>
    <row r="150" spans="1:16" x14ac:dyDescent="0.3">
      <c r="A150" s="4"/>
      <c r="B150" s="196"/>
      <c r="C150" s="18"/>
      <c r="D150" s="38"/>
      <c r="P150" s="109"/>
    </row>
    <row r="151" spans="1:16" x14ac:dyDescent="0.3">
      <c r="A151" s="4"/>
      <c r="B151" s="196"/>
      <c r="C151" s="18"/>
      <c r="D151" s="38"/>
      <c r="P151" s="109"/>
    </row>
    <row r="152" spans="1:16" x14ac:dyDescent="0.3">
      <c r="A152" s="4"/>
      <c r="B152" s="196"/>
      <c r="C152" s="18"/>
      <c r="D152" s="38"/>
      <c r="P152" s="109"/>
    </row>
    <row r="153" spans="1:16" x14ac:dyDescent="0.3">
      <c r="A153" s="4"/>
      <c r="B153" s="196"/>
      <c r="C153" s="18"/>
      <c r="D153" s="38"/>
      <c r="P153" s="109"/>
    </row>
    <row r="154" spans="1:16" x14ac:dyDescent="0.3">
      <c r="A154" s="4"/>
      <c r="B154" s="196"/>
      <c r="C154" s="18"/>
      <c r="D154" s="38"/>
      <c r="P154" s="109"/>
    </row>
    <row r="155" spans="1:16" x14ac:dyDescent="0.3">
      <c r="A155" s="4"/>
      <c r="B155" s="196"/>
      <c r="C155" s="18"/>
      <c r="D155" s="38"/>
      <c r="P155" s="109"/>
    </row>
    <row r="156" spans="1:16" x14ac:dyDescent="0.3">
      <c r="A156" s="4"/>
      <c r="B156" s="196"/>
      <c r="C156" s="18"/>
      <c r="D156" s="38"/>
      <c r="P156" s="109"/>
    </row>
    <row r="157" spans="1:16" x14ac:dyDescent="0.3">
      <c r="A157" s="4"/>
      <c r="B157" s="196"/>
      <c r="C157" s="18"/>
      <c r="D157" s="38"/>
      <c r="P157" s="109"/>
    </row>
    <row r="158" spans="1:16" x14ac:dyDescent="0.3">
      <c r="A158" s="4"/>
      <c r="B158" s="196"/>
      <c r="C158" s="18"/>
      <c r="D158" s="38"/>
      <c r="P158" s="109"/>
    </row>
    <row r="159" spans="1:16" x14ac:dyDescent="0.3">
      <c r="A159" s="4"/>
      <c r="B159" s="196"/>
      <c r="C159" s="18"/>
      <c r="D159" s="38"/>
      <c r="P159" s="109"/>
    </row>
    <row r="160" spans="1:16" x14ac:dyDescent="0.3">
      <c r="A160" s="4"/>
      <c r="B160" s="196"/>
      <c r="C160" s="18"/>
      <c r="D160" s="38"/>
      <c r="P160" s="109"/>
    </row>
    <row r="161" spans="1:16" x14ac:dyDescent="0.3">
      <c r="A161" s="4"/>
      <c r="B161" s="196"/>
      <c r="C161" s="18"/>
      <c r="D161" s="38"/>
      <c r="P161" s="109"/>
    </row>
    <row r="162" spans="1:16" x14ac:dyDescent="0.3">
      <c r="A162" s="4"/>
      <c r="B162" s="196"/>
      <c r="C162" s="18"/>
      <c r="D162" s="38"/>
      <c r="P162" s="109"/>
    </row>
    <row r="163" spans="1:16" x14ac:dyDescent="0.3">
      <c r="A163" s="4"/>
      <c r="B163" s="196"/>
      <c r="C163" s="18"/>
      <c r="D163" s="38"/>
      <c r="P163" s="109"/>
    </row>
    <row r="164" spans="1:16" x14ac:dyDescent="0.3">
      <c r="A164" s="4"/>
      <c r="B164" s="196"/>
      <c r="C164" s="18"/>
      <c r="D164" s="38"/>
      <c r="P164" s="109"/>
    </row>
    <row r="165" spans="1:16" x14ac:dyDescent="0.3">
      <c r="A165" s="4"/>
      <c r="B165" s="196"/>
      <c r="C165" s="18"/>
      <c r="D165" s="38"/>
      <c r="P165" s="109"/>
    </row>
    <row r="166" spans="1:16" x14ac:dyDescent="0.3">
      <c r="A166" s="4"/>
      <c r="B166" s="196"/>
      <c r="C166" s="18"/>
      <c r="D166" s="38"/>
      <c r="P166" s="109"/>
    </row>
    <row r="167" spans="1:16" x14ac:dyDescent="0.3">
      <c r="A167" s="4"/>
      <c r="B167" s="196"/>
      <c r="C167" s="18"/>
      <c r="D167" s="38"/>
      <c r="P167" s="109"/>
    </row>
    <row r="168" spans="1:16" x14ac:dyDescent="0.3">
      <c r="A168" s="4"/>
      <c r="B168" s="196"/>
      <c r="C168" s="18"/>
      <c r="D168" s="38"/>
      <c r="P168" s="109"/>
    </row>
    <row r="169" spans="1:16" x14ac:dyDescent="0.3">
      <c r="A169" s="4"/>
      <c r="B169" s="196"/>
      <c r="C169" s="18"/>
      <c r="D169" s="38"/>
      <c r="P169" s="109"/>
    </row>
    <row r="170" spans="1:16" x14ac:dyDescent="0.3">
      <c r="A170" s="4"/>
      <c r="B170" s="196"/>
      <c r="C170" s="18"/>
      <c r="D170" s="38"/>
      <c r="P170" s="109"/>
    </row>
    <row r="171" spans="1:16" x14ac:dyDescent="0.3">
      <c r="A171" s="4"/>
      <c r="B171" s="196"/>
      <c r="C171" s="18"/>
      <c r="D171" s="38"/>
      <c r="P171" s="109"/>
    </row>
    <row r="172" spans="1:16" x14ac:dyDescent="0.3">
      <c r="A172" s="4"/>
      <c r="B172" s="196"/>
      <c r="C172" s="18"/>
      <c r="D172" s="38"/>
      <c r="P172" s="109"/>
    </row>
    <row r="173" spans="1:16" x14ac:dyDescent="0.3">
      <c r="A173" s="4"/>
      <c r="B173" s="196"/>
      <c r="C173" s="18"/>
      <c r="D173" s="38"/>
      <c r="P173" s="109"/>
    </row>
    <row r="174" spans="1:16" x14ac:dyDescent="0.3">
      <c r="A174" s="4"/>
      <c r="B174" s="196"/>
      <c r="C174" s="18"/>
      <c r="D174" s="38"/>
      <c r="P174" s="109"/>
    </row>
    <row r="175" spans="1:16" x14ac:dyDescent="0.3">
      <c r="A175" s="4"/>
      <c r="B175" s="196"/>
      <c r="C175" s="18"/>
      <c r="D175" s="38"/>
      <c r="P175" s="109"/>
    </row>
    <row r="176" spans="1:16" x14ac:dyDescent="0.3">
      <c r="A176" s="4"/>
      <c r="B176" s="196"/>
      <c r="C176" s="18"/>
      <c r="D176" s="38"/>
      <c r="P176" s="109"/>
    </row>
    <row r="177" spans="1:16" x14ac:dyDescent="0.3">
      <c r="A177" s="4"/>
      <c r="B177" s="196"/>
      <c r="C177" s="18"/>
      <c r="D177" s="38"/>
      <c r="P177" s="109"/>
    </row>
    <row r="178" spans="1:16" x14ac:dyDescent="0.3">
      <c r="A178" s="4"/>
      <c r="B178" s="196"/>
      <c r="C178" s="18"/>
      <c r="D178" s="38"/>
      <c r="P178" s="109"/>
    </row>
    <row r="179" spans="1:16" x14ac:dyDescent="0.3">
      <c r="A179" s="4"/>
      <c r="B179" s="196"/>
      <c r="C179" s="18"/>
      <c r="D179" s="38"/>
      <c r="P179" s="109"/>
    </row>
    <row r="180" spans="1:16" x14ac:dyDescent="0.3">
      <c r="A180" s="4"/>
      <c r="B180" s="196"/>
      <c r="C180" s="18"/>
      <c r="D180" s="38"/>
      <c r="P180" s="109"/>
    </row>
    <row r="181" spans="1:16" x14ac:dyDescent="0.3">
      <c r="A181" s="4"/>
      <c r="B181" s="196"/>
      <c r="C181" s="18"/>
      <c r="D181" s="38"/>
      <c r="P181" s="109"/>
    </row>
    <row r="182" spans="1:16" x14ac:dyDescent="0.3">
      <c r="A182" s="4"/>
      <c r="B182" s="196"/>
      <c r="C182" s="18"/>
      <c r="D182" s="38"/>
      <c r="P182" s="109"/>
    </row>
    <row r="183" spans="1:16" x14ac:dyDescent="0.3">
      <c r="A183" s="4"/>
      <c r="B183" s="196"/>
      <c r="C183" s="18"/>
      <c r="D183" s="38"/>
      <c r="P183" s="109"/>
    </row>
    <row r="184" spans="1:16" x14ac:dyDescent="0.3">
      <c r="A184" s="4"/>
      <c r="B184" s="196"/>
      <c r="C184" s="18"/>
      <c r="D184" s="38"/>
      <c r="P184" s="109"/>
    </row>
    <row r="185" spans="1:16" x14ac:dyDescent="0.3">
      <c r="A185" s="4"/>
      <c r="B185" s="196"/>
      <c r="C185" s="18"/>
      <c r="D185" s="38"/>
      <c r="P185" s="109"/>
    </row>
    <row r="186" spans="1:16" x14ac:dyDescent="0.3">
      <c r="A186" s="4"/>
      <c r="B186" s="196"/>
      <c r="C186" s="18"/>
      <c r="D186" s="38"/>
      <c r="P186" s="109"/>
    </row>
    <row r="187" spans="1:16" x14ac:dyDescent="0.3">
      <c r="A187" s="4"/>
      <c r="B187" s="196"/>
      <c r="C187" s="18"/>
      <c r="D187" s="38"/>
      <c r="P187" s="109"/>
    </row>
    <row r="188" spans="1:16" x14ac:dyDescent="0.3">
      <c r="A188" s="4"/>
      <c r="B188" s="196"/>
      <c r="C188" s="18"/>
      <c r="D188" s="38"/>
    </row>
    <row r="189" spans="1:16" x14ac:dyDescent="0.3">
      <c r="A189" s="4"/>
      <c r="B189" s="196"/>
      <c r="C189" s="18"/>
      <c r="D189" s="38"/>
      <c r="P189" s="109"/>
    </row>
    <row r="190" spans="1:16" x14ac:dyDescent="0.3">
      <c r="A190" s="4"/>
      <c r="B190" s="196"/>
      <c r="C190" s="18"/>
      <c r="D190" s="38"/>
    </row>
    <row r="191" spans="1:16" x14ac:dyDescent="0.3">
      <c r="A191" s="4"/>
      <c r="B191" s="196"/>
      <c r="C191" s="18"/>
      <c r="D191" s="38"/>
    </row>
    <row r="192" spans="1:16" x14ac:dyDescent="0.3">
      <c r="A192" s="4"/>
      <c r="B192" s="196"/>
      <c r="C192" s="18"/>
      <c r="D192" s="38"/>
    </row>
    <row r="193" spans="1:4" x14ac:dyDescent="0.3">
      <c r="A193" s="4"/>
      <c r="B193" s="196"/>
      <c r="C193" s="18"/>
      <c r="D193" s="38"/>
    </row>
    <row r="194" spans="1:4" x14ac:dyDescent="0.3">
      <c r="A194" s="4"/>
      <c r="B194" s="196"/>
      <c r="C194" s="18"/>
      <c r="D194" s="38"/>
    </row>
    <row r="195" spans="1:4" x14ac:dyDescent="0.3">
      <c r="A195" s="4"/>
      <c r="B195" s="196"/>
      <c r="C195" s="18"/>
      <c r="D195" s="38"/>
    </row>
    <row r="196" spans="1:4" x14ac:dyDescent="0.3">
      <c r="A196" s="4"/>
      <c r="B196" s="196"/>
      <c r="C196" s="18"/>
      <c r="D196" s="38"/>
    </row>
    <row r="197" spans="1:4" x14ac:dyDescent="0.3">
      <c r="A197" s="4"/>
      <c r="B197" s="196"/>
      <c r="C197" s="18"/>
      <c r="D197" s="38"/>
    </row>
    <row r="198" spans="1:4" x14ac:dyDescent="0.3">
      <c r="A198" s="4"/>
      <c r="B198" s="196"/>
      <c r="C198" s="18"/>
      <c r="D198" s="38"/>
    </row>
    <row r="199" spans="1:4" x14ac:dyDescent="0.3">
      <c r="A199" s="4"/>
      <c r="B199" s="196"/>
      <c r="C199" s="18"/>
      <c r="D199" s="38"/>
    </row>
    <row r="200" spans="1:4" x14ac:dyDescent="0.3">
      <c r="A200" s="4"/>
      <c r="B200" s="196"/>
      <c r="C200" s="18"/>
      <c r="D200" s="38"/>
    </row>
    <row r="201" spans="1:4" x14ac:dyDescent="0.3">
      <c r="A201" s="4"/>
      <c r="B201" s="196"/>
      <c r="C201" s="18"/>
      <c r="D201" s="38"/>
    </row>
    <row r="202" spans="1:4" x14ac:dyDescent="0.3">
      <c r="A202" s="4"/>
      <c r="B202" s="196"/>
      <c r="C202" s="18"/>
      <c r="D202" s="38"/>
    </row>
    <row r="203" spans="1:4" x14ac:dyDescent="0.3">
      <c r="A203" s="4"/>
      <c r="B203" s="196"/>
      <c r="C203" s="18"/>
      <c r="D203" s="38"/>
    </row>
    <row r="204" spans="1:4" x14ac:dyDescent="0.3">
      <c r="A204" s="4"/>
      <c r="B204" s="196"/>
      <c r="C204" s="18"/>
      <c r="D204" s="38"/>
    </row>
    <row r="205" spans="1:4" x14ac:dyDescent="0.3">
      <c r="A205" s="4"/>
      <c r="B205" s="196"/>
      <c r="C205" s="18"/>
      <c r="D205" s="38"/>
    </row>
    <row r="206" spans="1:4" x14ac:dyDescent="0.3">
      <c r="A206" s="4"/>
      <c r="B206" s="196"/>
      <c r="C206" s="18"/>
      <c r="D206" s="38"/>
    </row>
    <row r="207" spans="1:4" x14ac:dyDescent="0.3">
      <c r="A207" s="4"/>
      <c r="B207" s="196"/>
      <c r="C207" s="18"/>
      <c r="D207" s="38"/>
    </row>
    <row r="208" spans="1:4" x14ac:dyDescent="0.3">
      <c r="A208" s="4"/>
      <c r="B208" s="196"/>
      <c r="C208" s="18"/>
      <c r="D208" s="38"/>
    </row>
    <row r="209" spans="1:4" x14ac:dyDescent="0.3">
      <c r="A209" s="4"/>
      <c r="B209" s="196"/>
      <c r="C209" s="18"/>
      <c r="D209" s="38"/>
    </row>
    <row r="210" spans="1:4" x14ac:dyDescent="0.3">
      <c r="A210" s="4"/>
      <c r="B210" s="196"/>
      <c r="C210" s="18"/>
      <c r="D210" s="38"/>
    </row>
    <row r="211" spans="1:4" x14ac:dyDescent="0.3">
      <c r="A211" s="4"/>
      <c r="B211" s="196"/>
      <c r="C211" s="18"/>
      <c r="D211" s="38"/>
    </row>
    <row r="212" spans="1:4" x14ac:dyDescent="0.3">
      <c r="A212" s="4"/>
      <c r="B212" s="196"/>
      <c r="C212" s="18"/>
      <c r="D212" s="38"/>
    </row>
    <row r="213" spans="1:4" x14ac:dyDescent="0.3">
      <c r="A213" s="4"/>
      <c r="B213" s="196"/>
      <c r="C213" s="18"/>
      <c r="D213" s="38"/>
    </row>
    <row r="214" spans="1:4" x14ac:dyDescent="0.3">
      <c r="A214" s="4"/>
      <c r="B214" s="196"/>
      <c r="C214" s="18"/>
      <c r="D214" s="38"/>
    </row>
    <row r="215" spans="1:4" x14ac:dyDescent="0.3">
      <c r="A215" s="4"/>
      <c r="B215" s="196"/>
      <c r="C215" s="18"/>
      <c r="D215" s="38"/>
    </row>
    <row r="216" spans="1:4" x14ac:dyDescent="0.3">
      <c r="A216" s="4"/>
      <c r="B216" s="196"/>
      <c r="C216" s="18"/>
      <c r="D216" s="38"/>
    </row>
    <row r="217" spans="1:4" x14ac:dyDescent="0.3">
      <c r="A217" s="4"/>
      <c r="B217" s="196"/>
      <c r="C217" s="18"/>
      <c r="D217" s="38"/>
    </row>
    <row r="218" spans="1:4" x14ac:dyDescent="0.3">
      <c r="A218" s="4"/>
      <c r="B218" s="196"/>
      <c r="C218" s="18"/>
      <c r="D218" s="38"/>
    </row>
    <row r="219" spans="1:4" x14ac:dyDescent="0.3">
      <c r="A219" s="4"/>
      <c r="B219" s="196"/>
      <c r="C219" s="18"/>
      <c r="D219" s="38"/>
    </row>
    <row r="220" spans="1:4" x14ac:dyDescent="0.3">
      <c r="A220" s="4"/>
      <c r="B220" s="196"/>
      <c r="C220" s="18"/>
      <c r="D220" s="38"/>
    </row>
    <row r="221" spans="1:4" x14ac:dyDescent="0.3">
      <c r="A221" s="4"/>
      <c r="B221" s="196"/>
      <c r="C221" s="18"/>
      <c r="D221" s="38"/>
    </row>
    <row r="222" spans="1:4" x14ac:dyDescent="0.3">
      <c r="D222" s="38"/>
    </row>
    <row r="223" spans="1:4" x14ac:dyDescent="0.3">
      <c r="D223" s="38"/>
    </row>
    <row r="224" spans="1:4" x14ac:dyDescent="0.3">
      <c r="D224" s="38"/>
    </row>
    <row r="225" spans="4:4" x14ac:dyDescent="0.3">
      <c r="D225" s="38"/>
    </row>
    <row r="226" spans="4:4" x14ac:dyDescent="0.3">
      <c r="D226" s="38"/>
    </row>
    <row r="227" spans="4:4" x14ac:dyDescent="0.3">
      <c r="D227" s="38"/>
    </row>
    <row r="228" spans="4:4" x14ac:dyDescent="0.3">
      <c r="D228" s="38"/>
    </row>
    <row r="229" spans="4:4" x14ac:dyDescent="0.3">
      <c r="D229" s="38"/>
    </row>
    <row r="230" spans="4:4" x14ac:dyDescent="0.3">
      <c r="D230" s="38"/>
    </row>
    <row r="231" spans="4:4" x14ac:dyDescent="0.3">
      <c r="D231" s="38"/>
    </row>
    <row r="232" spans="4:4" x14ac:dyDescent="0.3">
      <c r="D232" s="38"/>
    </row>
    <row r="233" spans="4:4" x14ac:dyDescent="0.3">
      <c r="D233" s="38"/>
    </row>
    <row r="234" spans="4:4" x14ac:dyDescent="0.3">
      <c r="D234" s="38"/>
    </row>
    <row r="235" spans="4:4" x14ac:dyDescent="0.3">
      <c r="D235" s="38"/>
    </row>
    <row r="236" spans="4:4" x14ac:dyDescent="0.3">
      <c r="D236" s="38"/>
    </row>
    <row r="237" spans="4:4" x14ac:dyDescent="0.3">
      <c r="D237" s="38"/>
    </row>
    <row r="238" spans="4:4" x14ac:dyDescent="0.3">
      <c r="D238" s="38"/>
    </row>
    <row r="239" spans="4:4" x14ac:dyDescent="0.3">
      <c r="D239" s="38"/>
    </row>
    <row r="240" spans="4:4" x14ac:dyDescent="0.3">
      <c r="D240" s="38"/>
    </row>
    <row r="241" spans="4:4" x14ac:dyDescent="0.3">
      <c r="D241" s="38"/>
    </row>
    <row r="242" spans="4:4" x14ac:dyDescent="0.3">
      <c r="D242" s="38"/>
    </row>
    <row r="243" spans="4:4" x14ac:dyDescent="0.3">
      <c r="D243" s="38"/>
    </row>
    <row r="244" spans="4:4" x14ac:dyDescent="0.3">
      <c r="D244" s="38"/>
    </row>
    <row r="245" spans="4:4" x14ac:dyDescent="0.3">
      <c r="D245" s="38"/>
    </row>
    <row r="246" spans="4:4" x14ac:dyDescent="0.3">
      <c r="D246" s="38"/>
    </row>
    <row r="247" spans="4:4" x14ac:dyDescent="0.3">
      <c r="D247" s="38"/>
    </row>
    <row r="248" spans="4:4" x14ac:dyDescent="0.3">
      <c r="D248" s="38"/>
    </row>
    <row r="249" spans="4:4" x14ac:dyDescent="0.3">
      <c r="D249" s="38"/>
    </row>
    <row r="250" spans="4:4" x14ac:dyDescent="0.3">
      <c r="D250" s="38"/>
    </row>
    <row r="251" spans="4:4" x14ac:dyDescent="0.3">
      <c r="D251" s="38"/>
    </row>
    <row r="252" spans="4:4" x14ac:dyDescent="0.3">
      <c r="D252" s="38"/>
    </row>
    <row r="253" spans="4:4" x14ac:dyDescent="0.3">
      <c r="D253" s="38"/>
    </row>
    <row r="254" spans="4:4" x14ac:dyDescent="0.3">
      <c r="D254" s="38"/>
    </row>
    <row r="255" spans="4:4" x14ac:dyDescent="0.3">
      <c r="D255" s="38"/>
    </row>
    <row r="256" spans="4:4" x14ac:dyDescent="0.3">
      <c r="D256" s="38"/>
    </row>
    <row r="257" spans="4:4" x14ac:dyDescent="0.3">
      <c r="D257" s="38"/>
    </row>
    <row r="258" spans="4:4" x14ac:dyDescent="0.3">
      <c r="D258" s="38"/>
    </row>
    <row r="259" spans="4:4" x14ac:dyDescent="0.3">
      <c r="D259" s="38"/>
    </row>
    <row r="260" spans="4:4" x14ac:dyDescent="0.3">
      <c r="D260" s="38"/>
    </row>
    <row r="261" spans="4:4" x14ac:dyDescent="0.3">
      <c r="D261" s="38"/>
    </row>
    <row r="262" spans="4:4" x14ac:dyDescent="0.3">
      <c r="D262" s="38"/>
    </row>
    <row r="263" spans="4:4" x14ac:dyDescent="0.3">
      <c r="D263" s="38"/>
    </row>
    <row r="264" spans="4:4" x14ac:dyDescent="0.3">
      <c r="D264" s="38"/>
    </row>
    <row r="265" spans="4:4" x14ac:dyDescent="0.3">
      <c r="D265" s="38"/>
    </row>
    <row r="266" spans="4:4" x14ac:dyDescent="0.3">
      <c r="D266" s="38"/>
    </row>
    <row r="267" spans="4:4" x14ac:dyDescent="0.3">
      <c r="D267" s="38"/>
    </row>
    <row r="268" spans="4:4" x14ac:dyDescent="0.3">
      <c r="D268" s="38"/>
    </row>
    <row r="269" spans="4:4" x14ac:dyDescent="0.3">
      <c r="D269" s="38"/>
    </row>
    <row r="270" spans="4:4" x14ac:dyDescent="0.3">
      <c r="D270" s="38"/>
    </row>
    <row r="271" spans="4:4" x14ac:dyDescent="0.3">
      <c r="D271" s="38"/>
    </row>
    <row r="272" spans="4:4" x14ac:dyDescent="0.3">
      <c r="D272" s="38"/>
    </row>
    <row r="273" spans="4:4" x14ac:dyDescent="0.3">
      <c r="D273" s="38"/>
    </row>
    <row r="274" spans="4:4" x14ac:dyDescent="0.3">
      <c r="D274" s="38"/>
    </row>
    <row r="275" spans="4:4" x14ac:dyDescent="0.3">
      <c r="D275" s="38"/>
    </row>
    <row r="276" spans="4:4" x14ac:dyDescent="0.3">
      <c r="D276" s="38"/>
    </row>
    <row r="277" spans="4:4" x14ac:dyDescent="0.3">
      <c r="D277" s="38"/>
    </row>
    <row r="278" spans="4:4" x14ac:dyDescent="0.3">
      <c r="D278" s="38"/>
    </row>
    <row r="279" spans="4:4" x14ac:dyDescent="0.3">
      <c r="D279" s="38"/>
    </row>
    <row r="280" spans="4:4" x14ac:dyDescent="0.3">
      <c r="D280" s="38"/>
    </row>
    <row r="281" spans="4:4" x14ac:dyDescent="0.3">
      <c r="D281" s="38"/>
    </row>
    <row r="282" spans="4:4" x14ac:dyDescent="0.3">
      <c r="D282" s="38"/>
    </row>
    <row r="283" spans="4:4" x14ac:dyDescent="0.3">
      <c r="D283" s="38"/>
    </row>
    <row r="284" spans="4:4" x14ac:dyDescent="0.3">
      <c r="D284" s="38"/>
    </row>
    <row r="285" spans="4:4" x14ac:dyDescent="0.3">
      <c r="D285" s="38"/>
    </row>
    <row r="286" spans="4:4" x14ac:dyDescent="0.3">
      <c r="D286" s="38"/>
    </row>
    <row r="287" spans="4:4" x14ac:dyDescent="0.3">
      <c r="D287" s="38"/>
    </row>
    <row r="288" spans="4:4" x14ac:dyDescent="0.3">
      <c r="D288" s="38"/>
    </row>
    <row r="289" spans="4:4" x14ac:dyDescent="0.3">
      <c r="D289" s="38"/>
    </row>
    <row r="290" spans="4:4" x14ac:dyDescent="0.3">
      <c r="D290" s="38"/>
    </row>
    <row r="291" spans="4:4" x14ac:dyDescent="0.3">
      <c r="D291" s="38"/>
    </row>
    <row r="292" spans="4:4" x14ac:dyDescent="0.3">
      <c r="D292" s="38"/>
    </row>
    <row r="293" spans="4:4" x14ac:dyDescent="0.3">
      <c r="D293" s="38"/>
    </row>
    <row r="294" spans="4:4" x14ac:dyDescent="0.3">
      <c r="D294" s="38"/>
    </row>
    <row r="295" spans="4:4" x14ac:dyDescent="0.3">
      <c r="D295" s="38"/>
    </row>
    <row r="296" spans="4:4" x14ac:dyDescent="0.3">
      <c r="D296" s="38"/>
    </row>
    <row r="297" spans="4:4" x14ac:dyDescent="0.3">
      <c r="D297" s="38"/>
    </row>
    <row r="298" spans="4:4" x14ac:dyDescent="0.3">
      <c r="D298" s="38"/>
    </row>
    <row r="299" spans="4:4" x14ac:dyDescent="0.3">
      <c r="D299" s="38"/>
    </row>
    <row r="300" spans="4:4" x14ac:dyDescent="0.3">
      <c r="D300" s="38"/>
    </row>
    <row r="301" spans="4:4" x14ac:dyDescent="0.3">
      <c r="D301" s="38"/>
    </row>
    <row r="302" spans="4:4" x14ac:dyDescent="0.3">
      <c r="D302" s="38"/>
    </row>
    <row r="303" spans="4:4" x14ac:dyDescent="0.3">
      <c r="D303" s="38"/>
    </row>
    <row r="304" spans="4:4" x14ac:dyDescent="0.3">
      <c r="D304" s="38"/>
    </row>
    <row r="305" spans="4:4" x14ac:dyDescent="0.3">
      <c r="D305" s="38"/>
    </row>
    <row r="306" spans="4:4" x14ac:dyDescent="0.3">
      <c r="D306" s="38"/>
    </row>
    <row r="307" spans="4:4" x14ac:dyDescent="0.3">
      <c r="D307" s="38"/>
    </row>
    <row r="308" spans="4:4" x14ac:dyDescent="0.3">
      <c r="D308" s="38"/>
    </row>
    <row r="309" spans="4:4" x14ac:dyDescent="0.3">
      <c r="D309" s="38"/>
    </row>
    <row r="310" spans="4:4" x14ac:dyDescent="0.3">
      <c r="D310" s="38"/>
    </row>
    <row r="311" spans="4:4" x14ac:dyDescent="0.3">
      <c r="D311" s="38"/>
    </row>
    <row r="312" spans="4:4" x14ac:dyDescent="0.3">
      <c r="D312" s="38"/>
    </row>
    <row r="313" spans="4:4" x14ac:dyDescent="0.3">
      <c r="D313" s="38"/>
    </row>
    <row r="314" spans="4:4" x14ac:dyDescent="0.3">
      <c r="D314" s="38"/>
    </row>
    <row r="315" spans="4:4" x14ac:dyDescent="0.3">
      <c r="D315" s="38"/>
    </row>
    <row r="316" spans="4:4" x14ac:dyDescent="0.3">
      <c r="D316" s="38"/>
    </row>
    <row r="317" spans="4:4" x14ac:dyDescent="0.3">
      <c r="D317" s="38"/>
    </row>
    <row r="318" spans="4:4" x14ac:dyDescent="0.3">
      <c r="D318" s="38"/>
    </row>
    <row r="319" spans="4:4" x14ac:dyDescent="0.3">
      <c r="D319" s="38"/>
    </row>
    <row r="320" spans="4:4" x14ac:dyDescent="0.3">
      <c r="D320" s="38"/>
    </row>
    <row r="321" spans="4:4" x14ac:dyDescent="0.3">
      <c r="D321" s="38"/>
    </row>
    <row r="322" spans="4:4" x14ac:dyDescent="0.3">
      <c r="D322" s="38"/>
    </row>
    <row r="323" spans="4:4" x14ac:dyDescent="0.3">
      <c r="D323" s="38"/>
    </row>
    <row r="324" spans="4:4" x14ac:dyDescent="0.3">
      <c r="D324" s="38"/>
    </row>
    <row r="325" spans="4:4" x14ac:dyDescent="0.3">
      <c r="D325" s="38"/>
    </row>
    <row r="326" spans="4:4" x14ac:dyDescent="0.3">
      <c r="D326" s="38"/>
    </row>
    <row r="327" spans="4:4" x14ac:dyDescent="0.3">
      <c r="D327" s="38"/>
    </row>
    <row r="328" spans="4:4" x14ac:dyDescent="0.3">
      <c r="D328" s="38"/>
    </row>
    <row r="329" spans="4:4" x14ac:dyDescent="0.3">
      <c r="D329" s="38"/>
    </row>
    <row r="330" spans="4:4" x14ac:dyDescent="0.3">
      <c r="D330" s="38"/>
    </row>
    <row r="331" spans="4:4" x14ac:dyDescent="0.3">
      <c r="D331" s="38"/>
    </row>
    <row r="332" spans="4:4" x14ac:dyDescent="0.3">
      <c r="D332" s="38"/>
    </row>
    <row r="333" spans="4:4" x14ac:dyDescent="0.3">
      <c r="D333" s="38"/>
    </row>
    <row r="334" spans="4:4" x14ac:dyDescent="0.3">
      <c r="D334" s="38"/>
    </row>
    <row r="335" spans="4:4" x14ac:dyDescent="0.3">
      <c r="D335" s="38"/>
    </row>
    <row r="336" spans="4:4" x14ac:dyDescent="0.3">
      <c r="D336" s="38"/>
    </row>
    <row r="337" spans="4:4" x14ac:dyDescent="0.3">
      <c r="D337" s="38"/>
    </row>
    <row r="338" spans="4:4" x14ac:dyDescent="0.3">
      <c r="D338" s="38"/>
    </row>
    <row r="339" spans="4:4" x14ac:dyDescent="0.3">
      <c r="D339" s="38"/>
    </row>
    <row r="340" spans="4:4" x14ac:dyDescent="0.3">
      <c r="D340" s="38"/>
    </row>
    <row r="341" spans="4:4" x14ac:dyDescent="0.3">
      <c r="D341" s="38"/>
    </row>
    <row r="342" spans="4:4" x14ac:dyDescent="0.3">
      <c r="D342" s="38"/>
    </row>
    <row r="343" spans="4:4" x14ac:dyDescent="0.3">
      <c r="D343" s="38"/>
    </row>
    <row r="344" spans="4:4" x14ac:dyDescent="0.3">
      <c r="D344" s="38"/>
    </row>
    <row r="345" spans="4:4" x14ac:dyDescent="0.3">
      <c r="D345" s="38"/>
    </row>
    <row r="346" spans="4:4" x14ac:dyDescent="0.3">
      <c r="D346" s="38"/>
    </row>
    <row r="347" spans="4:4" x14ac:dyDescent="0.3">
      <c r="D347" s="38"/>
    </row>
    <row r="348" spans="4:4" x14ac:dyDescent="0.3">
      <c r="D348" s="38"/>
    </row>
    <row r="349" spans="4:4" x14ac:dyDescent="0.3">
      <c r="D349" s="38"/>
    </row>
    <row r="350" spans="4:4" x14ac:dyDescent="0.3">
      <c r="D350" s="38"/>
    </row>
    <row r="351" spans="4:4" x14ac:dyDescent="0.3">
      <c r="D351" s="38"/>
    </row>
    <row r="352" spans="4:4" x14ac:dyDescent="0.3">
      <c r="D352" s="38"/>
    </row>
    <row r="353" spans="4:4" x14ac:dyDescent="0.3">
      <c r="D353" s="38"/>
    </row>
    <row r="354" spans="4:4" x14ac:dyDescent="0.3">
      <c r="D354" s="38"/>
    </row>
    <row r="355" spans="4:4" x14ac:dyDescent="0.3">
      <c r="D355" s="38"/>
    </row>
    <row r="356" spans="4:4" x14ac:dyDescent="0.3">
      <c r="D356" s="38"/>
    </row>
    <row r="357" spans="4:4" x14ac:dyDescent="0.3">
      <c r="D357" s="38"/>
    </row>
    <row r="358" spans="4:4" x14ac:dyDescent="0.3">
      <c r="D358" s="38"/>
    </row>
    <row r="359" spans="4:4" x14ac:dyDescent="0.3">
      <c r="D359" s="38"/>
    </row>
    <row r="360" spans="4:4" x14ac:dyDescent="0.3">
      <c r="D360" s="38"/>
    </row>
    <row r="361" spans="4:4" x14ac:dyDescent="0.3">
      <c r="D361" s="38"/>
    </row>
    <row r="362" spans="4:4" x14ac:dyDescent="0.3">
      <c r="D362" s="38"/>
    </row>
    <row r="363" spans="4:4" x14ac:dyDescent="0.3">
      <c r="D363" s="38"/>
    </row>
    <row r="364" spans="4:4" x14ac:dyDescent="0.3">
      <c r="D364" s="38"/>
    </row>
    <row r="365" spans="4:4" x14ac:dyDescent="0.3">
      <c r="D365" s="38"/>
    </row>
    <row r="366" spans="4:4" x14ac:dyDescent="0.3">
      <c r="D366" s="38"/>
    </row>
    <row r="367" spans="4:4" x14ac:dyDescent="0.3">
      <c r="D367" s="38"/>
    </row>
    <row r="368" spans="4:4" x14ac:dyDescent="0.3">
      <c r="D368" s="38"/>
    </row>
    <row r="369" spans="4:4" x14ac:dyDescent="0.3">
      <c r="D369" s="38"/>
    </row>
    <row r="370" spans="4:4" x14ac:dyDescent="0.3">
      <c r="D370" s="38"/>
    </row>
    <row r="371" spans="4:4" x14ac:dyDescent="0.3">
      <c r="D371" s="38"/>
    </row>
    <row r="372" spans="4:4" x14ac:dyDescent="0.3">
      <c r="D372" s="38"/>
    </row>
    <row r="373" spans="4:4" x14ac:dyDescent="0.3">
      <c r="D373" s="38"/>
    </row>
    <row r="374" spans="4:4" x14ac:dyDescent="0.3">
      <c r="D374" s="38"/>
    </row>
    <row r="375" spans="4:4" x14ac:dyDescent="0.3">
      <c r="D375" s="38"/>
    </row>
    <row r="376" spans="4:4" x14ac:dyDescent="0.3">
      <c r="D376" s="38"/>
    </row>
    <row r="377" spans="4:4" x14ac:dyDescent="0.3">
      <c r="D377" s="38"/>
    </row>
    <row r="378" spans="4:4" x14ac:dyDescent="0.3">
      <c r="D378" s="38"/>
    </row>
    <row r="379" spans="4:4" x14ac:dyDescent="0.3">
      <c r="D379" s="38"/>
    </row>
    <row r="380" spans="4:4" x14ac:dyDescent="0.3">
      <c r="D380" s="38"/>
    </row>
    <row r="381" spans="4:4" x14ac:dyDescent="0.3">
      <c r="D381" s="38"/>
    </row>
    <row r="382" spans="4:4" x14ac:dyDescent="0.3">
      <c r="D382" s="38"/>
    </row>
    <row r="383" spans="4:4" x14ac:dyDescent="0.3">
      <c r="D383" s="38"/>
    </row>
    <row r="384" spans="4:4" x14ac:dyDescent="0.3">
      <c r="D384" s="38"/>
    </row>
    <row r="385" spans="4:4" x14ac:dyDescent="0.3">
      <c r="D385" s="38"/>
    </row>
    <row r="386" spans="4:4" x14ac:dyDescent="0.3">
      <c r="D386" s="38"/>
    </row>
    <row r="387" spans="4:4" x14ac:dyDescent="0.3">
      <c r="D387" s="38"/>
    </row>
    <row r="388" spans="4:4" x14ac:dyDescent="0.3">
      <c r="D388" s="38"/>
    </row>
    <row r="389" spans="4:4" x14ac:dyDescent="0.3">
      <c r="D389" s="38"/>
    </row>
    <row r="390" spans="4:4" x14ac:dyDescent="0.3">
      <c r="D390" s="38"/>
    </row>
    <row r="391" spans="4:4" x14ac:dyDescent="0.3">
      <c r="D391" s="38"/>
    </row>
    <row r="392" spans="4:4" x14ac:dyDescent="0.3">
      <c r="D392" s="38"/>
    </row>
    <row r="393" spans="4:4" x14ac:dyDescent="0.3">
      <c r="D393" s="38"/>
    </row>
    <row r="394" spans="4:4" x14ac:dyDescent="0.3">
      <c r="D394" s="38"/>
    </row>
    <row r="395" spans="4:4" x14ac:dyDescent="0.3">
      <c r="D395" s="38"/>
    </row>
    <row r="396" spans="4:4" x14ac:dyDescent="0.3">
      <c r="D396" s="38"/>
    </row>
    <row r="397" spans="4:4" x14ac:dyDescent="0.3">
      <c r="D397" s="38"/>
    </row>
    <row r="398" spans="4:4" x14ac:dyDescent="0.3">
      <c r="D398" s="38"/>
    </row>
    <row r="399" spans="4:4" x14ac:dyDescent="0.3">
      <c r="D399" s="38"/>
    </row>
    <row r="400" spans="4:4" x14ac:dyDescent="0.3">
      <c r="D400" s="38"/>
    </row>
    <row r="401" spans="4:4" x14ac:dyDescent="0.3">
      <c r="D401" s="38"/>
    </row>
    <row r="402" spans="4:4" x14ac:dyDescent="0.3">
      <c r="D402" s="38"/>
    </row>
    <row r="403" spans="4:4" x14ac:dyDescent="0.3">
      <c r="D403" s="38"/>
    </row>
    <row r="404" spans="4:4" x14ac:dyDescent="0.3">
      <c r="D404" s="38"/>
    </row>
    <row r="405" spans="4:4" x14ac:dyDescent="0.3">
      <c r="D405" s="38"/>
    </row>
    <row r="406" spans="4:4" x14ac:dyDescent="0.3">
      <c r="D406" s="38"/>
    </row>
    <row r="407" spans="4:4" x14ac:dyDescent="0.3">
      <c r="D407" s="38"/>
    </row>
    <row r="408" spans="4:4" x14ac:dyDescent="0.3">
      <c r="D408" s="38"/>
    </row>
    <row r="409" spans="4:4" x14ac:dyDescent="0.3">
      <c r="D409" s="38"/>
    </row>
    <row r="410" spans="4:4" x14ac:dyDescent="0.3">
      <c r="D410" s="38"/>
    </row>
    <row r="411" spans="4:4" x14ac:dyDescent="0.3">
      <c r="D411" s="38"/>
    </row>
    <row r="412" spans="4:4" x14ac:dyDescent="0.3">
      <c r="D412" s="38"/>
    </row>
    <row r="413" spans="4:4" x14ac:dyDescent="0.3">
      <c r="D413" s="38"/>
    </row>
    <row r="414" spans="4:4" x14ac:dyDescent="0.3">
      <c r="D414" s="38"/>
    </row>
    <row r="415" spans="4:4" x14ac:dyDescent="0.3">
      <c r="D415" s="38"/>
    </row>
    <row r="416" spans="4:4" x14ac:dyDescent="0.3">
      <c r="D416" s="38"/>
    </row>
    <row r="417" spans="4:4" x14ac:dyDescent="0.3">
      <c r="D417" s="38"/>
    </row>
    <row r="418" spans="4:4" x14ac:dyDescent="0.3">
      <c r="D418" s="38"/>
    </row>
    <row r="419" spans="4:4" x14ac:dyDescent="0.3">
      <c r="D419" s="38"/>
    </row>
    <row r="420" spans="4:4" x14ac:dyDescent="0.3">
      <c r="D420" s="38"/>
    </row>
    <row r="421" spans="4:4" x14ac:dyDescent="0.3">
      <c r="D421" s="38"/>
    </row>
    <row r="422" spans="4:4" x14ac:dyDescent="0.3">
      <c r="D422" s="38"/>
    </row>
    <row r="423" spans="4:4" x14ac:dyDescent="0.3">
      <c r="D423" s="38"/>
    </row>
    <row r="424" spans="4:4" x14ac:dyDescent="0.3">
      <c r="D424" s="38"/>
    </row>
    <row r="425" spans="4:4" x14ac:dyDescent="0.3">
      <c r="D425" s="38"/>
    </row>
    <row r="426" spans="4:4" x14ac:dyDescent="0.3">
      <c r="D426" s="38"/>
    </row>
    <row r="427" spans="4:4" x14ac:dyDescent="0.3">
      <c r="D427" s="38"/>
    </row>
    <row r="428" spans="4:4" x14ac:dyDescent="0.3">
      <c r="D428" s="38"/>
    </row>
    <row r="429" spans="4:4" x14ac:dyDescent="0.3">
      <c r="D429" s="38"/>
    </row>
    <row r="430" spans="4:4" x14ac:dyDescent="0.3">
      <c r="D430" s="38"/>
    </row>
    <row r="431" spans="4:4" x14ac:dyDescent="0.3">
      <c r="D431" s="38"/>
    </row>
    <row r="432" spans="4:4" x14ac:dyDescent="0.3">
      <c r="D432" s="38"/>
    </row>
    <row r="433" spans="4:4" x14ac:dyDescent="0.3">
      <c r="D433" s="38"/>
    </row>
    <row r="434" spans="4:4" x14ac:dyDescent="0.3">
      <c r="D434" s="38"/>
    </row>
    <row r="435" spans="4:4" x14ac:dyDescent="0.3">
      <c r="D435" s="38"/>
    </row>
    <row r="436" spans="4:4" x14ac:dyDescent="0.3">
      <c r="D436" s="38"/>
    </row>
    <row r="437" spans="4:4" x14ac:dyDescent="0.3">
      <c r="D437" s="38"/>
    </row>
    <row r="438" spans="4:4" x14ac:dyDescent="0.3">
      <c r="D438" s="38"/>
    </row>
    <row r="439" spans="4:4" x14ac:dyDescent="0.3">
      <c r="D439" s="38"/>
    </row>
    <row r="440" spans="4:4" x14ac:dyDescent="0.3">
      <c r="D440" s="38"/>
    </row>
    <row r="441" spans="4:4" x14ac:dyDescent="0.3">
      <c r="D441" s="38"/>
    </row>
    <row r="442" spans="4:4" x14ac:dyDescent="0.3">
      <c r="D442" s="38"/>
    </row>
    <row r="443" spans="4:4" x14ac:dyDescent="0.3">
      <c r="D443" s="38"/>
    </row>
    <row r="444" spans="4:4" x14ac:dyDescent="0.3">
      <c r="D444" s="38"/>
    </row>
    <row r="445" spans="4:4" x14ac:dyDescent="0.3">
      <c r="D445" s="38"/>
    </row>
    <row r="446" spans="4:4" x14ac:dyDescent="0.3">
      <c r="D446" s="38"/>
    </row>
    <row r="447" spans="4:4" x14ac:dyDescent="0.3">
      <c r="D447" s="38"/>
    </row>
    <row r="448" spans="4:4" x14ac:dyDescent="0.3">
      <c r="D448" s="38"/>
    </row>
    <row r="449" spans="4:4" x14ac:dyDescent="0.3">
      <c r="D449" s="38"/>
    </row>
    <row r="450" spans="4:4" x14ac:dyDescent="0.3">
      <c r="D450" s="38"/>
    </row>
    <row r="451" spans="4:4" x14ac:dyDescent="0.3">
      <c r="D451" s="38"/>
    </row>
    <row r="452" spans="4:4" x14ac:dyDescent="0.3">
      <c r="D452" s="38"/>
    </row>
    <row r="453" spans="4:4" x14ac:dyDescent="0.3">
      <c r="D453" s="38"/>
    </row>
    <row r="454" spans="4:4" x14ac:dyDescent="0.3">
      <c r="D454" s="38"/>
    </row>
    <row r="455" spans="4:4" x14ac:dyDescent="0.3">
      <c r="D455" s="38"/>
    </row>
    <row r="456" spans="4:4" x14ac:dyDescent="0.3">
      <c r="D456" s="38"/>
    </row>
    <row r="457" spans="4:4" x14ac:dyDescent="0.3">
      <c r="D457" s="38"/>
    </row>
    <row r="458" spans="4:4" x14ac:dyDescent="0.3">
      <c r="D458" s="38"/>
    </row>
    <row r="459" spans="4:4" x14ac:dyDescent="0.3">
      <c r="D459" s="38"/>
    </row>
    <row r="460" spans="4:4" x14ac:dyDescent="0.3">
      <c r="D460" s="38"/>
    </row>
    <row r="461" spans="4:4" x14ac:dyDescent="0.3">
      <c r="D461" s="38"/>
    </row>
    <row r="462" spans="4:4" x14ac:dyDescent="0.3">
      <c r="D462" s="38"/>
    </row>
    <row r="463" spans="4:4" x14ac:dyDescent="0.3">
      <c r="D463" s="38"/>
    </row>
    <row r="464" spans="4:4" x14ac:dyDescent="0.3">
      <c r="D464" s="38"/>
    </row>
    <row r="465" spans="4:4" x14ac:dyDescent="0.3">
      <c r="D465" s="38"/>
    </row>
    <row r="466" spans="4:4" x14ac:dyDescent="0.3">
      <c r="D466" s="38"/>
    </row>
    <row r="467" spans="4:4" x14ac:dyDescent="0.3">
      <c r="D467" s="38"/>
    </row>
    <row r="468" spans="4:4" x14ac:dyDescent="0.3">
      <c r="D468" s="38"/>
    </row>
    <row r="469" spans="4:4" x14ac:dyDescent="0.3">
      <c r="D469" s="38"/>
    </row>
    <row r="470" spans="4:4" x14ac:dyDescent="0.3">
      <c r="D470" s="38"/>
    </row>
    <row r="471" spans="4:4" x14ac:dyDescent="0.3">
      <c r="D471" s="38"/>
    </row>
    <row r="472" spans="4:4" x14ac:dyDescent="0.3">
      <c r="D472" s="38"/>
    </row>
    <row r="473" spans="4:4" x14ac:dyDescent="0.3">
      <c r="D473" s="38"/>
    </row>
    <row r="474" spans="4:4" x14ac:dyDescent="0.3">
      <c r="D474" s="38"/>
    </row>
    <row r="475" spans="4:4" x14ac:dyDescent="0.3">
      <c r="D475" s="38"/>
    </row>
    <row r="476" spans="4:4" x14ac:dyDescent="0.3">
      <c r="D476" s="38"/>
    </row>
    <row r="477" spans="4:4" x14ac:dyDescent="0.3">
      <c r="D477" s="38"/>
    </row>
    <row r="478" spans="4:4" x14ac:dyDescent="0.3">
      <c r="D478" s="38"/>
    </row>
    <row r="479" spans="4:4" x14ac:dyDescent="0.3">
      <c r="D479" s="38"/>
    </row>
    <row r="480" spans="4:4" x14ac:dyDescent="0.3">
      <c r="D480" s="38"/>
    </row>
    <row r="481" spans="4:4" x14ac:dyDescent="0.3">
      <c r="D481" s="38"/>
    </row>
    <row r="482" spans="4:4" x14ac:dyDescent="0.3">
      <c r="D482" s="38"/>
    </row>
    <row r="483" spans="4:4" x14ac:dyDescent="0.3">
      <c r="D483" s="38"/>
    </row>
    <row r="484" spans="4:4" x14ac:dyDescent="0.3">
      <c r="D484" s="38"/>
    </row>
    <row r="485" spans="4:4" x14ac:dyDescent="0.3">
      <c r="D485" s="38"/>
    </row>
    <row r="486" spans="4:4" x14ac:dyDescent="0.3">
      <c r="D486" s="38"/>
    </row>
    <row r="487" spans="4:4" x14ac:dyDescent="0.3">
      <c r="D487" s="38"/>
    </row>
    <row r="488" spans="4:4" x14ac:dyDescent="0.3">
      <c r="D488" s="38"/>
    </row>
    <row r="489" spans="4:4" x14ac:dyDescent="0.3">
      <c r="D489" s="38"/>
    </row>
    <row r="490" spans="4:4" x14ac:dyDescent="0.3">
      <c r="D490" s="38"/>
    </row>
    <row r="491" spans="4:4" x14ac:dyDescent="0.3">
      <c r="D491" s="38"/>
    </row>
    <row r="492" spans="4:4" x14ac:dyDescent="0.3">
      <c r="D492" s="38"/>
    </row>
    <row r="493" spans="4:4" x14ac:dyDescent="0.3">
      <c r="D493" s="38"/>
    </row>
    <row r="494" spans="4:4" x14ac:dyDescent="0.3">
      <c r="D494" s="38"/>
    </row>
    <row r="495" spans="4:4" x14ac:dyDescent="0.3">
      <c r="D495" s="38"/>
    </row>
    <row r="496" spans="4:4" x14ac:dyDescent="0.3">
      <c r="D496" s="38"/>
    </row>
    <row r="497" spans="4:4" x14ac:dyDescent="0.3">
      <c r="D497" s="38"/>
    </row>
    <row r="498" spans="4:4" x14ac:dyDescent="0.3">
      <c r="D498" s="38"/>
    </row>
    <row r="499" spans="4:4" x14ac:dyDescent="0.3">
      <c r="D499" s="38"/>
    </row>
    <row r="500" spans="4:4" x14ac:dyDescent="0.3">
      <c r="D500" s="38"/>
    </row>
    <row r="501" spans="4:4" x14ac:dyDescent="0.3">
      <c r="D501" s="38"/>
    </row>
    <row r="502" spans="4:4" x14ac:dyDescent="0.3">
      <c r="D502" s="38"/>
    </row>
    <row r="503" spans="4:4" x14ac:dyDescent="0.3">
      <c r="D503" s="38"/>
    </row>
    <row r="504" spans="4:4" x14ac:dyDescent="0.3">
      <c r="D504" s="38"/>
    </row>
    <row r="505" spans="4:4" x14ac:dyDescent="0.3">
      <c r="D505" s="38"/>
    </row>
    <row r="506" spans="4:4" x14ac:dyDescent="0.3">
      <c r="D506" s="38"/>
    </row>
    <row r="507" spans="4:4" x14ac:dyDescent="0.3">
      <c r="D507" s="38"/>
    </row>
    <row r="508" spans="4:4" x14ac:dyDescent="0.3">
      <c r="D508" s="38"/>
    </row>
    <row r="509" spans="4:4" x14ac:dyDescent="0.3">
      <c r="D509" s="38"/>
    </row>
    <row r="510" spans="4:4" x14ac:dyDescent="0.3">
      <c r="D510" s="38"/>
    </row>
    <row r="511" spans="4:4" x14ac:dyDescent="0.3">
      <c r="D511" s="38"/>
    </row>
    <row r="512" spans="4:4" x14ac:dyDescent="0.3">
      <c r="D512" s="38"/>
    </row>
    <row r="513" spans="4:4" x14ac:dyDescent="0.3">
      <c r="D513" s="38"/>
    </row>
    <row r="514" spans="4:4" x14ac:dyDescent="0.3">
      <c r="D514" s="38"/>
    </row>
    <row r="515" spans="4:4" x14ac:dyDescent="0.3">
      <c r="D515" s="38"/>
    </row>
    <row r="516" spans="4:4" x14ac:dyDescent="0.3">
      <c r="D516" s="38"/>
    </row>
    <row r="517" spans="4:4" x14ac:dyDescent="0.3">
      <c r="D517" s="38"/>
    </row>
    <row r="518" spans="4:4" x14ac:dyDescent="0.3">
      <c r="D518" s="38"/>
    </row>
    <row r="519" spans="4:4" x14ac:dyDescent="0.3">
      <c r="D519" s="38"/>
    </row>
    <row r="520" spans="4:4" x14ac:dyDescent="0.3">
      <c r="D520" s="38"/>
    </row>
    <row r="521" spans="4:4" x14ac:dyDescent="0.3">
      <c r="D521" s="38"/>
    </row>
    <row r="522" spans="4:4" x14ac:dyDescent="0.3">
      <c r="D522" s="38"/>
    </row>
    <row r="523" spans="4:4" x14ac:dyDescent="0.3">
      <c r="D523" s="38"/>
    </row>
  </sheetData>
  <sheetProtection formatCells="0" formatColumns="0" formatRows="0"/>
  <pageMargins left="0.7" right="0.7"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9"/>
  <sheetViews>
    <sheetView showGridLines="0" zoomScale="70" zoomScaleNormal="70" workbookViewId="0">
      <selection activeCell="G33" sqref="G33"/>
    </sheetView>
  </sheetViews>
  <sheetFormatPr defaultColWidth="9.109375" defaultRowHeight="14.4" x14ac:dyDescent="0.3"/>
  <cols>
    <col min="1" max="1" width="7.6640625" style="301" customWidth="1"/>
    <col min="2" max="2" width="44.5546875" style="301" customWidth="1"/>
    <col min="3" max="3" width="17.109375" style="301" customWidth="1"/>
    <col min="4" max="4" width="19" style="301" customWidth="1"/>
    <col min="5" max="5" width="19.109375" style="301" customWidth="1"/>
    <col min="6" max="6" width="15.109375" style="301" customWidth="1"/>
    <col min="7" max="7" width="16.109375" style="301" customWidth="1"/>
    <col min="8" max="8" width="77.5546875" style="301" customWidth="1"/>
    <col min="9" max="9" width="91" style="302" customWidth="1"/>
    <col min="10" max="10" width="46.109375" style="302" customWidth="1"/>
    <col min="11" max="11" width="9.109375" style="385" hidden="1" customWidth="1"/>
    <col min="12" max="12" width="36.88671875" style="377" hidden="1" customWidth="1"/>
    <col min="13" max="14" width="15.6640625" style="377" hidden="1" customWidth="1"/>
    <col min="15" max="15" width="56.33203125" style="377" customWidth="1"/>
    <col min="16" max="16" width="11.109375" style="378" customWidth="1"/>
    <col min="17" max="18" width="9.109375" style="379" customWidth="1"/>
    <col min="19" max="59" width="9.109375" style="379"/>
    <col min="60" max="16384" width="9.109375" style="301"/>
  </cols>
  <sheetData>
    <row r="1" spans="1:81" ht="40.5" customHeight="1" thickBot="1" x14ac:dyDescent="0.35">
      <c r="A1" s="356"/>
      <c r="B1" s="516" t="s">
        <v>525</v>
      </c>
      <c r="C1" s="516"/>
      <c r="D1" s="516"/>
      <c r="E1" s="516"/>
      <c r="F1" s="516"/>
      <c r="G1" s="516"/>
      <c r="H1" s="517"/>
      <c r="I1" s="514"/>
      <c r="J1" s="515"/>
      <c r="K1" s="376"/>
    </row>
    <row r="2" spans="1:81" ht="72" customHeight="1" thickBot="1" x14ac:dyDescent="0.35">
      <c r="A2" s="357"/>
      <c r="B2" s="518" t="s">
        <v>526</v>
      </c>
      <c r="C2" s="519"/>
      <c r="D2" s="519"/>
      <c r="E2" s="519"/>
      <c r="F2" s="519"/>
      <c r="G2" s="519"/>
      <c r="H2" s="520"/>
      <c r="I2" s="533" t="s">
        <v>527</v>
      </c>
      <c r="J2" s="535" t="s">
        <v>542</v>
      </c>
      <c r="K2" s="380"/>
    </row>
    <row r="3" spans="1:81" ht="15" customHeight="1" thickBot="1" x14ac:dyDescent="0.35">
      <c r="A3" s="358"/>
      <c r="B3" s="359"/>
      <c r="C3" s="360"/>
      <c r="D3" s="360"/>
      <c r="E3" s="360"/>
      <c r="F3" s="360"/>
      <c r="G3" s="361"/>
      <c r="H3" s="375"/>
      <c r="I3" s="534"/>
      <c r="J3" s="536"/>
      <c r="K3" s="380"/>
    </row>
    <row r="4" spans="1:81" ht="21.75" customHeight="1" thickBot="1" x14ac:dyDescent="0.35">
      <c r="A4" s="362"/>
      <c r="B4" s="363" t="s">
        <v>276</v>
      </c>
      <c r="C4" s="521" t="str">
        <f>'Unit Data from Audit Worksheet'!D2</f>
        <v>Select Unit Name from Drop Down List</v>
      </c>
      <c r="D4" s="522"/>
      <c r="E4" s="523"/>
      <c r="F4" s="524" t="s">
        <v>528</v>
      </c>
      <c r="G4" s="525"/>
      <c r="H4" s="528" t="s">
        <v>541</v>
      </c>
      <c r="I4" s="534"/>
      <c r="J4" s="536"/>
      <c r="K4" s="381"/>
      <c r="L4" s="382"/>
    </row>
    <row r="5" spans="1:81" ht="21.6" thickBot="1" x14ac:dyDescent="0.35">
      <c r="A5" s="364"/>
      <c r="B5" s="365" t="s">
        <v>265</v>
      </c>
      <c r="C5" s="530" t="e">
        <f>'Unit Data from Audit Worksheet'!D3</f>
        <v>#N/A</v>
      </c>
      <c r="D5" s="531"/>
      <c r="E5" s="532"/>
      <c r="F5" s="526"/>
      <c r="G5" s="527"/>
      <c r="H5" s="529"/>
      <c r="I5" s="534"/>
      <c r="J5" s="536"/>
      <c r="K5" s="383"/>
      <c r="L5" s="384" t="s">
        <v>269</v>
      </c>
    </row>
    <row r="6" spans="1:81" s="94" customFormat="1" ht="18.600000000000001" thickBot="1" x14ac:dyDescent="0.35">
      <c r="A6" s="311"/>
      <c r="B6" s="511" t="s">
        <v>307</v>
      </c>
      <c r="C6" s="511"/>
      <c r="D6" s="511"/>
      <c r="E6" s="304">
        <v>2022</v>
      </c>
      <c r="F6" s="369" t="s">
        <v>308</v>
      </c>
      <c r="G6" s="370"/>
      <c r="H6" s="303"/>
      <c r="I6" s="310"/>
      <c r="J6" s="303"/>
      <c r="K6" s="383"/>
      <c r="L6" s="377"/>
      <c r="M6" s="377"/>
      <c r="N6" s="377"/>
      <c r="O6" s="377"/>
      <c r="P6" s="378"/>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01"/>
      <c r="BI6" s="301"/>
      <c r="BJ6" s="301"/>
      <c r="BK6" s="301"/>
      <c r="BL6" s="301"/>
      <c r="BM6" s="301"/>
      <c r="BN6" s="301"/>
      <c r="BO6" s="301"/>
      <c r="BP6" s="301"/>
      <c r="BQ6" s="301"/>
      <c r="BR6" s="301"/>
      <c r="BS6" s="301"/>
      <c r="BT6" s="301"/>
      <c r="BU6" s="301"/>
      <c r="BV6" s="301"/>
      <c r="BW6" s="301"/>
      <c r="BX6" s="301"/>
      <c r="BY6" s="301"/>
      <c r="BZ6" s="301"/>
      <c r="CA6" s="301"/>
      <c r="CB6" s="301"/>
      <c r="CC6" s="301"/>
    </row>
    <row r="7" spans="1:81" s="94" customFormat="1" ht="92.25" customHeight="1" thickBot="1" x14ac:dyDescent="0.35">
      <c r="A7" s="371" t="s">
        <v>529</v>
      </c>
      <c r="B7" s="508" t="s">
        <v>812</v>
      </c>
      <c r="C7" s="509"/>
      <c r="D7" s="510"/>
      <c r="E7" s="367" t="str">
        <f>IF(Import!L44=1,"Yes",IF(Import!L44=2,"No","This question must be answered.  See cell C21 on TD"))</f>
        <v>This question must be answered.  See cell C21 on TD</v>
      </c>
      <c r="F7" s="407" t="s">
        <v>311</v>
      </c>
      <c r="G7" s="367" t="str">
        <f>IF(E7="No","Late",E7)</f>
        <v>This question must be answered.  See cell C21 on TD</v>
      </c>
      <c r="H7" s="308" t="s">
        <v>309</v>
      </c>
      <c r="I7" s="368" t="s">
        <v>531</v>
      </c>
      <c r="J7" s="372"/>
      <c r="K7" s="383"/>
      <c r="L7" s="377"/>
      <c r="M7" s="377"/>
      <c r="N7" s="377"/>
      <c r="O7" s="377"/>
      <c r="P7" s="378"/>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01"/>
      <c r="BI7" s="301"/>
      <c r="BJ7" s="301"/>
      <c r="BK7" s="301"/>
      <c r="BL7" s="301"/>
      <c r="BM7" s="301"/>
      <c r="BN7" s="301"/>
      <c r="BO7" s="301"/>
      <c r="BP7" s="301"/>
      <c r="BQ7" s="301"/>
      <c r="BR7" s="301"/>
      <c r="BS7" s="301"/>
      <c r="BT7" s="301"/>
      <c r="BU7" s="301"/>
      <c r="BV7" s="301"/>
      <c r="BW7" s="301"/>
      <c r="BX7" s="301"/>
      <c r="BY7" s="301"/>
      <c r="BZ7" s="301"/>
      <c r="CA7" s="301"/>
      <c r="CB7" s="301"/>
      <c r="CC7" s="301"/>
    </row>
    <row r="8" spans="1:81" s="94" customFormat="1" ht="61.5" customHeight="1" thickBot="1" x14ac:dyDescent="0.35">
      <c r="A8" s="366" t="s">
        <v>530</v>
      </c>
      <c r="B8" s="512" t="s">
        <v>832</v>
      </c>
      <c r="C8" s="512"/>
      <c r="D8" s="513"/>
      <c r="E8" s="367" t="str">
        <f>IF(AND(Import!L39&lt;=0,Import!L40&lt;=0),"No","Yes")</f>
        <v>No</v>
      </c>
      <c r="F8" s="373"/>
      <c r="G8" s="367" t="str">
        <f>E8</f>
        <v>No</v>
      </c>
      <c r="H8" s="307" t="s">
        <v>532</v>
      </c>
      <c r="I8" s="309" t="s">
        <v>813</v>
      </c>
      <c r="J8" s="372"/>
      <c r="K8" s="383"/>
      <c r="L8" s="377" t="e">
        <f>IF(Import!L74=1,1,0)</f>
        <v>#N/A</v>
      </c>
      <c r="M8" s="377"/>
      <c r="N8" s="377"/>
      <c r="O8" s="377"/>
      <c r="P8" s="378"/>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01"/>
      <c r="BI8" s="301"/>
      <c r="BJ8" s="301"/>
      <c r="BK8" s="301"/>
      <c r="BL8" s="301"/>
      <c r="BM8" s="301"/>
      <c r="BN8" s="301"/>
      <c r="BO8" s="301"/>
      <c r="BP8" s="301"/>
      <c r="BQ8" s="301"/>
      <c r="BR8" s="301"/>
      <c r="BS8" s="301"/>
      <c r="BT8" s="301"/>
      <c r="BU8" s="301"/>
      <c r="BV8" s="301"/>
      <c r="BW8" s="301"/>
      <c r="BX8" s="301"/>
      <c r="BY8" s="301"/>
      <c r="BZ8" s="301"/>
      <c r="CA8" s="301"/>
      <c r="CB8" s="301"/>
      <c r="CC8" s="301"/>
    </row>
    <row r="9" spans="1:81" s="302" customFormat="1" x14ac:dyDescent="0.3">
      <c r="A9" s="374"/>
      <c r="B9" s="305"/>
      <c r="C9" s="305"/>
      <c r="D9" s="305"/>
      <c r="E9" s="305"/>
      <c r="F9" s="305"/>
      <c r="G9" s="305"/>
      <c r="H9" s="305"/>
      <c r="I9" s="306"/>
      <c r="J9" s="306"/>
      <c r="K9" s="385"/>
      <c r="L9" s="377"/>
      <c r="M9" s="377"/>
      <c r="N9" s="377"/>
      <c r="O9" s="377"/>
      <c r="P9" s="378"/>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01"/>
      <c r="BI9" s="301"/>
      <c r="BJ9" s="301"/>
      <c r="BK9" s="301"/>
      <c r="BL9" s="301"/>
      <c r="BM9" s="301"/>
      <c r="BN9" s="301"/>
      <c r="BO9" s="301"/>
      <c r="BP9" s="301"/>
      <c r="BQ9" s="301"/>
      <c r="BR9" s="301"/>
      <c r="BS9" s="301"/>
      <c r="BT9" s="301"/>
      <c r="BU9" s="301"/>
      <c r="BV9" s="301"/>
      <c r="BW9" s="301"/>
      <c r="BX9" s="301"/>
      <c r="BY9" s="301"/>
      <c r="BZ9" s="301"/>
      <c r="CA9" s="301"/>
      <c r="CB9" s="301"/>
      <c r="CC9" s="301"/>
    </row>
  </sheetData>
  <mergeCells count="12">
    <mergeCell ref="B7:D7"/>
    <mergeCell ref="B6:D6"/>
    <mergeCell ref="B8:D8"/>
    <mergeCell ref="I1:J1"/>
    <mergeCell ref="B1:H1"/>
    <mergeCell ref="B2:H2"/>
    <mergeCell ref="C4:E4"/>
    <mergeCell ref="F4:G5"/>
    <mergeCell ref="H4:H5"/>
    <mergeCell ref="C5:E5"/>
    <mergeCell ref="I2:I5"/>
    <mergeCell ref="J2:J5"/>
  </mergeCells>
  <conditionalFormatting sqref="G7">
    <cfRule type="cellIs" dxfId="2" priority="30" operator="equal">
      <formula>"Late"</formula>
    </cfRule>
  </conditionalFormatting>
  <conditionalFormatting sqref="G8">
    <cfRule type="cellIs" dxfId="1" priority="27" operator="equal">
      <formula>"Yes"</formula>
    </cfRule>
  </conditionalFormatting>
  <conditionalFormatting sqref="E7 G7">
    <cfRule type="containsText" dxfId="0" priority="11" operator="containsText" text="This question must be answered">
      <formula>NOT(ISERROR(SEARCH("This question must be answered",E7)))</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R365"/>
  <sheetViews>
    <sheetView topLeftCell="A333" workbookViewId="0">
      <pane xSplit="3" topLeftCell="D1" activePane="topRight" state="frozen"/>
      <selection pane="topRight" activeCell="C1" sqref="C1"/>
    </sheetView>
  </sheetViews>
  <sheetFormatPr defaultRowHeight="14.4" x14ac:dyDescent="0.3"/>
  <cols>
    <col min="1" max="1" width="29.33203125" style="72" customWidth="1"/>
    <col min="2" max="2" width="72.6640625" customWidth="1"/>
    <col min="3" max="3" width="54.33203125" customWidth="1"/>
    <col min="4" max="97" width="20.6640625" customWidth="1"/>
  </cols>
  <sheetData>
    <row r="1" spans="1:18" s="300" customFormat="1" ht="42" customHeight="1" x14ac:dyDescent="0.3">
      <c r="A1" s="417" t="s">
        <v>543</v>
      </c>
      <c r="B1" s="300" t="s">
        <v>194</v>
      </c>
      <c r="C1" s="300" t="s">
        <v>194</v>
      </c>
      <c r="D1" s="427" t="s">
        <v>575</v>
      </c>
      <c r="E1" t="s">
        <v>576</v>
      </c>
      <c r="F1" t="s">
        <v>577</v>
      </c>
      <c r="G1" s="300" t="s">
        <v>578</v>
      </c>
      <c r="H1" s="300" t="s">
        <v>769</v>
      </c>
      <c r="I1" s="300" t="s">
        <v>579</v>
      </c>
      <c r="J1" s="300" t="s">
        <v>580</v>
      </c>
      <c r="K1" s="300" t="s">
        <v>581</v>
      </c>
      <c r="L1" s="300" t="s">
        <v>582</v>
      </c>
      <c r="M1" s="300" t="s">
        <v>583</v>
      </c>
      <c r="N1" s="300" t="s">
        <v>584</v>
      </c>
      <c r="O1" s="300" t="s">
        <v>585</v>
      </c>
      <c r="P1" s="300" t="s">
        <v>586</v>
      </c>
      <c r="Q1" s="300" t="s">
        <v>587</v>
      </c>
      <c r="R1" s="300" t="s">
        <v>588</v>
      </c>
    </row>
    <row r="2" spans="1:18" x14ac:dyDescent="0.3">
      <c r="A2" s="72" t="s">
        <v>330</v>
      </c>
      <c r="B2" s="94" t="s">
        <v>9</v>
      </c>
      <c r="C2" s="94" t="s">
        <v>2</v>
      </c>
      <c r="D2" s="442">
        <v>53926</v>
      </c>
      <c r="E2" s="408">
        <v>53880</v>
      </c>
      <c r="F2" s="408">
        <v>53881</v>
      </c>
      <c r="G2" s="408">
        <v>53938</v>
      </c>
      <c r="H2" s="408">
        <v>53884</v>
      </c>
      <c r="I2" s="408">
        <v>53889</v>
      </c>
      <c r="J2" s="408">
        <v>53890</v>
      </c>
      <c r="K2" s="408">
        <v>53897</v>
      </c>
      <c r="L2" s="408">
        <v>53970</v>
      </c>
      <c r="M2" s="408">
        <v>53950</v>
      </c>
      <c r="N2" s="408">
        <v>53901</v>
      </c>
      <c r="O2" s="408">
        <v>53902</v>
      </c>
      <c r="P2" s="408">
        <v>53923</v>
      </c>
      <c r="Q2" s="408">
        <v>53908</v>
      </c>
      <c r="R2" s="408">
        <v>53913</v>
      </c>
    </row>
    <row r="3" spans="1:18" x14ac:dyDescent="0.3">
      <c r="A3" s="72">
        <v>4</v>
      </c>
      <c r="B3" s="94" t="s">
        <v>40</v>
      </c>
      <c r="C3" s="94"/>
      <c r="D3" s="428">
        <v>0</v>
      </c>
      <c r="F3">
        <v>0</v>
      </c>
      <c r="K3">
        <v>0</v>
      </c>
      <c r="M3">
        <v>0</v>
      </c>
      <c r="O3">
        <v>0</v>
      </c>
      <c r="Q3">
        <v>0</v>
      </c>
      <c r="R3">
        <v>0</v>
      </c>
    </row>
    <row r="4" spans="1:18" x14ac:dyDescent="0.3">
      <c r="A4" s="72">
        <v>5</v>
      </c>
      <c r="B4" s="94" t="s">
        <v>41</v>
      </c>
      <c r="C4" s="94"/>
      <c r="D4" s="428">
        <v>0</v>
      </c>
      <c r="F4">
        <v>0</v>
      </c>
      <c r="K4">
        <v>0</v>
      </c>
      <c r="M4">
        <v>0</v>
      </c>
      <c r="O4">
        <v>0</v>
      </c>
      <c r="Q4">
        <v>0</v>
      </c>
      <c r="R4">
        <v>0</v>
      </c>
    </row>
    <row r="5" spans="1:18" x14ac:dyDescent="0.3">
      <c r="A5" s="72">
        <v>6</v>
      </c>
      <c r="B5" s="94" t="s">
        <v>124</v>
      </c>
      <c r="C5" s="94"/>
      <c r="D5" s="428">
        <v>0</v>
      </c>
      <c r="F5">
        <v>0</v>
      </c>
      <c r="K5">
        <v>0</v>
      </c>
      <c r="M5">
        <v>0</v>
      </c>
      <c r="O5">
        <v>0</v>
      </c>
      <c r="Q5">
        <v>0</v>
      </c>
      <c r="R5">
        <v>0</v>
      </c>
    </row>
    <row r="6" spans="1:18" x14ac:dyDescent="0.3">
      <c r="A6" s="72">
        <v>7</v>
      </c>
      <c r="B6" s="94" t="s">
        <v>70</v>
      </c>
      <c r="C6" s="94"/>
      <c r="D6" s="428">
        <v>0</v>
      </c>
      <c r="F6">
        <v>0</v>
      </c>
      <c r="K6">
        <v>0</v>
      </c>
      <c r="M6">
        <v>0</v>
      </c>
      <c r="O6">
        <v>0</v>
      </c>
      <c r="Q6">
        <v>0</v>
      </c>
      <c r="R6">
        <v>0</v>
      </c>
    </row>
    <row r="7" spans="1:18" x14ac:dyDescent="0.3">
      <c r="A7" s="72">
        <v>9</v>
      </c>
      <c r="B7" s="94" t="s">
        <v>72</v>
      </c>
      <c r="C7" s="94"/>
      <c r="D7" s="428">
        <v>0</v>
      </c>
      <c r="F7">
        <v>0</v>
      </c>
      <c r="K7">
        <v>0</v>
      </c>
      <c r="M7">
        <v>0</v>
      </c>
      <c r="O7">
        <v>0</v>
      </c>
      <c r="Q7">
        <v>0</v>
      </c>
      <c r="R7">
        <v>0</v>
      </c>
    </row>
    <row r="8" spans="1:18" x14ac:dyDescent="0.3">
      <c r="A8" s="72">
        <v>11</v>
      </c>
      <c r="B8" s="94" t="s">
        <v>71</v>
      </c>
      <c r="C8" s="94"/>
      <c r="D8" s="428">
        <v>0</v>
      </c>
      <c r="F8">
        <v>0</v>
      </c>
      <c r="K8">
        <v>0</v>
      </c>
      <c r="M8">
        <v>0</v>
      </c>
      <c r="O8">
        <v>0</v>
      </c>
      <c r="Q8">
        <v>0</v>
      </c>
      <c r="R8">
        <v>0</v>
      </c>
    </row>
    <row r="9" spans="1:18" x14ac:dyDescent="0.3">
      <c r="A9" s="72">
        <v>13</v>
      </c>
      <c r="B9" s="94" t="s">
        <v>331</v>
      </c>
      <c r="C9" s="94"/>
      <c r="D9" s="428">
        <v>181542907</v>
      </c>
      <c r="F9">
        <v>224229050</v>
      </c>
      <c r="K9">
        <v>90014296</v>
      </c>
      <c r="M9">
        <v>112741922</v>
      </c>
      <c r="O9">
        <v>28654511</v>
      </c>
      <c r="Q9">
        <v>16793843</v>
      </c>
      <c r="R9">
        <v>180460876</v>
      </c>
    </row>
    <row r="10" spans="1:18" x14ac:dyDescent="0.3">
      <c r="A10" s="72">
        <v>14</v>
      </c>
      <c r="B10" s="94" t="s">
        <v>332</v>
      </c>
      <c r="C10" s="94"/>
      <c r="D10" s="428">
        <v>63294731</v>
      </c>
      <c r="F10">
        <v>49626637</v>
      </c>
      <c r="K10">
        <v>60297000</v>
      </c>
      <c r="M10">
        <v>64501342</v>
      </c>
      <c r="O10">
        <v>19768592</v>
      </c>
      <c r="Q10">
        <v>10119954</v>
      </c>
      <c r="R10">
        <v>54170014</v>
      </c>
    </row>
    <row r="11" spans="1:18" x14ac:dyDescent="0.3">
      <c r="A11" s="72">
        <v>16</v>
      </c>
      <c r="B11" s="94" t="s">
        <v>74</v>
      </c>
      <c r="C11" s="94"/>
      <c r="D11" s="428">
        <v>0</v>
      </c>
      <c r="F11">
        <v>0</v>
      </c>
      <c r="K11">
        <v>0</v>
      </c>
      <c r="M11">
        <v>0</v>
      </c>
      <c r="O11">
        <v>0</v>
      </c>
      <c r="Q11">
        <v>0</v>
      </c>
      <c r="R11">
        <v>0</v>
      </c>
    </row>
    <row r="12" spans="1:18" x14ac:dyDescent="0.3">
      <c r="A12" s="72">
        <v>17</v>
      </c>
      <c r="B12" s="94" t="s">
        <v>76</v>
      </c>
      <c r="C12" s="94"/>
      <c r="D12" s="428">
        <v>0</v>
      </c>
      <c r="F12">
        <v>0</v>
      </c>
      <c r="K12">
        <v>0</v>
      </c>
      <c r="M12">
        <v>0</v>
      </c>
      <c r="O12">
        <v>0</v>
      </c>
      <c r="Q12">
        <v>0</v>
      </c>
      <c r="R12">
        <v>0</v>
      </c>
    </row>
    <row r="13" spans="1:18" x14ac:dyDescent="0.3">
      <c r="A13" s="72">
        <v>20</v>
      </c>
      <c r="B13" s="94" t="s">
        <v>77</v>
      </c>
      <c r="C13" s="94"/>
      <c r="D13" s="428">
        <v>0</v>
      </c>
      <c r="F13">
        <v>0</v>
      </c>
      <c r="K13">
        <v>0</v>
      </c>
      <c r="M13">
        <v>0</v>
      </c>
      <c r="O13">
        <v>0</v>
      </c>
      <c r="Q13">
        <v>0</v>
      </c>
      <c r="R13">
        <v>0</v>
      </c>
    </row>
    <row r="14" spans="1:18" x14ac:dyDescent="0.3">
      <c r="A14" s="72">
        <v>22</v>
      </c>
      <c r="B14" s="94" t="s">
        <v>78</v>
      </c>
      <c r="C14" s="94"/>
      <c r="D14" s="428">
        <v>0</v>
      </c>
      <c r="F14">
        <v>0</v>
      </c>
      <c r="K14">
        <v>0</v>
      </c>
      <c r="M14">
        <v>0</v>
      </c>
      <c r="O14">
        <v>0</v>
      </c>
      <c r="Q14">
        <v>0</v>
      </c>
      <c r="R14">
        <v>0</v>
      </c>
    </row>
    <row r="15" spans="1:18" x14ac:dyDescent="0.3">
      <c r="A15" s="72">
        <v>23</v>
      </c>
      <c r="B15" s="94" t="s">
        <v>81</v>
      </c>
      <c r="C15" s="94"/>
      <c r="D15" s="428">
        <v>0</v>
      </c>
      <c r="F15">
        <v>0</v>
      </c>
      <c r="K15">
        <v>0</v>
      </c>
      <c r="M15">
        <v>0</v>
      </c>
      <c r="O15">
        <v>0</v>
      </c>
      <c r="Q15">
        <v>0</v>
      </c>
      <c r="R15">
        <v>0</v>
      </c>
    </row>
    <row r="16" spans="1:18" x14ac:dyDescent="0.3">
      <c r="A16" s="72">
        <v>31</v>
      </c>
      <c r="B16" s="94" t="s">
        <v>333</v>
      </c>
      <c r="C16" s="94"/>
      <c r="D16" s="428">
        <v>0</v>
      </c>
      <c r="F16">
        <v>0</v>
      </c>
      <c r="K16">
        <v>0</v>
      </c>
      <c r="M16">
        <v>0</v>
      </c>
      <c r="O16">
        <v>0</v>
      </c>
      <c r="Q16">
        <v>0</v>
      </c>
      <c r="R16">
        <v>0</v>
      </c>
    </row>
    <row r="17" spans="1:18" x14ac:dyDescent="0.3">
      <c r="A17" s="72">
        <v>32</v>
      </c>
      <c r="B17" s="94" t="s">
        <v>334</v>
      </c>
      <c r="C17" s="94"/>
      <c r="D17" s="428">
        <v>26740126</v>
      </c>
      <c r="F17">
        <v>14774719</v>
      </c>
      <c r="K17">
        <v>12127412</v>
      </c>
      <c r="M17">
        <v>13832898</v>
      </c>
      <c r="O17">
        <v>5003476</v>
      </c>
      <c r="Q17">
        <v>3132766</v>
      </c>
      <c r="R17">
        <v>11361387</v>
      </c>
    </row>
    <row r="18" spans="1:18" x14ac:dyDescent="0.3">
      <c r="A18" s="72">
        <v>33</v>
      </c>
      <c r="B18" s="94" t="s">
        <v>153</v>
      </c>
      <c r="C18" s="94"/>
      <c r="D18" s="428">
        <v>5955590</v>
      </c>
      <c r="F18">
        <v>891110</v>
      </c>
      <c r="K18">
        <v>9075340</v>
      </c>
      <c r="M18">
        <v>-7726804</v>
      </c>
      <c r="O18">
        <v>-5271551</v>
      </c>
      <c r="Q18">
        <v>-6561108</v>
      </c>
      <c r="R18">
        <v>5415876</v>
      </c>
    </row>
    <row r="19" spans="1:18" x14ac:dyDescent="0.3">
      <c r="A19" s="72">
        <v>34</v>
      </c>
      <c r="B19" s="94" t="s">
        <v>335</v>
      </c>
      <c r="C19" s="94"/>
      <c r="D19" s="428">
        <v>467209980</v>
      </c>
      <c r="F19">
        <v>186123145</v>
      </c>
      <c r="K19">
        <v>93662850</v>
      </c>
      <c r="M19">
        <v>68864878</v>
      </c>
      <c r="O19">
        <v>6669945</v>
      </c>
      <c r="Q19">
        <v>8398639</v>
      </c>
      <c r="R19">
        <v>138277187</v>
      </c>
    </row>
    <row r="20" spans="1:18" x14ac:dyDescent="0.3">
      <c r="A20" s="72">
        <v>35</v>
      </c>
      <c r="B20" s="94" t="s">
        <v>336</v>
      </c>
      <c r="C20" s="94"/>
      <c r="D20" s="428">
        <v>72391103</v>
      </c>
      <c r="F20">
        <v>29424322</v>
      </c>
      <c r="K20">
        <v>32244021</v>
      </c>
      <c r="M20">
        <v>24760544</v>
      </c>
      <c r="O20">
        <v>14774016</v>
      </c>
      <c r="Q20">
        <v>4981901</v>
      </c>
      <c r="R20">
        <v>27696007</v>
      </c>
    </row>
    <row r="21" spans="1:18" x14ac:dyDescent="0.3">
      <c r="A21" s="72">
        <v>36</v>
      </c>
      <c r="B21" s="94" t="s">
        <v>337</v>
      </c>
      <c r="C21" s="94"/>
      <c r="D21" s="428">
        <v>547494930</v>
      </c>
      <c r="F21">
        <v>340693190</v>
      </c>
      <c r="K21">
        <v>282444552</v>
      </c>
      <c r="M21">
        <v>421249161</v>
      </c>
      <c r="O21">
        <v>132577243</v>
      </c>
      <c r="Q21">
        <v>110430870</v>
      </c>
      <c r="R21">
        <v>317054607</v>
      </c>
    </row>
    <row r="22" spans="1:18" x14ac:dyDescent="0.3">
      <c r="A22" s="72">
        <v>37</v>
      </c>
      <c r="B22" s="94" t="s">
        <v>338</v>
      </c>
      <c r="C22" s="94"/>
      <c r="D22" s="428">
        <v>52395000</v>
      </c>
      <c r="F22">
        <v>65747737</v>
      </c>
      <c r="K22">
        <v>13487462</v>
      </c>
      <c r="M22">
        <v>91332385</v>
      </c>
      <c r="O22">
        <v>39300823</v>
      </c>
      <c r="Q22">
        <v>2936921</v>
      </c>
      <c r="R22">
        <v>164827670</v>
      </c>
    </row>
    <row r="23" spans="1:18" x14ac:dyDescent="0.3">
      <c r="A23" s="72">
        <v>38</v>
      </c>
      <c r="B23" s="94" t="s">
        <v>339</v>
      </c>
      <c r="C23" s="94"/>
      <c r="D23" s="428">
        <v>503036677</v>
      </c>
      <c r="F23">
        <v>163466507</v>
      </c>
      <c r="K23">
        <v>85870455</v>
      </c>
      <c r="M23">
        <v>293536481</v>
      </c>
      <c r="O23">
        <v>80648866</v>
      </c>
      <c r="Q23">
        <v>24195323</v>
      </c>
      <c r="R23">
        <v>137873018</v>
      </c>
    </row>
    <row r="24" spans="1:18" x14ac:dyDescent="0.3">
      <c r="A24" s="72">
        <v>39</v>
      </c>
      <c r="B24" s="94" t="s">
        <v>340</v>
      </c>
      <c r="C24" s="94"/>
      <c r="D24" s="428">
        <v>1550000</v>
      </c>
      <c r="F24">
        <v>2691215</v>
      </c>
      <c r="K24">
        <v>3350213</v>
      </c>
      <c r="M24">
        <v>2620000</v>
      </c>
      <c r="O24">
        <v>3765049</v>
      </c>
      <c r="Q24">
        <v>1060328</v>
      </c>
      <c r="R24">
        <v>-30382256</v>
      </c>
    </row>
    <row r="25" spans="1:18" x14ac:dyDescent="0.3">
      <c r="A25" s="72">
        <v>40</v>
      </c>
      <c r="B25" s="94" t="s">
        <v>341</v>
      </c>
      <c r="C25" s="94"/>
      <c r="D25" s="428">
        <v>467405340</v>
      </c>
      <c r="F25">
        <v>321930155</v>
      </c>
      <c r="K25">
        <v>280345793</v>
      </c>
      <c r="M25">
        <v>268083547</v>
      </c>
      <c r="O25">
        <v>107058412</v>
      </c>
      <c r="Q25">
        <v>65193793</v>
      </c>
      <c r="R25">
        <v>228369722</v>
      </c>
    </row>
    <row r="26" spans="1:18" x14ac:dyDescent="0.3">
      <c r="A26" s="72">
        <v>41</v>
      </c>
      <c r="B26" s="94" t="s">
        <v>342</v>
      </c>
      <c r="C26" s="94"/>
      <c r="D26" s="428">
        <v>1479782</v>
      </c>
      <c r="F26">
        <v>1227074</v>
      </c>
      <c r="K26">
        <v>505365</v>
      </c>
      <c r="M26">
        <v>4622559</v>
      </c>
      <c r="O26">
        <v>1082521</v>
      </c>
      <c r="Q26">
        <v>81646</v>
      </c>
      <c r="R26">
        <v>1744951</v>
      </c>
    </row>
    <row r="27" spans="1:18" x14ac:dyDescent="0.3">
      <c r="A27" s="339">
        <v>44</v>
      </c>
      <c r="B27" s="340" t="s">
        <v>343</v>
      </c>
      <c r="C27" s="340"/>
      <c r="D27" s="428">
        <v>0</v>
      </c>
      <c r="F27">
        <v>0</v>
      </c>
      <c r="K27">
        <v>0</v>
      </c>
      <c r="M27">
        <v>0</v>
      </c>
      <c r="O27">
        <v>0</v>
      </c>
      <c r="Q27">
        <v>0</v>
      </c>
      <c r="R27">
        <v>0</v>
      </c>
    </row>
    <row r="28" spans="1:18" x14ac:dyDescent="0.3">
      <c r="A28" s="339">
        <v>45</v>
      </c>
      <c r="B28" s="340" t="s">
        <v>344</v>
      </c>
      <c r="C28" s="340"/>
      <c r="D28" s="428">
        <v>0</v>
      </c>
      <c r="F28">
        <v>0</v>
      </c>
      <c r="K28">
        <v>0</v>
      </c>
      <c r="M28">
        <v>0</v>
      </c>
      <c r="O28">
        <v>0</v>
      </c>
      <c r="Q28">
        <v>0</v>
      </c>
      <c r="R28">
        <v>0</v>
      </c>
    </row>
    <row r="29" spans="1:18" x14ac:dyDescent="0.3">
      <c r="A29" s="339">
        <v>47</v>
      </c>
      <c r="B29" s="340" t="s">
        <v>345</v>
      </c>
      <c r="C29" s="340"/>
      <c r="D29" s="428">
        <v>0</v>
      </c>
      <c r="F29">
        <v>0</v>
      </c>
      <c r="K29">
        <v>0</v>
      </c>
      <c r="M29">
        <v>0</v>
      </c>
      <c r="O29">
        <v>0</v>
      </c>
      <c r="Q29">
        <v>0</v>
      </c>
      <c r="R29">
        <v>0</v>
      </c>
    </row>
    <row r="30" spans="1:18" ht="13.95" customHeight="1" x14ac:dyDescent="0.3">
      <c r="A30" s="339">
        <v>48</v>
      </c>
      <c r="B30" s="340" t="s">
        <v>44</v>
      </c>
      <c r="C30" s="340"/>
      <c r="D30" s="428">
        <v>0</v>
      </c>
      <c r="F30">
        <v>0</v>
      </c>
      <c r="K30">
        <v>0</v>
      </c>
      <c r="M30">
        <v>0</v>
      </c>
      <c r="O30">
        <v>0</v>
      </c>
      <c r="Q30">
        <v>0</v>
      </c>
      <c r="R30">
        <v>0</v>
      </c>
    </row>
    <row r="31" spans="1:18" x14ac:dyDescent="0.3">
      <c r="A31" s="72">
        <v>49</v>
      </c>
      <c r="B31" s="94" t="s">
        <v>93</v>
      </c>
      <c r="C31" s="94"/>
      <c r="D31" s="428">
        <v>0</v>
      </c>
      <c r="F31">
        <v>0</v>
      </c>
      <c r="K31">
        <v>0</v>
      </c>
      <c r="M31">
        <v>0</v>
      </c>
      <c r="O31">
        <v>0</v>
      </c>
      <c r="Q31">
        <v>0</v>
      </c>
      <c r="R31">
        <v>0</v>
      </c>
    </row>
    <row r="32" spans="1:18" x14ac:dyDescent="0.3">
      <c r="A32" s="72">
        <v>50</v>
      </c>
      <c r="B32" s="94" t="s">
        <v>22</v>
      </c>
      <c r="C32" s="94"/>
      <c r="D32" s="428">
        <v>0</v>
      </c>
      <c r="F32">
        <v>0</v>
      </c>
      <c r="K32">
        <v>0</v>
      </c>
      <c r="M32">
        <v>0</v>
      </c>
      <c r="O32">
        <v>0</v>
      </c>
      <c r="Q32">
        <v>0</v>
      </c>
      <c r="R32">
        <v>0</v>
      </c>
    </row>
    <row r="33" spans="1:18" x14ac:dyDescent="0.3">
      <c r="A33" s="72">
        <v>51</v>
      </c>
      <c r="B33" s="94" t="s">
        <v>110</v>
      </c>
      <c r="C33" s="94"/>
      <c r="D33" s="428">
        <v>0</v>
      </c>
      <c r="F33">
        <v>0</v>
      </c>
      <c r="K33">
        <v>0</v>
      </c>
      <c r="M33">
        <v>0</v>
      </c>
      <c r="O33">
        <v>0</v>
      </c>
      <c r="Q33">
        <v>0</v>
      </c>
      <c r="R33">
        <v>0</v>
      </c>
    </row>
    <row r="34" spans="1:18" x14ac:dyDescent="0.3">
      <c r="A34" s="72">
        <v>52</v>
      </c>
      <c r="B34" s="94" t="s">
        <v>103</v>
      </c>
      <c r="C34" s="94"/>
      <c r="D34" s="428">
        <v>0</v>
      </c>
      <c r="F34">
        <v>0</v>
      </c>
      <c r="K34">
        <v>0</v>
      </c>
      <c r="M34">
        <v>0</v>
      </c>
      <c r="O34">
        <v>0</v>
      </c>
      <c r="Q34">
        <v>0</v>
      </c>
      <c r="R34">
        <v>0</v>
      </c>
    </row>
    <row r="35" spans="1:18" x14ac:dyDescent="0.3">
      <c r="A35" s="72">
        <v>53</v>
      </c>
      <c r="B35" s="94" t="s">
        <v>23</v>
      </c>
      <c r="C35" s="94"/>
      <c r="D35" s="428">
        <v>0</v>
      </c>
      <c r="F35">
        <v>0</v>
      </c>
      <c r="K35">
        <v>0</v>
      </c>
      <c r="M35">
        <v>0</v>
      </c>
      <c r="O35">
        <v>0</v>
      </c>
      <c r="Q35">
        <v>0</v>
      </c>
      <c r="R35">
        <v>0</v>
      </c>
    </row>
    <row r="36" spans="1:18" x14ac:dyDescent="0.3">
      <c r="A36" s="72">
        <v>55</v>
      </c>
      <c r="B36" s="94" t="s">
        <v>113</v>
      </c>
      <c r="C36" s="94"/>
      <c r="D36" s="428">
        <v>0</v>
      </c>
      <c r="F36">
        <v>0</v>
      </c>
      <c r="K36">
        <v>0</v>
      </c>
      <c r="M36">
        <v>0</v>
      </c>
      <c r="O36">
        <v>0</v>
      </c>
      <c r="Q36">
        <v>0</v>
      </c>
      <c r="R36">
        <v>0</v>
      </c>
    </row>
    <row r="37" spans="1:18" x14ac:dyDescent="0.3">
      <c r="A37" s="72">
        <v>61</v>
      </c>
      <c r="B37" s="94" t="s">
        <v>126</v>
      </c>
      <c r="C37" s="94"/>
      <c r="D37" s="428">
        <v>0</v>
      </c>
      <c r="F37">
        <v>0</v>
      </c>
      <c r="K37">
        <v>0</v>
      </c>
      <c r="M37">
        <v>0</v>
      </c>
      <c r="O37">
        <v>0</v>
      </c>
      <c r="Q37">
        <v>0</v>
      </c>
      <c r="R37">
        <v>0</v>
      </c>
    </row>
    <row r="38" spans="1:18" x14ac:dyDescent="0.3">
      <c r="A38" s="72">
        <v>80</v>
      </c>
      <c r="B38" s="94" t="s">
        <v>83</v>
      </c>
      <c r="C38" s="94"/>
      <c r="D38" s="428">
        <v>0</v>
      </c>
      <c r="F38">
        <v>0</v>
      </c>
      <c r="K38">
        <v>0</v>
      </c>
      <c r="M38">
        <v>0</v>
      </c>
      <c r="O38">
        <v>0</v>
      </c>
      <c r="Q38">
        <v>0</v>
      </c>
      <c r="R38">
        <v>0</v>
      </c>
    </row>
    <row r="39" spans="1:18" x14ac:dyDescent="0.3">
      <c r="A39" s="72">
        <v>81</v>
      </c>
      <c r="B39" s="94" t="s">
        <v>84</v>
      </c>
      <c r="C39" s="94"/>
      <c r="D39" s="428">
        <v>0</v>
      </c>
      <c r="F39">
        <v>0</v>
      </c>
      <c r="K39">
        <v>0</v>
      </c>
      <c r="M39">
        <v>0</v>
      </c>
      <c r="O39">
        <v>0</v>
      </c>
      <c r="Q39">
        <v>0</v>
      </c>
      <c r="R39">
        <v>0</v>
      </c>
    </row>
    <row r="40" spans="1:18" x14ac:dyDescent="0.3">
      <c r="A40" s="72">
        <v>82</v>
      </c>
      <c r="B40" s="94" t="s">
        <v>166</v>
      </c>
      <c r="C40" s="94"/>
      <c r="D40" s="428">
        <v>0</v>
      </c>
      <c r="F40">
        <v>0</v>
      </c>
      <c r="K40">
        <v>0</v>
      </c>
      <c r="M40">
        <v>0</v>
      </c>
      <c r="O40">
        <v>0</v>
      </c>
      <c r="Q40">
        <v>0</v>
      </c>
      <c r="R40">
        <v>0</v>
      </c>
    </row>
    <row r="41" spans="1:18" x14ac:dyDescent="0.3">
      <c r="A41" s="72">
        <v>83</v>
      </c>
      <c r="B41" s="94" t="s">
        <v>24</v>
      </c>
      <c r="C41" s="94"/>
      <c r="D41" s="428">
        <v>0</v>
      </c>
      <c r="F41">
        <v>0</v>
      </c>
      <c r="K41">
        <v>0</v>
      </c>
      <c r="M41">
        <v>0</v>
      </c>
      <c r="O41">
        <v>0</v>
      </c>
      <c r="Q41">
        <v>0</v>
      </c>
      <c r="R41">
        <v>0</v>
      </c>
    </row>
    <row r="42" spans="1:18" x14ac:dyDescent="0.3">
      <c r="A42" s="72">
        <v>84</v>
      </c>
      <c r="B42" s="94" t="s">
        <v>92</v>
      </c>
      <c r="C42" s="94"/>
      <c r="D42" s="428">
        <v>0</v>
      </c>
      <c r="F42">
        <v>0</v>
      </c>
      <c r="K42">
        <v>0</v>
      </c>
      <c r="M42">
        <v>0</v>
      </c>
      <c r="O42">
        <v>0</v>
      </c>
      <c r="Q42">
        <v>0</v>
      </c>
      <c r="R42">
        <v>0</v>
      </c>
    </row>
    <row r="43" spans="1:18" x14ac:dyDescent="0.3">
      <c r="A43" s="72">
        <v>85</v>
      </c>
      <c r="B43" s="94" t="s">
        <v>94</v>
      </c>
      <c r="C43" s="94"/>
      <c r="D43" s="428">
        <v>0</v>
      </c>
      <c r="F43">
        <v>0</v>
      </c>
      <c r="K43">
        <v>0</v>
      </c>
      <c r="M43">
        <v>0</v>
      </c>
      <c r="O43">
        <v>0</v>
      </c>
      <c r="Q43">
        <v>0</v>
      </c>
      <c r="R43">
        <v>0</v>
      </c>
    </row>
    <row r="44" spans="1:18" x14ac:dyDescent="0.3">
      <c r="A44" s="72">
        <v>88</v>
      </c>
      <c r="B44" s="94" t="s">
        <v>91</v>
      </c>
      <c r="C44" s="94"/>
      <c r="D44" s="428">
        <v>0</v>
      </c>
      <c r="F44">
        <v>0</v>
      </c>
      <c r="K44">
        <v>0</v>
      </c>
      <c r="M44">
        <v>0</v>
      </c>
      <c r="O44">
        <v>0</v>
      </c>
      <c r="Q44">
        <v>0</v>
      </c>
      <c r="R44">
        <v>0</v>
      </c>
    </row>
    <row r="45" spans="1:18" x14ac:dyDescent="0.3">
      <c r="A45" s="72">
        <v>89</v>
      </c>
      <c r="B45" s="94" t="s">
        <v>95</v>
      </c>
      <c r="C45" s="94"/>
      <c r="D45" s="428">
        <v>0</v>
      </c>
      <c r="F45">
        <v>0</v>
      </c>
      <c r="K45">
        <v>0</v>
      </c>
      <c r="M45">
        <v>0</v>
      </c>
      <c r="O45">
        <v>0</v>
      </c>
      <c r="Q45">
        <v>0</v>
      </c>
      <c r="R45">
        <v>0</v>
      </c>
    </row>
    <row r="46" spans="1:18" x14ac:dyDescent="0.3">
      <c r="A46" s="72">
        <v>90</v>
      </c>
      <c r="B46" s="94" t="s">
        <v>88</v>
      </c>
      <c r="C46" s="94"/>
      <c r="D46" s="428">
        <v>0</v>
      </c>
      <c r="F46">
        <v>0</v>
      </c>
      <c r="K46">
        <v>0</v>
      </c>
      <c r="M46">
        <v>0</v>
      </c>
      <c r="O46">
        <v>0</v>
      </c>
      <c r="Q46">
        <v>0</v>
      </c>
      <c r="R46">
        <v>0</v>
      </c>
    </row>
    <row r="47" spans="1:18" x14ac:dyDescent="0.3">
      <c r="A47" s="72">
        <v>91</v>
      </c>
      <c r="B47" s="94" t="s">
        <v>89</v>
      </c>
      <c r="C47" s="94"/>
      <c r="D47" s="428">
        <v>0</v>
      </c>
      <c r="F47">
        <v>0</v>
      </c>
      <c r="K47">
        <v>0</v>
      </c>
      <c r="M47">
        <v>0</v>
      </c>
      <c r="O47">
        <v>0</v>
      </c>
      <c r="Q47">
        <v>0</v>
      </c>
      <c r="R47">
        <v>0</v>
      </c>
    </row>
    <row r="48" spans="1:18" x14ac:dyDescent="0.3">
      <c r="A48" s="72">
        <v>93</v>
      </c>
      <c r="B48" s="94" t="s">
        <v>101</v>
      </c>
      <c r="C48" s="94"/>
      <c r="D48" s="428">
        <v>0</v>
      </c>
      <c r="F48">
        <v>0</v>
      </c>
      <c r="K48">
        <v>0</v>
      </c>
      <c r="M48">
        <v>0</v>
      </c>
      <c r="O48">
        <v>0</v>
      </c>
      <c r="Q48">
        <v>0</v>
      </c>
      <c r="R48">
        <v>0</v>
      </c>
    </row>
    <row r="49" spans="1:18" x14ac:dyDescent="0.3">
      <c r="A49" s="72">
        <v>94</v>
      </c>
      <c r="B49" s="94" t="s">
        <v>104</v>
      </c>
      <c r="C49" s="94"/>
      <c r="D49" s="428">
        <v>0</v>
      </c>
      <c r="F49">
        <v>0</v>
      </c>
      <c r="K49">
        <v>0</v>
      </c>
      <c r="M49">
        <v>0</v>
      </c>
      <c r="O49">
        <v>0</v>
      </c>
      <c r="Q49">
        <v>0</v>
      </c>
      <c r="R49">
        <v>0</v>
      </c>
    </row>
    <row r="50" spans="1:18" x14ac:dyDescent="0.3">
      <c r="A50" s="72">
        <v>97</v>
      </c>
      <c r="B50" s="94" t="s">
        <v>100</v>
      </c>
      <c r="C50" s="94"/>
      <c r="D50" s="428">
        <v>0</v>
      </c>
      <c r="F50">
        <v>0</v>
      </c>
      <c r="K50">
        <v>0</v>
      </c>
      <c r="M50">
        <v>0</v>
      </c>
      <c r="O50">
        <v>0</v>
      </c>
      <c r="Q50">
        <v>0</v>
      </c>
      <c r="R50">
        <v>0</v>
      </c>
    </row>
    <row r="51" spans="1:18" x14ac:dyDescent="0.3">
      <c r="A51" s="72">
        <v>98</v>
      </c>
      <c r="B51" s="94" t="s">
        <v>105</v>
      </c>
      <c r="C51" s="94"/>
      <c r="D51" s="428">
        <v>0</v>
      </c>
      <c r="F51">
        <v>0</v>
      </c>
      <c r="K51">
        <v>0</v>
      </c>
      <c r="M51">
        <v>0</v>
      </c>
      <c r="O51">
        <v>0</v>
      </c>
      <c r="Q51">
        <v>0</v>
      </c>
      <c r="R51">
        <v>0</v>
      </c>
    </row>
    <row r="52" spans="1:18" x14ac:dyDescent="0.3">
      <c r="A52" s="72">
        <v>99</v>
      </c>
      <c r="B52" s="94" t="s">
        <v>102</v>
      </c>
      <c r="C52" s="94"/>
      <c r="D52" s="428">
        <v>0</v>
      </c>
      <c r="F52">
        <v>0</v>
      </c>
      <c r="K52">
        <v>0</v>
      </c>
      <c r="M52">
        <v>0</v>
      </c>
      <c r="O52">
        <v>0</v>
      </c>
      <c r="Q52">
        <v>0</v>
      </c>
      <c r="R52">
        <v>0</v>
      </c>
    </row>
    <row r="53" spans="1:18" x14ac:dyDescent="0.3">
      <c r="A53" s="72">
        <v>100</v>
      </c>
      <c r="B53" s="94" t="s">
        <v>115</v>
      </c>
      <c r="C53" s="94"/>
      <c r="D53" s="428">
        <v>0</v>
      </c>
      <c r="F53">
        <v>0</v>
      </c>
      <c r="K53">
        <v>0</v>
      </c>
      <c r="M53">
        <v>0</v>
      </c>
      <c r="O53">
        <v>0</v>
      </c>
      <c r="Q53">
        <v>0</v>
      </c>
      <c r="R53">
        <v>0</v>
      </c>
    </row>
    <row r="54" spans="1:18" x14ac:dyDescent="0.3">
      <c r="A54" s="72">
        <v>101</v>
      </c>
      <c r="B54" s="94" t="s">
        <v>114</v>
      </c>
      <c r="C54" s="94"/>
      <c r="D54" s="428">
        <v>0</v>
      </c>
      <c r="F54">
        <v>0</v>
      </c>
      <c r="K54">
        <v>0</v>
      </c>
      <c r="M54">
        <v>0</v>
      </c>
      <c r="O54">
        <v>0</v>
      </c>
      <c r="Q54">
        <v>0</v>
      </c>
      <c r="R54">
        <v>0</v>
      </c>
    </row>
    <row r="55" spans="1:18" x14ac:dyDescent="0.3">
      <c r="A55" s="72">
        <v>102</v>
      </c>
      <c r="B55" s="94" t="s">
        <v>127</v>
      </c>
      <c r="C55" s="94"/>
      <c r="D55" s="428">
        <v>0</v>
      </c>
      <c r="F55">
        <v>0</v>
      </c>
      <c r="K55">
        <v>0</v>
      </c>
      <c r="M55">
        <v>0</v>
      </c>
      <c r="O55">
        <v>0</v>
      </c>
      <c r="Q55">
        <v>0</v>
      </c>
      <c r="R55">
        <v>0</v>
      </c>
    </row>
    <row r="56" spans="1:18" x14ac:dyDescent="0.3">
      <c r="A56" s="72">
        <v>103</v>
      </c>
      <c r="B56" s="94" t="s">
        <v>128</v>
      </c>
      <c r="C56" s="94"/>
      <c r="D56" s="428">
        <v>0</v>
      </c>
      <c r="F56">
        <v>0</v>
      </c>
      <c r="K56">
        <v>0</v>
      </c>
      <c r="M56">
        <v>0</v>
      </c>
      <c r="O56">
        <v>0</v>
      </c>
      <c r="Q56">
        <v>0</v>
      </c>
      <c r="R56">
        <v>0</v>
      </c>
    </row>
    <row r="57" spans="1:18" x14ac:dyDescent="0.3">
      <c r="A57" s="72">
        <v>104</v>
      </c>
      <c r="B57" s="94" t="s">
        <v>346</v>
      </c>
      <c r="C57" s="94"/>
      <c r="D57" s="428">
        <v>19396664</v>
      </c>
      <c r="F57">
        <v>14834255</v>
      </c>
      <c r="K57">
        <v>23320309</v>
      </c>
      <c r="M57">
        <v>19825964</v>
      </c>
      <c r="O57">
        <v>10270931</v>
      </c>
      <c r="Q57">
        <v>3303220</v>
      </c>
      <c r="R57">
        <v>72577790</v>
      </c>
    </row>
    <row r="58" spans="1:18" x14ac:dyDescent="0.3">
      <c r="A58" s="72">
        <v>107</v>
      </c>
      <c r="B58" s="94" t="s">
        <v>347</v>
      </c>
      <c r="C58" s="94"/>
      <c r="D58" s="428">
        <v>474394675</v>
      </c>
      <c r="F58">
        <v>332438249</v>
      </c>
      <c r="K58">
        <v>287013601</v>
      </c>
      <c r="M58">
        <v>273046708</v>
      </c>
      <c r="O58">
        <v>113843559</v>
      </c>
      <c r="Q58">
        <v>65889060</v>
      </c>
      <c r="R58">
        <v>233215750</v>
      </c>
    </row>
    <row r="59" spans="1:18" x14ac:dyDescent="0.3">
      <c r="A59" s="72">
        <v>108</v>
      </c>
      <c r="B59" s="94" t="s">
        <v>348</v>
      </c>
      <c r="C59" s="94"/>
      <c r="D59" s="428">
        <v>475152329</v>
      </c>
      <c r="F59">
        <v>319382632</v>
      </c>
      <c r="K59">
        <v>282485391</v>
      </c>
      <c r="M59">
        <v>266433127</v>
      </c>
      <c r="O59">
        <v>116418875</v>
      </c>
      <c r="Q59">
        <v>66291315</v>
      </c>
      <c r="R59">
        <v>227626639</v>
      </c>
    </row>
    <row r="60" spans="1:18" x14ac:dyDescent="0.3">
      <c r="A60" s="72">
        <v>147</v>
      </c>
      <c r="B60" s="94" t="s">
        <v>349</v>
      </c>
      <c r="C60" s="94"/>
      <c r="D60" s="428">
        <v>0</v>
      </c>
      <c r="F60">
        <v>0</v>
      </c>
      <c r="K60">
        <v>0</v>
      </c>
      <c r="M60">
        <v>0</v>
      </c>
      <c r="O60">
        <v>0</v>
      </c>
      <c r="Q60">
        <v>0</v>
      </c>
      <c r="R60">
        <v>0</v>
      </c>
    </row>
    <row r="61" spans="1:18" x14ac:dyDescent="0.3">
      <c r="A61" s="72">
        <v>148</v>
      </c>
      <c r="B61" s="94" t="s">
        <v>350</v>
      </c>
      <c r="C61" s="94"/>
      <c r="D61" s="428">
        <v>0</v>
      </c>
      <c r="F61">
        <v>0</v>
      </c>
      <c r="K61">
        <v>0</v>
      </c>
      <c r="M61">
        <v>0</v>
      </c>
      <c r="O61">
        <v>0</v>
      </c>
      <c r="Q61">
        <v>0</v>
      </c>
      <c r="R61">
        <v>0</v>
      </c>
    </row>
    <row r="62" spans="1:18" x14ac:dyDescent="0.3">
      <c r="A62" s="72">
        <v>149</v>
      </c>
      <c r="B62" s="94" t="s">
        <v>351</v>
      </c>
      <c r="C62" s="94"/>
      <c r="D62" s="428">
        <v>0</v>
      </c>
      <c r="F62">
        <v>0</v>
      </c>
      <c r="K62">
        <v>0</v>
      </c>
      <c r="M62">
        <v>0</v>
      </c>
      <c r="O62">
        <v>0</v>
      </c>
      <c r="Q62">
        <v>0</v>
      </c>
      <c r="R62">
        <v>0</v>
      </c>
    </row>
    <row r="63" spans="1:18" x14ac:dyDescent="0.3">
      <c r="A63" s="72">
        <v>150</v>
      </c>
      <c r="B63" s="94" t="s">
        <v>352</v>
      </c>
      <c r="C63" s="94"/>
      <c r="D63" s="428">
        <v>0</v>
      </c>
      <c r="F63">
        <v>0</v>
      </c>
      <c r="K63">
        <v>0</v>
      </c>
      <c r="M63">
        <v>0</v>
      </c>
      <c r="O63">
        <v>0</v>
      </c>
      <c r="Q63">
        <v>0</v>
      </c>
      <c r="R63">
        <v>0</v>
      </c>
    </row>
    <row r="64" spans="1:18" x14ac:dyDescent="0.3">
      <c r="A64" s="72">
        <v>171</v>
      </c>
      <c r="B64" s="94" t="s">
        <v>82</v>
      </c>
      <c r="C64" s="94"/>
      <c r="D64" s="428">
        <v>0</v>
      </c>
      <c r="F64">
        <v>0</v>
      </c>
      <c r="K64">
        <v>0</v>
      </c>
      <c r="M64">
        <v>0</v>
      </c>
      <c r="O64">
        <v>0</v>
      </c>
      <c r="Q64">
        <v>0</v>
      </c>
      <c r="R64">
        <v>0</v>
      </c>
    </row>
    <row r="65" spans="1:18" x14ac:dyDescent="0.3">
      <c r="A65" s="72">
        <v>191</v>
      </c>
      <c r="B65" s="94" t="s">
        <v>97</v>
      </c>
      <c r="C65" s="94"/>
      <c r="D65" s="428">
        <v>0</v>
      </c>
      <c r="F65">
        <v>0</v>
      </c>
      <c r="K65">
        <v>0</v>
      </c>
      <c r="M65">
        <v>0</v>
      </c>
      <c r="O65">
        <v>0</v>
      </c>
      <c r="Q65">
        <v>0</v>
      </c>
      <c r="R65">
        <v>0</v>
      </c>
    </row>
    <row r="66" spans="1:18" x14ac:dyDescent="0.3">
      <c r="A66" s="72">
        <v>192</v>
      </c>
      <c r="B66" s="94" t="s">
        <v>108</v>
      </c>
      <c r="C66" s="94"/>
      <c r="D66" s="428">
        <v>0</v>
      </c>
      <c r="F66">
        <v>0</v>
      </c>
      <c r="K66">
        <v>0</v>
      </c>
      <c r="M66">
        <v>0</v>
      </c>
      <c r="O66">
        <v>0</v>
      </c>
      <c r="Q66">
        <v>0</v>
      </c>
      <c r="R66">
        <v>0</v>
      </c>
    </row>
    <row r="67" spans="1:18" x14ac:dyDescent="0.3">
      <c r="A67" s="72">
        <v>193</v>
      </c>
      <c r="B67" s="94" t="s">
        <v>154</v>
      </c>
      <c r="C67" s="94"/>
      <c r="D67" s="428">
        <v>0</v>
      </c>
      <c r="F67">
        <v>0</v>
      </c>
      <c r="K67">
        <v>0</v>
      </c>
      <c r="M67">
        <v>0</v>
      </c>
      <c r="O67">
        <v>0</v>
      </c>
      <c r="Q67">
        <v>0</v>
      </c>
      <c r="R67">
        <v>0</v>
      </c>
    </row>
    <row r="68" spans="1:18" x14ac:dyDescent="0.3">
      <c r="A68" s="72">
        <v>194</v>
      </c>
      <c r="B68" s="94" t="s">
        <v>353</v>
      </c>
      <c r="C68" s="94"/>
      <c r="D68" s="428">
        <v>0</v>
      </c>
      <c r="F68">
        <v>330200</v>
      </c>
      <c r="K68">
        <v>0</v>
      </c>
      <c r="M68">
        <v>0</v>
      </c>
      <c r="O68">
        <v>0</v>
      </c>
      <c r="Q68">
        <v>0</v>
      </c>
      <c r="R68">
        <v>4764313</v>
      </c>
    </row>
    <row r="69" spans="1:18" x14ac:dyDescent="0.3">
      <c r="A69" s="72">
        <v>252</v>
      </c>
      <c r="B69" s="94" t="s">
        <v>25</v>
      </c>
      <c r="C69" s="94"/>
      <c r="D69" s="428">
        <v>0</v>
      </c>
      <c r="F69">
        <v>0</v>
      </c>
      <c r="K69">
        <v>0</v>
      </c>
      <c r="M69">
        <v>0</v>
      </c>
      <c r="O69">
        <v>0</v>
      </c>
      <c r="Q69">
        <v>0</v>
      </c>
      <c r="R69">
        <v>0</v>
      </c>
    </row>
    <row r="70" spans="1:18" x14ac:dyDescent="0.3">
      <c r="A70" s="72">
        <v>253</v>
      </c>
      <c r="B70" s="94" t="s">
        <v>26</v>
      </c>
      <c r="C70" s="94"/>
      <c r="D70" s="428">
        <v>0</v>
      </c>
      <c r="F70">
        <v>0</v>
      </c>
      <c r="K70">
        <v>0</v>
      </c>
      <c r="M70">
        <v>0</v>
      </c>
      <c r="O70">
        <v>0</v>
      </c>
      <c r="Q70">
        <v>0</v>
      </c>
      <c r="R70">
        <v>0</v>
      </c>
    </row>
    <row r="71" spans="1:18" x14ac:dyDescent="0.3">
      <c r="A71" s="72">
        <v>254</v>
      </c>
      <c r="B71" s="94" t="s">
        <v>27</v>
      </c>
      <c r="C71" s="94"/>
      <c r="D71" s="428">
        <v>0</v>
      </c>
      <c r="F71">
        <v>0</v>
      </c>
      <c r="K71">
        <v>0</v>
      </c>
      <c r="M71">
        <v>0</v>
      </c>
      <c r="O71">
        <v>0</v>
      </c>
      <c r="Q71">
        <v>0</v>
      </c>
      <c r="R71">
        <v>0</v>
      </c>
    </row>
    <row r="72" spans="1:18" x14ac:dyDescent="0.3">
      <c r="A72" s="72">
        <v>255</v>
      </c>
      <c r="B72" s="94" t="s">
        <v>65</v>
      </c>
      <c r="C72" s="94"/>
      <c r="D72" s="428">
        <v>0</v>
      </c>
      <c r="F72">
        <v>0</v>
      </c>
      <c r="K72">
        <v>0</v>
      </c>
      <c r="M72">
        <v>0</v>
      </c>
      <c r="O72">
        <v>0</v>
      </c>
      <c r="Q72">
        <v>0</v>
      </c>
      <c r="R72">
        <v>0</v>
      </c>
    </row>
    <row r="73" spans="1:18" x14ac:dyDescent="0.3">
      <c r="A73" s="72">
        <v>294</v>
      </c>
      <c r="B73" s="94" t="s">
        <v>354</v>
      </c>
      <c r="C73" s="94"/>
      <c r="D73" s="428">
        <v>71521845</v>
      </c>
      <c r="F73">
        <v>21064594</v>
      </c>
      <c r="K73">
        <v>16763129</v>
      </c>
      <c r="M73">
        <v>53368978</v>
      </c>
      <c r="O73">
        <v>2602934</v>
      </c>
      <c r="Q73">
        <v>9877166</v>
      </c>
      <c r="R73">
        <v>24643766</v>
      </c>
    </row>
    <row r="74" spans="1:18" x14ac:dyDescent="0.3">
      <c r="A74" s="72">
        <v>327</v>
      </c>
      <c r="B74" s="94" t="s">
        <v>355</v>
      </c>
      <c r="C74" s="94"/>
      <c r="D74" s="428">
        <v>0</v>
      </c>
      <c r="F74">
        <v>0</v>
      </c>
      <c r="K74">
        <v>0</v>
      </c>
      <c r="M74">
        <v>0</v>
      </c>
      <c r="O74">
        <v>0</v>
      </c>
      <c r="Q74">
        <v>0</v>
      </c>
      <c r="R74">
        <v>0</v>
      </c>
    </row>
    <row r="75" spans="1:18" x14ac:dyDescent="0.3">
      <c r="A75" s="72">
        <v>328</v>
      </c>
      <c r="B75" s="94" t="s">
        <v>163</v>
      </c>
      <c r="C75" s="94"/>
      <c r="D75" s="428">
        <v>0</v>
      </c>
      <c r="F75">
        <v>0</v>
      </c>
      <c r="K75">
        <v>0</v>
      </c>
      <c r="M75">
        <v>0</v>
      </c>
      <c r="O75">
        <v>0</v>
      </c>
      <c r="Q75">
        <v>0</v>
      </c>
      <c r="R75">
        <v>0</v>
      </c>
    </row>
    <row r="76" spans="1:18" x14ac:dyDescent="0.3">
      <c r="A76" s="72">
        <v>331</v>
      </c>
      <c r="B76" s="94" t="s">
        <v>111</v>
      </c>
      <c r="C76" s="94"/>
      <c r="D76" s="428">
        <v>0</v>
      </c>
      <c r="F76">
        <v>0</v>
      </c>
      <c r="K76">
        <v>0</v>
      </c>
      <c r="M76">
        <v>0</v>
      </c>
      <c r="O76">
        <v>0</v>
      </c>
      <c r="Q76">
        <v>0</v>
      </c>
      <c r="R76">
        <v>0</v>
      </c>
    </row>
    <row r="77" spans="1:18" x14ac:dyDescent="0.3">
      <c r="A77" s="72">
        <v>332</v>
      </c>
      <c r="B77" s="94" t="s">
        <v>112</v>
      </c>
      <c r="C77" s="94"/>
      <c r="D77" s="428">
        <v>0</v>
      </c>
      <c r="F77">
        <v>0</v>
      </c>
      <c r="K77">
        <v>0</v>
      </c>
      <c r="M77">
        <v>0</v>
      </c>
      <c r="O77">
        <v>0</v>
      </c>
      <c r="Q77">
        <v>0</v>
      </c>
      <c r="R77">
        <v>0</v>
      </c>
    </row>
    <row r="78" spans="1:18" x14ac:dyDescent="0.3">
      <c r="A78" s="72">
        <v>333</v>
      </c>
      <c r="B78" s="94" t="s">
        <v>54</v>
      </c>
      <c r="C78" s="94"/>
      <c r="D78" s="428">
        <v>0</v>
      </c>
      <c r="F78">
        <v>0</v>
      </c>
      <c r="K78">
        <v>0</v>
      </c>
      <c r="M78">
        <v>0</v>
      </c>
      <c r="O78">
        <v>0</v>
      </c>
      <c r="Q78">
        <v>0</v>
      </c>
      <c r="R78">
        <v>0</v>
      </c>
    </row>
    <row r="79" spans="1:18" x14ac:dyDescent="0.3">
      <c r="A79" s="72">
        <v>334</v>
      </c>
      <c r="B79" s="94" t="s">
        <v>133</v>
      </c>
      <c r="C79" s="94"/>
      <c r="D79" s="428">
        <v>0</v>
      </c>
      <c r="F79">
        <v>0</v>
      </c>
      <c r="K79">
        <v>0</v>
      </c>
      <c r="M79">
        <v>0</v>
      </c>
      <c r="O79">
        <v>0</v>
      </c>
      <c r="Q79">
        <v>0</v>
      </c>
      <c r="R79">
        <v>0</v>
      </c>
    </row>
    <row r="80" spans="1:18" x14ac:dyDescent="0.3">
      <c r="A80" s="72">
        <v>335</v>
      </c>
      <c r="B80" s="94" t="s">
        <v>38</v>
      </c>
      <c r="C80" s="94"/>
      <c r="D80" s="428">
        <v>0</v>
      </c>
      <c r="F80">
        <v>0</v>
      </c>
      <c r="K80">
        <v>0</v>
      </c>
      <c r="M80">
        <v>0</v>
      </c>
      <c r="O80">
        <v>0</v>
      </c>
      <c r="Q80">
        <v>0</v>
      </c>
      <c r="R80">
        <v>0</v>
      </c>
    </row>
    <row r="81" spans="1:18" x14ac:dyDescent="0.3">
      <c r="A81" s="339">
        <v>336</v>
      </c>
      <c r="B81" s="340" t="s">
        <v>356</v>
      </c>
      <c r="C81" s="340"/>
      <c r="D81" s="428">
        <v>0</v>
      </c>
      <c r="F81">
        <v>0</v>
      </c>
      <c r="K81">
        <v>0</v>
      </c>
      <c r="M81">
        <v>0</v>
      </c>
      <c r="O81">
        <v>0</v>
      </c>
      <c r="Q81">
        <v>0</v>
      </c>
      <c r="R81">
        <v>0</v>
      </c>
    </row>
    <row r="82" spans="1:18" x14ac:dyDescent="0.3">
      <c r="A82" s="72">
        <v>337</v>
      </c>
      <c r="B82" s="94" t="s">
        <v>118</v>
      </c>
      <c r="C82" s="94"/>
      <c r="D82" s="428">
        <v>0</v>
      </c>
      <c r="F82">
        <v>0</v>
      </c>
      <c r="K82">
        <v>0</v>
      </c>
      <c r="M82">
        <v>0</v>
      </c>
      <c r="O82">
        <v>0</v>
      </c>
      <c r="Q82">
        <v>0</v>
      </c>
      <c r="R82">
        <v>0</v>
      </c>
    </row>
    <row r="83" spans="1:18" x14ac:dyDescent="0.3">
      <c r="A83" s="343">
        <v>338</v>
      </c>
      <c r="B83" s="344" t="s">
        <v>37</v>
      </c>
      <c r="C83" s="344"/>
      <c r="D83" s="428">
        <v>0</v>
      </c>
      <c r="F83">
        <v>0</v>
      </c>
      <c r="K83">
        <v>0</v>
      </c>
      <c r="M83">
        <v>0</v>
      </c>
      <c r="O83">
        <v>0</v>
      </c>
      <c r="Q83">
        <v>0</v>
      </c>
      <c r="R83">
        <v>0</v>
      </c>
    </row>
    <row r="84" spans="1:18" x14ac:dyDescent="0.3">
      <c r="A84" s="72">
        <v>339</v>
      </c>
      <c r="B84" s="94" t="s">
        <v>59</v>
      </c>
      <c r="C84" s="94"/>
      <c r="D84" s="428">
        <v>0</v>
      </c>
      <c r="F84">
        <v>0</v>
      </c>
      <c r="K84">
        <v>0</v>
      </c>
      <c r="M84">
        <v>0</v>
      </c>
      <c r="O84">
        <v>0</v>
      </c>
      <c r="Q84">
        <v>0</v>
      </c>
      <c r="R84">
        <v>0</v>
      </c>
    </row>
    <row r="85" spans="1:18" x14ac:dyDescent="0.3">
      <c r="A85" s="72">
        <v>341</v>
      </c>
      <c r="B85" s="94" t="s">
        <v>357</v>
      </c>
      <c r="C85" s="94"/>
      <c r="D85" s="428">
        <v>0</v>
      </c>
      <c r="F85">
        <v>0</v>
      </c>
      <c r="K85">
        <v>0</v>
      </c>
      <c r="M85">
        <v>0</v>
      </c>
      <c r="O85">
        <v>0</v>
      </c>
      <c r="Q85">
        <v>0</v>
      </c>
      <c r="R85">
        <v>0</v>
      </c>
    </row>
    <row r="86" spans="1:18" x14ac:dyDescent="0.3">
      <c r="A86" s="72">
        <v>343</v>
      </c>
      <c r="B86" s="94" t="s">
        <v>119</v>
      </c>
      <c r="C86" s="94"/>
      <c r="D86" s="428">
        <v>0</v>
      </c>
      <c r="F86">
        <v>0</v>
      </c>
      <c r="K86">
        <v>0</v>
      </c>
      <c r="M86">
        <v>0</v>
      </c>
      <c r="O86">
        <v>0</v>
      </c>
      <c r="Q86">
        <v>0</v>
      </c>
      <c r="R86">
        <v>0</v>
      </c>
    </row>
    <row r="87" spans="1:18" x14ac:dyDescent="0.3">
      <c r="A87" s="72">
        <v>344</v>
      </c>
      <c r="B87" s="94" t="s">
        <v>57</v>
      </c>
      <c r="C87" s="94"/>
      <c r="D87" s="428">
        <v>0</v>
      </c>
      <c r="F87">
        <v>0</v>
      </c>
      <c r="K87">
        <v>0</v>
      </c>
      <c r="M87">
        <v>0</v>
      </c>
      <c r="O87">
        <v>0</v>
      </c>
      <c r="Q87">
        <v>0</v>
      </c>
      <c r="R87">
        <v>0</v>
      </c>
    </row>
    <row r="88" spans="1:18" x14ac:dyDescent="0.3">
      <c r="A88" s="72">
        <v>349</v>
      </c>
      <c r="B88" s="94" t="s">
        <v>43</v>
      </c>
      <c r="C88" s="94"/>
      <c r="D88" s="428">
        <v>0</v>
      </c>
      <c r="F88">
        <v>0</v>
      </c>
      <c r="K88">
        <v>0</v>
      </c>
      <c r="M88">
        <v>0</v>
      </c>
      <c r="O88">
        <v>0</v>
      </c>
      <c r="Q88">
        <v>0</v>
      </c>
      <c r="R88">
        <v>0</v>
      </c>
    </row>
    <row r="89" spans="1:18" x14ac:dyDescent="0.3">
      <c r="A89" s="72">
        <v>350</v>
      </c>
      <c r="B89" s="94" t="s">
        <v>358</v>
      </c>
      <c r="C89" s="94"/>
      <c r="D89" s="428">
        <v>0</v>
      </c>
      <c r="F89">
        <v>0</v>
      </c>
      <c r="K89">
        <v>0</v>
      </c>
      <c r="M89">
        <v>0</v>
      </c>
      <c r="O89">
        <v>0</v>
      </c>
      <c r="Q89">
        <v>0</v>
      </c>
      <c r="R89">
        <v>0</v>
      </c>
    </row>
    <row r="90" spans="1:18" x14ac:dyDescent="0.3">
      <c r="A90" s="72">
        <v>351</v>
      </c>
      <c r="B90" s="94" t="s">
        <v>96</v>
      </c>
      <c r="C90" s="94"/>
      <c r="D90" s="428">
        <v>0</v>
      </c>
      <c r="F90">
        <v>0</v>
      </c>
      <c r="K90">
        <v>0</v>
      </c>
      <c r="M90">
        <v>0</v>
      </c>
      <c r="O90">
        <v>0</v>
      </c>
      <c r="Q90">
        <v>0</v>
      </c>
      <c r="R90">
        <v>0</v>
      </c>
    </row>
    <row r="91" spans="1:18" x14ac:dyDescent="0.3">
      <c r="A91" s="72">
        <v>352</v>
      </c>
      <c r="B91" s="94" t="s">
        <v>98</v>
      </c>
      <c r="C91" s="94"/>
      <c r="D91" s="428">
        <v>0</v>
      </c>
      <c r="F91">
        <v>0</v>
      </c>
      <c r="K91">
        <v>0</v>
      </c>
      <c r="M91">
        <v>0</v>
      </c>
      <c r="O91">
        <v>0</v>
      </c>
      <c r="Q91">
        <v>0</v>
      </c>
      <c r="R91">
        <v>0</v>
      </c>
    </row>
    <row r="92" spans="1:18" x14ac:dyDescent="0.3">
      <c r="A92" s="72">
        <v>353</v>
      </c>
      <c r="B92" s="94" t="s">
        <v>99</v>
      </c>
      <c r="C92" s="94"/>
      <c r="D92" s="428">
        <v>0</v>
      </c>
      <c r="F92">
        <v>0</v>
      </c>
      <c r="K92">
        <v>0</v>
      </c>
      <c r="M92">
        <v>0</v>
      </c>
      <c r="O92">
        <v>0</v>
      </c>
      <c r="Q92">
        <v>0</v>
      </c>
      <c r="R92">
        <v>0</v>
      </c>
    </row>
    <row r="93" spans="1:18" x14ac:dyDescent="0.3">
      <c r="A93" s="72">
        <v>356</v>
      </c>
      <c r="B93" s="94" t="s">
        <v>164</v>
      </c>
      <c r="C93" s="94"/>
      <c r="D93" s="428">
        <v>0</v>
      </c>
      <c r="F93">
        <v>0</v>
      </c>
      <c r="K93">
        <v>0</v>
      </c>
      <c r="M93">
        <v>0</v>
      </c>
      <c r="O93">
        <v>0</v>
      </c>
      <c r="Q93">
        <v>0</v>
      </c>
      <c r="R93">
        <v>0</v>
      </c>
    </row>
    <row r="94" spans="1:18" x14ac:dyDescent="0.3">
      <c r="A94" s="72">
        <v>357</v>
      </c>
      <c r="B94" s="94" t="s">
        <v>165</v>
      </c>
      <c r="C94" s="94"/>
      <c r="D94" s="428">
        <v>0</v>
      </c>
      <c r="F94">
        <v>0</v>
      </c>
      <c r="K94">
        <v>0</v>
      </c>
      <c r="M94">
        <v>0</v>
      </c>
      <c r="O94">
        <v>0</v>
      </c>
      <c r="Q94">
        <v>0</v>
      </c>
      <c r="R94">
        <v>0</v>
      </c>
    </row>
    <row r="95" spans="1:18" x14ac:dyDescent="0.3">
      <c r="A95" s="72">
        <v>359</v>
      </c>
      <c r="B95" s="94" t="s">
        <v>120</v>
      </c>
      <c r="C95" s="94"/>
      <c r="D95" s="428">
        <v>0</v>
      </c>
      <c r="F95">
        <v>0</v>
      </c>
      <c r="K95">
        <v>0</v>
      </c>
      <c r="M95">
        <v>0</v>
      </c>
      <c r="O95">
        <v>0</v>
      </c>
      <c r="Q95">
        <v>0</v>
      </c>
      <c r="R95">
        <v>0</v>
      </c>
    </row>
    <row r="96" spans="1:18" x14ac:dyDescent="0.3">
      <c r="A96" s="72">
        <v>360</v>
      </c>
      <c r="B96" s="94" t="s">
        <v>46</v>
      </c>
      <c r="C96" s="94"/>
      <c r="D96" s="428">
        <v>0</v>
      </c>
      <c r="F96">
        <v>0</v>
      </c>
      <c r="K96">
        <v>0</v>
      </c>
      <c r="M96">
        <v>0</v>
      </c>
      <c r="O96">
        <v>0</v>
      </c>
      <c r="Q96">
        <v>0</v>
      </c>
      <c r="R96">
        <v>0</v>
      </c>
    </row>
    <row r="97" spans="1:18" x14ac:dyDescent="0.3">
      <c r="A97" s="72">
        <v>361</v>
      </c>
      <c r="B97" s="94" t="s">
        <v>28</v>
      </c>
      <c r="C97" s="94"/>
      <c r="D97" s="428">
        <v>0</v>
      </c>
      <c r="F97">
        <v>0</v>
      </c>
      <c r="K97">
        <v>0</v>
      </c>
      <c r="M97">
        <v>0</v>
      </c>
      <c r="O97">
        <v>0</v>
      </c>
      <c r="Q97">
        <v>0</v>
      </c>
      <c r="R97">
        <v>0</v>
      </c>
    </row>
    <row r="98" spans="1:18" x14ac:dyDescent="0.3">
      <c r="A98" s="72">
        <v>362</v>
      </c>
      <c r="B98" s="94" t="s">
        <v>29</v>
      </c>
      <c r="C98" s="94"/>
      <c r="D98" s="428">
        <v>0</v>
      </c>
      <c r="F98">
        <v>0</v>
      </c>
      <c r="K98">
        <v>0</v>
      </c>
      <c r="M98">
        <v>0</v>
      </c>
      <c r="O98">
        <v>0</v>
      </c>
      <c r="Q98">
        <v>0</v>
      </c>
      <c r="R98">
        <v>0</v>
      </c>
    </row>
    <row r="99" spans="1:18" x14ac:dyDescent="0.3">
      <c r="A99" s="72">
        <v>363</v>
      </c>
      <c r="B99" s="94" t="s">
        <v>106</v>
      </c>
      <c r="C99" s="94"/>
      <c r="D99" s="428">
        <v>0</v>
      </c>
      <c r="F99">
        <v>0</v>
      </c>
      <c r="K99">
        <v>0</v>
      </c>
      <c r="M99">
        <v>0</v>
      </c>
      <c r="O99">
        <v>0</v>
      </c>
      <c r="Q99">
        <v>0</v>
      </c>
      <c r="R99">
        <v>0</v>
      </c>
    </row>
    <row r="100" spans="1:18" x14ac:dyDescent="0.3">
      <c r="A100" s="72">
        <v>364</v>
      </c>
      <c r="B100" s="94" t="s">
        <v>107</v>
      </c>
      <c r="C100" s="94"/>
      <c r="D100" s="428">
        <v>0</v>
      </c>
      <c r="F100">
        <v>0</v>
      </c>
      <c r="K100">
        <v>0</v>
      </c>
      <c r="M100">
        <v>0</v>
      </c>
      <c r="O100">
        <v>0</v>
      </c>
      <c r="Q100">
        <v>0</v>
      </c>
      <c r="R100">
        <v>0</v>
      </c>
    </row>
    <row r="101" spans="1:18" x14ac:dyDescent="0.3">
      <c r="A101" s="72">
        <v>365</v>
      </c>
      <c r="B101" s="94" t="s">
        <v>109</v>
      </c>
      <c r="C101" s="94"/>
      <c r="D101" s="428">
        <v>0</v>
      </c>
      <c r="F101">
        <v>0</v>
      </c>
      <c r="K101">
        <v>0</v>
      </c>
      <c r="M101">
        <v>0</v>
      </c>
      <c r="O101">
        <v>0</v>
      </c>
      <c r="Q101">
        <v>0</v>
      </c>
      <c r="R101">
        <v>0</v>
      </c>
    </row>
    <row r="102" spans="1:18" x14ac:dyDescent="0.3">
      <c r="A102" s="72">
        <v>366</v>
      </c>
      <c r="B102" s="94" t="s">
        <v>359</v>
      </c>
      <c r="C102" s="94"/>
      <c r="D102" s="428">
        <v>0</v>
      </c>
      <c r="F102">
        <v>0</v>
      </c>
      <c r="K102">
        <v>0</v>
      </c>
      <c r="M102">
        <v>0</v>
      </c>
      <c r="O102">
        <v>0</v>
      </c>
      <c r="Q102">
        <v>0</v>
      </c>
      <c r="R102">
        <v>0</v>
      </c>
    </row>
    <row r="103" spans="1:18" x14ac:dyDescent="0.3">
      <c r="A103" s="72">
        <v>368</v>
      </c>
      <c r="B103" s="94" t="s">
        <v>68</v>
      </c>
      <c r="C103" s="94"/>
      <c r="D103" s="428">
        <v>0</v>
      </c>
      <c r="F103">
        <v>0</v>
      </c>
      <c r="K103">
        <v>0</v>
      </c>
      <c r="M103">
        <v>0</v>
      </c>
      <c r="O103">
        <v>0</v>
      </c>
      <c r="Q103">
        <v>0</v>
      </c>
      <c r="R103">
        <v>0</v>
      </c>
    </row>
    <row r="104" spans="1:18" x14ac:dyDescent="0.3">
      <c r="A104" s="72">
        <v>369</v>
      </c>
      <c r="B104" s="94" t="s">
        <v>73</v>
      </c>
      <c r="C104" s="94"/>
      <c r="D104" s="428">
        <v>0</v>
      </c>
      <c r="F104">
        <v>0</v>
      </c>
      <c r="K104">
        <v>0</v>
      </c>
      <c r="M104">
        <v>0</v>
      </c>
      <c r="O104">
        <v>0</v>
      </c>
      <c r="Q104">
        <v>0</v>
      </c>
      <c r="R104">
        <v>0</v>
      </c>
    </row>
    <row r="105" spans="1:18" x14ac:dyDescent="0.3">
      <c r="A105" s="72">
        <v>370</v>
      </c>
      <c r="B105" s="94" t="s">
        <v>75</v>
      </c>
      <c r="C105" s="94"/>
      <c r="D105" s="428">
        <v>0</v>
      </c>
      <c r="F105">
        <v>0</v>
      </c>
      <c r="K105">
        <v>0</v>
      </c>
      <c r="M105">
        <v>0</v>
      </c>
      <c r="O105">
        <v>0</v>
      </c>
      <c r="Q105">
        <v>0</v>
      </c>
      <c r="R105">
        <v>0</v>
      </c>
    </row>
    <row r="106" spans="1:18" x14ac:dyDescent="0.3">
      <c r="A106" s="72">
        <v>371</v>
      </c>
      <c r="B106" s="94" t="s">
        <v>121</v>
      </c>
      <c r="C106" s="94"/>
      <c r="D106" s="428">
        <v>0</v>
      </c>
      <c r="F106">
        <v>0</v>
      </c>
      <c r="K106">
        <v>0</v>
      </c>
      <c r="M106">
        <v>0</v>
      </c>
      <c r="O106">
        <v>0</v>
      </c>
      <c r="Q106">
        <v>0</v>
      </c>
      <c r="R106">
        <v>0</v>
      </c>
    </row>
    <row r="107" spans="1:18" x14ac:dyDescent="0.3">
      <c r="A107" s="72">
        <v>373</v>
      </c>
      <c r="B107" s="94" t="s">
        <v>162</v>
      </c>
      <c r="C107" s="94"/>
      <c r="D107" s="428">
        <v>0</v>
      </c>
      <c r="F107">
        <v>0</v>
      </c>
      <c r="K107">
        <v>0</v>
      </c>
      <c r="M107">
        <v>0</v>
      </c>
      <c r="O107">
        <v>0</v>
      </c>
      <c r="Q107">
        <v>0</v>
      </c>
      <c r="R107">
        <v>0</v>
      </c>
    </row>
    <row r="108" spans="1:18" x14ac:dyDescent="0.3">
      <c r="A108" s="72">
        <v>375</v>
      </c>
      <c r="B108" s="94" t="s">
        <v>87</v>
      </c>
      <c r="C108" s="94"/>
      <c r="D108" s="428">
        <v>0</v>
      </c>
      <c r="F108">
        <v>0</v>
      </c>
      <c r="K108">
        <v>0</v>
      </c>
      <c r="M108">
        <v>0</v>
      </c>
      <c r="O108">
        <v>0</v>
      </c>
      <c r="Q108">
        <v>0</v>
      </c>
      <c r="R108">
        <v>0</v>
      </c>
    </row>
    <row r="109" spans="1:18" x14ac:dyDescent="0.3">
      <c r="A109" s="72">
        <v>376</v>
      </c>
      <c r="B109" s="94" t="s">
        <v>30</v>
      </c>
      <c r="C109" s="94"/>
      <c r="D109" s="428">
        <v>0</v>
      </c>
      <c r="F109">
        <v>0</v>
      </c>
      <c r="K109">
        <v>0</v>
      </c>
      <c r="M109">
        <v>0</v>
      </c>
      <c r="O109">
        <v>0</v>
      </c>
      <c r="Q109">
        <v>0</v>
      </c>
      <c r="R109">
        <v>0</v>
      </c>
    </row>
    <row r="110" spans="1:18" x14ac:dyDescent="0.3">
      <c r="A110" s="72">
        <v>377</v>
      </c>
      <c r="B110" s="94" t="s">
        <v>31</v>
      </c>
      <c r="C110" s="94"/>
      <c r="D110" s="428">
        <v>0</v>
      </c>
      <c r="F110">
        <v>0</v>
      </c>
      <c r="K110">
        <v>0</v>
      </c>
      <c r="M110">
        <v>0</v>
      </c>
      <c r="O110">
        <v>0</v>
      </c>
      <c r="Q110">
        <v>0</v>
      </c>
      <c r="R110">
        <v>0</v>
      </c>
    </row>
    <row r="111" spans="1:18" x14ac:dyDescent="0.3">
      <c r="A111" s="72">
        <v>378</v>
      </c>
      <c r="B111" s="94" t="s">
        <v>32</v>
      </c>
      <c r="C111" s="94"/>
      <c r="D111" s="428">
        <v>0</v>
      </c>
      <c r="F111">
        <v>0</v>
      </c>
      <c r="K111">
        <v>0</v>
      </c>
      <c r="M111">
        <v>0</v>
      </c>
      <c r="O111">
        <v>0</v>
      </c>
      <c r="Q111">
        <v>0</v>
      </c>
      <c r="R111">
        <v>0</v>
      </c>
    </row>
    <row r="112" spans="1:18" x14ac:dyDescent="0.3">
      <c r="A112" s="72">
        <v>379</v>
      </c>
      <c r="B112" s="94" t="s">
        <v>39</v>
      </c>
      <c r="C112" s="94"/>
      <c r="D112" s="428">
        <v>0</v>
      </c>
      <c r="F112">
        <v>0</v>
      </c>
      <c r="K112">
        <v>0</v>
      </c>
      <c r="M112">
        <v>0</v>
      </c>
      <c r="O112">
        <v>0</v>
      </c>
      <c r="Q112">
        <v>0</v>
      </c>
      <c r="R112">
        <v>0</v>
      </c>
    </row>
    <row r="113" spans="1:18" x14ac:dyDescent="0.3">
      <c r="A113" s="72">
        <v>380</v>
      </c>
      <c r="B113" s="94" t="s">
        <v>42</v>
      </c>
      <c r="C113" s="94"/>
      <c r="D113" s="428">
        <v>0</v>
      </c>
      <c r="F113">
        <v>0</v>
      </c>
      <c r="K113">
        <v>0</v>
      </c>
      <c r="M113">
        <v>0</v>
      </c>
      <c r="O113">
        <v>0</v>
      </c>
      <c r="Q113">
        <v>0</v>
      </c>
      <c r="R113">
        <v>0</v>
      </c>
    </row>
    <row r="114" spans="1:18" x14ac:dyDescent="0.3">
      <c r="A114" s="72">
        <v>381</v>
      </c>
      <c r="B114" s="94" t="s">
        <v>34</v>
      </c>
      <c r="C114" s="94"/>
      <c r="D114" s="428">
        <v>0</v>
      </c>
      <c r="F114">
        <v>0</v>
      </c>
      <c r="K114">
        <v>0</v>
      </c>
      <c r="M114">
        <v>0</v>
      </c>
      <c r="O114">
        <v>0</v>
      </c>
      <c r="Q114">
        <v>0</v>
      </c>
      <c r="R114">
        <v>0</v>
      </c>
    </row>
    <row r="115" spans="1:18" x14ac:dyDescent="0.3">
      <c r="A115" s="72">
        <v>382</v>
      </c>
      <c r="B115" s="94" t="s">
        <v>35</v>
      </c>
      <c r="C115" s="94"/>
      <c r="D115" s="428">
        <v>0</v>
      </c>
      <c r="F115">
        <v>0</v>
      </c>
      <c r="K115">
        <v>0</v>
      </c>
      <c r="M115">
        <v>0</v>
      </c>
      <c r="O115">
        <v>0</v>
      </c>
      <c r="Q115">
        <v>0</v>
      </c>
      <c r="R115">
        <v>0</v>
      </c>
    </row>
    <row r="116" spans="1:18" x14ac:dyDescent="0.3">
      <c r="A116" s="72">
        <v>383</v>
      </c>
      <c r="B116" s="94" t="s">
        <v>86</v>
      </c>
      <c r="C116" s="94"/>
      <c r="D116" s="428">
        <v>0</v>
      </c>
      <c r="F116">
        <v>0</v>
      </c>
      <c r="K116">
        <v>0</v>
      </c>
      <c r="M116">
        <v>0</v>
      </c>
      <c r="O116">
        <v>0</v>
      </c>
      <c r="Q116">
        <v>0</v>
      </c>
      <c r="R116">
        <v>0</v>
      </c>
    </row>
    <row r="117" spans="1:18" x14ac:dyDescent="0.3">
      <c r="A117" s="72">
        <v>384</v>
      </c>
      <c r="B117" s="94" t="s">
        <v>45</v>
      </c>
      <c r="C117" s="94"/>
      <c r="D117" s="428">
        <v>0</v>
      </c>
      <c r="F117">
        <v>0</v>
      </c>
      <c r="K117">
        <v>0</v>
      </c>
      <c r="M117">
        <v>0</v>
      </c>
      <c r="O117">
        <v>0</v>
      </c>
      <c r="Q117">
        <v>0</v>
      </c>
      <c r="R117">
        <v>0</v>
      </c>
    </row>
    <row r="118" spans="1:18" x14ac:dyDescent="0.3">
      <c r="A118" s="343">
        <v>385</v>
      </c>
      <c r="B118" s="344" t="s">
        <v>36</v>
      </c>
      <c r="C118" s="344"/>
      <c r="D118" s="428">
        <v>0</v>
      </c>
      <c r="F118">
        <v>0</v>
      </c>
      <c r="K118">
        <v>0</v>
      </c>
      <c r="M118">
        <v>0</v>
      </c>
      <c r="O118">
        <v>0</v>
      </c>
      <c r="Q118">
        <v>0</v>
      </c>
      <c r="R118">
        <v>0</v>
      </c>
    </row>
    <row r="119" spans="1:18" x14ac:dyDescent="0.3">
      <c r="A119" s="72">
        <v>386</v>
      </c>
      <c r="B119" s="94" t="s">
        <v>62</v>
      </c>
      <c r="C119" s="94"/>
      <c r="D119" s="428">
        <v>0</v>
      </c>
      <c r="F119">
        <v>0</v>
      </c>
      <c r="K119">
        <v>0</v>
      </c>
      <c r="M119">
        <v>0</v>
      </c>
      <c r="O119">
        <v>0</v>
      </c>
      <c r="Q119">
        <v>0</v>
      </c>
      <c r="R119">
        <v>0</v>
      </c>
    </row>
    <row r="120" spans="1:18" x14ac:dyDescent="0.3">
      <c r="A120" s="72">
        <v>387</v>
      </c>
      <c r="B120" s="94" t="s">
        <v>63</v>
      </c>
      <c r="C120" s="94"/>
      <c r="D120" s="428">
        <v>0</v>
      </c>
      <c r="F120">
        <v>0</v>
      </c>
      <c r="K120">
        <v>0</v>
      </c>
      <c r="M120">
        <v>0</v>
      </c>
      <c r="O120">
        <v>0</v>
      </c>
      <c r="Q120">
        <v>0</v>
      </c>
      <c r="R120">
        <v>0</v>
      </c>
    </row>
    <row r="121" spans="1:18" x14ac:dyDescent="0.3">
      <c r="A121" s="72">
        <v>388</v>
      </c>
      <c r="B121" s="94" t="s">
        <v>58</v>
      </c>
      <c r="C121" s="94"/>
      <c r="D121" s="428">
        <v>0</v>
      </c>
      <c r="F121">
        <v>0</v>
      </c>
      <c r="K121">
        <v>0</v>
      </c>
      <c r="M121">
        <v>0</v>
      </c>
      <c r="O121">
        <v>0</v>
      </c>
      <c r="Q121">
        <v>0</v>
      </c>
      <c r="R121">
        <v>0</v>
      </c>
    </row>
    <row r="122" spans="1:18" x14ac:dyDescent="0.3">
      <c r="A122" s="72">
        <v>389</v>
      </c>
      <c r="B122" s="94" t="s">
        <v>64</v>
      </c>
      <c r="C122" s="94"/>
      <c r="D122" s="428">
        <v>0</v>
      </c>
      <c r="F122">
        <v>0</v>
      </c>
      <c r="K122">
        <v>0</v>
      </c>
      <c r="M122">
        <v>0</v>
      </c>
      <c r="O122">
        <v>0</v>
      </c>
      <c r="Q122">
        <v>0</v>
      </c>
      <c r="R122">
        <v>0</v>
      </c>
    </row>
    <row r="123" spans="1:18" x14ac:dyDescent="0.3">
      <c r="A123" s="72">
        <v>391</v>
      </c>
      <c r="B123" s="94" t="s">
        <v>69</v>
      </c>
      <c r="C123" s="94"/>
      <c r="D123" s="428">
        <v>0</v>
      </c>
      <c r="F123">
        <v>0</v>
      </c>
      <c r="K123">
        <v>0</v>
      </c>
      <c r="M123">
        <v>0</v>
      </c>
      <c r="O123">
        <v>0</v>
      </c>
      <c r="Q123">
        <v>0</v>
      </c>
      <c r="R123">
        <v>0</v>
      </c>
    </row>
    <row r="124" spans="1:18" x14ac:dyDescent="0.3">
      <c r="A124" s="72">
        <v>500</v>
      </c>
      <c r="B124" s="94" t="s">
        <v>53</v>
      </c>
      <c r="C124" s="94"/>
      <c r="D124" s="428">
        <v>0</v>
      </c>
      <c r="F124">
        <v>0</v>
      </c>
      <c r="K124">
        <v>0</v>
      </c>
      <c r="M124">
        <v>0</v>
      </c>
      <c r="O124">
        <v>0</v>
      </c>
      <c r="Q124">
        <v>0</v>
      </c>
      <c r="R124">
        <v>0</v>
      </c>
    </row>
    <row r="125" spans="1:18" x14ac:dyDescent="0.3">
      <c r="A125" s="72">
        <v>502</v>
      </c>
      <c r="B125" s="94" t="s">
        <v>55</v>
      </c>
      <c r="C125" s="94"/>
      <c r="D125" s="428">
        <v>467209980</v>
      </c>
      <c r="F125">
        <v>186123145</v>
      </c>
      <c r="K125">
        <v>93662850</v>
      </c>
      <c r="M125">
        <v>68864878</v>
      </c>
      <c r="O125">
        <v>6669945</v>
      </c>
      <c r="Q125">
        <v>8398639</v>
      </c>
      <c r="R125">
        <v>138277187</v>
      </c>
    </row>
    <row r="126" spans="1:18" x14ac:dyDescent="0.3">
      <c r="A126" s="72">
        <v>503</v>
      </c>
      <c r="B126" s="94" t="s">
        <v>56</v>
      </c>
      <c r="C126" s="94"/>
      <c r="D126" s="428">
        <v>0</v>
      </c>
      <c r="F126">
        <v>13107569</v>
      </c>
      <c r="K126">
        <v>0</v>
      </c>
      <c r="M126">
        <v>136518092</v>
      </c>
      <c r="O126">
        <v>84192373</v>
      </c>
      <c r="Q126">
        <v>19366110</v>
      </c>
      <c r="R126">
        <v>84885659</v>
      </c>
    </row>
    <row r="127" spans="1:18" x14ac:dyDescent="0.3">
      <c r="A127" s="72">
        <v>504</v>
      </c>
      <c r="B127" s="94" t="s">
        <v>60</v>
      </c>
      <c r="C127" s="94"/>
      <c r="D127" s="428">
        <v>0</v>
      </c>
      <c r="F127">
        <v>0</v>
      </c>
      <c r="K127">
        <v>0</v>
      </c>
      <c r="M127">
        <v>0</v>
      </c>
      <c r="O127">
        <v>0</v>
      </c>
      <c r="Q127">
        <v>0</v>
      </c>
      <c r="R127">
        <v>0</v>
      </c>
    </row>
    <row r="128" spans="1:18" x14ac:dyDescent="0.3">
      <c r="A128" s="72">
        <v>505</v>
      </c>
      <c r="B128" s="94" t="s">
        <v>61</v>
      </c>
      <c r="C128" s="94"/>
      <c r="D128" s="428">
        <v>0</v>
      </c>
      <c r="F128">
        <v>0</v>
      </c>
      <c r="K128">
        <v>0</v>
      </c>
      <c r="M128">
        <v>0</v>
      </c>
      <c r="O128">
        <v>0</v>
      </c>
      <c r="Q128">
        <v>0</v>
      </c>
      <c r="R128">
        <v>0</v>
      </c>
    </row>
    <row r="129" spans="1:18" x14ac:dyDescent="0.3">
      <c r="A129" s="72">
        <v>506</v>
      </c>
      <c r="B129" s="94" t="s">
        <v>66</v>
      </c>
      <c r="C129" s="94"/>
      <c r="D129" s="428">
        <v>0</v>
      </c>
      <c r="F129">
        <v>0</v>
      </c>
      <c r="K129">
        <v>0</v>
      </c>
      <c r="M129">
        <v>0</v>
      </c>
      <c r="O129">
        <v>0</v>
      </c>
      <c r="Q129">
        <v>0</v>
      </c>
      <c r="R129">
        <v>0</v>
      </c>
    </row>
    <row r="130" spans="1:18" x14ac:dyDescent="0.3">
      <c r="A130" s="72">
        <v>507</v>
      </c>
      <c r="B130" s="94" t="s">
        <v>360</v>
      </c>
      <c r="C130" s="94"/>
      <c r="D130" s="428">
        <v>0</v>
      </c>
      <c r="F130">
        <v>0</v>
      </c>
      <c r="K130">
        <v>0</v>
      </c>
      <c r="M130">
        <v>0</v>
      </c>
      <c r="O130">
        <v>0</v>
      </c>
      <c r="Q130">
        <v>0</v>
      </c>
      <c r="R130">
        <v>0</v>
      </c>
    </row>
    <row r="131" spans="1:18" x14ac:dyDescent="0.3">
      <c r="A131" s="72">
        <v>508</v>
      </c>
      <c r="B131" s="94" t="s">
        <v>79</v>
      </c>
      <c r="C131" s="94"/>
      <c r="D131" s="428">
        <v>0</v>
      </c>
      <c r="F131">
        <v>0</v>
      </c>
      <c r="K131">
        <v>0</v>
      </c>
      <c r="M131">
        <v>0</v>
      </c>
      <c r="O131">
        <v>0</v>
      </c>
      <c r="Q131">
        <v>0</v>
      </c>
      <c r="R131">
        <v>0</v>
      </c>
    </row>
    <row r="132" spans="1:18" x14ac:dyDescent="0.3">
      <c r="A132" s="72">
        <v>509</v>
      </c>
      <c r="B132" s="94" t="s">
        <v>80</v>
      </c>
      <c r="C132" s="94"/>
      <c r="D132" s="428">
        <v>0</v>
      </c>
      <c r="F132">
        <v>0</v>
      </c>
      <c r="K132">
        <v>0</v>
      </c>
      <c r="M132">
        <v>0</v>
      </c>
      <c r="O132">
        <v>0</v>
      </c>
      <c r="Q132">
        <v>0</v>
      </c>
      <c r="R132">
        <v>0</v>
      </c>
    </row>
    <row r="133" spans="1:18" x14ac:dyDescent="0.3">
      <c r="A133" s="72">
        <v>510</v>
      </c>
      <c r="B133" s="94" t="s">
        <v>85</v>
      </c>
      <c r="C133" s="94"/>
      <c r="D133" s="428">
        <v>0</v>
      </c>
      <c r="F133">
        <v>0</v>
      </c>
      <c r="K133">
        <v>0</v>
      </c>
      <c r="M133">
        <v>0</v>
      </c>
      <c r="O133">
        <v>0</v>
      </c>
      <c r="Q133">
        <v>0</v>
      </c>
      <c r="R133">
        <v>0</v>
      </c>
    </row>
    <row r="134" spans="1:18" x14ac:dyDescent="0.3">
      <c r="A134" s="72">
        <v>511</v>
      </c>
      <c r="B134" s="94" t="s">
        <v>90</v>
      </c>
      <c r="C134" s="94"/>
      <c r="D134" s="428">
        <v>0</v>
      </c>
      <c r="F134">
        <v>0</v>
      </c>
      <c r="K134">
        <v>0</v>
      </c>
      <c r="M134">
        <v>0</v>
      </c>
      <c r="O134">
        <v>0</v>
      </c>
      <c r="Q134">
        <v>0</v>
      </c>
      <c r="R134">
        <v>0</v>
      </c>
    </row>
    <row r="135" spans="1:18" x14ac:dyDescent="0.3">
      <c r="A135" s="72">
        <v>512</v>
      </c>
      <c r="B135" s="94" t="s">
        <v>116</v>
      </c>
      <c r="C135" s="94"/>
      <c r="D135" s="428">
        <v>0</v>
      </c>
      <c r="F135">
        <v>0</v>
      </c>
      <c r="K135">
        <v>0</v>
      </c>
      <c r="M135">
        <v>0</v>
      </c>
      <c r="O135">
        <v>0</v>
      </c>
      <c r="Q135">
        <v>0</v>
      </c>
      <c r="R135">
        <v>0</v>
      </c>
    </row>
    <row r="136" spans="1:18" x14ac:dyDescent="0.3">
      <c r="A136" s="72">
        <v>513</v>
      </c>
      <c r="B136" s="94" t="s">
        <v>122</v>
      </c>
      <c r="C136" s="94"/>
      <c r="D136" s="428">
        <v>0</v>
      </c>
      <c r="F136">
        <v>0</v>
      </c>
      <c r="K136">
        <v>0</v>
      </c>
      <c r="M136">
        <v>0</v>
      </c>
      <c r="O136">
        <v>0</v>
      </c>
      <c r="Q136">
        <v>0</v>
      </c>
      <c r="R136">
        <v>0</v>
      </c>
    </row>
    <row r="137" spans="1:18" x14ac:dyDescent="0.3">
      <c r="A137" s="72">
        <v>514</v>
      </c>
      <c r="B137" s="94" t="s">
        <v>123</v>
      </c>
      <c r="C137" s="94"/>
      <c r="D137" s="428">
        <v>0</v>
      </c>
      <c r="F137">
        <v>0</v>
      </c>
      <c r="K137">
        <v>0</v>
      </c>
      <c r="M137">
        <v>0</v>
      </c>
      <c r="O137">
        <v>0</v>
      </c>
      <c r="Q137">
        <v>0</v>
      </c>
      <c r="R137">
        <v>0</v>
      </c>
    </row>
    <row r="138" spans="1:18" x14ac:dyDescent="0.3">
      <c r="A138" s="72">
        <v>515</v>
      </c>
      <c r="B138" s="94" t="s">
        <v>134</v>
      </c>
      <c r="C138" s="94"/>
      <c r="D138" s="428">
        <v>0</v>
      </c>
      <c r="F138">
        <v>0</v>
      </c>
      <c r="K138">
        <v>0</v>
      </c>
      <c r="M138">
        <v>0</v>
      </c>
      <c r="O138">
        <v>0</v>
      </c>
      <c r="Q138">
        <v>0</v>
      </c>
      <c r="R138">
        <v>0</v>
      </c>
    </row>
    <row r="139" spans="1:18" x14ac:dyDescent="0.3">
      <c r="A139" s="72">
        <v>516</v>
      </c>
      <c r="B139" s="94" t="s">
        <v>135</v>
      </c>
      <c r="C139" s="94"/>
      <c r="D139" s="428">
        <v>0</v>
      </c>
      <c r="F139">
        <v>0</v>
      </c>
      <c r="K139">
        <v>0</v>
      </c>
      <c r="M139">
        <v>0</v>
      </c>
      <c r="O139">
        <v>0</v>
      </c>
      <c r="Q139">
        <v>0</v>
      </c>
      <c r="R139">
        <v>0</v>
      </c>
    </row>
    <row r="140" spans="1:18" x14ac:dyDescent="0.3">
      <c r="A140" s="72">
        <v>517</v>
      </c>
      <c r="B140" s="94" t="s">
        <v>136</v>
      </c>
      <c r="C140" s="94"/>
      <c r="D140" s="428">
        <v>0</v>
      </c>
      <c r="F140">
        <v>0</v>
      </c>
      <c r="K140">
        <v>0</v>
      </c>
      <c r="M140">
        <v>0</v>
      </c>
      <c r="O140">
        <v>0</v>
      </c>
      <c r="Q140">
        <v>0</v>
      </c>
      <c r="R140">
        <v>0</v>
      </c>
    </row>
    <row r="141" spans="1:18" x14ac:dyDescent="0.3">
      <c r="A141" s="72">
        <v>518</v>
      </c>
      <c r="B141" s="94" t="s">
        <v>137</v>
      </c>
      <c r="C141" s="94"/>
      <c r="D141" s="428">
        <v>0</v>
      </c>
      <c r="F141">
        <v>0</v>
      </c>
      <c r="K141">
        <v>0</v>
      </c>
      <c r="M141">
        <v>0</v>
      </c>
      <c r="O141">
        <v>0</v>
      </c>
      <c r="Q141">
        <v>0</v>
      </c>
      <c r="R141">
        <v>0</v>
      </c>
    </row>
    <row r="142" spans="1:18" x14ac:dyDescent="0.3">
      <c r="A142" s="72">
        <v>519</v>
      </c>
      <c r="B142" s="94" t="s">
        <v>138</v>
      </c>
      <c r="C142" s="94"/>
      <c r="D142" s="428">
        <v>0</v>
      </c>
      <c r="F142">
        <v>0</v>
      </c>
      <c r="K142">
        <v>0</v>
      </c>
      <c r="M142">
        <v>0</v>
      </c>
      <c r="O142">
        <v>0</v>
      </c>
      <c r="Q142">
        <v>0</v>
      </c>
      <c r="R142">
        <v>0</v>
      </c>
    </row>
    <row r="143" spans="1:18" x14ac:dyDescent="0.3">
      <c r="A143" s="72">
        <v>520</v>
      </c>
      <c r="B143" s="94" t="s">
        <v>139</v>
      </c>
      <c r="C143" s="94"/>
      <c r="D143" s="428">
        <v>0</v>
      </c>
      <c r="F143">
        <v>0</v>
      </c>
      <c r="K143">
        <v>0</v>
      </c>
      <c r="M143">
        <v>0</v>
      </c>
      <c r="O143">
        <v>0</v>
      </c>
      <c r="Q143">
        <v>0</v>
      </c>
      <c r="R143">
        <v>0</v>
      </c>
    </row>
    <row r="144" spans="1:18" x14ac:dyDescent="0.3">
      <c r="A144" s="72">
        <v>521</v>
      </c>
      <c r="B144" s="94" t="s">
        <v>140</v>
      </c>
      <c r="C144" s="94"/>
      <c r="D144" s="428">
        <v>0</v>
      </c>
      <c r="F144">
        <v>0</v>
      </c>
      <c r="K144">
        <v>0</v>
      </c>
      <c r="M144">
        <v>0</v>
      </c>
      <c r="O144">
        <v>0</v>
      </c>
      <c r="Q144">
        <v>0</v>
      </c>
      <c r="R144">
        <v>0</v>
      </c>
    </row>
    <row r="145" spans="1:18" x14ac:dyDescent="0.3">
      <c r="A145" s="72">
        <v>522</v>
      </c>
      <c r="B145" s="94" t="s">
        <v>141</v>
      </c>
      <c r="C145" s="94"/>
      <c r="D145" s="428">
        <v>0</v>
      </c>
      <c r="F145">
        <v>0</v>
      </c>
      <c r="K145">
        <v>0</v>
      </c>
      <c r="M145">
        <v>0</v>
      </c>
      <c r="O145">
        <v>0</v>
      </c>
      <c r="Q145">
        <v>0</v>
      </c>
      <c r="R145">
        <v>0</v>
      </c>
    </row>
    <row r="146" spans="1:18" x14ac:dyDescent="0.3">
      <c r="A146" s="72">
        <v>523</v>
      </c>
      <c r="B146" s="94" t="s">
        <v>142</v>
      </c>
      <c r="C146" s="94"/>
      <c r="D146" s="428">
        <v>0</v>
      </c>
      <c r="F146">
        <v>0</v>
      </c>
      <c r="K146">
        <v>0</v>
      </c>
      <c r="M146">
        <v>0</v>
      </c>
      <c r="O146">
        <v>0</v>
      </c>
      <c r="Q146">
        <v>0</v>
      </c>
      <c r="R146">
        <v>0</v>
      </c>
    </row>
    <row r="147" spans="1:18" x14ac:dyDescent="0.3">
      <c r="A147" s="72">
        <v>524</v>
      </c>
      <c r="B147" s="94" t="s">
        <v>143</v>
      </c>
      <c r="C147" s="94"/>
      <c r="D147" s="428">
        <v>0</v>
      </c>
      <c r="F147">
        <v>0</v>
      </c>
      <c r="K147">
        <v>0</v>
      </c>
      <c r="M147">
        <v>0</v>
      </c>
      <c r="O147">
        <v>0</v>
      </c>
      <c r="Q147">
        <v>0</v>
      </c>
      <c r="R147">
        <v>0</v>
      </c>
    </row>
    <row r="148" spans="1:18" x14ac:dyDescent="0.3">
      <c r="A148" s="72">
        <v>525</v>
      </c>
      <c r="B148" s="94" t="s">
        <v>144</v>
      </c>
      <c r="C148" s="94"/>
      <c r="D148" s="428">
        <v>0</v>
      </c>
      <c r="F148">
        <v>0</v>
      </c>
      <c r="K148">
        <v>0</v>
      </c>
      <c r="M148">
        <v>0</v>
      </c>
      <c r="O148">
        <v>0</v>
      </c>
      <c r="Q148">
        <v>0</v>
      </c>
      <c r="R148">
        <v>0</v>
      </c>
    </row>
    <row r="149" spans="1:18" x14ac:dyDescent="0.3">
      <c r="A149" s="72">
        <v>526</v>
      </c>
      <c r="B149" s="94" t="s">
        <v>145</v>
      </c>
      <c r="C149" s="94"/>
      <c r="D149" s="428">
        <v>0</v>
      </c>
      <c r="F149">
        <v>0</v>
      </c>
      <c r="K149">
        <v>0</v>
      </c>
      <c r="M149">
        <v>0</v>
      </c>
      <c r="O149">
        <v>0</v>
      </c>
      <c r="Q149">
        <v>0</v>
      </c>
      <c r="R149">
        <v>0</v>
      </c>
    </row>
    <row r="150" spans="1:18" x14ac:dyDescent="0.3">
      <c r="A150" s="72">
        <v>527</v>
      </c>
      <c r="B150" s="94" t="s">
        <v>146</v>
      </c>
      <c r="C150" s="94"/>
      <c r="D150" s="428">
        <v>0</v>
      </c>
      <c r="F150">
        <v>0</v>
      </c>
      <c r="K150">
        <v>0</v>
      </c>
      <c r="M150">
        <v>0</v>
      </c>
      <c r="O150">
        <v>0</v>
      </c>
      <c r="Q150">
        <v>0</v>
      </c>
      <c r="R150">
        <v>0</v>
      </c>
    </row>
    <row r="151" spans="1:18" x14ac:dyDescent="0.3">
      <c r="A151" s="72">
        <v>528</v>
      </c>
      <c r="B151" s="94" t="s">
        <v>129</v>
      </c>
      <c r="C151" s="94"/>
      <c r="D151" s="428">
        <v>0</v>
      </c>
      <c r="F151">
        <v>0</v>
      </c>
      <c r="K151">
        <v>0</v>
      </c>
      <c r="M151">
        <v>0</v>
      </c>
      <c r="O151">
        <v>0</v>
      </c>
      <c r="Q151">
        <v>0</v>
      </c>
      <c r="R151">
        <v>0</v>
      </c>
    </row>
    <row r="152" spans="1:18" x14ac:dyDescent="0.3">
      <c r="A152" s="72">
        <v>529</v>
      </c>
      <c r="B152" s="94" t="s">
        <v>130</v>
      </c>
      <c r="C152" s="94"/>
      <c r="D152" s="428">
        <v>0</v>
      </c>
      <c r="F152">
        <v>0</v>
      </c>
      <c r="K152">
        <v>0</v>
      </c>
      <c r="M152">
        <v>0</v>
      </c>
      <c r="O152">
        <v>0</v>
      </c>
      <c r="Q152">
        <v>0</v>
      </c>
      <c r="R152">
        <v>0</v>
      </c>
    </row>
    <row r="153" spans="1:18" x14ac:dyDescent="0.3">
      <c r="A153" s="72">
        <v>530</v>
      </c>
      <c r="B153" s="94" t="s">
        <v>131</v>
      </c>
      <c r="C153" s="94"/>
      <c r="D153" s="428">
        <v>0</v>
      </c>
      <c r="F153">
        <v>0</v>
      </c>
      <c r="K153">
        <v>0</v>
      </c>
      <c r="M153">
        <v>0</v>
      </c>
      <c r="O153">
        <v>0</v>
      </c>
      <c r="Q153">
        <v>0</v>
      </c>
      <c r="R153">
        <v>0</v>
      </c>
    </row>
    <row r="154" spans="1:18" x14ac:dyDescent="0.3">
      <c r="A154" s="72">
        <v>531</v>
      </c>
      <c r="B154" s="94" t="s">
        <v>132</v>
      </c>
      <c r="C154" s="94"/>
      <c r="D154" s="428">
        <v>0</v>
      </c>
      <c r="F154">
        <v>0</v>
      </c>
      <c r="K154">
        <v>0</v>
      </c>
      <c r="M154">
        <v>0</v>
      </c>
      <c r="O154">
        <v>0</v>
      </c>
      <c r="Q154">
        <v>0</v>
      </c>
      <c r="R154">
        <v>0</v>
      </c>
    </row>
    <row r="155" spans="1:18" x14ac:dyDescent="0.3">
      <c r="A155" s="72">
        <v>532</v>
      </c>
      <c r="B155" s="94" t="s">
        <v>361</v>
      </c>
      <c r="C155" s="94"/>
      <c r="D155" s="428">
        <v>0</v>
      </c>
      <c r="F155">
        <v>0</v>
      </c>
      <c r="K155">
        <v>0</v>
      </c>
      <c r="M155">
        <v>0</v>
      </c>
      <c r="O155">
        <v>0</v>
      </c>
      <c r="Q155">
        <v>0</v>
      </c>
      <c r="R155">
        <v>0</v>
      </c>
    </row>
    <row r="156" spans="1:18" x14ac:dyDescent="0.3">
      <c r="A156" s="72">
        <v>533</v>
      </c>
      <c r="B156" s="94" t="s">
        <v>362</v>
      </c>
      <c r="C156" s="94"/>
      <c r="D156" s="428">
        <v>0</v>
      </c>
      <c r="F156">
        <v>0</v>
      </c>
      <c r="K156">
        <v>0</v>
      </c>
      <c r="M156">
        <v>0</v>
      </c>
      <c r="O156">
        <v>0</v>
      </c>
      <c r="Q156">
        <v>0</v>
      </c>
      <c r="R156">
        <v>0</v>
      </c>
    </row>
    <row r="157" spans="1:18" x14ac:dyDescent="0.3">
      <c r="A157" s="72">
        <v>534</v>
      </c>
      <c r="B157" s="94" t="s">
        <v>363</v>
      </c>
      <c r="C157" s="94"/>
      <c r="D157" s="428">
        <v>20283343</v>
      </c>
      <c r="F157">
        <v>12312657</v>
      </c>
      <c r="K157">
        <v>10346723</v>
      </c>
      <c r="M157">
        <v>10691553</v>
      </c>
      <c r="O157">
        <v>3883004</v>
      </c>
      <c r="Q157">
        <v>2953861</v>
      </c>
      <c r="R157">
        <v>9178195</v>
      </c>
    </row>
    <row r="158" spans="1:18" x14ac:dyDescent="0.3">
      <c r="A158" s="72">
        <v>535</v>
      </c>
      <c r="B158" s="94" t="s">
        <v>117</v>
      </c>
      <c r="C158" s="94"/>
      <c r="D158" s="428">
        <v>0</v>
      </c>
      <c r="F158">
        <v>0</v>
      </c>
      <c r="K158">
        <v>0</v>
      </c>
      <c r="M158">
        <v>0</v>
      </c>
      <c r="O158">
        <v>0</v>
      </c>
      <c r="Q158">
        <v>0</v>
      </c>
      <c r="R158">
        <v>0</v>
      </c>
    </row>
    <row r="159" spans="1:18" x14ac:dyDescent="0.3">
      <c r="A159" s="72">
        <v>536</v>
      </c>
      <c r="B159" s="94" t="s">
        <v>67</v>
      </c>
      <c r="C159" s="94"/>
      <c r="D159" s="428">
        <v>0</v>
      </c>
      <c r="F159">
        <v>0</v>
      </c>
      <c r="K159">
        <v>0</v>
      </c>
      <c r="M159">
        <v>0</v>
      </c>
      <c r="O159">
        <v>0</v>
      </c>
      <c r="Q159">
        <v>0</v>
      </c>
      <c r="R159">
        <v>0</v>
      </c>
    </row>
    <row r="160" spans="1:18" x14ac:dyDescent="0.3">
      <c r="A160" s="72">
        <v>537</v>
      </c>
      <c r="B160" s="94" t="s">
        <v>151</v>
      </c>
      <c r="C160" s="94"/>
      <c r="D160" s="428">
        <v>0</v>
      </c>
      <c r="F160">
        <v>0</v>
      </c>
      <c r="K160">
        <v>0</v>
      </c>
      <c r="M160">
        <v>0</v>
      </c>
      <c r="O160">
        <v>0</v>
      </c>
      <c r="Q160">
        <v>0</v>
      </c>
      <c r="R160">
        <v>0</v>
      </c>
    </row>
    <row r="161" spans="1:18" x14ac:dyDescent="0.3">
      <c r="A161" s="72">
        <v>538</v>
      </c>
      <c r="B161" s="94" t="s">
        <v>150</v>
      </c>
      <c r="C161" s="94"/>
      <c r="D161" s="428">
        <v>0</v>
      </c>
      <c r="F161">
        <v>0</v>
      </c>
      <c r="K161">
        <v>0</v>
      </c>
      <c r="M161">
        <v>0</v>
      </c>
      <c r="O161">
        <v>0</v>
      </c>
      <c r="Q161">
        <v>0</v>
      </c>
      <c r="R161">
        <v>0</v>
      </c>
    </row>
    <row r="162" spans="1:18" x14ac:dyDescent="0.3">
      <c r="A162" s="72">
        <v>540</v>
      </c>
      <c r="B162" s="94" t="s">
        <v>125</v>
      </c>
      <c r="C162" s="94"/>
      <c r="D162" s="428">
        <v>0</v>
      </c>
      <c r="F162">
        <v>0</v>
      </c>
      <c r="K162">
        <v>0</v>
      </c>
      <c r="M162">
        <v>0</v>
      </c>
      <c r="O162">
        <v>0</v>
      </c>
      <c r="Q162">
        <v>0</v>
      </c>
      <c r="R162">
        <v>0</v>
      </c>
    </row>
    <row r="163" spans="1:18" x14ac:dyDescent="0.3">
      <c r="A163" s="72">
        <v>541</v>
      </c>
      <c r="B163" s="94" t="s">
        <v>167</v>
      </c>
      <c r="C163" s="94"/>
      <c r="D163" s="428">
        <v>0</v>
      </c>
      <c r="F163">
        <v>0</v>
      </c>
      <c r="K163">
        <v>0</v>
      </c>
      <c r="M163">
        <v>0</v>
      </c>
      <c r="O163">
        <v>0</v>
      </c>
      <c r="Q163">
        <v>0</v>
      </c>
      <c r="R163">
        <v>0</v>
      </c>
    </row>
    <row r="164" spans="1:18" x14ac:dyDescent="0.3">
      <c r="A164" s="72">
        <v>542</v>
      </c>
      <c r="B164" s="94" t="s">
        <v>364</v>
      </c>
      <c r="C164" s="94"/>
      <c r="D164" s="428">
        <v>0</v>
      </c>
      <c r="F164">
        <v>0</v>
      </c>
      <c r="K164">
        <v>0</v>
      </c>
      <c r="M164">
        <v>0</v>
      </c>
      <c r="O164">
        <v>0</v>
      </c>
      <c r="Q164">
        <v>0</v>
      </c>
      <c r="R164">
        <v>0</v>
      </c>
    </row>
    <row r="165" spans="1:18" x14ac:dyDescent="0.3">
      <c r="A165" s="72">
        <v>544</v>
      </c>
      <c r="B165" s="94" t="s">
        <v>18</v>
      </c>
      <c r="C165" s="94"/>
      <c r="D165" s="428">
        <v>0</v>
      </c>
      <c r="F165">
        <v>0</v>
      </c>
      <c r="K165">
        <v>0</v>
      </c>
      <c r="M165">
        <v>0</v>
      </c>
      <c r="O165">
        <v>0</v>
      </c>
      <c r="Q165">
        <v>0</v>
      </c>
      <c r="R165">
        <v>0</v>
      </c>
    </row>
    <row r="166" spans="1:18" x14ac:dyDescent="0.3">
      <c r="A166" s="345">
        <v>545</v>
      </c>
      <c r="B166" s="346" t="s">
        <v>19</v>
      </c>
      <c r="C166" s="346"/>
      <c r="D166" s="428">
        <v>0</v>
      </c>
      <c r="F166">
        <v>0</v>
      </c>
      <c r="K166">
        <v>0</v>
      </c>
      <c r="M166">
        <v>0</v>
      </c>
      <c r="O166">
        <v>0</v>
      </c>
      <c r="Q166">
        <v>0</v>
      </c>
      <c r="R166">
        <v>0</v>
      </c>
    </row>
    <row r="167" spans="1:18" x14ac:dyDescent="0.3">
      <c r="A167" s="72">
        <v>546</v>
      </c>
      <c r="B167" s="94" t="s">
        <v>365</v>
      </c>
      <c r="C167" s="94"/>
      <c r="D167" s="428">
        <v>0</v>
      </c>
      <c r="F167">
        <v>0</v>
      </c>
      <c r="K167">
        <v>0</v>
      </c>
      <c r="M167">
        <v>0</v>
      </c>
      <c r="O167">
        <v>0</v>
      </c>
      <c r="Q167">
        <v>0</v>
      </c>
      <c r="R167">
        <v>0</v>
      </c>
    </row>
    <row r="168" spans="1:18" x14ac:dyDescent="0.3">
      <c r="A168" s="72">
        <v>547</v>
      </c>
      <c r="B168" s="94" t="s">
        <v>366</v>
      </c>
      <c r="C168" s="94"/>
      <c r="D168" s="428">
        <v>3</v>
      </c>
      <c r="F168">
        <v>2</v>
      </c>
      <c r="K168">
        <v>2</v>
      </c>
      <c r="M168">
        <v>2</v>
      </c>
      <c r="O168">
        <v>0</v>
      </c>
      <c r="Q168">
        <v>2</v>
      </c>
      <c r="R168">
        <v>2</v>
      </c>
    </row>
    <row r="169" spans="1:18" x14ac:dyDescent="0.3">
      <c r="A169" s="338">
        <v>554</v>
      </c>
      <c r="B169" s="335" t="s">
        <v>170</v>
      </c>
      <c r="C169" s="335"/>
      <c r="D169" s="428"/>
    </row>
    <row r="170" spans="1:18" x14ac:dyDescent="0.3">
      <c r="A170" s="338">
        <v>555</v>
      </c>
      <c r="B170" s="335" t="s">
        <v>171</v>
      </c>
      <c r="C170" s="335"/>
      <c r="D170" s="428"/>
    </row>
    <row r="171" spans="1:18" x14ac:dyDescent="0.3">
      <c r="A171" s="338">
        <v>556</v>
      </c>
      <c r="B171" s="335" t="s">
        <v>172</v>
      </c>
      <c r="C171" s="335"/>
      <c r="D171" s="428"/>
    </row>
    <row r="172" spans="1:18" x14ac:dyDescent="0.3">
      <c r="A172" s="338">
        <v>557</v>
      </c>
      <c r="B172" s="335" t="s">
        <v>173</v>
      </c>
      <c r="C172" s="335"/>
      <c r="D172" s="428"/>
    </row>
    <row r="173" spans="1:18" x14ac:dyDescent="0.3">
      <c r="A173" s="72">
        <v>558</v>
      </c>
      <c r="B173" s="94" t="s">
        <v>367</v>
      </c>
      <c r="C173" s="94"/>
      <c r="D173" s="428">
        <v>0</v>
      </c>
      <c r="F173">
        <v>0</v>
      </c>
      <c r="K173">
        <v>0</v>
      </c>
      <c r="M173">
        <v>0</v>
      </c>
      <c r="O173">
        <v>0</v>
      </c>
      <c r="Q173">
        <v>0</v>
      </c>
      <c r="R173">
        <v>0</v>
      </c>
    </row>
    <row r="174" spans="1:18" x14ac:dyDescent="0.3">
      <c r="A174" s="72">
        <v>559</v>
      </c>
      <c r="B174" s="94" t="s">
        <v>368</v>
      </c>
      <c r="C174" s="94"/>
      <c r="D174" s="428">
        <v>0</v>
      </c>
      <c r="F174">
        <v>0</v>
      </c>
      <c r="K174">
        <v>0</v>
      </c>
      <c r="M174">
        <v>0</v>
      </c>
      <c r="O174">
        <v>0</v>
      </c>
      <c r="Q174">
        <v>0</v>
      </c>
      <c r="R174">
        <v>0</v>
      </c>
    </row>
    <row r="175" spans="1:18" x14ac:dyDescent="0.3">
      <c r="A175" s="72">
        <v>560</v>
      </c>
      <c r="B175" s="94" t="s">
        <v>369</v>
      </c>
      <c r="C175" s="94"/>
      <c r="D175" s="428">
        <v>0</v>
      </c>
      <c r="F175">
        <v>0</v>
      </c>
      <c r="K175">
        <v>0</v>
      </c>
      <c r="M175">
        <v>0</v>
      </c>
      <c r="O175">
        <v>0</v>
      </c>
      <c r="Q175">
        <v>0</v>
      </c>
      <c r="R175">
        <v>0</v>
      </c>
    </row>
    <row r="176" spans="1:18" x14ac:dyDescent="0.3">
      <c r="A176" s="72">
        <v>561</v>
      </c>
      <c r="B176" s="94" t="s">
        <v>370</v>
      </c>
      <c r="C176" s="94"/>
      <c r="D176" s="428">
        <v>0</v>
      </c>
      <c r="F176">
        <v>0</v>
      </c>
      <c r="K176">
        <v>0</v>
      </c>
      <c r="M176">
        <v>0</v>
      </c>
      <c r="O176">
        <v>0</v>
      </c>
      <c r="Q176">
        <v>0</v>
      </c>
      <c r="R176">
        <v>0</v>
      </c>
    </row>
    <row r="177" spans="1:18" x14ac:dyDescent="0.3">
      <c r="A177" s="72">
        <v>562</v>
      </c>
      <c r="B177" s="94" t="s">
        <v>371</v>
      </c>
      <c r="C177" s="94"/>
      <c r="D177" s="428">
        <v>0</v>
      </c>
      <c r="F177">
        <v>0</v>
      </c>
      <c r="K177">
        <v>0</v>
      </c>
      <c r="M177">
        <v>0</v>
      </c>
      <c r="O177">
        <v>0</v>
      </c>
      <c r="Q177">
        <v>0</v>
      </c>
      <c r="R177">
        <v>0</v>
      </c>
    </row>
    <row r="178" spans="1:18" x14ac:dyDescent="0.3">
      <c r="A178" s="72">
        <v>563</v>
      </c>
      <c r="B178" s="94" t="s">
        <v>372</v>
      </c>
      <c r="C178" s="94"/>
      <c r="D178" s="428">
        <v>0</v>
      </c>
      <c r="F178">
        <v>0</v>
      </c>
      <c r="K178">
        <v>0</v>
      </c>
      <c r="M178">
        <v>0</v>
      </c>
      <c r="O178">
        <v>0</v>
      </c>
      <c r="Q178">
        <v>0</v>
      </c>
      <c r="R178">
        <v>0</v>
      </c>
    </row>
    <row r="179" spans="1:18" x14ac:dyDescent="0.3">
      <c r="A179" s="72">
        <v>564</v>
      </c>
      <c r="B179" s="94" t="s">
        <v>373</v>
      </c>
      <c r="C179" s="94"/>
      <c r="D179" s="428">
        <v>0</v>
      </c>
      <c r="F179">
        <v>0</v>
      </c>
      <c r="K179">
        <v>0</v>
      </c>
      <c r="M179">
        <v>0</v>
      </c>
      <c r="O179">
        <v>0</v>
      </c>
      <c r="Q179">
        <v>0</v>
      </c>
      <c r="R179">
        <v>0</v>
      </c>
    </row>
    <row r="180" spans="1:18" x14ac:dyDescent="0.3">
      <c r="A180" s="72">
        <v>565</v>
      </c>
      <c r="B180" s="94" t="s">
        <v>374</v>
      </c>
      <c r="C180" s="94"/>
      <c r="D180" s="428">
        <v>0</v>
      </c>
      <c r="F180">
        <v>0</v>
      </c>
      <c r="K180">
        <v>0</v>
      </c>
      <c r="M180">
        <v>0</v>
      </c>
      <c r="O180">
        <v>0</v>
      </c>
      <c r="Q180">
        <v>0</v>
      </c>
      <c r="R180">
        <v>0</v>
      </c>
    </row>
    <row r="181" spans="1:18" x14ac:dyDescent="0.3">
      <c r="A181" s="72">
        <v>566</v>
      </c>
      <c r="B181" s="94" t="s">
        <v>375</v>
      </c>
      <c r="C181" s="94"/>
      <c r="D181" s="428">
        <v>0</v>
      </c>
      <c r="F181">
        <v>0</v>
      </c>
      <c r="K181">
        <v>0</v>
      </c>
      <c r="M181">
        <v>0</v>
      </c>
      <c r="O181">
        <v>0</v>
      </c>
      <c r="Q181">
        <v>0</v>
      </c>
      <c r="R181">
        <v>0</v>
      </c>
    </row>
    <row r="182" spans="1:18" x14ac:dyDescent="0.3">
      <c r="A182" s="72">
        <v>567</v>
      </c>
      <c r="B182" s="94" t="s">
        <v>376</v>
      </c>
      <c r="C182" s="94"/>
      <c r="D182" s="428">
        <v>0</v>
      </c>
      <c r="F182">
        <v>0</v>
      </c>
      <c r="K182">
        <v>0</v>
      </c>
      <c r="M182">
        <v>0</v>
      </c>
      <c r="O182">
        <v>0</v>
      </c>
      <c r="Q182">
        <v>0</v>
      </c>
      <c r="R182">
        <v>0</v>
      </c>
    </row>
    <row r="183" spans="1:18" x14ac:dyDescent="0.3">
      <c r="A183" s="72">
        <v>568</v>
      </c>
      <c r="B183" s="94" t="s">
        <v>377</v>
      </c>
      <c r="C183" s="94"/>
      <c r="D183" s="428">
        <v>0</v>
      </c>
      <c r="F183">
        <v>0</v>
      </c>
      <c r="K183">
        <v>0</v>
      </c>
      <c r="M183">
        <v>0</v>
      </c>
      <c r="O183">
        <v>0</v>
      </c>
      <c r="Q183">
        <v>0</v>
      </c>
      <c r="R183">
        <v>0</v>
      </c>
    </row>
    <row r="184" spans="1:18" x14ac:dyDescent="0.3">
      <c r="A184" s="72">
        <v>569</v>
      </c>
      <c r="B184" s="94" t="s">
        <v>378</v>
      </c>
      <c r="C184" s="94"/>
      <c r="D184" s="428">
        <v>0</v>
      </c>
      <c r="F184">
        <v>0</v>
      </c>
      <c r="K184">
        <v>0</v>
      </c>
      <c r="M184">
        <v>0</v>
      </c>
      <c r="O184">
        <v>0</v>
      </c>
      <c r="Q184">
        <v>0</v>
      </c>
      <c r="R184">
        <v>0</v>
      </c>
    </row>
    <row r="185" spans="1:18" x14ac:dyDescent="0.3">
      <c r="A185" s="72">
        <v>571</v>
      </c>
      <c r="B185" s="94" t="s">
        <v>290</v>
      </c>
      <c r="C185" s="94"/>
      <c r="D185" s="428">
        <v>0</v>
      </c>
      <c r="F185">
        <v>0</v>
      </c>
      <c r="K185">
        <v>0</v>
      </c>
      <c r="M185">
        <v>0</v>
      </c>
      <c r="O185">
        <v>0</v>
      </c>
      <c r="Q185">
        <v>0</v>
      </c>
      <c r="R185">
        <v>0</v>
      </c>
    </row>
    <row r="186" spans="1:18" x14ac:dyDescent="0.3">
      <c r="A186" s="72">
        <v>572</v>
      </c>
      <c r="B186" s="94" t="s">
        <v>291</v>
      </c>
      <c r="C186" s="94"/>
      <c r="D186" s="428">
        <v>0</v>
      </c>
      <c r="F186">
        <v>0</v>
      </c>
      <c r="K186">
        <v>0</v>
      </c>
      <c r="M186">
        <v>0</v>
      </c>
      <c r="O186">
        <v>0</v>
      </c>
      <c r="Q186">
        <v>0</v>
      </c>
      <c r="R186">
        <v>0</v>
      </c>
    </row>
    <row r="187" spans="1:18" x14ac:dyDescent="0.3">
      <c r="A187" s="72">
        <v>573</v>
      </c>
      <c r="B187" s="94" t="s">
        <v>300</v>
      </c>
      <c r="C187" s="94"/>
      <c r="D187" s="428">
        <v>0</v>
      </c>
      <c r="F187">
        <v>0</v>
      </c>
      <c r="K187">
        <v>0</v>
      </c>
      <c r="M187">
        <v>0</v>
      </c>
      <c r="O187">
        <v>0</v>
      </c>
      <c r="Q187">
        <v>0</v>
      </c>
      <c r="R187">
        <v>0</v>
      </c>
    </row>
    <row r="188" spans="1:18" x14ac:dyDescent="0.3">
      <c r="A188" s="72">
        <v>575</v>
      </c>
      <c r="B188" s="94" t="s">
        <v>160</v>
      </c>
      <c r="C188" s="94"/>
      <c r="D188" s="428">
        <v>0</v>
      </c>
      <c r="F188">
        <v>0</v>
      </c>
      <c r="K188">
        <v>0</v>
      </c>
      <c r="M188">
        <v>0</v>
      </c>
      <c r="O188">
        <v>0</v>
      </c>
      <c r="Q188">
        <v>0</v>
      </c>
      <c r="R188">
        <v>0</v>
      </c>
    </row>
    <row r="189" spans="1:18" x14ac:dyDescent="0.3">
      <c r="A189" s="341">
        <v>576</v>
      </c>
      <c r="B189" s="342" t="s">
        <v>161</v>
      </c>
      <c r="C189" s="342"/>
      <c r="D189" s="428">
        <v>0</v>
      </c>
      <c r="F189">
        <v>0</v>
      </c>
      <c r="K189">
        <v>0</v>
      </c>
      <c r="M189">
        <v>0</v>
      </c>
      <c r="O189">
        <v>0</v>
      </c>
      <c r="Q189">
        <v>0</v>
      </c>
      <c r="R189">
        <v>0</v>
      </c>
    </row>
    <row r="190" spans="1:18" x14ac:dyDescent="0.3">
      <c r="A190" s="345">
        <v>577</v>
      </c>
      <c r="B190" s="346" t="s">
        <v>379</v>
      </c>
      <c r="C190" s="346"/>
      <c r="D190" s="428">
        <v>1</v>
      </c>
      <c r="F190">
        <v>1</v>
      </c>
      <c r="K190">
        <v>2</v>
      </c>
      <c r="M190">
        <v>1</v>
      </c>
      <c r="O190">
        <v>1</v>
      </c>
      <c r="Q190">
        <v>2</v>
      </c>
      <c r="R190">
        <v>2</v>
      </c>
    </row>
    <row r="191" spans="1:18" x14ac:dyDescent="0.3">
      <c r="A191" s="72">
        <v>578</v>
      </c>
      <c r="B191" s="94" t="s">
        <v>380</v>
      </c>
      <c r="C191" s="94"/>
      <c r="D191" s="428">
        <v>0</v>
      </c>
      <c r="F191">
        <v>0</v>
      </c>
      <c r="K191">
        <v>0</v>
      </c>
      <c r="M191">
        <v>0</v>
      </c>
      <c r="O191">
        <v>0</v>
      </c>
      <c r="Q191">
        <v>0</v>
      </c>
      <c r="R191">
        <v>0</v>
      </c>
    </row>
    <row r="192" spans="1:18" x14ac:dyDescent="0.3">
      <c r="A192" s="72">
        <v>579</v>
      </c>
      <c r="B192" s="94" t="s">
        <v>381</v>
      </c>
      <c r="C192" s="94"/>
      <c r="D192" s="428">
        <v>0</v>
      </c>
      <c r="F192">
        <v>0</v>
      </c>
      <c r="K192">
        <v>0</v>
      </c>
      <c r="M192">
        <v>0</v>
      </c>
      <c r="O192">
        <v>0</v>
      </c>
      <c r="Q192">
        <v>0</v>
      </c>
      <c r="R192">
        <v>0</v>
      </c>
    </row>
    <row r="193" spans="1:18" x14ac:dyDescent="0.3">
      <c r="A193" s="72">
        <v>580</v>
      </c>
      <c r="B193" s="94" t="s">
        <v>382</v>
      </c>
      <c r="C193" s="94"/>
      <c r="D193" s="428">
        <v>0</v>
      </c>
      <c r="F193">
        <v>0</v>
      </c>
      <c r="K193">
        <v>0</v>
      </c>
      <c r="M193">
        <v>0</v>
      </c>
      <c r="O193">
        <v>0</v>
      </c>
      <c r="Q193">
        <v>0</v>
      </c>
      <c r="R193">
        <v>0</v>
      </c>
    </row>
    <row r="194" spans="1:18" x14ac:dyDescent="0.3">
      <c r="A194" s="72">
        <v>581</v>
      </c>
      <c r="B194" s="94" t="s">
        <v>383</v>
      </c>
      <c r="C194" s="94"/>
      <c r="D194" s="428">
        <v>0</v>
      </c>
      <c r="F194">
        <v>0</v>
      </c>
      <c r="K194">
        <v>0</v>
      </c>
      <c r="M194">
        <v>0</v>
      </c>
      <c r="O194">
        <v>0</v>
      </c>
      <c r="Q194">
        <v>0</v>
      </c>
      <c r="R194">
        <v>0</v>
      </c>
    </row>
    <row r="195" spans="1:18" x14ac:dyDescent="0.3">
      <c r="A195" s="72">
        <v>585</v>
      </c>
      <c r="B195" s="94" t="s">
        <v>384</v>
      </c>
      <c r="C195" s="94"/>
      <c r="D195" s="428">
        <v>0</v>
      </c>
      <c r="F195">
        <v>0</v>
      </c>
      <c r="K195">
        <v>0</v>
      </c>
      <c r="M195">
        <v>0</v>
      </c>
      <c r="O195">
        <v>0</v>
      </c>
      <c r="Q195">
        <v>0</v>
      </c>
      <c r="R195">
        <v>0</v>
      </c>
    </row>
    <row r="196" spans="1:18" x14ac:dyDescent="0.3">
      <c r="A196" s="72">
        <v>586</v>
      </c>
      <c r="B196" s="94" t="s">
        <v>385</v>
      </c>
      <c r="C196" s="94"/>
      <c r="D196" s="428">
        <v>0</v>
      </c>
      <c r="F196">
        <v>0</v>
      </c>
      <c r="K196">
        <v>0</v>
      </c>
      <c r="M196">
        <v>0</v>
      </c>
      <c r="O196">
        <v>0</v>
      </c>
      <c r="Q196">
        <v>0</v>
      </c>
      <c r="R196">
        <v>0</v>
      </c>
    </row>
    <row r="197" spans="1:18" x14ac:dyDescent="0.3">
      <c r="A197" s="72">
        <v>587</v>
      </c>
      <c r="B197" s="94" t="s">
        <v>386</v>
      </c>
      <c r="C197" s="94"/>
      <c r="D197" s="428">
        <v>0</v>
      </c>
      <c r="F197">
        <v>0</v>
      </c>
      <c r="K197">
        <v>0</v>
      </c>
      <c r="M197">
        <v>0</v>
      </c>
      <c r="O197">
        <v>0</v>
      </c>
      <c r="Q197">
        <v>0</v>
      </c>
      <c r="R197">
        <v>0</v>
      </c>
    </row>
    <row r="198" spans="1:18" x14ac:dyDescent="0.3">
      <c r="A198" s="72">
        <v>588</v>
      </c>
      <c r="B198" s="94" t="s">
        <v>387</v>
      </c>
      <c r="C198" s="94"/>
      <c r="D198" s="428">
        <v>0</v>
      </c>
      <c r="F198">
        <v>0</v>
      </c>
      <c r="K198">
        <v>0</v>
      </c>
      <c r="M198">
        <v>0</v>
      </c>
      <c r="O198">
        <v>0</v>
      </c>
      <c r="Q198">
        <v>0</v>
      </c>
      <c r="R198">
        <v>0</v>
      </c>
    </row>
    <row r="199" spans="1:18" x14ac:dyDescent="0.3">
      <c r="A199" s="72">
        <v>589</v>
      </c>
      <c r="B199" s="94" t="s">
        <v>388</v>
      </c>
      <c r="C199" s="94"/>
      <c r="D199" s="428">
        <v>0</v>
      </c>
      <c r="F199">
        <v>0</v>
      </c>
      <c r="K199">
        <v>0</v>
      </c>
      <c r="M199">
        <v>0</v>
      </c>
      <c r="O199">
        <v>0</v>
      </c>
      <c r="Q199">
        <v>0</v>
      </c>
      <c r="R199">
        <v>0</v>
      </c>
    </row>
    <row r="200" spans="1:18" x14ac:dyDescent="0.3">
      <c r="A200" s="348">
        <v>591</v>
      </c>
      <c r="B200" s="349" t="s">
        <v>179</v>
      </c>
      <c r="C200" s="349"/>
      <c r="D200" s="428">
        <v>475152329</v>
      </c>
      <c r="F200">
        <v>320609706</v>
      </c>
      <c r="K200">
        <v>282990756</v>
      </c>
      <c r="M200">
        <v>271055686</v>
      </c>
      <c r="O200">
        <v>117501396</v>
      </c>
      <c r="Q200">
        <v>66482347</v>
      </c>
      <c r="R200">
        <v>229371590</v>
      </c>
    </row>
    <row r="201" spans="1:18" x14ac:dyDescent="0.3">
      <c r="A201" s="348">
        <v>592</v>
      </c>
      <c r="B201" s="349" t="s">
        <v>180</v>
      </c>
      <c r="C201" s="349"/>
      <c r="D201" s="428">
        <v>71521845</v>
      </c>
      <c r="F201">
        <v>21064594</v>
      </c>
      <c r="K201">
        <v>16763179</v>
      </c>
      <c r="M201">
        <v>53368978</v>
      </c>
      <c r="O201">
        <v>2602934</v>
      </c>
      <c r="Q201">
        <v>9877166</v>
      </c>
      <c r="R201">
        <v>84885659</v>
      </c>
    </row>
    <row r="202" spans="1:18" x14ac:dyDescent="0.3">
      <c r="A202" s="72">
        <v>593</v>
      </c>
      <c r="B202" s="94" t="s">
        <v>389</v>
      </c>
      <c r="C202" s="94"/>
      <c r="D202" s="428">
        <v>0</v>
      </c>
      <c r="F202">
        <v>0</v>
      </c>
      <c r="K202">
        <v>0</v>
      </c>
      <c r="M202">
        <v>0</v>
      </c>
      <c r="O202">
        <v>0</v>
      </c>
      <c r="Q202">
        <v>0</v>
      </c>
      <c r="R202">
        <v>0</v>
      </c>
    </row>
    <row r="203" spans="1:18" x14ac:dyDescent="0.3">
      <c r="A203" s="72">
        <v>594</v>
      </c>
      <c r="B203" s="94" t="s">
        <v>390</v>
      </c>
      <c r="C203" s="94"/>
      <c r="D203" s="428">
        <v>0</v>
      </c>
      <c r="F203">
        <v>0</v>
      </c>
      <c r="K203">
        <v>0</v>
      </c>
      <c r="M203">
        <v>0</v>
      </c>
      <c r="O203">
        <v>0</v>
      </c>
      <c r="Q203">
        <v>0</v>
      </c>
      <c r="R203">
        <v>0</v>
      </c>
    </row>
    <row r="204" spans="1:18" x14ac:dyDescent="0.3">
      <c r="A204" s="72">
        <v>596</v>
      </c>
      <c r="B204" s="94" t="s">
        <v>184</v>
      </c>
      <c r="C204" s="94"/>
      <c r="D204" s="428">
        <v>0</v>
      </c>
      <c r="F204">
        <v>0</v>
      </c>
      <c r="K204">
        <v>0</v>
      </c>
      <c r="M204">
        <v>0</v>
      </c>
      <c r="O204">
        <v>0</v>
      </c>
      <c r="Q204">
        <v>0</v>
      </c>
      <c r="R204">
        <v>0</v>
      </c>
    </row>
    <row r="205" spans="1:18" x14ac:dyDescent="0.3">
      <c r="A205" s="72">
        <v>597</v>
      </c>
      <c r="B205" s="94" t="s">
        <v>186</v>
      </c>
      <c r="C205" s="94"/>
      <c r="D205" s="428">
        <v>0</v>
      </c>
      <c r="F205">
        <v>0</v>
      </c>
      <c r="K205">
        <v>0</v>
      </c>
      <c r="M205">
        <v>0</v>
      </c>
      <c r="O205">
        <v>0</v>
      </c>
      <c r="Q205">
        <v>0</v>
      </c>
      <c r="R205">
        <v>0</v>
      </c>
    </row>
    <row r="206" spans="1:18" x14ac:dyDescent="0.3">
      <c r="A206" s="72">
        <v>598</v>
      </c>
      <c r="B206" s="94" t="s">
        <v>188</v>
      </c>
      <c r="C206" s="94"/>
      <c r="D206" s="428">
        <v>0</v>
      </c>
      <c r="F206">
        <v>0</v>
      </c>
      <c r="K206">
        <v>0</v>
      </c>
      <c r="M206">
        <v>0</v>
      </c>
      <c r="O206">
        <v>0</v>
      </c>
      <c r="Q206">
        <v>0</v>
      </c>
      <c r="R206">
        <v>0</v>
      </c>
    </row>
    <row r="207" spans="1:18" x14ac:dyDescent="0.3">
      <c r="A207" s="72">
        <v>599</v>
      </c>
      <c r="B207" s="94" t="s">
        <v>187</v>
      </c>
      <c r="C207" s="94"/>
      <c r="D207" s="428">
        <v>0</v>
      </c>
      <c r="F207">
        <v>0</v>
      </c>
      <c r="K207">
        <v>0</v>
      </c>
      <c r="M207">
        <v>0</v>
      </c>
      <c r="O207">
        <v>0</v>
      </c>
      <c r="Q207">
        <v>0</v>
      </c>
      <c r="R207">
        <v>0</v>
      </c>
    </row>
    <row r="208" spans="1:18" x14ac:dyDescent="0.3">
      <c r="A208" s="72">
        <v>602</v>
      </c>
      <c r="B208" s="94" t="s">
        <v>189</v>
      </c>
      <c r="C208" s="94"/>
      <c r="D208" s="428">
        <v>0</v>
      </c>
      <c r="F208">
        <v>0</v>
      </c>
      <c r="K208">
        <v>0</v>
      </c>
      <c r="M208">
        <v>0</v>
      </c>
      <c r="O208">
        <v>0</v>
      </c>
      <c r="Q208">
        <v>0</v>
      </c>
      <c r="R208">
        <v>0</v>
      </c>
    </row>
    <row r="209" spans="1:18" x14ac:dyDescent="0.3">
      <c r="A209" s="338">
        <v>606</v>
      </c>
      <c r="B209" s="335" t="s">
        <v>391</v>
      </c>
      <c r="C209" s="335"/>
      <c r="D209" s="428"/>
    </row>
    <row r="210" spans="1:18" x14ac:dyDescent="0.3">
      <c r="A210" s="72">
        <v>619</v>
      </c>
      <c r="B210" s="94" t="s">
        <v>392</v>
      </c>
      <c r="C210" s="94"/>
      <c r="D210" s="428">
        <v>0</v>
      </c>
      <c r="F210">
        <v>0</v>
      </c>
      <c r="K210">
        <v>0</v>
      </c>
      <c r="M210">
        <v>0</v>
      </c>
      <c r="O210">
        <v>0</v>
      </c>
      <c r="Q210">
        <v>0</v>
      </c>
      <c r="R210">
        <v>0</v>
      </c>
    </row>
    <row r="211" spans="1:18" x14ac:dyDescent="0.3">
      <c r="A211" s="345">
        <v>620</v>
      </c>
      <c r="B211" s="346" t="s">
        <v>393</v>
      </c>
      <c r="C211" s="346"/>
      <c r="D211" s="428">
        <v>2</v>
      </c>
      <c r="F211">
        <v>2</v>
      </c>
      <c r="K211">
        <v>2</v>
      </c>
      <c r="M211">
        <v>1</v>
      </c>
      <c r="O211">
        <v>2</v>
      </c>
      <c r="Q211">
        <v>2</v>
      </c>
      <c r="R211">
        <v>2</v>
      </c>
    </row>
    <row r="212" spans="1:18" x14ac:dyDescent="0.3">
      <c r="A212" s="72">
        <v>621</v>
      </c>
      <c r="B212" s="94" t="s">
        <v>394</v>
      </c>
      <c r="C212" s="94"/>
      <c r="D212" s="428">
        <v>0</v>
      </c>
      <c r="F212">
        <v>0</v>
      </c>
      <c r="K212">
        <v>0</v>
      </c>
      <c r="M212">
        <v>0</v>
      </c>
      <c r="O212">
        <v>0</v>
      </c>
      <c r="Q212">
        <v>0</v>
      </c>
      <c r="R212">
        <v>0</v>
      </c>
    </row>
    <row r="213" spans="1:18" x14ac:dyDescent="0.3">
      <c r="A213" s="72">
        <v>622</v>
      </c>
      <c r="B213" s="94" t="s">
        <v>395</v>
      </c>
      <c r="C213" s="94"/>
      <c r="D213" s="428">
        <v>0</v>
      </c>
      <c r="F213">
        <v>0</v>
      </c>
      <c r="K213">
        <v>0</v>
      </c>
      <c r="M213">
        <v>0</v>
      </c>
      <c r="O213">
        <v>291094</v>
      </c>
      <c r="Q213">
        <v>0</v>
      </c>
      <c r="R213">
        <v>0</v>
      </c>
    </row>
    <row r="214" spans="1:18" x14ac:dyDescent="0.3">
      <c r="A214" s="345">
        <v>624</v>
      </c>
      <c r="B214" s="346" t="s">
        <v>197</v>
      </c>
      <c r="C214" s="346"/>
      <c r="D214" s="428">
        <v>0</v>
      </c>
      <c r="F214">
        <v>0</v>
      </c>
      <c r="K214">
        <v>0</v>
      </c>
      <c r="M214">
        <v>0</v>
      </c>
      <c r="O214">
        <v>0</v>
      </c>
      <c r="Q214">
        <v>0</v>
      </c>
      <c r="R214">
        <v>0</v>
      </c>
    </row>
    <row r="215" spans="1:18" x14ac:dyDescent="0.3">
      <c r="A215" s="343">
        <v>626</v>
      </c>
      <c r="B215" s="344" t="s">
        <v>396</v>
      </c>
      <c r="C215" s="344"/>
      <c r="D215" s="428">
        <v>0</v>
      </c>
      <c r="F215">
        <v>0</v>
      </c>
      <c r="K215">
        <v>0</v>
      </c>
      <c r="M215">
        <v>0</v>
      </c>
      <c r="O215">
        <v>0</v>
      </c>
      <c r="Q215">
        <v>0</v>
      </c>
      <c r="R215">
        <v>0</v>
      </c>
    </row>
    <row r="216" spans="1:18" x14ac:dyDescent="0.3">
      <c r="A216" s="72">
        <v>627</v>
      </c>
      <c r="B216" s="94" t="s">
        <v>397</v>
      </c>
      <c r="C216" s="94"/>
      <c r="D216" s="428">
        <v>0</v>
      </c>
      <c r="F216">
        <v>0</v>
      </c>
      <c r="K216">
        <v>0</v>
      </c>
      <c r="M216">
        <v>0</v>
      </c>
      <c r="O216">
        <v>0</v>
      </c>
      <c r="Q216">
        <v>0</v>
      </c>
      <c r="R216">
        <v>0</v>
      </c>
    </row>
    <row r="217" spans="1:18" x14ac:dyDescent="0.3">
      <c r="A217" s="72">
        <v>628</v>
      </c>
      <c r="B217" s="94" t="s">
        <v>398</v>
      </c>
      <c r="C217" s="94"/>
      <c r="D217" s="428">
        <v>0</v>
      </c>
      <c r="F217">
        <v>0</v>
      </c>
      <c r="K217">
        <v>0</v>
      </c>
      <c r="M217">
        <v>0</v>
      </c>
      <c r="O217">
        <v>0</v>
      </c>
      <c r="Q217">
        <v>0</v>
      </c>
      <c r="R217">
        <v>0</v>
      </c>
    </row>
    <row r="218" spans="1:18" x14ac:dyDescent="0.3">
      <c r="A218" s="72">
        <v>629</v>
      </c>
      <c r="B218" s="94" t="s">
        <v>399</v>
      </c>
      <c r="C218" s="94"/>
      <c r="D218" s="428">
        <v>0</v>
      </c>
      <c r="F218">
        <v>0</v>
      </c>
      <c r="K218">
        <v>0</v>
      </c>
      <c r="M218">
        <v>0</v>
      </c>
      <c r="O218">
        <v>0</v>
      </c>
      <c r="Q218">
        <v>0</v>
      </c>
      <c r="R218">
        <v>0</v>
      </c>
    </row>
    <row r="219" spans="1:18" x14ac:dyDescent="0.3">
      <c r="A219" s="72">
        <v>630</v>
      </c>
      <c r="B219" s="94" t="s">
        <v>400</v>
      </c>
      <c r="C219" s="94"/>
      <c r="D219" s="428">
        <v>0</v>
      </c>
      <c r="F219">
        <v>0</v>
      </c>
      <c r="K219">
        <v>0</v>
      </c>
      <c r="M219">
        <v>0</v>
      </c>
      <c r="O219">
        <v>0</v>
      </c>
      <c r="Q219">
        <v>0</v>
      </c>
      <c r="R219">
        <v>0</v>
      </c>
    </row>
    <row r="220" spans="1:18" x14ac:dyDescent="0.3">
      <c r="A220" s="72">
        <v>631</v>
      </c>
      <c r="B220" s="94" t="s">
        <v>401</v>
      </c>
      <c r="C220" s="94"/>
      <c r="D220" s="428">
        <v>0</v>
      </c>
      <c r="F220">
        <v>0</v>
      </c>
      <c r="K220">
        <v>0</v>
      </c>
      <c r="M220">
        <v>0</v>
      </c>
      <c r="O220">
        <v>0</v>
      </c>
      <c r="Q220">
        <v>0</v>
      </c>
      <c r="R220">
        <v>0</v>
      </c>
    </row>
    <row r="221" spans="1:18" x14ac:dyDescent="0.3">
      <c r="A221" s="72">
        <v>632</v>
      </c>
      <c r="B221" s="94" t="s">
        <v>402</v>
      </c>
      <c r="C221" s="94"/>
      <c r="D221" s="428">
        <v>0</v>
      </c>
      <c r="F221">
        <v>0</v>
      </c>
      <c r="K221">
        <v>0</v>
      </c>
      <c r="M221">
        <v>0</v>
      </c>
      <c r="O221">
        <v>0</v>
      </c>
      <c r="Q221">
        <v>0</v>
      </c>
      <c r="R221">
        <v>0</v>
      </c>
    </row>
    <row r="222" spans="1:18" x14ac:dyDescent="0.3">
      <c r="A222" s="72">
        <v>633</v>
      </c>
      <c r="B222" s="94" t="s">
        <v>201</v>
      </c>
      <c r="C222" s="94"/>
      <c r="D222" s="428">
        <v>0</v>
      </c>
      <c r="F222">
        <v>0</v>
      </c>
      <c r="K222">
        <v>0</v>
      </c>
      <c r="M222">
        <v>0</v>
      </c>
      <c r="O222">
        <v>0</v>
      </c>
      <c r="Q222">
        <v>0</v>
      </c>
      <c r="R222">
        <v>0</v>
      </c>
    </row>
    <row r="223" spans="1:18" x14ac:dyDescent="0.3">
      <c r="A223" s="72">
        <v>634</v>
      </c>
      <c r="B223" s="94" t="s">
        <v>202</v>
      </c>
      <c r="C223" s="94"/>
      <c r="D223" s="428">
        <v>0</v>
      </c>
      <c r="F223">
        <v>0</v>
      </c>
      <c r="K223">
        <v>0</v>
      </c>
      <c r="M223">
        <v>0</v>
      </c>
      <c r="O223">
        <v>0</v>
      </c>
      <c r="Q223">
        <v>0</v>
      </c>
      <c r="R223">
        <v>0</v>
      </c>
    </row>
    <row r="224" spans="1:18" x14ac:dyDescent="0.3">
      <c r="A224" s="72">
        <v>635</v>
      </c>
      <c r="B224" s="94" t="s">
        <v>203</v>
      </c>
      <c r="C224" s="94"/>
      <c r="D224" s="428">
        <v>0</v>
      </c>
      <c r="F224">
        <v>0</v>
      </c>
      <c r="K224">
        <v>0</v>
      </c>
      <c r="M224">
        <v>0</v>
      </c>
      <c r="O224">
        <v>0</v>
      </c>
      <c r="Q224">
        <v>0</v>
      </c>
      <c r="R224">
        <v>0</v>
      </c>
    </row>
    <row r="225" spans="1:18" x14ac:dyDescent="0.3">
      <c r="A225" s="72">
        <v>636</v>
      </c>
      <c r="B225" s="94" t="s">
        <v>403</v>
      </c>
      <c r="C225" s="94"/>
      <c r="D225" s="428">
        <v>0</v>
      </c>
      <c r="F225">
        <v>0</v>
      </c>
      <c r="K225">
        <v>0</v>
      </c>
      <c r="M225">
        <v>0</v>
      </c>
      <c r="O225">
        <v>0</v>
      </c>
      <c r="Q225">
        <v>0</v>
      </c>
      <c r="R225">
        <v>0</v>
      </c>
    </row>
    <row r="226" spans="1:18" x14ac:dyDescent="0.3">
      <c r="A226" s="72">
        <v>637</v>
      </c>
      <c r="B226" s="94" t="s">
        <v>404</v>
      </c>
      <c r="C226" s="94"/>
      <c r="D226" s="428">
        <v>0</v>
      </c>
      <c r="F226">
        <v>0</v>
      </c>
      <c r="K226">
        <v>0</v>
      </c>
      <c r="M226">
        <v>0</v>
      </c>
      <c r="O226">
        <v>0</v>
      </c>
      <c r="Q226">
        <v>0</v>
      </c>
      <c r="R226">
        <v>0</v>
      </c>
    </row>
    <row r="227" spans="1:18" x14ac:dyDescent="0.3">
      <c r="A227" s="72">
        <v>638</v>
      </c>
      <c r="B227" s="94" t="s">
        <v>405</v>
      </c>
      <c r="C227" s="94"/>
      <c r="D227" s="428">
        <v>0</v>
      </c>
      <c r="F227">
        <v>0</v>
      </c>
      <c r="K227">
        <v>0</v>
      </c>
      <c r="M227">
        <v>0</v>
      </c>
      <c r="O227">
        <v>0</v>
      </c>
      <c r="Q227">
        <v>0</v>
      </c>
      <c r="R227">
        <v>0</v>
      </c>
    </row>
    <row r="228" spans="1:18" x14ac:dyDescent="0.3">
      <c r="A228" s="72">
        <v>639</v>
      </c>
      <c r="B228" s="94" t="s">
        <v>406</v>
      </c>
      <c r="C228" s="94"/>
      <c r="D228" s="428">
        <v>0</v>
      </c>
      <c r="F228">
        <v>0</v>
      </c>
      <c r="K228">
        <v>0</v>
      </c>
      <c r="M228">
        <v>0</v>
      </c>
      <c r="O228">
        <v>0</v>
      </c>
      <c r="Q228">
        <v>0</v>
      </c>
      <c r="R228">
        <v>0</v>
      </c>
    </row>
    <row r="229" spans="1:18" x14ac:dyDescent="0.3">
      <c r="A229" s="72">
        <v>640</v>
      </c>
      <c r="B229" s="94" t="s">
        <v>407</v>
      </c>
      <c r="C229" s="94"/>
      <c r="D229" s="428">
        <v>0</v>
      </c>
      <c r="F229">
        <v>0</v>
      </c>
      <c r="K229">
        <v>0</v>
      </c>
      <c r="M229">
        <v>0</v>
      </c>
      <c r="O229">
        <v>0</v>
      </c>
      <c r="Q229">
        <v>0</v>
      </c>
      <c r="R229">
        <v>0</v>
      </c>
    </row>
    <row r="230" spans="1:18" x14ac:dyDescent="0.3">
      <c r="A230" s="72">
        <v>641</v>
      </c>
      <c r="B230" s="94" t="s">
        <v>408</v>
      </c>
      <c r="C230" s="94"/>
      <c r="D230" s="428">
        <v>0</v>
      </c>
      <c r="F230">
        <v>0</v>
      </c>
      <c r="K230">
        <v>0</v>
      </c>
      <c r="M230">
        <v>0</v>
      </c>
      <c r="O230">
        <v>0</v>
      </c>
      <c r="Q230">
        <v>0</v>
      </c>
      <c r="R230">
        <v>0</v>
      </c>
    </row>
    <row r="231" spans="1:18" x14ac:dyDescent="0.3">
      <c r="A231" s="72">
        <v>642</v>
      </c>
      <c r="B231" s="94" t="s">
        <v>409</v>
      </c>
      <c r="C231" s="94"/>
      <c r="D231" s="428">
        <v>0</v>
      </c>
      <c r="F231">
        <v>0</v>
      </c>
      <c r="K231">
        <v>0</v>
      </c>
      <c r="M231">
        <v>0</v>
      </c>
      <c r="O231">
        <v>0</v>
      </c>
      <c r="Q231">
        <v>0</v>
      </c>
      <c r="R231">
        <v>0</v>
      </c>
    </row>
    <row r="232" spans="1:18" x14ac:dyDescent="0.3">
      <c r="A232" s="72">
        <v>643</v>
      </c>
      <c r="B232" s="94" t="s">
        <v>410</v>
      </c>
      <c r="C232" s="94"/>
      <c r="D232" s="428">
        <v>0</v>
      </c>
      <c r="F232">
        <v>0</v>
      </c>
      <c r="K232">
        <v>0</v>
      </c>
      <c r="M232">
        <v>0</v>
      </c>
      <c r="O232">
        <v>0</v>
      </c>
      <c r="Q232">
        <v>0</v>
      </c>
      <c r="R232">
        <v>0</v>
      </c>
    </row>
    <row r="233" spans="1:18" x14ac:dyDescent="0.3">
      <c r="A233" s="72">
        <v>644</v>
      </c>
      <c r="B233" s="94" t="s">
        <v>411</v>
      </c>
      <c r="C233" s="94"/>
      <c r="D233" s="428">
        <v>0</v>
      </c>
      <c r="F233">
        <v>0</v>
      </c>
      <c r="K233">
        <v>0</v>
      </c>
      <c r="M233">
        <v>0</v>
      </c>
      <c r="O233">
        <v>0</v>
      </c>
      <c r="Q233">
        <v>0</v>
      </c>
      <c r="R233">
        <v>0</v>
      </c>
    </row>
    <row r="234" spans="1:18" x14ac:dyDescent="0.3">
      <c r="A234" s="72">
        <v>645</v>
      </c>
      <c r="B234" s="94" t="s">
        <v>205</v>
      </c>
      <c r="C234" s="94"/>
      <c r="D234" s="428">
        <v>0</v>
      </c>
      <c r="F234">
        <v>0</v>
      </c>
      <c r="K234">
        <v>0</v>
      </c>
      <c r="M234">
        <v>0</v>
      </c>
      <c r="O234">
        <v>0</v>
      </c>
      <c r="Q234">
        <v>0</v>
      </c>
      <c r="R234">
        <v>0</v>
      </c>
    </row>
    <row r="235" spans="1:18" x14ac:dyDescent="0.3">
      <c r="A235" s="72">
        <v>646</v>
      </c>
      <c r="B235" s="94" t="s">
        <v>200</v>
      </c>
      <c r="C235" s="94"/>
      <c r="D235" s="428">
        <v>0</v>
      </c>
      <c r="F235">
        <v>0</v>
      </c>
      <c r="K235">
        <v>0</v>
      </c>
      <c r="M235">
        <v>0</v>
      </c>
      <c r="O235">
        <v>0</v>
      </c>
      <c r="Q235">
        <v>0</v>
      </c>
      <c r="R235">
        <v>0</v>
      </c>
    </row>
    <row r="236" spans="1:18" x14ac:dyDescent="0.3">
      <c r="A236" s="72">
        <v>647</v>
      </c>
      <c r="B236" s="94" t="s">
        <v>412</v>
      </c>
      <c r="C236" s="94"/>
      <c r="D236" s="428">
        <v>0</v>
      </c>
      <c r="F236">
        <v>0</v>
      </c>
      <c r="K236">
        <v>0</v>
      </c>
      <c r="M236">
        <v>0</v>
      </c>
      <c r="O236">
        <v>0</v>
      </c>
      <c r="Q236">
        <v>0</v>
      </c>
      <c r="R236">
        <v>0</v>
      </c>
    </row>
    <row r="237" spans="1:18" x14ac:dyDescent="0.3">
      <c r="A237" s="72">
        <v>648</v>
      </c>
      <c r="B237" s="94" t="s">
        <v>275</v>
      </c>
      <c r="C237" s="94"/>
      <c r="D237" s="428">
        <v>0</v>
      </c>
      <c r="F237">
        <v>0</v>
      </c>
      <c r="K237">
        <v>0</v>
      </c>
      <c r="M237">
        <v>0</v>
      </c>
      <c r="O237">
        <v>0</v>
      </c>
      <c r="Q237">
        <v>0</v>
      </c>
      <c r="R237">
        <v>0</v>
      </c>
    </row>
    <row r="238" spans="1:18" x14ac:dyDescent="0.3">
      <c r="A238" s="72">
        <v>654</v>
      </c>
      <c r="B238" s="94" t="s">
        <v>221</v>
      </c>
      <c r="C238" s="94"/>
      <c r="D238" s="428">
        <v>0</v>
      </c>
      <c r="F238">
        <v>0</v>
      </c>
      <c r="K238">
        <v>0</v>
      </c>
      <c r="M238">
        <v>0</v>
      </c>
      <c r="O238">
        <v>0</v>
      </c>
      <c r="Q238">
        <v>0</v>
      </c>
      <c r="R238">
        <v>0</v>
      </c>
    </row>
    <row r="239" spans="1:18" x14ac:dyDescent="0.3">
      <c r="A239" s="72">
        <v>655</v>
      </c>
      <c r="B239" s="94" t="s">
        <v>413</v>
      </c>
      <c r="C239" s="94"/>
      <c r="D239" s="428">
        <v>0</v>
      </c>
      <c r="F239">
        <v>0</v>
      </c>
      <c r="K239">
        <v>0</v>
      </c>
      <c r="M239">
        <v>0</v>
      </c>
      <c r="O239">
        <v>0</v>
      </c>
      <c r="Q239">
        <v>0</v>
      </c>
      <c r="R239">
        <v>0</v>
      </c>
    </row>
    <row r="240" spans="1:18" x14ac:dyDescent="0.3">
      <c r="A240" s="72">
        <v>656</v>
      </c>
      <c r="B240" s="94" t="s">
        <v>225</v>
      </c>
      <c r="C240" s="94"/>
      <c r="D240" s="428">
        <v>0</v>
      </c>
      <c r="F240">
        <v>0</v>
      </c>
      <c r="K240">
        <v>0</v>
      </c>
      <c r="M240">
        <v>0</v>
      </c>
      <c r="O240">
        <v>0</v>
      </c>
      <c r="Q240">
        <v>0</v>
      </c>
      <c r="R240">
        <v>0</v>
      </c>
    </row>
    <row r="241" spans="1:18" x14ac:dyDescent="0.3">
      <c r="A241" s="72">
        <v>657</v>
      </c>
      <c r="B241" s="94" t="s">
        <v>414</v>
      </c>
      <c r="C241" s="94"/>
      <c r="D241" s="428">
        <v>0</v>
      </c>
      <c r="F241">
        <v>0</v>
      </c>
      <c r="K241">
        <v>0</v>
      </c>
      <c r="M241">
        <v>0</v>
      </c>
      <c r="O241">
        <v>0</v>
      </c>
      <c r="Q241">
        <v>0</v>
      </c>
      <c r="R241">
        <v>0</v>
      </c>
    </row>
    <row r="242" spans="1:18" x14ac:dyDescent="0.3">
      <c r="A242" s="72">
        <v>658</v>
      </c>
      <c r="B242" s="94" t="s">
        <v>415</v>
      </c>
      <c r="C242" s="94"/>
      <c r="D242" s="428">
        <v>0</v>
      </c>
      <c r="F242">
        <v>0</v>
      </c>
      <c r="K242">
        <v>0</v>
      </c>
      <c r="M242">
        <v>0</v>
      </c>
      <c r="O242">
        <v>0</v>
      </c>
      <c r="Q242">
        <v>0</v>
      </c>
      <c r="R242">
        <v>0</v>
      </c>
    </row>
    <row r="243" spans="1:18" x14ac:dyDescent="0.3">
      <c r="A243" s="72">
        <v>659</v>
      </c>
      <c r="B243" s="94" t="s">
        <v>416</v>
      </c>
      <c r="C243" s="94"/>
      <c r="D243" s="428">
        <v>5225961</v>
      </c>
      <c r="F243">
        <v>0</v>
      </c>
      <c r="K243">
        <v>0</v>
      </c>
      <c r="M243">
        <v>0</v>
      </c>
      <c r="O243">
        <v>0</v>
      </c>
      <c r="Q243">
        <v>0</v>
      </c>
      <c r="R243">
        <v>0</v>
      </c>
    </row>
    <row r="244" spans="1:18" x14ac:dyDescent="0.3">
      <c r="A244" s="72">
        <v>660</v>
      </c>
      <c r="B244" s="94" t="s">
        <v>417</v>
      </c>
      <c r="C244" s="94"/>
      <c r="D244" s="428">
        <v>8471396</v>
      </c>
      <c r="F244">
        <v>0</v>
      </c>
      <c r="K244">
        <v>0</v>
      </c>
      <c r="M244">
        <v>0</v>
      </c>
      <c r="O244">
        <v>0</v>
      </c>
      <c r="Q244">
        <v>0</v>
      </c>
      <c r="R244">
        <v>0</v>
      </c>
    </row>
    <row r="245" spans="1:18" x14ac:dyDescent="0.3">
      <c r="A245" s="72">
        <v>661</v>
      </c>
      <c r="B245" s="94" t="s">
        <v>224</v>
      </c>
      <c r="C245" s="94"/>
      <c r="D245" s="428">
        <v>3245435</v>
      </c>
      <c r="F245">
        <v>0</v>
      </c>
      <c r="K245">
        <v>0</v>
      </c>
      <c r="M245">
        <v>0</v>
      </c>
      <c r="O245">
        <v>0</v>
      </c>
      <c r="Q245">
        <v>0</v>
      </c>
      <c r="R245">
        <v>0</v>
      </c>
    </row>
    <row r="246" spans="1:18" x14ac:dyDescent="0.3">
      <c r="A246" s="338">
        <v>662</v>
      </c>
      <c r="B246" s="335" t="s">
        <v>241</v>
      </c>
      <c r="C246" s="335"/>
      <c r="D246" s="428"/>
    </row>
    <row r="247" spans="1:18" x14ac:dyDescent="0.3">
      <c r="A247" s="338">
        <v>663</v>
      </c>
      <c r="B247" s="335" t="s">
        <v>418</v>
      </c>
      <c r="C247" s="335"/>
      <c r="D247" s="428"/>
    </row>
    <row r="248" spans="1:18" x14ac:dyDescent="0.3">
      <c r="A248" s="336">
        <v>906</v>
      </c>
      <c r="B248" s="337" t="s">
        <v>419</v>
      </c>
      <c r="C248" s="337"/>
      <c r="D248" s="428">
        <v>1</v>
      </c>
      <c r="F248">
        <v>1</v>
      </c>
      <c r="K248">
        <v>1</v>
      </c>
      <c r="M248">
        <v>1</v>
      </c>
      <c r="O248">
        <v>1</v>
      </c>
      <c r="Q248">
        <v>1</v>
      </c>
      <c r="R248">
        <v>1</v>
      </c>
    </row>
    <row r="249" spans="1:18" x14ac:dyDescent="0.3">
      <c r="A249" s="336">
        <v>907</v>
      </c>
      <c r="B249" s="337" t="s">
        <v>420</v>
      </c>
      <c r="C249" s="337"/>
      <c r="D249" s="428">
        <v>2</v>
      </c>
      <c r="F249">
        <v>2</v>
      </c>
      <c r="K249">
        <v>2</v>
      </c>
      <c r="M249">
        <v>2</v>
      </c>
      <c r="O249">
        <v>2</v>
      </c>
      <c r="Q249">
        <v>2</v>
      </c>
      <c r="R249">
        <v>2</v>
      </c>
    </row>
    <row r="250" spans="1:18" x14ac:dyDescent="0.3">
      <c r="A250" s="341">
        <v>947</v>
      </c>
      <c r="B250" s="342" t="s">
        <v>421</v>
      </c>
      <c r="C250" s="342"/>
      <c r="D250" s="428" t="s">
        <v>686</v>
      </c>
      <c r="F250" t="s">
        <v>688</v>
      </c>
      <c r="K250" t="s">
        <v>770</v>
      </c>
      <c r="M250" t="s">
        <v>771</v>
      </c>
      <c r="O250" t="s">
        <v>694</v>
      </c>
      <c r="Q250" t="s">
        <v>696</v>
      </c>
      <c r="R250" t="s">
        <v>697</v>
      </c>
    </row>
    <row r="251" spans="1:18" x14ac:dyDescent="0.3">
      <c r="A251" s="341">
        <v>948</v>
      </c>
      <c r="B251" s="342" t="s">
        <v>422</v>
      </c>
      <c r="C251" s="342"/>
      <c r="D251" s="428" t="s">
        <v>698</v>
      </c>
      <c r="F251" t="s">
        <v>699</v>
      </c>
      <c r="K251" t="s">
        <v>772</v>
      </c>
      <c r="M251" t="s">
        <v>773</v>
      </c>
      <c r="O251" t="s">
        <v>705</v>
      </c>
      <c r="Q251" t="s">
        <v>707</v>
      </c>
      <c r="R251" t="s">
        <v>708</v>
      </c>
    </row>
    <row r="252" spans="1:18" x14ac:dyDescent="0.3">
      <c r="A252" s="341">
        <v>949</v>
      </c>
      <c r="B252" s="342" t="s">
        <v>423</v>
      </c>
      <c r="C252" s="342"/>
      <c r="D252" s="428" t="s">
        <v>218</v>
      </c>
      <c r="F252" t="s">
        <v>218</v>
      </c>
      <c r="K252" t="s">
        <v>232</v>
      </c>
      <c r="M252" t="s">
        <v>218</v>
      </c>
      <c r="O252" t="s">
        <v>218</v>
      </c>
      <c r="Q252" t="s">
        <v>218</v>
      </c>
      <c r="R252" t="s">
        <v>218</v>
      </c>
    </row>
    <row r="253" spans="1:18" x14ac:dyDescent="0.3">
      <c r="A253" s="341">
        <v>950</v>
      </c>
      <c r="B253" s="342" t="s">
        <v>424</v>
      </c>
      <c r="C253" s="342"/>
      <c r="D253" s="428" t="s">
        <v>17</v>
      </c>
      <c r="F253" t="s">
        <v>16</v>
      </c>
      <c r="K253" t="s">
        <v>17</v>
      </c>
      <c r="M253" t="s">
        <v>16</v>
      </c>
      <c r="O253" t="s">
        <v>16</v>
      </c>
      <c r="Q253" t="s">
        <v>16</v>
      </c>
      <c r="R253" t="s">
        <v>16</v>
      </c>
    </row>
    <row r="254" spans="1:18" x14ac:dyDescent="0.3">
      <c r="A254" s="336">
        <v>951</v>
      </c>
      <c r="B254" s="337" t="s">
        <v>425</v>
      </c>
      <c r="C254" s="337"/>
      <c r="D254" s="428">
        <v>2</v>
      </c>
      <c r="F254">
        <v>2</v>
      </c>
      <c r="K254">
        <v>2</v>
      </c>
      <c r="M254">
        <v>2</v>
      </c>
      <c r="O254">
        <v>2</v>
      </c>
      <c r="Q254">
        <v>2</v>
      </c>
      <c r="R254">
        <v>2</v>
      </c>
    </row>
    <row r="255" spans="1:18" x14ac:dyDescent="0.3">
      <c r="A255" s="341">
        <v>952</v>
      </c>
      <c r="B255" s="342" t="s">
        <v>426</v>
      </c>
      <c r="C255" s="342"/>
      <c r="D255" s="428" t="s">
        <v>709</v>
      </c>
      <c r="F255" t="s">
        <v>711</v>
      </c>
      <c r="M255" t="s">
        <v>713</v>
      </c>
      <c r="O255" t="s">
        <v>715</v>
      </c>
      <c r="Q255" t="s">
        <v>717</v>
      </c>
      <c r="R255" t="s">
        <v>718</v>
      </c>
    </row>
    <row r="256" spans="1:18" x14ac:dyDescent="0.3">
      <c r="A256" s="336">
        <v>953</v>
      </c>
      <c r="B256" s="337" t="s">
        <v>427</v>
      </c>
      <c r="C256" s="337"/>
      <c r="D256" s="428">
        <v>2</v>
      </c>
      <c r="F256">
        <v>2</v>
      </c>
      <c r="K256">
        <v>2</v>
      </c>
      <c r="M256">
        <v>2</v>
      </c>
      <c r="O256">
        <v>2</v>
      </c>
      <c r="Q256">
        <v>2</v>
      </c>
      <c r="R256">
        <v>2</v>
      </c>
    </row>
    <row r="257" spans="1:18" x14ac:dyDescent="0.3">
      <c r="A257" s="341">
        <v>954</v>
      </c>
      <c r="B257" s="342" t="s">
        <v>216</v>
      </c>
      <c r="C257" s="342"/>
      <c r="D257" s="428" t="s">
        <v>16</v>
      </c>
      <c r="F257" t="s">
        <v>16</v>
      </c>
      <c r="K257" t="s">
        <v>16</v>
      </c>
      <c r="M257" t="s">
        <v>16</v>
      </c>
      <c r="O257" t="s">
        <v>16</v>
      </c>
      <c r="Q257" t="s">
        <v>16</v>
      </c>
      <c r="R257" t="s">
        <v>16</v>
      </c>
    </row>
    <row r="258" spans="1:18" x14ac:dyDescent="0.3">
      <c r="A258" s="336">
        <v>955</v>
      </c>
      <c r="B258" s="337" t="s">
        <v>428</v>
      </c>
      <c r="C258" s="337"/>
      <c r="D258" s="428">
        <v>0</v>
      </c>
      <c r="F258">
        <v>0</v>
      </c>
      <c r="K258">
        <v>0</v>
      </c>
      <c r="M258">
        <v>0</v>
      </c>
      <c r="O258">
        <v>0</v>
      </c>
      <c r="Q258">
        <v>0</v>
      </c>
      <c r="R258">
        <v>0</v>
      </c>
    </row>
    <row r="259" spans="1:18" x14ac:dyDescent="0.3">
      <c r="A259" s="341">
        <v>956</v>
      </c>
      <c r="B259" s="342" t="s">
        <v>217</v>
      </c>
      <c r="C259" s="342"/>
      <c r="D259" s="428" t="s">
        <v>16</v>
      </c>
      <c r="F259" t="s">
        <v>16</v>
      </c>
      <c r="K259" t="s">
        <v>16</v>
      </c>
      <c r="M259" t="s">
        <v>16</v>
      </c>
      <c r="O259" t="s">
        <v>16</v>
      </c>
      <c r="Q259" t="s">
        <v>16</v>
      </c>
      <c r="R259" t="s">
        <v>16</v>
      </c>
    </row>
    <row r="260" spans="1:18" x14ac:dyDescent="0.3">
      <c r="A260" s="336">
        <v>957</v>
      </c>
      <c r="B260" s="337" t="s">
        <v>429</v>
      </c>
      <c r="C260" s="337"/>
      <c r="D260" s="428">
        <v>0</v>
      </c>
      <c r="F260">
        <v>0</v>
      </c>
      <c r="K260">
        <v>0</v>
      </c>
      <c r="M260">
        <v>0</v>
      </c>
      <c r="O260">
        <v>0</v>
      </c>
      <c r="Q260">
        <v>0</v>
      </c>
      <c r="R260">
        <v>0</v>
      </c>
    </row>
    <row r="261" spans="1:18" x14ac:dyDescent="0.3">
      <c r="A261" s="341">
        <v>958</v>
      </c>
      <c r="B261" s="342" t="s">
        <v>430</v>
      </c>
      <c r="C261" s="342"/>
      <c r="D261" s="428" t="s">
        <v>16</v>
      </c>
      <c r="F261" t="s">
        <v>16</v>
      </c>
      <c r="K261" t="s">
        <v>16</v>
      </c>
      <c r="M261" t="s">
        <v>16</v>
      </c>
      <c r="O261" t="s">
        <v>16</v>
      </c>
      <c r="Q261" t="s">
        <v>16</v>
      </c>
      <c r="R261" t="s">
        <v>16</v>
      </c>
    </row>
    <row r="262" spans="1:18" x14ac:dyDescent="0.3">
      <c r="A262" s="336">
        <v>959</v>
      </c>
      <c r="B262" s="337" t="s">
        <v>431</v>
      </c>
      <c r="C262" s="337"/>
      <c r="D262" s="428">
        <v>2</v>
      </c>
      <c r="F262">
        <v>2</v>
      </c>
      <c r="K262">
        <v>2</v>
      </c>
      <c r="M262">
        <v>2</v>
      </c>
      <c r="O262">
        <v>2</v>
      </c>
      <c r="Q262">
        <v>2</v>
      </c>
      <c r="R262">
        <v>2</v>
      </c>
    </row>
    <row r="263" spans="1:18" x14ac:dyDescent="0.3">
      <c r="A263" s="341">
        <v>960</v>
      </c>
      <c r="B263" s="342" t="s">
        <v>432</v>
      </c>
      <c r="C263" s="342"/>
      <c r="D263" s="428" t="s">
        <v>719</v>
      </c>
      <c r="F263" t="s">
        <v>721</v>
      </c>
      <c r="K263" t="s">
        <v>774</v>
      </c>
      <c r="M263" t="s">
        <v>775</v>
      </c>
      <c r="O263" t="s">
        <v>728</v>
      </c>
      <c r="Q263" t="s">
        <v>730</v>
      </c>
      <c r="R263" t="s">
        <v>731</v>
      </c>
    </row>
    <row r="264" spans="1:18" x14ac:dyDescent="0.3">
      <c r="A264" s="341">
        <v>962</v>
      </c>
      <c r="B264" s="342" t="s">
        <v>433</v>
      </c>
      <c r="C264" s="342"/>
      <c r="D264" s="428" t="s">
        <v>732</v>
      </c>
      <c r="F264" t="s">
        <v>734</v>
      </c>
      <c r="K264" t="s">
        <v>776</v>
      </c>
      <c r="M264" t="s">
        <v>474</v>
      </c>
      <c r="O264" t="s">
        <v>737</v>
      </c>
      <c r="Q264" t="s">
        <v>474</v>
      </c>
      <c r="R264" t="s">
        <v>738</v>
      </c>
    </row>
    <row r="265" spans="1:18" x14ac:dyDescent="0.3">
      <c r="A265" s="415">
        <v>964</v>
      </c>
      <c r="B265" s="416" t="s">
        <v>434</v>
      </c>
      <c r="C265" s="416"/>
      <c r="D265" s="428" t="s">
        <v>777</v>
      </c>
      <c r="F265" t="s">
        <v>778</v>
      </c>
      <c r="K265" t="s">
        <v>779</v>
      </c>
      <c r="M265" t="s">
        <v>780</v>
      </c>
      <c r="O265" t="s">
        <v>781</v>
      </c>
      <c r="Q265" t="s">
        <v>782</v>
      </c>
      <c r="R265" t="s">
        <v>781</v>
      </c>
    </row>
    <row r="266" spans="1:18" x14ac:dyDescent="0.3">
      <c r="A266" s="415">
        <v>965</v>
      </c>
      <c r="B266" s="416" t="s">
        <v>435</v>
      </c>
      <c r="C266" s="416"/>
      <c r="D266" s="428">
        <v>0</v>
      </c>
      <c r="F266">
        <v>0</v>
      </c>
      <c r="K266">
        <v>0</v>
      </c>
      <c r="M266">
        <v>0</v>
      </c>
      <c r="O266">
        <v>0</v>
      </c>
      <c r="Q266">
        <v>0</v>
      </c>
      <c r="R266">
        <v>0</v>
      </c>
    </row>
    <row r="267" spans="1:18" x14ac:dyDescent="0.3">
      <c r="A267" s="415">
        <v>966</v>
      </c>
      <c r="B267" s="416" t="s">
        <v>436</v>
      </c>
      <c r="C267" s="416"/>
      <c r="D267" s="428" t="s">
        <v>742</v>
      </c>
      <c r="F267" t="s">
        <v>744</v>
      </c>
      <c r="K267" t="s">
        <v>783</v>
      </c>
      <c r="M267" t="s">
        <v>784</v>
      </c>
      <c r="O267" t="s">
        <v>750</v>
      </c>
      <c r="Q267" t="s">
        <v>752</v>
      </c>
      <c r="R267" t="s">
        <v>753</v>
      </c>
    </row>
    <row r="268" spans="1:18" x14ac:dyDescent="0.3">
      <c r="A268" s="415">
        <v>968</v>
      </c>
      <c r="B268" s="416" t="s">
        <v>437</v>
      </c>
      <c r="C268" s="416"/>
      <c r="D268" s="428" t="s">
        <v>754</v>
      </c>
      <c r="F268" t="s">
        <v>591</v>
      </c>
      <c r="K268" t="s">
        <v>785</v>
      </c>
      <c r="M268" t="s">
        <v>786</v>
      </c>
      <c r="O268" t="s">
        <v>757</v>
      </c>
      <c r="Q268" t="s">
        <v>759</v>
      </c>
      <c r="R268" t="s">
        <v>760</v>
      </c>
    </row>
    <row r="269" spans="1:18" x14ac:dyDescent="0.3">
      <c r="A269" s="336">
        <v>973</v>
      </c>
      <c r="B269" s="337" t="s">
        <v>282</v>
      </c>
      <c r="C269" s="337"/>
      <c r="D269" s="428">
        <v>0</v>
      </c>
      <c r="F269">
        <v>0</v>
      </c>
      <c r="K269">
        <v>0</v>
      </c>
      <c r="M269">
        <v>0</v>
      </c>
      <c r="O269">
        <v>0</v>
      </c>
      <c r="Q269">
        <v>0</v>
      </c>
      <c r="R269">
        <v>0</v>
      </c>
    </row>
    <row r="270" spans="1:18" x14ac:dyDescent="0.3">
      <c r="A270" s="336">
        <v>974</v>
      </c>
      <c r="B270" s="337" t="s">
        <v>787</v>
      </c>
      <c r="C270" s="337"/>
      <c r="D270" s="428">
        <v>2</v>
      </c>
      <c r="F270">
        <v>2</v>
      </c>
      <c r="K270">
        <v>2</v>
      </c>
      <c r="M270">
        <v>2</v>
      </c>
      <c r="O270">
        <v>2</v>
      </c>
      <c r="Q270">
        <v>2</v>
      </c>
      <c r="R270">
        <v>2</v>
      </c>
    </row>
    <row r="271" spans="1:18" x14ac:dyDescent="0.3">
      <c r="A271" s="336">
        <v>975</v>
      </c>
      <c r="B271" s="337" t="s">
        <v>274</v>
      </c>
      <c r="C271" s="337"/>
      <c r="D271" s="428">
        <v>2</v>
      </c>
      <c r="F271">
        <v>2</v>
      </c>
      <c r="K271">
        <v>2</v>
      </c>
      <c r="M271">
        <v>2</v>
      </c>
      <c r="O271">
        <v>2</v>
      </c>
      <c r="Q271">
        <v>2</v>
      </c>
      <c r="R271">
        <v>2</v>
      </c>
    </row>
    <row r="272" spans="1:18" x14ac:dyDescent="0.3">
      <c r="A272" s="336">
        <v>976</v>
      </c>
      <c r="B272" s="337" t="s">
        <v>788</v>
      </c>
      <c r="C272" s="337"/>
      <c r="D272" s="428">
        <v>3</v>
      </c>
      <c r="F272">
        <v>3</v>
      </c>
      <c r="K272">
        <v>3</v>
      </c>
      <c r="M272">
        <v>3</v>
      </c>
      <c r="O272">
        <v>2</v>
      </c>
      <c r="Q272">
        <v>3</v>
      </c>
      <c r="R272">
        <v>3</v>
      </c>
    </row>
    <row r="273" spans="1:18" x14ac:dyDescent="0.3">
      <c r="A273" s="336">
        <v>977</v>
      </c>
      <c r="B273" s="337" t="s">
        <v>789</v>
      </c>
      <c r="C273" s="337"/>
      <c r="D273" s="428">
        <v>0</v>
      </c>
      <c r="F273">
        <v>0</v>
      </c>
      <c r="K273">
        <v>0</v>
      </c>
      <c r="M273">
        <v>0</v>
      </c>
      <c r="O273">
        <v>0</v>
      </c>
      <c r="Q273">
        <v>0</v>
      </c>
      <c r="R273">
        <v>0</v>
      </c>
    </row>
    <row r="274" spans="1:18" x14ac:dyDescent="0.3">
      <c r="A274" s="336">
        <v>978</v>
      </c>
      <c r="B274" s="337" t="s">
        <v>790</v>
      </c>
      <c r="C274" s="337"/>
      <c r="D274" s="428">
        <v>0</v>
      </c>
      <c r="F274">
        <v>0</v>
      </c>
      <c r="K274">
        <v>0</v>
      </c>
      <c r="M274">
        <v>0</v>
      </c>
      <c r="O274">
        <v>0</v>
      </c>
      <c r="Q274">
        <v>0</v>
      </c>
      <c r="R274">
        <v>0</v>
      </c>
    </row>
    <row r="275" spans="1:18" x14ac:dyDescent="0.3">
      <c r="A275" s="336">
        <v>979</v>
      </c>
      <c r="B275" s="337" t="s">
        <v>791</v>
      </c>
      <c r="C275" s="337"/>
      <c r="D275" s="428">
        <v>1</v>
      </c>
      <c r="F275">
        <v>1</v>
      </c>
      <c r="K275">
        <v>1</v>
      </c>
      <c r="M275">
        <v>1</v>
      </c>
      <c r="O275">
        <v>1</v>
      </c>
      <c r="Q275">
        <v>1</v>
      </c>
      <c r="R275">
        <v>1</v>
      </c>
    </row>
    <row r="276" spans="1:18" x14ac:dyDescent="0.3">
      <c r="A276" s="72">
        <v>980</v>
      </c>
      <c r="B276" s="342" t="s">
        <v>266</v>
      </c>
      <c r="C276" s="342"/>
      <c r="D276" s="428" t="s">
        <v>792</v>
      </c>
      <c r="F276" t="s">
        <v>793</v>
      </c>
      <c r="K276" t="s">
        <v>794</v>
      </c>
      <c r="M276" t="s">
        <v>795</v>
      </c>
      <c r="O276" t="s">
        <v>796</v>
      </c>
      <c r="Q276" t="s">
        <v>782</v>
      </c>
      <c r="R276" t="s">
        <v>797</v>
      </c>
    </row>
    <row r="277" spans="1:18" x14ac:dyDescent="0.3">
      <c r="A277" s="72">
        <v>984</v>
      </c>
      <c r="B277" s="94" t="s">
        <v>798</v>
      </c>
      <c r="C277" s="94"/>
      <c r="D277" s="428">
        <v>0</v>
      </c>
      <c r="F277">
        <v>0</v>
      </c>
      <c r="K277">
        <v>0</v>
      </c>
      <c r="M277">
        <v>0</v>
      </c>
      <c r="O277">
        <v>0</v>
      </c>
      <c r="Q277">
        <v>0</v>
      </c>
      <c r="R277">
        <v>0</v>
      </c>
    </row>
    <row r="278" spans="1:18" x14ac:dyDescent="0.3">
      <c r="A278" s="72">
        <v>985</v>
      </c>
      <c r="B278" s="94" t="s">
        <v>799</v>
      </c>
      <c r="C278" s="94"/>
      <c r="D278" s="428">
        <v>0</v>
      </c>
      <c r="F278">
        <v>0</v>
      </c>
      <c r="K278">
        <v>0</v>
      </c>
      <c r="M278">
        <v>0</v>
      </c>
      <c r="O278">
        <v>0</v>
      </c>
      <c r="Q278">
        <v>0</v>
      </c>
      <c r="R278">
        <v>0</v>
      </c>
    </row>
    <row r="279" spans="1:18" x14ac:dyDescent="0.3">
      <c r="A279" s="72">
        <v>986</v>
      </c>
      <c r="B279" s="94" t="s">
        <v>800</v>
      </c>
      <c r="C279" s="94"/>
      <c r="D279" s="428">
        <v>0</v>
      </c>
      <c r="F279">
        <v>0</v>
      </c>
      <c r="K279">
        <v>0</v>
      </c>
      <c r="M279">
        <v>0</v>
      </c>
      <c r="O279">
        <v>0</v>
      </c>
      <c r="Q279">
        <v>0</v>
      </c>
      <c r="R279">
        <v>0</v>
      </c>
    </row>
    <row r="280" spans="1:18" x14ac:dyDescent="0.3">
      <c r="A280" s="72">
        <v>987</v>
      </c>
      <c r="B280" s="94" t="s">
        <v>801</v>
      </c>
      <c r="C280" s="94"/>
      <c r="D280" s="428">
        <v>0</v>
      </c>
      <c r="F280">
        <v>0</v>
      </c>
      <c r="K280">
        <v>0</v>
      </c>
      <c r="M280">
        <v>0</v>
      </c>
      <c r="O280">
        <v>0</v>
      </c>
      <c r="Q280">
        <v>0</v>
      </c>
      <c r="R280">
        <v>0</v>
      </c>
    </row>
    <row r="281" spans="1:18" x14ac:dyDescent="0.3">
      <c r="A281" s="72">
        <v>988</v>
      </c>
      <c r="B281" s="94" t="s">
        <v>802</v>
      </c>
      <c r="C281" s="94"/>
      <c r="D281" s="428">
        <v>0</v>
      </c>
      <c r="F281">
        <v>0</v>
      </c>
      <c r="K281">
        <v>0</v>
      </c>
      <c r="M281">
        <v>0</v>
      </c>
      <c r="O281">
        <v>0</v>
      </c>
      <c r="Q281">
        <v>0</v>
      </c>
      <c r="R281">
        <v>0</v>
      </c>
    </row>
    <row r="282" spans="1:18" x14ac:dyDescent="0.3">
      <c r="A282" s="72">
        <v>989</v>
      </c>
      <c r="B282" s="94" t="s">
        <v>803</v>
      </c>
      <c r="C282" s="94"/>
      <c r="D282" s="428">
        <v>0</v>
      </c>
      <c r="F282">
        <v>0</v>
      </c>
      <c r="K282">
        <v>0</v>
      </c>
      <c r="M282">
        <v>0</v>
      </c>
      <c r="O282">
        <v>0</v>
      </c>
      <c r="Q282">
        <v>0</v>
      </c>
      <c r="R282">
        <v>0</v>
      </c>
    </row>
    <row r="283" spans="1:18" x14ac:dyDescent="0.3">
      <c r="A283" s="72">
        <v>990</v>
      </c>
      <c r="B283" s="94" t="s">
        <v>804</v>
      </c>
      <c r="C283" s="94"/>
      <c r="D283" s="428">
        <v>0</v>
      </c>
      <c r="F283">
        <v>0</v>
      </c>
      <c r="K283">
        <v>0</v>
      </c>
      <c r="M283">
        <v>0</v>
      </c>
      <c r="O283">
        <v>0</v>
      </c>
      <c r="Q283">
        <v>0</v>
      </c>
      <c r="R283">
        <v>0</v>
      </c>
    </row>
    <row r="284" spans="1:18" x14ac:dyDescent="0.3">
      <c r="A284" s="72">
        <v>991</v>
      </c>
      <c r="B284" s="94" t="s">
        <v>805</v>
      </c>
      <c r="C284" s="94"/>
      <c r="D284" s="428">
        <v>0</v>
      </c>
      <c r="F284">
        <v>0</v>
      </c>
      <c r="K284">
        <v>0</v>
      </c>
      <c r="M284">
        <v>0</v>
      </c>
      <c r="O284">
        <v>0</v>
      </c>
      <c r="Q284">
        <v>0</v>
      </c>
      <c r="R284">
        <v>0</v>
      </c>
    </row>
    <row r="285" spans="1:18" x14ac:dyDescent="0.3">
      <c r="A285" s="415">
        <v>992</v>
      </c>
      <c r="B285" s="416" t="s">
        <v>766</v>
      </c>
      <c r="C285" s="416"/>
      <c r="D285" s="428">
        <v>0</v>
      </c>
      <c r="F285">
        <v>0</v>
      </c>
      <c r="K285">
        <v>0</v>
      </c>
      <c r="M285">
        <v>0</v>
      </c>
      <c r="O285">
        <v>0</v>
      </c>
      <c r="Q285">
        <v>0</v>
      </c>
      <c r="R285">
        <v>0</v>
      </c>
    </row>
    <row r="286" spans="1:18" x14ac:dyDescent="0.3">
      <c r="A286" s="415">
        <v>996</v>
      </c>
      <c r="B286" s="416" t="s">
        <v>147</v>
      </c>
      <c r="C286" s="416"/>
      <c r="D286" s="428">
        <v>0</v>
      </c>
      <c r="F286">
        <v>0</v>
      </c>
      <c r="K286">
        <v>0</v>
      </c>
      <c r="M286">
        <v>0</v>
      </c>
      <c r="O286">
        <v>0</v>
      </c>
      <c r="Q286">
        <v>0</v>
      </c>
      <c r="R286">
        <v>0</v>
      </c>
    </row>
    <row r="287" spans="1:18" x14ac:dyDescent="0.3">
      <c r="A287" s="415">
        <v>998</v>
      </c>
      <c r="B287" s="416" t="s">
        <v>148</v>
      </c>
      <c r="C287" s="416"/>
      <c r="D287" s="428">
        <v>53</v>
      </c>
      <c r="E287">
        <v>53</v>
      </c>
      <c r="F287">
        <v>53</v>
      </c>
      <c r="G287">
        <v>53</v>
      </c>
      <c r="H287">
        <v>53</v>
      </c>
      <c r="I287">
        <v>53</v>
      </c>
      <c r="J287">
        <v>53</v>
      </c>
      <c r="K287">
        <v>53</v>
      </c>
      <c r="L287">
        <v>53</v>
      </c>
      <c r="M287">
        <v>53</v>
      </c>
      <c r="N287">
        <v>53</v>
      </c>
      <c r="O287">
        <v>53</v>
      </c>
      <c r="P287">
        <v>53</v>
      </c>
      <c r="Q287">
        <v>53</v>
      </c>
      <c r="R287">
        <v>53</v>
      </c>
    </row>
    <row r="288" spans="1:18" x14ac:dyDescent="0.3">
      <c r="A288" s="415">
        <v>999</v>
      </c>
      <c r="B288" s="416" t="s">
        <v>149</v>
      </c>
      <c r="C288" s="416"/>
      <c r="D288" s="428">
        <v>53926</v>
      </c>
      <c r="E288">
        <v>53880</v>
      </c>
      <c r="F288">
        <v>53881</v>
      </c>
      <c r="G288">
        <v>53938</v>
      </c>
      <c r="H288">
        <v>53884</v>
      </c>
      <c r="I288">
        <v>53889</v>
      </c>
      <c r="J288">
        <v>53890</v>
      </c>
      <c r="K288">
        <v>53897</v>
      </c>
      <c r="L288">
        <v>53970</v>
      </c>
      <c r="M288">
        <v>53950</v>
      </c>
      <c r="N288">
        <v>53901</v>
      </c>
      <c r="O288">
        <v>53902</v>
      </c>
      <c r="P288">
        <v>53923</v>
      </c>
      <c r="Q288">
        <v>53908</v>
      </c>
      <c r="R288">
        <v>53913</v>
      </c>
    </row>
    <row r="289" spans="1:18" x14ac:dyDescent="0.3">
      <c r="A289" s="415">
        <v>9000</v>
      </c>
      <c r="B289" s="416" t="s">
        <v>438</v>
      </c>
      <c r="C289" s="416" t="s">
        <v>194</v>
      </c>
      <c r="D289" s="428">
        <v>4482125970</v>
      </c>
      <c r="E289">
        <v>53933</v>
      </c>
      <c r="F289">
        <v>2642146418</v>
      </c>
      <c r="G289">
        <v>53991</v>
      </c>
      <c r="H289">
        <v>53937</v>
      </c>
      <c r="I289">
        <v>53942</v>
      </c>
      <c r="J289">
        <v>53943</v>
      </c>
      <c r="K289">
        <v>1976824670</v>
      </c>
      <c r="L289">
        <v>54023</v>
      </c>
      <c r="M289">
        <v>2511646901</v>
      </c>
      <c r="N289">
        <v>53954</v>
      </c>
      <c r="O289">
        <v>892362922</v>
      </c>
      <c r="P289">
        <v>53976</v>
      </c>
      <c r="Q289">
        <v>493257744</v>
      </c>
      <c r="R289">
        <v>2346349596</v>
      </c>
    </row>
    <row r="290" spans="1:18" x14ac:dyDescent="0.3">
      <c r="A290" s="415">
        <v>9001</v>
      </c>
      <c r="B290" s="416" t="s">
        <v>439</v>
      </c>
      <c r="C290" s="416" t="s">
        <v>440</v>
      </c>
      <c r="D290" s="428">
        <v>0</v>
      </c>
      <c r="E290">
        <v>0</v>
      </c>
      <c r="F290">
        <v>0</v>
      </c>
      <c r="G290">
        <v>0</v>
      </c>
      <c r="H290">
        <v>0</v>
      </c>
      <c r="I290">
        <v>0</v>
      </c>
      <c r="J290">
        <v>0</v>
      </c>
      <c r="K290">
        <v>0</v>
      </c>
      <c r="L290">
        <v>0</v>
      </c>
      <c r="M290">
        <v>0</v>
      </c>
      <c r="N290">
        <v>0</v>
      </c>
      <c r="O290">
        <v>0</v>
      </c>
      <c r="P290">
        <v>0</v>
      </c>
      <c r="Q290">
        <v>0</v>
      </c>
      <c r="R290">
        <v>0</v>
      </c>
    </row>
    <row r="291" spans="1:18" x14ac:dyDescent="0.3">
      <c r="A291" s="415">
        <v>9002</v>
      </c>
      <c r="B291" s="416" t="s">
        <v>441</v>
      </c>
      <c r="C291" s="416" t="s">
        <v>442</v>
      </c>
      <c r="D291" s="428">
        <v>0</v>
      </c>
      <c r="E291">
        <v>0</v>
      </c>
      <c r="F291">
        <v>0</v>
      </c>
      <c r="G291">
        <v>0</v>
      </c>
      <c r="H291">
        <v>0</v>
      </c>
      <c r="I291">
        <v>0</v>
      </c>
      <c r="J291">
        <v>0</v>
      </c>
      <c r="K291">
        <v>0</v>
      </c>
      <c r="L291">
        <v>0</v>
      </c>
      <c r="M291">
        <v>0</v>
      </c>
      <c r="N291">
        <v>0</v>
      </c>
      <c r="O291">
        <v>0</v>
      </c>
      <c r="P291">
        <v>0</v>
      </c>
      <c r="Q291">
        <v>0</v>
      </c>
      <c r="R291">
        <v>0</v>
      </c>
    </row>
    <row r="292" spans="1:18" x14ac:dyDescent="0.3">
      <c r="A292" s="415">
        <v>9003</v>
      </c>
      <c r="B292" s="416" t="s">
        <v>443</v>
      </c>
      <c r="C292" s="416" t="s">
        <v>444</v>
      </c>
      <c r="D292" s="428">
        <v>0</v>
      </c>
      <c r="E292">
        <v>0</v>
      </c>
      <c r="F292">
        <v>0</v>
      </c>
      <c r="G292">
        <v>0</v>
      </c>
      <c r="H292">
        <v>0</v>
      </c>
      <c r="I292">
        <v>0</v>
      </c>
      <c r="J292">
        <v>0</v>
      </c>
      <c r="K292">
        <v>0</v>
      </c>
      <c r="L292">
        <v>0</v>
      </c>
      <c r="M292">
        <v>0</v>
      </c>
      <c r="N292">
        <v>0</v>
      </c>
      <c r="O292">
        <v>0</v>
      </c>
      <c r="P292">
        <v>0</v>
      </c>
      <c r="Q292">
        <v>0</v>
      </c>
      <c r="R292">
        <v>0</v>
      </c>
    </row>
    <row r="293" spans="1:18" x14ac:dyDescent="0.3">
      <c r="A293" s="415">
        <v>9004</v>
      </c>
      <c r="B293" s="416" t="s">
        <v>445</v>
      </c>
      <c r="C293" s="416" t="s">
        <v>446</v>
      </c>
      <c r="D293" s="428" t="s">
        <v>194</v>
      </c>
      <c r="E293" t="s">
        <v>194</v>
      </c>
      <c r="F293" t="s">
        <v>194</v>
      </c>
      <c r="G293" t="s">
        <v>194</v>
      </c>
      <c r="H293" t="s">
        <v>194</v>
      </c>
      <c r="I293" t="s">
        <v>194</v>
      </c>
      <c r="J293" t="s">
        <v>194</v>
      </c>
      <c r="K293" t="s">
        <v>194</v>
      </c>
      <c r="L293" t="s">
        <v>194</v>
      </c>
      <c r="M293" t="s">
        <v>194</v>
      </c>
      <c r="N293" t="s">
        <v>194</v>
      </c>
      <c r="O293" t="s">
        <v>194</v>
      </c>
      <c r="P293" t="s">
        <v>194</v>
      </c>
      <c r="Q293" t="s">
        <v>194</v>
      </c>
      <c r="R293" t="s">
        <v>194</v>
      </c>
    </row>
    <row r="294" spans="1:18" x14ac:dyDescent="0.3">
      <c r="A294" s="415">
        <v>9005</v>
      </c>
      <c r="B294" s="416" t="s">
        <v>447</v>
      </c>
      <c r="C294" s="416" t="s">
        <v>448</v>
      </c>
      <c r="D294" s="428">
        <v>0</v>
      </c>
      <c r="E294">
        <v>0</v>
      </c>
      <c r="F294">
        <v>0</v>
      </c>
      <c r="G294">
        <v>0</v>
      </c>
      <c r="H294">
        <v>0</v>
      </c>
      <c r="I294">
        <v>0</v>
      </c>
      <c r="J294">
        <v>0</v>
      </c>
      <c r="K294">
        <v>0</v>
      </c>
      <c r="L294">
        <v>0</v>
      </c>
      <c r="M294">
        <v>0</v>
      </c>
      <c r="N294">
        <v>0</v>
      </c>
      <c r="O294">
        <v>0</v>
      </c>
      <c r="P294">
        <v>0</v>
      </c>
      <c r="Q294">
        <v>0</v>
      </c>
      <c r="R294">
        <v>0</v>
      </c>
    </row>
    <row r="295" spans="1:18" x14ac:dyDescent="0.3">
      <c r="A295" s="415">
        <v>9006</v>
      </c>
      <c r="B295" s="416" t="s">
        <v>449</v>
      </c>
      <c r="C295" s="416" t="s">
        <v>450</v>
      </c>
      <c r="D295" s="428">
        <v>0</v>
      </c>
      <c r="E295">
        <v>0</v>
      </c>
      <c r="F295">
        <v>0</v>
      </c>
      <c r="G295">
        <v>0</v>
      </c>
      <c r="H295">
        <v>0</v>
      </c>
      <c r="I295">
        <v>0</v>
      </c>
      <c r="J295">
        <v>0</v>
      </c>
      <c r="K295">
        <v>0</v>
      </c>
      <c r="L295">
        <v>0</v>
      </c>
      <c r="M295">
        <v>0</v>
      </c>
      <c r="N295">
        <v>0</v>
      </c>
      <c r="O295">
        <v>0</v>
      </c>
      <c r="P295">
        <v>0</v>
      </c>
      <c r="Q295">
        <v>0</v>
      </c>
      <c r="R295">
        <v>0</v>
      </c>
    </row>
    <row r="296" spans="1:18" x14ac:dyDescent="0.3">
      <c r="A296" s="415">
        <v>9007</v>
      </c>
      <c r="B296" s="416" t="s">
        <v>544</v>
      </c>
      <c r="C296" s="416" t="s">
        <v>451</v>
      </c>
      <c r="D296" s="428">
        <v>0</v>
      </c>
      <c r="E296">
        <v>0</v>
      </c>
      <c r="F296">
        <v>0</v>
      </c>
      <c r="G296">
        <v>0</v>
      </c>
      <c r="H296">
        <v>0</v>
      </c>
      <c r="I296">
        <v>0</v>
      </c>
      <c r="J296">
        <v>0</v>
      </c>
      <c r="K296">
        <v>0</v>
      </c>
      <c r="L296">
        <v>0</v>
      </c>
      <c r="M296">
        <v>0</v>
      </c>
      <c r="N296">
        <v>0</v>
      </c>
      <c r="O296">
        <v>0</v>
      </c>
      <c r="P296">
        <v>0</v>
      </c>
      <c r="Q296">
        <v>0</v>
      </c>
      <c r="R296">
        <v>0</v>
      </c>
    </row>
    <row r="297" spans="1:18" x14ac:dyDescent="0.3">
      <c r="A297" s="415">
        <v>9008</v>
      </c>
      <c r="B297" s="416" t="s">
        <v>452</v>
      </c>
      <c r="C297" s="416" t="s">
        <v>194</v>
      </c>
      <c r="D297" s="428">
        <v>2.5499999999999998</v>
      </c>
      <c r="E297">
        <v>0</v>
      </c>
      <c r="F297">
        <v>4.2699999999999996</v>
      </c>
      <c r="G297">
        <v>0</v>
      </c>
      <c r="H297">
        <v>0</v>
      </c>
      <c r="I297">
        <v>0</v>
      </c>
      <c r="J297">
        <v>0</v>
      </c>
      <c r="K297">
        <v>1.32</v>
      </c>
      <c r="L297">
        <v>0</v>
      </c>
      <c r="M297">
        <v>1.58</v>
      </c>
      <c r="N297">
        <v>0</v>
      </c>
      <c r="O297">
        <v>1.25</v>
      </c>
      <c r="P297">
        <v>0</v>
      </c>
      <c r="Q297">
        <v>1.37</v>
      </c>
      <c r="R297">
        <v>3.16</v>
      </c>
    </row>
    <row r="298" spans="1:18" x14ac:dyDescent="0.3">
      <c r="A298" s="415">
        <v>9010</v>
      </c>
      <c r="B298" s="416" t="s">
        <v>453</v>
      </c>
      <c r="C298" s="416" t="s">
        <v>454</v>
      </c>
      <c r="D298" s="428">
        <v>0</v>
      </c>
      <c r="E298">
        <v>0</v>
      </c>
      <c r="F298">
        <v>0</v>
      </c>
      <c r="G298">
        <v>0</v>
      </c>
      <c r="H298">
        <v>0</v>
      </c>
      <c r="I298">
        <v>0</v>
      </c>
      <c r="J298">
        <v>0</v>
      </c>
      <c r="K298">
        <v>0</v>
      </c>
      <c r="L298">
        <v>0</v>
      </c>
      <c r="M298">
        <v>0</v>
      </c>
      <c r="N298">
        <v>0</v>
      </c>
      <c r="O298">
        <v>0</v>
      </c>
      <c r="P298">
        <v>0</v>
      </c>
      <c r="Q298">
        <v>0</v>
      </c>
      <c r="R298">
        <v>0</v>
      </c>
    </row>
    <row r="299" spans="1:18" x14ac:dyDescent="0.3">
      <c r="A299" s="415">
        <v>9011</v>
      </c>
      <c r="B299" s="416" t="s">
        <v>455</v>
      </c>
      <c r="C299" s="416" t="s">
        <v>456</v>
      </c>
      <c r="D299" s="428">
        <v>0</v>
      </c>
      <c r="E299">
        <v>0</v>
      </c>
      <c r="F299">
        <v>0</v>
      </c>
      <c r="G299">
        <v>0</v>
      </c>
      <c r="H299">
        <v>0</v>
      </c>
      <c r="I299">
        <v>0</v>
      </c>
      <c r="J299">
        <v>0</v>
      </c>
      <c r="K299">
        <v>0</v>
      </c>
      <c r="L299">
        <v>0</v>
      </c>
      <c r="M299">
        <v>0</v>
      </c>
      <c r="N299">
        <v>0</v>
      </c>
      <c r="O299">
        <v>0</v>
      </c>
      <c r="P299">
        <v>0</v>
      </c>
      <c r="Q299">
        <v>0</v>
      </c>
      <c r="R299">
        <v>0</v>
      </c>
    </row>
    <row r="300" spans="1:18" x14ac:dyDescent="0.3">
      <c r="A300" s="415">
        <v>9012</v>
      </c>
      <c r="B300" s="416" t="s">
        <v>457</v>
      </c>
      <c r="C300" s="416" t="s">
        <v>456</v>
      </c>
      <c r="D300" s="428">
        <v>0</v>
      </c>
      <c r="E300">
        <v>0</v>
      </c>
      <c r="F300">
        <v>0</v>
      </c>
      <c r="G300">
        <v>0</v>
      </c>
      <c r="H300">
        <v>0</v>
      </c>
      <c r="I300">
        <v>0</v>
      </c>
      <c r="J300">
        <v>0</v>
      </c>
      <c r="K300">
        <v>0</v>
      </c>
      <c r="L300">
        <v>0</v>
      </c>
      <c r="M300">
        <v>0</v>
      </c>
      <c r="N300">
        <v>0</v>
      </c>
      <c r="O300">
        <v>0</v>
      </c>
      <c r="P300">
        <v>0</v>
      </c>
      <c r="Q300">
        <v>0</v>
      </c>
      <c r="R300">
        <v>0</v>
      </c>
    </row>
    <row r="301" spans="1:18" x14ac:dyDescent="0.3">
      <c r="A301" s="415">
        <v>9013</v>
      </c>
      <c r="B301" s="416" t="s">
        <v>458</v>
      </c>
      <c r="C301" s="416" t="s">
        <v>459</v>
      </c>
      <c r="D301" s="428">
        <v>0</v>
      </c>
      <c r="E301">
        <v>0</v>
      </c>
      <c r="F301">
        <v>0</v>
      </c>
      <c r="G301">
        <v>0</v>
      </c>
      <c r="H301">
        <v>0</v>
      </c>
      <c r="I301">
        <v>0</v>
      </c>
      <c r="J301">
        <v>0</v>
      </c>
      <c r="K301">
        <v>0</v>
      </c>
      <c r="L301">
        <v>0</v>
      </c>
      <c r="M301">
        <v>0</v>
      </c>
      <c r="N301">
        <v>0</v>
      </c>
      <c r="O301">
        <v>0</v>
      </c>
      <c r="P301">
        <v>0</v>
      </c>
      <c r="Q301">
        <v>0</v>
      </c>
      <c r="R301">
        <v>0</v>
      </c>
    </row>
    <row r="302" spans="1:18" x14ac:dyDescent="0.3">
      <c r="A302" s="415">
        <v>9014</v>
      </c>
      <c r="B302" s="416" t="s">
        <v>460</v>
      </c>
      <c r="C302" s="416" t="s">
        <v>461</v>
      </c>
      <c r="D302" s="428">
        <v>0</v>
      </c>
      <c r="E302">
        <v>0</v>
      </c>
      <c r="F302">
        <v>0</v>
      </c>
      <c r="G302">
        <v>0</v>
      </c>
      <c r="H302">
        <v>0</v>
      </c>
      <c r="I302">
        <v>0</v>
      </c>
      <c r="J302">
        <v>0</v>
      </c>
      <c r="K302">
        <v>0</v>
      </c>
      <c r="L302">
        <v>0</v>
      </c>
      <c r="M302">
        <v>0</v>
      </c>
      <c r="N302">
        <v>0</v>
      </c>
      <c r="O302">
        <v>0</v>
      </c>
      <c r="P302">
        <v>0</v>
      </c>
      <c r="Q302">
        <v>0</v>
      </c>
      <c r="R302">
        <v>0</v>
      </c>
    </row>
    <row r="303" spans="1:18" x14ac:dyDescent="0.3">
      <c r="A303" s="415">
        <v>9015</v>
      </c>
      <c r="B303" s="416" t="s">
        <v>462</v>
      </c>
      <c r="C303" s="416" t="s">
        <v>194</v>
      </c>
      <c r="D303" s="428">
        <v>0</v>
      </c>
      <c r="E303">
        <v>0</v>
      </c>
      <c r="F303">
        <v>0</v>
      </c>
      <c r="G303">
        <v>0</v>
      </c>
      <c r="H303">
        <v>0</v>
      </c>
      <c r="I303">
        <v>0</v>
      </c>
      <c r="J303">
        <v>0</v>
      </c>
      <c r="K303">
        <v>0</v>
      </c>
      <c r="L303">
        <v>0</v>
      </c>
      <c r="M303">
        <v>0</v>
      </c>
      <c r="N303">
        <v>0</v>
      </c>
      <c r="O303">
        <v>0</v>
      </c>
      <c r="P303">
        <v>0</v>
      </c>
      <c r="Q303">
        <v>0</v>
      </c>
      <c r="R303">
        <v>0</v>
      </c>
    </row>
    <row r="304" spans="1:18" x14ac:dyDescent="0.3">
      <c r="A304" s="415">
        <v>9016</v>
      </c>
      <c r="B304" s="416" t="s">
        <v>463</v>
      </c>
      <c r="C304" s="416" t="s">
        <v>194</v>
      </c>
      <c r="D304" s="428">
        <v>0</v>
      </c>
      <c r="E304">
        <v>0</v>
      </c>
      <c r="F304">
        <v>0</v>
      </c>
      <c r="G304">
        <v>0</v>
      </c>
      <c r="H304">
        <v>0</v>
      </c>
      <c r="I304">
        <v>0</v>
      </c>
      <c r="J304">
        <v>0</v>
      </c>
      <c r="K304">
        <v>0</v>
      </c>
      <c r="L304">
        <v>0</v>
      </c>
      <c r="M304">
        <v>0</v>
      </c>
      <c r="N304">
        <v>0</v>
      </c>
      <c r="O304">
        <v>0</v>
      </c>
      <c r="P304">
        <v>0</v>
      </c>
      <c r="Q304">
        <v>0</v>
      </c>
      <c r="R304">
        <v>0</v>
      </c>
    </row>
    <row r="305" spans="1:18" x14ac:dyDescent="0.3">
      <c r="A305" s="415">
        <v>9017</v>
      </c>
      <c r="B305" s="416" t="s">
        <v>464</v>
      </c>
      <c r="C305" s="416" t="s">
        <v>465</v>
      </c>
      <c r="D305" s="428">
        <v>0</v>
      </c>
      <c r="E305">
        <v>0</v>
      </c>
      <c r="F305">
        <v>0</v>
      </c>
      <c r="G305">
        <v>0</v>
      </c>
      <c r="H305">
        <v>0</v>
      </c>
      <c r="I305">
        <v>0</v>
      </c>
      <c r="J305">
        <v>0</v>
      </c>
      <c r="K305">
        <v>0</v>
      </c>
      <c r="L305">
        <v>0</v>
      </c>
      <c r="M305">
        <v>0</v>
      </c>
      <c r="N305">
        <v>0</v>
      </c>
      <c r="O305">
        <v>0</v>
      </c>
      <c r="P305">
        <v>0</v>
      </c>
      <c r="Q305">
        <v>0</v>
      </c>
      <c r="R305">
        <v>0</v>
      </c>
    </row>
    <row r="306" spans="1:18" x14ac:dyDescent="0.3">
      <c r="A306" s="415">
        <v>9018</v>
      </c>
      <c r="B306" s="416" t="s">
        <v>466</v>
      </c>
      <c r="C306" s="416" t="s">
        <v>467</v>
      </c>
      <c r="D306" s="428">
        <v>0</v>
      </c>
      <c r="E306">
        <v>0</v>
      </c>
      <c r="F306">
        <v>0</v>
      </c>
      <c r="G306">
        <v>0</v>
      </c>
      <c r="H306">
        <v>0</v>
      </c>
      <c r="I306">
        <v>0</v>
      </c>
      <c r="J306">
        <v>0</v>
      </c>
      <c r="K306">
        <v>0</v>
      </c>
      <c r="L306">
        <v>0</v>
      </c>
      <c r="M306">
        <v>0</v>
      </c>
      <c r="N306">
        <v>0</v>
      </c>
      <c r="O306">
        <v>0</v>
      </c>
      <c r="P306">
        <v>0</v>
      </c>
      <c r="Q306">
        <v>0</v>
      </c>
      <c r="R306">
        <v>0</v>
      </c>
    </row>
    <row r="307" spans="1:18" x14ac:dyDescent="0.3">
      <c r="A307" s="415">
        <v>9019</v>
      </c>
      <c r="B307" s="416" t="s">
        <v>468</v>
      </c>
      <c r="C307" s="416" t="s">
        <v>469</v>
      </c>
      <c r="D307" s="428">
        <v>0</v>
      </c>
      <c r="E307">
        <v>0</v>
      </c>
      <c r="F307">
        <v>0</v>
      </c>
      <c r="G307">
        <v>0</v>
      </c>
      <c r="H307">
        <v>0</v>
      </c>
      <c r="I307">
        <v>0</v>
      </c>
      <c r="J307">
        <v>0</v>
      </c>
      <c r="K307">
        <v>0</v>
      </c>
      <c r="L307">
        <v>0</v>
      </c>
      <c r="M307">
        <v>0</v>
      </c>
      <c r="N307">
        <v>0</v>
      </c>
      <c r="O307">
        <v>0</v>
      </c>
      <c r="P307">
        <v>0</v>
      </c>
      <c r="Q307">
        <v>0</v>
      </c>
      <c r="R307">
        <v>0</v>
      </c>
    </row>
    <row r="308" spans="1:18" x14ac:dyDescent="0.3">
      <c r="B308" s="94"/>
      <c r="C308" s="94"/>
      <c r="D308" s="94"/>
    </row>
    <row r="309" spans="1:18" x14ac:dyDescent="0.3">
      <c r="B309" s="94"/>
      <c r="C309" s="94"/>
      <c r="D309" s="94"/>
    </row>
    <row r="310" spans="1:18" x14ac:dyDescent="0.3">
      <c r="B310" s="94"/>
      <c r="C310" s="94"/>
      <c r="D310" s="94"/>
    </row>
    <row r="311" spans="1:18" x14ac:dyDescent="0.3">
      <c r="A311" s="72">
        <v>0</v>
      </c>
      <c r="B311" s="94" t="s">
        <v>473</v>
      </c>
      <c r="C311" s="94"/>
      <c r="D311" s="94">
        <f>D289</f>
        <v>4482125970</v>
      </c>
      <c r="E311" s="94">
        <f t="shared" ref="E311:M311" si="0">E289</f>
        <v>53933</v>
      </c>
      <c r="F311" s="94">
        <f t="shared" si="0"/>
        <v>2642146418</v>
      </c>
      <c r="G311" s="94">
        <f t="shared" si="0"/>
        <v>53991</v>
      </c>
      <c r="H311" s="94">
        <f t="shared" si="0"/>
        <v>53937</v>
      </c>
      <c r="I311" s="94">
        <f t="shared" si="0"/>
        <v>53942</v>
      </c>
      <c r="J311" s="94">
        <f t="shared" si="0"/>
        <v>53943</v>
      </c>
      <c r="K311" s="94">
        <f t="shared" si="0"/>
        <v>1976824670</v>
      </c>
      <c r="L311" s="94">
        <f t="shared" si="0"/>
        <v>54023</v>
      </c>
      <c r="M311" s="94">
        <f t="shared" si="0"/>
        <v>2511646901</v>
      </c>
      <c r="N311" s="94">
        <f>N289</f>
        <v>53954</v>
      </c>
      <c r="O311" s="94">
        <f t="shared" ref="O311:R311" si="1">O289</f>
        <v>892362922</v>
      </c>
      <c r="P311" s="94">
        <f t="shared" si="1"/>
        <v>53976</v>
      </c>
      <c r="Q311" s="94">
        <f t="shared" si="1"/>
        <v>493257744</v>
      </c>
      <c r="R311" s="94">
        <f t="shared" si="1"/>
        <v>2346349596</v>
      </c>
    </row>
    <row r="312" spans="1:18" x14ac:dyDescent="0.3">
      <c r="B312" s="94" t="s">
        <v>472</v>
      </c>
      <c r="C312" s="94"/>
      <c r="D312" s="94"/>
      <c r="E312" s="94"/>
      <c r="F312" s="94"/>
      <c r="G312" s="94"/>
      <c r="H312" s="94"/>
      <c r="I312" s="94"/>
      <c r="J312" s="94"/>
      <c r="K312" s="94"/>
      <c r="L312" s="94"/>
      <c r="M312" s="94"/>
      <c r="N312" s="94"/>
      <c r="O312" s="94"/>
      <c r="P312" s="94"/>
      <c r="Q312" s="94"/>
      <c r="R312" s="94"/>
    </row>
    <row r="313" spans="1:18" x14ac:dyDescent="0.3">
      <c r="A313" s="336">
        <v>906</v>
      </c>
      <c r="B313" s="94"/>
      <c r="C313" s="94"/>
      <c r="D313" s="94">
        <f>D248</f>
        <v>1</v>
      </c>
      <c r="E313" s="94">
        <f t="shared" ref="E313:M313" si="2">E248</f>
        <v>0</v>
      </c>
      <c r="F313" s="94">
        <f t="shared" si="2"/>
        <v>1</v>
      </c>
      <c r="G313" s="94">
        <f t="shared" si="2"/>
        <v>0</v>
      </c>
      <c r="H313" s="94">
        <f t="shared" si="2"/>
        <v>0</v>
      </c>
      <c r="I313" s="94">
        <f t="shared" si="2"/>
        <v>0</v>
      </c>
      <c r="J313" s="94">
        <f t="shared" si="2"/>
        <v>0</v>
      </c>
      <c r="K313" s="94">
        <f t="shared" si="2"/>
        <v>1</v>
      </c>
      <c r="L313" s="94">
        <f t="shared" si="2"/>
        <v>0</v>
      </c>
      <c r="M313" s="94">
        <f t="shared" si="2"/>
        <v>1</v>
      </c>
      <c r="N313" s="94">
        <f>N248</f>
        <v>0</v>
      </c>
      <c r="O313" s="94">
        <f t="shared" ref="O313:R313" si="3">O248</f>
        <v>1</v>
      </c>
      <c r="P313" s="94">
        <f t="shared" si="3"/>
        <v>0</v>
      </c>
      <c r="Q313" s="94">
        <f t="shared" si="3"/>
        <v>1</v>
      </c>
      <c r="R313" s="94">
        <f t="shared" si="3"/>
        <v>1</v>
      </c>
    </row>
    <row r="314" spans="1:18" x14ac:dyDescent="0.3">
      <c r="A314" s="336">
        <v>907</v>
      </c>
      <c r="B314" s="94"/>
      <c r="C314" s="94"/>
      <c r="D314" s="94">
        <f>D249</f>
        <v>2</v>
      </c>
      <c r="E314" s="94">
        <f t="shared" ref="E314:M314" si="4">E249</f>
        <v>0</v>
      </c>
      <c r="F314" s="94">
        <f t="shared" si="4"/>
        <v>2</v>
      </c>
      <c r="G314" s="94">
        <f t="shared" si="4"/>
        <v>0</v>
      </c>
      <c r="H314" s="94">
        <f t="shared" si="4"/>
        <v>0</v>
      </c>
      <c r="I314" s="94">
        <f t="shared" si="4"/>
        <v>0</v>
      </c>
      <c r="J314" s="94">
        <f t="shared" si="4"/>
        <v>0</v>
      </c>
      <c r="K314" s="94">
        <f t="shared" si="4"/>
        <v>2</v>
      </c>
      <c r="L314" s="94">
        <f t="shared" si="4"/>
        <v>0</v>
      </c>
      <c r="M314" s="94">
        <f t="shared" si="4"/>
        <v>2</v>
      </c>
      <c r="N314" s="94">
        <f>N249</f>
        <v>0</v>
      </c>
      <c r="O314" s="94">
        <f t="shared" ref="O314:R314" si="5">O249</f>
        <v>2</v>
      </c>
      <c r="P314" s="94">
        <f t="shared" si="5"/>
        <v>0</v>
      </c>
      <c r="Q314" s="94">
        <f t="shared" si="5"/>
        <v>2</v>
      </c>
      <c r="R314" s="94">
        <f t="shared" si="5"/>
        <v>2</v>
      </c>
    </row>
    <row r="315" spans="1:18" x14ac:dyDescent="0.3">
      <c r="A315" s="336">
        <v>951</v>
      </c>
      <c r="B315" s="94"/>
      <c r="C315" s="94"/>
      <c r="D315" s="94">
        <f>D254</f>
        <v>2</v>
      </c>
      <c r="E315" s="94">
        <f t="shared" ref="E315:M315" si="6">E254</f>
        <v>0</v>
      </c>
      <c r="F315" s="94">
        <f t="shared" si="6"/>
        <v>2</v>
      </c>
      <c r="G315" s="94">
        <f t="shared" si="6"/>
        <v>0</v>
      </c>
      <c r="H315" s="94">
        <f t="shared" si="6"/>
        <v>0</v>
      </c>
      <c r="I315" s="94">
        <f t="shared" si="6"/>
        <v>0</v>
      </c>
      <c r="J315" s="94">
        <f t="shared" si="6"/>
        <v>0</v>
      </c>
      <c r="K315" s="94">
        <f t="shared" si="6"/>
        <v>2</v>
      </c>
      <c r="L315" s="94">
        <f t="shared" si="6"/>
        <v>0</v>
      </c>
      <c r="M315" s="94">
        <f t="shared" si="6"/>
        <v>2</v>
      </c>
      <c r="N315" s="94">
        <f>N254</f>
        <v>0</v>
      </c>
      <c r="O315" s="94">
        <f t="shared" ref="O315:R315" si="7">O254</f>
        <v>2</v>
      </c>
      <c r="P315" s="94">
        <f t="shared" si="7"/>
        <v>0</v>
      </c>
      <c r="Q315" s="94">
        <f t="shared" si="7"/>
        <v>2</v>
      </c>
      <c r="R315" s="94">
        <f t="shared" si="7"/>
        <v>2</v>
      </c>
    </row>
    <row r="316" spans="1:18" x14ac:dyDescent="0.3">
      <c r="A316" s="336">
        <v>953</v>
      </c>
      <c r="B316" s="94"/>
      <c r="C316" s="94"/>
      <c r="D316" s="94">
        <f>D256</f>
        <v>2</v>
      </c>
      <c r="E316" s="94">
        <f t="shared" ref="E316:M316" si="8">E256</f>
        <v>0</v>
      </c>
      <c r="F316" s="94">
        <f t="shared" si="8"/>
        <v>2</v>
      </c>
      <c r="G316" s="94">
        <f t="shared" si="8"/>
        <v>0</v>
      </c>
      <c r="H316" s="94">
        <f t="shared" si="8"/>
        <v>0</v>
      </c>
      <c r="I316" s="94">
        <f t="shared" si="8"/>
        <v>0</v>
      </c>
      <c r="J316" s="94">
        <f t="shared" si="8"/>
        <v>0</v>
      </c>
      <c r="K316" s="94">
        <f t="shared" si="8"/>
        <v>2</v>
      </c>
      <c r="L316" s="94">
        <f t="shared" si="8"/>
        <v>0</v>
      </c>
      <c r="M316" s="94">
        <f t="shared" si="8"/>
        <v>2</v>
      </c>
      <c r="N316" s="94">
        <f>N256</f>
        <v>0</v>
      </c>
      <c r="O316" s="94">
        <f t="shared" ref="O316:R316" si="9">O256</f>
        <v>2</v>
      </c>
      <c r="P316" s="94">
        <f t="shared" si="9"/>
        <v>0</v>
      </c>
      <c r="Q316" s="94">
        <f t="shared" si="9"/>
        <v>2</v>
      </c>
      <c r="R316" s="94">
        <f t="shared" si="9"/>
        <v>2</v>
      </c>
    </row>
    <row r="317" spans="1:18" x14ac:dyDescent="0.3">
      <c r="A317" s="336">
        <v>955</v>
      </c>
      <c r="B317" s="94"/>
      <c r="C317" s="94"/>
      <c r="D317" s="94">
        <f>D258</f>
        <v>0</v>
      </c>
      <c r="E317" s="94">
        <f t="shared" ref="E317:M317" si="10">E258</f>
        <v>0</v>
      </c>
      <c r="F317" s="94">
        <f t="shared" si="10"/>
        <v>0</v>
      </c>
      <c r="G317" s="94">
        <f t="shared" si="10"/>
        <v>0</v>
      </c>
      <c r="H317" s="94">
        <f t="shared" si="10"/>
        <v>0</v>
      </c>
      <c r="I317" s="94">
        <f t="shared" si="10"/>
        <v>0</v>
      </c>
      <c r="J317" s="94">
        <f t="shared" si="10"/>
        <v>0</v>
      </c>
      <c r="K317" s="94">
        <f t="shared" si="10"/>
        <v>0</v>
      </c>
      <c r="L317" s="94">
        <f t="shared" si="10"/>
        <v>0</v>
      </c>
      <c r="M317" s="94">
        <f t="shared" si="10"/>
        <v>0</v>
      </c>
      <c r="N317" s="94">
        <f>N258</f>
        <v>0</v>
      </c>
      <c r="O317" s="94">
        <f t="shared" ref="O317:R317" si="11">O258</f>
        <v>0</v>
      </c>
      <c r="P317" s="94">
        <f t="shared" si="11"/>
        <v>0</v>
      </c>
      <c r="Q317" s="94">
        <f t="shared" si="11"/>
        <v>0</v>
      </c>
      <c r="R317" s="94">
        <f t="shared" si="11"/>
        <v>0</v>
      </c>
    </row>
    <row r="318" spans="1:18" x14ac:dyDescent="0.3">
      <c r="A318" s="336">
        <v>957</v>
      </c>
      <c r="B318" s="94"/>
      <c r="C318" s="94"/>
      <c r="D318" s="94">
        <f>D260</f>
        <v>0</v>
      </c>
      <c r="E318" s="94">
        <f t="shared" ref="E318:M318" si="12">E260</f>
        <v>0</v>
      </c>
      <c r="F318" s="94">
        <f t="shared" si="12"/>
        <v>0</v>
      </c>
      <c r="G318" s="94">
        <f t="shared" si="12"/>
        <v>0</v>
      </c>
      <c r="H318" s="94">
        <f t="shared" si="12"/>
        <v>0</v>
      </c>
      <c r="I318" s="94">
        <f t="shared" si="12"/>
        <v>0</v>
      </c>
      <c r="J318" s="94">
        <f t="shared" si="12"/>
        <v>0</v>
      </c>
      <c r="K318" s="94">
        <f t="shared" si="12"/>
        <v>0</v>
      </c>
      <c r="L318" s="94">
        <f t="shared" si="12"/>
        <v>0</v>
      </c>
      <c r="M318" s="94">
        <f t="shared" si="12"/>
        <v>0</v>
      </c>
      <c r="N318" s="94">
        <f>N260</f>
        <v>0</v>
      </c>
      <c r="O318" s="94">
        <f t="shared" ref="O318:R318" si="13">O260</f>
        <v>0</v>
      </c>
      <c r="P318" s="94">
        <f t="shared" si="13"/>
        <v>0</v>
      </c>
      <c r="Q318" s="94">
        <f t="shared" si="13"/>
        <v>0</v>
      </c>
      <c r="R318" s="94">
        <f t="shared" si="13"/>
        <v>0</v>
      </c>
    </row>
    <row r="319" spans="1:18" x14ac:dyDescent="0.3">
      <c r="A319" s="336">
        <v>959</v>
      </c>
      <c r="B319" s="94"/>
      <c r="C319" s="94"/>
      <c r="D319" s="94">
        <f>D262</f>
        <v>2</v>
      </c>
      <c r="E319" s="94">
        <f t="shared" ref="E319:M319" si="14">E262</f>
        <v>0</v>
      </c>
      <c r="F319" s="94">
        <f t="shared" si="14"/>
        <v>2</v>
      </c>
      <c r="G319" s="94">
        <f t="shared" si="14"/>
        <v>0</v>
      </c>
      <c r="H319" s="94">
        <f t="shared" si="14"/>
        <v>0</v>
      </c>
      <c r="I319" s="94">
        <f t="shared" si="14"/>
        <v>0</v>
      </c>
      <c r="J319" s="94">
        <f t="shared" si="14"/>
        <v>0</v>
      </c>
      <c r="K319" s="94">
        <f t="shared" si="14"/>
        <v>2</v>
      </c>
      <c r="L319" s="94">
        <f t="shared" si="14"/>
        <v>0</v>
      </c>
      <c r="M319" s="94">
        <f t="shared" si="14"/>
        <v>2</v>
      </c>
      <c r="N319" s="94">
        <f>N262</f>
        <v>0</v>
      </c>
      <c r="O319" s="94">
        <f t="shared" ref="O319:R319" si="15">O262</f>
        <v>2</v>
      </c>
      <c r="P319" s="94">
        <f t="shared" si="15"/>
        <v>0</v>
      </c>
      <c r="Q319" s="94">
        <f t="shared" si="15"/>
        <v>2</v>
      </c>
      <c r="R319" s="94">
        <f t="shared" si="15"/>
        <v>2</v>
      </c>
    </row>
    <row r="320" spans="1:18" x14ac:dyDescent="0.3">
      <c r="A320" s="72">
        <v>965</v>
      </c>
      <c r="B320" s="94"/>
      <c r="C320" s="94"/>
      <c r="D320" s="94">
        <f>D266</f>
        <v>0</v>
      </c>
      <c r="E320" s="94">
        <f t="shared" ref="E320:M320" si="16">E266</f>
        <v>0</v>
      </c>
      <c r="F320" s="94">
        <f t="shared" si="16"/>
        <v>0</v>
      </c>
      <c r="G320" s="94">
        <f t="shared" si="16"/>
        <v>0</v>
      </c>
      <c r="H320" s="94">
        <f t="shared" si="16"/>
        <v>0</v>
      </c>
      <c r="I320" s="94">
        <f t="shared" si="16"/>
        <v>0</v>
      </c>
      <c r="J320" s="94">
        <f t="shared" si="16"/>
        <v>0</v>
      </c>
      <c r="K320" s="94">
        <f t="shared" si="16"/>
        <v>0</v>
      </c>
      <c r="L320" s="94">
        <f t="shared" si="16"/>
        <v>0</v>
      </c>
      <c r="M320" s="94">
        <f t="shared" si="16"/>
        <v>0</v>
      </c>
      <c r="N320" s="94">
        <f>N266</f>
        <v>0</v>
      </c>
      <c r="O320" s="94">
        <f t="shared" ref="O320:R320" si="17">O266</f>
        <v>0</v>
      </c>
      <c r="P320" s="94">
        <f t="shared" si="17"/>
        <v>0</v>
      </c>
      <c r="Q320" s="94">
        <f t="shared" si="17"/>
        <v>0</v>
      </c>
      <c r="R320" s="94">
        <f t="shared" si="17"/>
        <v>0</v>
      </c>
    </row>
    <row r="321" spans="1:18" x14ac:dyDescent="0.3">
      <c r="A321" s="336">
        <v>973</v>
      </c>
      <c r="B321" s="94"/>
      <c r="C321" s="94"/>
      <c r="D321" s="94">
        <f>D269</f>
        <v>0</v>
      </c>
      <c r="E321" s="94">
        <f t="shared" ref="E321:M321" si="18">E269</f>
        <v>0</v>
      </c>
      <c r="F321" s="94">
        <f t="shared" si="18"/>
        <v>0</v>
      </c>
      <c r="G321" s="94">
        <f t="shared" si="18"/>
        <v>0</v>
      </c>
      <c r="H321" s="94">
        <f t="shared" si="18"/>
        <v>0</v>
      </c>
      <c r="I321" s="94">
        <f t="shared" si="18"/>
        <v>0</v>
      </c>
      <c r="J321" s="94">
        <f t="shared" si="18"/>
        <v>0</v>
      </c>
      <c r="K321" s="94">
        <f t="shared" si="18"/>
        <v>0</v>
      </c>
      <c r="L321" s="94">
        <f t="shared" si="18"/>
        <v>0</v>
      </c>
      <c r="M321" s="94">
        <f t="shared" si="18"/>
        <v>0</v>
      </c>
      <c r="N321" s="94">
        <f>N269</f>
        <v>0</v>
      </c>
      <c r="O321" s="94">
        <f t="shared" ref="O321:R321" si="19">O269</f>
        <v>0</v>
      </c>
      <c r="P321" s="94">
        <f t="shared" si="19"/>
        <v>0</v>
      </c>
      <c r="Q321" s="94">
        <f t="shared" si="19"/>
        <v>0</v>
      </c>
      <c r="R321" s="94">
        <f t="shared" si="19"/>
        <v>0</v>
      </c>
    </row>
    <row r="322" spans="1:18" x14ac:dyDescent="0.3">
      <c r="A322" s="336">
        <v>974</v>
      </c>
      <c r="B322" s="94"/>
      <c r="C322" s="94"/>
      <c r="D322" s="94">
        <f t="shared" ref="D322:M327" si="20">D270</f>
        <v>2</v>
      </c>
      <c r="E322" s="94">
        <f t="shared" si="20"/>
        <v>0</v>
      </c>
      <c r="F322" s="94">
        <f t="shared" si="20"/>
        <v>2</v>
      </c>
      <c r="G322" s="94">
        <f t="shared" si="20"/>
        <v>0</v>
      </c>
      <c r="H322" s="94">
        <f t="shared" si="20"/>
        <v>0</v>
      </c>
      <c r="I322" s="94">
        <f t="shared" si="20"/>
        <v>0</v>
      </c>
      <c r="J322" s="94">
        <f t="shared" si="20"/>
        <v>0</v>
      </c>
      <c r="K322" s="94">
        <f t="shared" si="20"/>
        <v>2</v>
      </c>
      <c r="L322" s="94">
        <f t="shared" si="20"/>
        <v>0</v>
      </c>
      <c r="M322" s="94">
        <f t="shared" si="20"/>
        <v>2</v>
      </c>
      <c r="N322" s="94">
        <f t="shared" ref="N322:R322" si="21">N270</f>
        <v>0</v>
      </c>
      <c r="O322" s="94">
        <f t="shared" si="21"/>
        <v>2</v>
      </c>
      <c r="P322" s="94">
        <f t="shared" si="21"/>
        <v>0</v>
      </c>
      <c r="Q322" s="94">
        <f t="shared" si="21"/>
        <v>2</v>
      </c>
      <c r="R322" s="94">
        <f t="shared" si="21"/>
        <v>2</v>
      </c>
    </row>
    <row r="323" spans="1:18" x14ac:dyDescent="0.3">
      <c r="A323" s="336">
        <v>975</v>
      </c>
      <c r="B323" s="94"/>
      <c r="C323" s="94"/>
      <c r="D323" s="94">
        <f t="shared" si="20"/>
        <v>2</v>
      </c>
      <c r="E323" s="94">
        <f t="shared" si="20"/>
        <v>0</v>
      </c>
      <c r="F323" s="94">
        <f t="shared" si="20"/>
        <v>2</v>
      </c>
      <c r="G323" s="94">
        <f t="shared" si="20"/>
        <v>0</v>
      </c>
      <c r="H323" s="94">
        <f t="shared" si="20"/>
        <v>0</v>
      </c>
      <c r="I323" s="94">
        <f t="shared" si="20"/>
        <v>0</v>
      </c>
      <c r="J323" s="94">
        <f t="shared" si="20"/>
        <v>0</v>
      </c>
      <c r="K323" s="94">
        <f t="shared" si="20"/>
        <v>2</v>
      </c>
      <c r="L323" s="94">
        <f t="shared" si="20"/>
        <v>0</v>
      </c>
      <c r="M323" s="94">
        <f t="shared" si="20"/>
        <v>2</v>
      </c>
      <c r="N323" s="94">
        <f t="shared" ref="N323:R323" si="22">N271</f>
        <v>0</v>
      </c>
      <c r="O323" s="94">
        <f t="shared" si="22"/>
        <v>2</v>
      </c>
      <c r="P323" s="94">
        <f t="shared" si="22"/>
        <v>0</v>
      </c>
      <c r="Q323" s="94">
        <f t="shared" si="22"/>
        <v>2</v>
      </c>
      <c r="R323" s="94">
        <f t="shared" si="22"/>
        <v>2</v>
      </c>
    </row>
    <row r="324" spans="1:18" x14ac:dyDescent="0.3">
      <c r="A324" s="336">
        <v>976</v>
      </c>
      <c r="B324" s="94"/>
      <c r="C324" s="94"/>
      <c r="D324" s="94">
        <f t="shared" si="20"/>
        <v>3</v>
      </c>
      <c r="E324" s="94">
        <f t="shared" si="20"/>
        <v>0</v>
      </c>
      <c r="F324" s="94">
        <f t="shared" si="20"/>
        <v>3</v>
      </c>
      <c r="G324" s="94">
        <f t="shared" si="20"/>
        <v>0</v>
      </c>
      <c r="H324" s="94">
        <f t="shared" si="20"/>
        <v>0</v>
      </c>
      <c r="I324" s="94">
        <f t="shared" si="20"/>
        <v>0</v>
      </c>
      <c r="J324" s="94">
        <f t="shared" si="20"/>
        <v>0</v>
      </c>
      <c r="K324" s="94">
        <f t="shared" si="20"/>
        <v>3</v>
      </c>
      <c r="L324" s="94">
        <f t="shared" si="20"/>
        <v>0</v>
      </c>
      <c r="M324" s="94">
        <f t="shared" si="20"/>
        <v>3</v>
      </c>
      <c r="N324" s="94">
        <f t="shared" ref="N324:R324" si="23">N272</f>
        <v>0</v>
      </c>
      <c r="O324" s="94">
        <f t="shared" si="23"/>
        <v>2</v>
      </c>
      <c r="P324" s="94">
        <f t="shared" si="23"/>
        <v>0</v>
      </c>
      <c r="Q324" s="94">
        <f t="shared" si="23"/>
        <v>3</v>
      </c>
      <c r="R324" s="94">
        <f t="shared" si="23"/>
        <v>3</v>
      </c>
    </row>
    <row r="325" spans="1:18" x14ac:dyDescent="0.3">
      <c r="A325" s="336">
        <v>977</v>
      </c>
      <c r="B325" s="94"/>
      <c r="C325" s="94"/>
      <c r="D325" s="94">
        <f t="shared" si="20"/>
        <v>0</v>
      </c>
      <c r="E325" s="94">
        <f t="shared" si="20"/>
        <v>0</v>
      </c>
      <c r="F325" s="94">
        <f t="shared" si="20"/>
        <v>0</v>
      </c>
      <c r="G325" s="94">
        <f t="shared" si="20"/>
        <v>0</v>
      </c>
      <c r="H325" s="94">
        <f t="shared" si="20"/>
        <v>0</v>
      </c>
      <c r="I325" s="94">
        <f t="shared" si="20"/>
        <v>0</v>
      </c>
      <c r="J325" s="94">
        <f t="shared" si="20"/>
        <v>0</v>
      </c>
      <c r="K325" s="94">
        <f t="shared" si="20"/>
        <v>0</v>
      </c>
      <c r="L325" s="94">
        <f t="shared" si="20"/>
        <v>0</v>
      </c>
      <c r="M325" s="94">
        <f t="shared" si="20"/>
        <v>0</v>
      </c>
      <c r="N325" s="94">
        <f t="shared" ref="N325:R325" si="24">N273</f>
        <v>0</v>
      </c>
      <c r="O325" s="94">
        <f t="shared" si="24"/>
        <v>0</v>
      </c>
      <c r="P325" s="94">
        <f t="shared" si="24"/>
        <v>0</v>
      </c>
      <c r="Q325" s="94">
        <f t="shared" si="24"/>
        <v>0</v>
      </c>
      <c r="R325" s="94">
        <f t="shared" si="24"/>
        <v>0</v>
      </c>
    </row>
    <row r="326" spans="1:18" x14ac:dyDescent="0.3">
      <c r="A326" s="336">
        <v>978</v>
      </c>
      <c r="B326" s="94"/>
      <c r="C326" s="94"/>
      <c r="D326" s="94">
        <f t="shared" si="20"/>
        <v>0</v>
      </c>
      <c r="E326" s="94">
        <f t="shared" si="20"/>
        <v>0</v>
      </c>
      <c r="F326" s="94">
        <f t="shared" si="20"/>
        <v>0</v>
      </c>
      <c r="G326" s="94">
        <f t="shared" si="20"/>
        <v>0</v>
      </c>
      <c r="H326" s="94">
        <f t="shared" si="20"/>
        <v>0</v>
      </c>
      <c r="I326" s="94">
        <f t="shared" si="20"/>
        <v>0</v>
      </c>
      <c r="J326" s="94">
        <f t="shared" si="20"/>
        <v>0</v>
      </c>
      <c r="K326" s="94">
        <f t="shared" si="20"/>
        <v>0</v>
      </c>
      <c r="L326" s="94">
        <f t="shared" si="20"/>
        <v>0</v>
      </c>
      <c r="M326" s="94">
        <f t="shared" si="20"/>
        <v>0</v>
      </c>
      <c r="N326" s="94">
        <f t="shared" ref="N326:R326" si="25">N274</f>
        <v>0</v>
      </c>
      <c r="O326" s="94">
        <f t="shared" si="25"/>
        <v>0</v>
      </c>
      <c r="P326" s="94">
        <f t="shared" si="25"/>
        <v>0</v>
      </c>
      <c r="Q326" s="94">
        <f t="shared" si="25"/>
        <v>0</v>
      </c>
      <c r="R326" s="94">
        <f t="shared" si="25"/>
        <v>0</v>
      </c>
    </row>
    <row r="327" spans="1:18" x14ac:dyDescent="0.3">
      <c r="A327" s="336">
        <v>979</v>
      </c>
      <c r="B327" s="94"/>
      <c r="C327" s="94"/>
      <c r="D327" s="94">
        <f t="shared" si="20"/>
        <v>1</v>
      </c>
      <c r="E327" s="94">
        <f t="shared" si="20"/>
        <v>0</v>
      </c>
      <c r="F327" s="94">
        <f t="shared" si="20"/>
        <v>1</v>
      </c>
      <c r="G327" s="94">
        <f t="shared" si="20"/>
        <v>0</v>
      </c>
      <c r="H327" s="94">
        <f t="shared" si="20"/>
        <v>0</v>
      </c>
      <c r="I327" s="94">
        <f t="shared" si="20"/>
        <v>0</v>
      </c>
      <c r="J327" s="94">
        <f t="shared" si="20"/>
        <v>0</v>
      </c>
      <c r="K327" s="94">
        <f t="shared" si="20"/>
        <v>1</v>
      </c>
      <c r="L327" s="94">
        <f t="shared" si="20"/>
        <v>0</v>
      </c>
      <c r="M327" s="94">
        <f t="shared" si="20"/>
        <v>1</v>
      </c>
      <c r="N327" s="94">
        <f t="shared" ref="N327:R327" si="26">N275</f>
        <v>0</v>
      </c>
      <c r="O327" s="94">
        <f t="shared" si="26"/>
        <v>1</v>
      </c>
      <c r="P327" s="94">
        <f t="shared" si="26"/>
        <v>0</v>
      </c>
      <c r="Q327" s="94">
        <f t="shared" si="26"/>
        <v>1</v>
      </c>
      <c r="R327" s="94">
        <f t="shared" si="26"/>
        <v>1</v>
      </c>
    </row>
    <row r="328" spans="1:18" x14ac:dyDescent="0.3">
      <c r="A328" s="72">
        <v>995</v>
      </c>
      <c r="B328" s="94"/>
      <c r="C328" s="94"/>
      <c r="D328" s="94">
        <f>D285</f>
        <v>0</v>
      </c>
      <c r="E328" s="94">
        <f t="shared" ref="E328:M328" si="27">E285</f>
        <v>0</v>
      </c>
      <c r="F328" s="94">
        <f t="shared" si="27"/>
        <v>0</v>
      </c>
      <c r="G328" s="94">
        <f t="shared" si="27"/>
        <v>0</v>
      </c>
      <c r="H328" s="94">
        <f t="shared" si="27"/>
        <v>0</v>
      </c>
      <c r="I328" s="94">
        <f t="shared" si="27"/>
        <v>0</v>
      </c>
      <c r="J328" s="94">
        <f t="shared" si="27"/>
        <v>0</v>
      </c>
      <c r="K328" s="94">
        <f t="shared" si="27"/>
        <v>0</v>
      </c>
      <c r="L328" s="94">
        <f t="shared" si="27"/>
        <v>0</v>
      </c>
      <c r="M328" s="94">
        <f t="shared" si="27"/>
        <v>0</v>
      </c>
      <c r="N328" s="94">
        <f>N285</f>
        <v>0</v>
      </c>
      <c r="O328" s="94">
        <f t="shared" ref="O328:R328" si="28">O285</f>
        <v>0</v>
      </c>
      <c r="P328" s="94">
        <f t="shared" si="28"/>
        <v>0</v>
      </c>
      <c r="Q328" s="94">
        <f t="shared" si="28"/>
        <v>0</v>
      </c>
      <c r="R328" s="94">
        <f t="shared" si="28"/>
        <v>0</v>
      </c>
    </row>
    <row r="329" spans="1:18" x14ac:dyDescent="0.3">
      <c r="A329" s="72">
        <v>996</v>
      </c>
      <c r="B329" s="94"/>
      <c r="C329" s="94"/>
      <c r="D329" s="94">
        <f t="shared" ref="D329:M331" si="29">D286</f>
        <v>0</v>
      </c>
      <c r="E329" s="94">
        <f t="shared" si="29"/>
        <v>0</v>
      </c>
      <c r="F329" s="94">
        <f t="shared" si="29"/>
        <v>0</v>
      </c>
      <c r="G329" s="94">
        <f t="shared" si="29"/>
        <v>0</v>
      </c>
      <c r="H329" s="94">
        <f t="shared" si="29"/>
        <v>0</v>
      </c>
      <c r="I329" s="94">
        <f t="shared" si="29"/>
        <v>0</v>
      </c>
      <c r="J329" s="94">
        <f t="shared" si="29"/>
        <v>0</v>
      </c>
      <c r="K329" s="94">
        <f t="shared" si="29"/>
        <v>0</v>
      </c>
      <c r="L329" s="94">
        <f t="shared" si="29"/>
        <v>0</v>
      </c>
      <c r="M329" s="94">
        <f t="shared" si="29"/>
        <v>0</v>
      </c>
      <c r="N329" s="94">
        <f t="shared" ref="N329:R329" si="30">N286</f>
        <v>0</v>
      </c>
      <c r="O329" s="94">
        <f t="shared" si="30"/>
        <v>0</v>
      </c>
      <c r="P329" s="94">
        <f t="shared" si="30"/>
        <v>0</v>
      </c>
      <c r="Q329" s="94">
        <f t="shared" si="30"/>
        <v>0</v>
      </c>
      <c r="R329" s="94">
        <f t="shared" si="30"/>
        <v>0</v>
      </c>
    </row>
    <row r="330" spans="1:18" x14ac:dyDescent="0.3">
      <c r="A330" s="72">
        <v>998</v>
      </c>
      <c r="B330" s="94"/>
      <c r="C330" s="94"/>
      <c r="D330" s="94">
        <f t="shared" si="29"/>
        <v>53</v>
      </c>
      <c r="E330" s="94">
        <f t="shared" si="29"/>
        <v>53</v>
      </c>
      <c r="F330" s="94">
        <f t="shared" si="29"/>
        <v>53</v>
      </c>
      <c r="G330" s="94">
        <f t="shared" si="29"/>
        <v>53</v>
      </c>
      <c r="H330" s="94">
        <f t="shared" si="29"/>
        <v>53</v>
      </c>
      <c r="I330" s="94">
        <f t="shared" si="29"/>
        <v>53</v>
      </c>
      <c r="J330" s="94">
        <f t="shared" si="29"/>
        <v>53</v>
      </c>
      <c r="K330" s="94">
        <f t="shared" si="29"/>
        <v>53</v>
      </c>
      <c r="L330" s="94">
        <f t="shared" si="29"/>
        <v>53</v>
      </c>
      <c r="M330" s="94">
        <f t="shared" si="29"/>
        <v>53</v>
      </c>
      <c r="N330" s="94">
        <f t="shared" ref="N330:R330" si="31">N287</f>
        <v>53</v>
      </c>
      <c r="O330" s="94">
        <f t="shared" si="31"/>
        <v>53</v>
      </c>
      <c r="P330" s="94">
        <f t="shared" si="31"/>
        <v>53</v>
      </c>
      <c r="Q330" s="94">
        <f t="shared" si="31"/>
        <v>53</v>
      </c>
      <c r="R330" s="94">
        <f t="shared" si="31"/>
        <v>53</v>
      </c>
    </row>
    <row r="331" spans="1:18" x14ac:dyDescent="0.3">
      <c r="A331" s="72">
        <v>999</v>
      </c>
      <c r="B331" s="94"/>
      <c r="C331" s="94"/>
      <c r="D331" s="94">
        <f t="shared" si="29"/>
        <v>53926</v>
      </c>
      <c r="E331" s="94">
        <f t="shared" si="29"/>
        <v>53880</v>
      </c>
      <c r="F331" s="94">
        <f t="shared" si="29"/>
        <v>53881</v>
      </c>
      <c r="G331" s="94">
        <f t="shared" si="29"/>
        <v>53938</v>
      </c>
      <c r="H331" s="94">
        <f t="shared" si="29"/>
        <v>53884</v>
      </c>
      <c r="I331" s="94">
        <f t="shared" si="29"/>
        <v>53889</v>
      </c>
      <c r="J331" s="94">
        <f t="shared" si="29"/>
        <v>53890</v>
      </c>
      <c r="K331" s="94">
        <f t="shared" si="29"/>
        <v>53897</v>
      </c>
      <c r="L331" s="94">
        <f t="shared" si="29"/>
        <v>53970</v>
      </c>
      <c r="M331" s="94">
        <f t="shared" si="29"/>
        <v>53950</v>
      </c>
      <c r="N331" s="94">
        <f t="shared" ref="N331:R331" si="32">N288</f>
        <v>53901</v>
      </c>
      <c r="O331" s="94">
        <f t="shared" si="32"/>
        <v>53902</v>
      </c>
      <c r="P331" s="94">
        <f t="shared" si="32"/>
        <v>53923</v>
      </c>
      <c r="Q331" s="94">
        <f t="shared" si="32"/>
        <v>53908</v>
      </c>
      <c r="R331" s="94">
        <f t="shared" si="32"/>
        <v>53913</v>
      </c>
    </row>
    <row r="332" spans="1:18" x14ac:dyDescent="0.3">
      <c r="A332" s="338">
        <v>554</v>
      </c>
      <c r="B332" s="94"/>
      <c r="C332" s="94"/>
      <c r="D332" s="335">
        <f>D169</f>
        <v>0</v>
      </c>
      <c r="E332" s="335">
        <f t="shared" ref="E332:M332" si="33">E169</f>
        <v>0</v>
      </c>
      <c r="F332" s="335">
        <f t="shared" si="33"/>
        <v>0</v>
      </c>
      <c r="G332" s="335">
        <f t="shared" si="33"/>
        <v>0</v>
      </c>
      <c r="H332" s="335">
        <f t="shared" si="33"/>
        <v>0</v>
      </c>
      <c r="I332" s="335">
        <f t="shared" si="33"/>
        <v>0</v>
      </c>
      <c r="J332" s="335">
        <f t="shared" si="33"/>
        <v>0</v>
      </c>
      <c r="K332" s="335">
        <f t="shared" si="33"/>
        <v>0</v>
      </c>
      <c r="L332" s="335">
        <f t="shared" si="33"/>
        <v>0</v>
      </c>
      <c r="M332" s="335">
        <f t="shared" si="33"/>
        <v>0</v>
      </c>
      <c r="N332" s="335">
        <f>N169</f>
        <v>0</v>
      </c>
      <c r="O332" s="335">
        <f t="shared" ref="O332:R332" si="34">O169</f>
        <v>0</v>
      </c>
      <c r="P332" s="335">
        <f t="shared" si="34"/>
        <v>0</v>
      </c>
      <c r="Q332" s="335">
        <f t="shared" si="34"/>
        <v>0</v>
      </c>
      <c r="R332" s="335">
        <f t="shared" si="34"/>
        <v>0</v>
      </c>
    </row>
    <row r="333" spans="1:18" x14ac:dyDescent="0.3">
      <c r="A333" s="338">
        <v>555</v>
      </c>
      <c r="B333" s="94"/>
      <c r="C333" s="94"/>
      <c r="D333" s="335">
        <f t="shared" ref="D333:M335" si="35">D170</f>
        <v>0</v>
      </c>
      <c r="E333" s="335">
        <f t="shared" si="35"/>
        <v>0</v>
      </c>
      <c r="F333" s="335">
        <f t="shared" si="35"/>
        <v>0</v>
      </c>
      <c r="G333" s="335">
        <f t="shared" si="35"/>
        <v>0</v>
      </c>
      <c r="H333" s="335">
        <f t="shared" si="35"/>
        <v>0</v>
      </c>
      <c r="I333" s="335">
        <f t="shared" si="35"/>
        <v>0</v>
      </c>
      <c r="J333" s="335">
        <f t="shared" si="35"/>
        <v>0</v>
      </c>
      <c r="K333" s="335">
        <f t="shared" si="35"/>
        <v>0</v>
      </c>
      <c r="L333" s="335">
        <f t="shared" si="35"/>
        <v>0</v>
      </c>
      <c r="M333" s="335">
        <f t="shared" si="35"/>
        <v>0</v>
      </c>
      <c r="N333" s="335">
        <f t="shared" ref="N333:R333" si="36">N170</f>
        <v>0</v>
      </c>
      <c r="O333" s="335">
        <f t="shared" si="36"/>
        <v>0</v>
      </c>
      <c r="P333" s="335">
        <f t="shared" si="36"/>
        <v>0</v>
      </c>
      <c r="Q333" s="335">
        <f t="shared" si="36"/>
        <v>0</v>
      </c>
      <c r="R333" s="335">
        <f t="shared" si="36"/>
        <v>0</v>
      </c>
    </row>
    <row r="334" spans="1:18" x14ac:dyDescent="0.3">
      <c r="A334" s="338">
        <v>556</v>
      </c>
      <c r="B334" s="94"/>
      <c r="C334" s="94"/>
      <c r="D334" s="335">
        <f t="shared" si="35"/>
        <v>0</v>
      </c>
      <c r="E334" s="335">
        <f t="shared" si="35"/>
        <v>0</v>
      </c>
      <c r="F334" s="335">
        <f t="shared" si="35"/>
        <v>0</v>
      </c>
      <c r="G334" s="335">
        <f t="shared" si="35"/>
        <v>0</v>
      </c>
      <c r="H334" s="335">
        <f t="shared" si="35"/>
        <v>0</v>
      </c>
      <c r="I334" s="335">
        <f t="shared" si="35"/>
        <v>0</v>
      </c>
      <c r="J334" s="335">
        <f t="shared" si="35"/>
        <v>0</v>
      </c>
      <c r="K334" s="335">
        <f t="shared" si="35"/>
        <v>0</v>
      </c>
      <c r="L334" s="335">
        <f t="shared" si="35"/>
        <v>0</v>
      </c>
      <c r="M334" s="335">
        <f t="shared" si="35"/>
        <v>0</v>
      </c>
      <c r="N334" s="335">
        <f t="shared" ref="N334:R334" si="37">N171</f>
        <v>0</v>
      </c>
      <c r="O334" s="335">
        <f t="shared" si="37"/>
        <v>0</v>
      </c>
      <c r="P334" s="335">
        <f t="shared" si="37"/>
        <v>0</v>
      </c>
      <c r="Q334" s="335">
        <f t="shared" si="37"/>
        <v>0</v>
      </c>
      <c r="R334" s="335">
        <f t="shared" si="37"/>
        <v>0</v>
      </c>
    </row>
    <row r="335" spans="1:18" x14ac:dyDescent="0.3">
      <c r="A335" s="338">
        <v>557</v>
      </c>
      <c r="B335" s="94"/>
      <c r="C335" s="94"/>
      <c r="D335" s="335">
        <f t="shared" si="35"/>
        <v>0</v>
      </c>
      <c r="E335" s="335">
        <f t="shared" si="35"/>
        <v>0</v>
      </c>
      <c r="F335" s="335">
        <f t="shared" si="35"/>
        <v>0</v>
      </c>
      <c r="G335" s="335">
        <f t="shared" si="35"/>
        <v>0</v>
      </c>
      <c r="H335" s="335">
        <f t="shared" si="35"/>
        <v>0</v>
      </c>
      <c r="I335" s="335">
        <f t="shared" si="35"/>
        <v>0</v>
      </c>
      <c r="J335" s="335">
        <f t="shared" si="35"/>
        <v>0</v>
      </c>
      <c r="K335" s="335">
        <f t="shared" si="35"/>
        <v>0</v>
      </c>
      <c r="L335" s="335">
        <f t="shared" si="35"/>
        <v>0</v>
      </c>
      <c r="M335" s="335">
        <f t="shared" si="35"/>
        <v>0</v>
      </c>
      <c r="N335" s="335">
        <f t="shared" ref="N335:R335" si="38">N172</f>
        <v>0</v>
      </c>
      <c r="O335" s="335">
        <f t="shared" si="38"/>
        <v>0</v>
      </c>
      <c r="P335" s="335">
        <f t="shared" si="38"/>
        <v>0</v>
      </c>
      <c r="Q335" s="335">
        <f t="shared" si="38"/>
        <v>0</v>
      </c>
      <c r="R335" s="335">
        <f t="shared" si="38"/>
        <v>0</v>
      </c>
    </row>
    <row r="336" spans="1:18" x14ac:dyDescent="0.3">
      <c r="A336" s="338">
        <v>606</v>
      </c>
      <c r="B336" s="94"/>
      <c r="C336" s="94"/>
      <c r="D336" s="335">
        <f>D209</f>
        <v>0</v>
      </c>
      <c r="E336" s="335">
        <f t="shared" ref="E336:M336" si="39">E209</f>
        <v>0</v>
      </c>
      <c r="F336" s="335">
        <f t="shared" si="39"/>
        <v>0</v>
      </c>
      <c r="G336" s="335">
        <f t="shared" si="39"/>
        <v>0</v>
      </c>
      <c r="H336" s="335">
        <f t="shared" si="39"/>
        <v>0</v>
      </c>
      <c r="I336" s="335">
        <f t="shared" si="39"/>
        <v>0</v>
      </c>
      <c r="J336" s="335">
        <f t="shared" si="39"/>
        <v>0</v>
      </c>
      <c r="K336" s="335">
        <f t="shared" si="39"/>
        <v>0</v>
      </c>
      <c r="L336" s="335">
        <f t="shared" si="39"/>
        <v>0</v>
      </c>
      <c r="M336" s="335">
        <f t="shared" si="39"/>
        <v>0</v>
      </c>
      <c r="N336" s="335">
        <f>N209</f>
        <v>0</v>
      </c>
      <c r="O336" s="335">
        <f t="shared" ref="O336:R336" si="40">O209</f>
        <v>0</v>
      </c>
      <c r="P336" s="335">
        <f t="shared" si="40"/>
        <v>0</v>
      </c>
      <c r="Q336" s="335">
        <f t="shared" si="40"/>
        <v>0</v>
      </c>
      <c r="R336" s="335">
        <f t="shared" si="40"/>
        <v>0</v>
      </c>
    </row>
    <row r="337" spans="1:18" x14ac:dyDescent="0.3">
      <c r="A337" s="338">
        <v>662</v>
      </c>
      <c r="B337" s="94" t="s">
        <v>241</v>
      </c>
      <c r="C337" s="94"/>
      <c r="D337" s="335">
        <f>D246</f>
        <v>0</v>
      </c>
      <c r="E337" s="335">
        <f t="shared" ref="E337:M337" si="41">E246</f>
        <v>0</v>
      </c>
      <c r="F337" s="335">
        <f t="shared" si="41"/>
        <v>0</v>
      </c>
      <c r="G337" s="335">
        <f t="shared" si="41"/>
        <v>0</v>
      </c>
      <c r="H337" s="335">
        <f t="shared" si="41"/>
        <v>0</v>
      </c>
      <c r="I337" s="335">
        <f t="shared" si="41"/>
        <v>0</v>
      </c>
      <c r="J337" s="335">
        <f t="shared" si="41"/>
        <v>0</v>
      </c>
      <c r="K337" s="335">
        <f t="shared" si="41"/>
        <v>0</v>
      </c>
      <c r="L337" s="335">
        <f t="shared" si="41"/>
        <v>0</v>
      </c>
      <c r="M337" s="335">
        <f t="shared" si="41"/>
        <v>0</v>
      </c>
      <c r="N337" s="335">
        <f>N246</f>
        <v>0</v>
      </c>
      <c r="O337" s="335">
        <f t="shared" ref="O337:R337" si="42">O246</f>
        <v>0</v>
      </c>
      <c r="P337" s="335">
        <f t="shared" si="42"/>
        <v>0</v>
      </c>
      <c r="Q337" s="335">
        <f t="shared" si="42"/>
        <v>0</v>
      </c>
      <c r="R337" s="335">
        <f t="shared" si="42"/>
        <v>0</v>
      </c>
    </row>
    <row r="338" spans="1:18" x14ac:dyDescent="0.3">
      <c r="A338" s="338">
        <v>663</v>
      </c>
      <c r="B338" s="94" t="s">
        <v>418</v>
      </c>
      <c r="C338" s="94"/>
      <c r="D338" s="335">
        <f>D247</f>
        <v>0</v>
      </c>
      <c r="E338" s="335">
        <f t="shared" ref="E338:M338" si="43">E247</f>
        <v>0</v>
      </c>
      <c r="F338" s="335">
        <f t="shared" si="43"/>
        <v>0</v>
      </c>
      <c r="G338" s="335">
        <f t="shared" si="43"/>
        <v>0</v>
      </c>
      <c r="H338" s="335">
        <f t="shared" si="43"/>
        <v>0</v>
      </c>
      <c r="I338" s="335">
        <f t="shared" si="43"/>
        <v>0</v>
      </c>
      <c r="J338" s="335">
        <f t="shared" si="43"/>
        <v>0</v>
      </c>
      <c r="K338" s="335">
        <f t="shared" si="43"/>
        <v>0</v>
      </c>
      <c r="L338" s="335">
        <f t="shared" si="43"/>
        <v>0</v>
      </c>
      <c r="M338" s="335">
        <f t="shared" si="43"/>
        <v>0</v>
      </c>
      <c r="N338" s="335">
        <f>N247</f>
        <v>0</v>
      </c>
      <c r="O338" s="335">
        <f t="shared" ref="O338:R338" si="44">O247</f>
        <v>0</v>
      </c>
      <c r="P338" s="335">
        <f t="shared" si="44"/>
        <v>0</v>
      </c>
      <c r="Q338" s="335">
        <f t="shared" si="44"/>
        <v>0</v>
      </c>
      <c r="R338" s="335">
        <f t="shared" si="44"/>
        <v>0</v>
      </c>
    </row>
    <row r="339" spans="1:18" x14ac:dyDescent="0.3">
      <c r="A339" s="339">
        <v>336</v>
      </c>
      <c r="B339" s="94"/>
      <c r="C339" s="94"/>
      <c r="D339" s="340">
        <f>D81</f>
        <v>0</v>
      </c>
      <c r="E339" s="340">
        <f t="shared" ref="E339:M339" si="45">E81</f>
        <v>0</v>
      </c>
      <c r="F339" s="340">
        <f t="shared" si="45"/>
        <v>0</v>
      </c>
      <c r="G339" s="340">
        <f t="shared" si="45"/>
        <v>0</v>
      </c>
      <c r="H339" s="340">
        <f t="shared" si="45"/>
        <v>0</v>
      </c>
      <c r="I339" s="340">
        <f t="shared" si="45"/>
        <v>0</v>
      </c>
      <c r="J339" s="340">
        <f t="shared" si="45"/>
        <v>0</v>
      </c>
      <c r="K339" s="340">
        <f t="shared" si="45"/>
        <v>0</v>
      </c>
      <c r="L339" s="340">
        <f t="shared" si="45"/>
        <v>0</v>
      </c>
      <c r="M339" s="340">
        <f t="shared" si="45"/>
        <v>0</v>
      </c>
      <c r="N339" s="340">
        <f>N81</f>
        <v>0</v>
      </c>
      <c r="O339" s="340">
        <f t="shared" ref="O339:R339" si="46">O81</f>
        <v>0</v>
      </c>
      <c r="P339" s="340">
        <f t="shared" si="46"/>
        <v>0</v>
      </c>
      <c r="Q339" s="340">
        <f t="shared" si="46"/>
        <v>0</v>
      </c>
      <c r="R339" s="340">
        <f t="shared" si="46"/>
        <v>0</v>
      </c>
    </row>
    <row r="340" spans="1:18" x14ac:dyDescent="0.3">
      <c r="A340" s="339">
        <v>44</v>
      </c>
      <c r="B340" s="94"/>
      <c r="C340" s="94"/>
      <c r="D340" s="340">
        <f>D27</f>
        <v>0</v>
      </c>
      <c r="E340" s="340">
        <f t="shared" ref="E340:M340" si="47">E27</f>
        <v>0</v>
      </c>
      <c r="F340" s="340">
        <f t="shared" si="47"/>
        <v>0</v>
      </c>
      <c r="G340" s="340">
        <f t="shared" si="47"/>
        <v>0</v>
      </c>
      <c r="H340" s="340">
        <f t="shared" si="47"/>
        <v>0</v>
      </c>
      <c r="I340" s="340">
        <f t="shared" si="47"/>
        <v>0</v>
      </c>
      <c r="J340" s="340">
        <f t="shared" si="47"/>
        <v>0</v>
      </c>
      <c r="K340" s="340">
        <f t="shared" si="47"/>
        <v>0</v>
      </c>
      <c r="L340" s="340">
        <f t="shared" si="47"/>
        <v>0</v>
      </c>
      <c r="M340" s="340">
        <f t="shared" si="47"/>
        <v>0</v>
      </c>
      <c r="N340" s="340">
        <f>N27</f>
        <v>0</v>
      </c>
      <c r="O340" s="340">
        <f t="shared" ref="O340:R340" si="48">O27</f>
        <v>0</v>
      </c>
      <c r="P340" s="340">
        <f t="shared" si="48"/>
        <v>0</v>
      </c>
      <c r="Q340" s="340">
        <f t="shared" si="48"/>
        <v>0</v>
      </c>
      <c r="R340" s="340">
        <f t="shared" si="48"/>
        <v>0</v>
      </c>
    </row>
    <row r="341" spans="1:18" x14ac:dyDescent="0.3">
      <c r="A341" s="339">
        <v>45</v>
      </c>
      <c r="B341" s="94"/>
      <c r="C341" s="94"/>
      <c r="D341" s="340">
        <f t="shared" ref="D341:M343" si="49">D28</f>
        <v>0</v>
      </c>
      <c r="E341" s="340">
        <f t="shared" si="49"/>
        <v>0</v>
      </c>
      <c r="F341" s="340">
        <f t="shared" si="49"/>
        <v>0</v>
      </c>
      <c r="G341" s="340">
        <f t="shared" si="49"/>
        <v>0</v>
      </c>
      <c r="H341" s="340">
        <f t="shared" si="49"/>
        <v>0</v>
      </c>
      <c r="I341" s="340">
        <f t="shared" si="49"/>
        <v>0</v>
      </c>
      <c r="J341" s="340">
        <f t="shared" si="49"/>
        <v>0</v>
      </c>
      <c r="K341" s="340">
        <f t="shared" si="49"/>
        <v>0</v>
      </c>
      <c r="L341" s="340">
        <f t="shared" si="49"/>
        <v>0</v>
      </c>
      <c r="M341" s="340">
        <f t="shared" si="49"/>
        <v>0</v>
      </c>
      <c r="N341" s="340">
        <f t="shared" ref="N341:R341" si="50">N28</f>
        <v>0</v>
      </c>
      <c r="O341" s="340">
        <f t="shared" si="50"/>
        <v>0</v>
      </c>
      <c r="P341" s="340">
        <f t="shared" si="50"/>
        <v>0</v>
      </c>
      <c r="Q341" s="340">
        <f t="shared" si="50"/>
        <v>0</v>
      </c>
      <c r="R341" s="340">
        <f t="shared" si="50"/>
        <v>0</v>
      </c>
    </row>
    <row r="342" spans="1:18" x14ac:dyDescent="0.3">
      <c r="A342" s="339">
        <v>47</v>
      </c>
      <c r="B342" s="94"/>
      <c r="C342" s="94"/>
      <c r="D342" s="340">
        <f t="shared" si="49"/>
        <v>0</v>
      </c>
      <c r="E342" s="340">
        <f t="shared" si="49"/>
        <v>0</v>
      </c>
      <c r="F342" s="340">
        <f t="shared" si="49"/>
        <v>0</v>
      </c>
      <c r="G342" s="340">
        <f t="shared" si="49"/>
        <v>0</v>
      </c>
      <c r="H342" s="340">
        <f t="shared" si="49"/>
        <v>0</v>
      </c>
      <c r="I342" s="340">
        <f t="shared" si="49"/>
        <v>0</v>
      </c>
      <c r="J342" s="340">
        <f t="shared" si="49"/>
        <v>0</v>
      </c>
      <c r="K342" s="340">
        <f t="shared" si="49"/>
        <v>0</v>
      </c>
      <c r="L342" s="340">
        <f t="shared" si="49"/>
        <v>0</v>
      </c>
      <c r="M342" s="340">
        <f t="shared" si="49"/>
        <v>0</v>
      </c>
      <c r="N342" s="340">
        <f t="shared" ref="N342:R342" si="51">N29</f>
        <v>0</v>
      </c>
      <c r="O342" s="340">
        <f t="shared" si="51"/>
        <v>0</v>
      </c>
      <c r="P342" s="340">
        <f t="shared" si="51"/>
        <v>0</v>
      </c>
      <c r="Q342" s="340">
        <f t="shared" si="51"/>
        <v>0</v>
      </c>
      <c r="R342" s="340">
        <f t="shared" si="51"/>
        <v>0</v>
      </c>
    </row>
    <row r="343" spans="1:18" x14ac:dyDescent="0.3">
      <c r="A343" s="339">
        <v>48</v>
      </c>
      <c r="B343" s="94"/>
      <c r="C343" s="94"/>
      <c r="D343" s="340">
        <f t="shared" si="49"/>
        <v>0</v>
      </c>
      <c r="E343" s="340">
        <f t="shared" si="49"/>
        <v>0</v>
      </c>
      <c r="F343" s="340">
        <f t="shared" si="49"/>
        <v>0</v>
      </c>
      <c r="G343" s="340">
        <f t="shared" si="49"/>
        <v>0</v>
      </c>
      <c r="H343" s="340">
        <f t="shared" si="49"/>
        <v>0</v>
      </c>
      <c r="I343" s="340">
        <f t="shared" si="49"/>
        <v>0</v>
      </c>
      <c r="J343" s="340">
        <f t="shared" si="49"/>
        <v>0</v>
      </c>
      <c r="K343" s="340">
        <f t="shared" si="49"/>
        <v>0</v>
      </c>
      <c r="L343" s="340">
        <f t="shared" si="49"/>
        <v>0</v>
      </c>
      <c r="M343" s="340">
        <f t="shared" si="49"/>
        <v>0</v>
      </c>
      <c r="N343" s="340">
        <f t="shared" ref="N343:R343" si="52">N30</f>
        <v>0</v>
      </c>
      <c r="O343" s="340">
        <f t="shared" si="52"/>
        <v>0</v>
      </c>
      <c r="P343" s="340">
        <f t="shared" si="52"/>
        <v>0</v>
      </c>
      <c r="Q343" s="340">
        <f t="shared" si="52"/>
        <v>0</v>
      </c>
      <c r="R343" s="340">
        <f t="shared" si="52"/>
        <v>0</v>
      </c>
    </row>
    <row r="344" spans="1:18" x14ac:dyDescent="0.3">
      <c r="A344" s="343">
        <v>385</v>
      </c>
      <c r="B344" s="94"/>
      <c r="C344" s="94"/>
      <c r="D344" s="344">
        <f>D118</f>
        <v>0</v>
      </c>
      <c r="E344" s="344">
        <f t="shared" ref="E344:M344" si="53">E118</f>
        <v>0</v>
      </c>
      <c r="F344" s="344">
        <f t="shared" si="53"/>
        <v>0</v>
      </c>
      <c r="G344" s="344">
        <f t="shared" si="53"/>
        <v>0</v>
      </c>
      <c r="H344" s="344">
        <f t="shared" si="53"/>
        <v>0</v>
      </c>
      <c r="I344" s="344">
        <f t="shared" si="53"/>
        <v>0</v>
      </c>
      <c r="J344" s="344">
        <f t="shared" si="53"/>
        <v>0</v>
      </c>
      <c r="K344" s="344">
        <f t="shared" si="53"/>
        <v>0</v>
      </c>
      <c r="L344" s="344">
        <f t="shared" si="53"/>
        <v>0</v>
      </c>
      <c r="M344" s="344">
        <f t="shared" si="53"/>
        <v>0</v>
      </c>
      <c r="N344" s="344">
        <f>N118</f>
        <v>0</v>
      </c>
      <c r="O344" s="344">
        <f t="shared" ref="O344:R344" si="54">O118</f>
        <v>0</v>
      </c>
      <c r="P344" s="344">
        <f t="shared" si="54"/>
        <v>0</v>
      </c>
      <c r="Q344" s="344">
        <f t="shared" si="54"/>
        <v>0</v>
      </c>
      <c r="R344" s="344">
        <f t="shared" si="54"/>
        <v>0</v>
      </c>
    </row>
    <row r="345" spans="1:18" x14ac:dyDescent="0.3">
      <c r="A345" s="343">
        <v>626</v>
      </c>
      <c r="B345" s="94"/>
      <c r="C345" s="94"/>
      <c r="D345" s="344">
        <f>D215</f>
        <v>0</v>
      </c>
      <c r="E345" s="344">
        <f t="shared" ref="E345:M345" si="55">E215</f>
        <v>0</v>
      </c>
      <c r="F345" s="344">
        <f t="shared" si="55"/>
        <v>0</v>
      </c>
      <c r="G345" s="344">
        <f t="shared" si="55"/>
        <v>0</v>
      </c>
      <c r="H345" s="344">
        <f t="shared" si="55"/>
        <v>0</v>
      </c>
      <c r="I345" s="344">
        <f t="shared" si="55"/>
        <v>0</v>
      </c>
      <c r="J345" s="344">
        <f t="shared" si="55"/>
        <v>0</v>
      </c>
      <c r="K345" s="344">
        <f t="shared" si="55"/>
        <v>0</v>
      </c>
      <c r="L345" s="344">
        <f t="shared" si="55"/>
        <v>0</v>
      </c>
      <c r="M345" s="344">
        <f t="shared" si="55"/>
        <v>0</v>
      </c>
      <c r="N345" s="344">
        <f>N215</f>
        <v>0</v>
      </c>
      <c r="O345" s="344">
        <f t="shared" ref="O345:R345" si="56">O215</f>
        <v>0</v>
      </c>
      <c r="P345" s="344">
        <f t="shared" si="56"/>
        <v>0</v>
      </c>
      <c r="Q345" s="344">
        <f t="shared" si="56"/>
        <v>0</v>
      </c>
      <c r="R345" s="344">
        <f t="shared" si="56"/>
        <v>0</v>
      </c>
    </row>
    <row r="346" spans="1:18" x14ac:dyDescent="0.3">
      <c r="A346" s="343">
        <v>338</v>
      </c>
      <c r="B346" s="94"/>
      <c r="C346" s="94"/>
      <c r="D346" s="347">
        <f>D83</f>
        <v>0</v>
      </c>
      <c r="E346" s="347">
        <f t="shared" ref="E346:M346" si="57">E83</f>
        <v>0</v>
      </c>
      <c r="F346" s="347">
        <f t="shared" si="57"/>
        <v>0</v>
      </c>
      <c r="G346" s="347">
        <f t="shared" si="57"/>
        <v>0</v>
      </c>
      <c r="H346" s="347">
        <f t="shared" si="57"/>
        <v>0</v>
      </c>
      <c r="I346" s="347">
        <f t="shared" si="57"/>
        <v>0</v>
      </c>
      <c r="J346" s="347">
        <f t="shared" si="57"/>
        <v>0</v>
      </c>
      <c r="K346" s="347">
        <f t="shared" si="57"/>
        <v>0</v>
      </c>
      <c r="L346" s="347">
        <f t="shared" si="57"/>
        <v>0</v>
      </c>
      <c r="M346" s="347">
        <f t="shared" si="57"/>
        <v>0</v>
      </c>
      <c r="N346" s="347">
        <f>N83</f>
        <v>0</v>
      </c>
      <c r="O346" s="347">
        <f t="shared" ref="O346:R346" si="58">O83</f>
        <v>0</v>
      </c>
      <c r="P346" s="347">
        <f t="shared" si="58"/>
        <v>0</v>
      </c>
      <c r="Q346" s="347">
        <f t="shared" si="58"/>
        <v>0</v>
      </c>
      <c r="R346" s="347">
        <f t="shared" si="58"/>
        <v>0</v>
      </c>
    </row>
    <row r="347" spans="1:18" x14ac:dyDescent="0.3">
      <c r="A347" s="345">
        <v>620</v>
      </c>
      <c r="B347" s="94"/>
      <c r="C347" s="94"/>
      <c r="D347" s="346">
        <f>D211</f>
        <v>2</v>
      </c>
      <c r="E347" s="346">
        <f t="shared" ref="E347:M347" si="59">E211</f>
        <v>0</v>
      </c>
      <c r="F347" s="346">
        <f t="shared" si="59"/>
        <v>2</v>
      </c>
      <c r="G347" s="346">
        <f t="shared" si="59"/>
        <v>0</v>
      </c>
      <c r="H347" s="346">
        <f t="shared" si="59"/>
        <v>0</v>
      </c>
      <c r="I347" s="346">
        <f t="shared" si="59"/>
        <v>0</v>
      </c>
      <c r="J347" s="346">
        <f t="shared" si="59"/>
        <v>0</v>
      </c>
      <c r="K347" s="346">
        <f t="shared" si="59"/>
        <v>2</v>
      </c>
      <c r="L347" s="346">
        <f t="shared" si="59"/>
        <v>0</v>
      </c>
      <c r="M347" s="346">
        <f t="shared" si="59"/>
        <v>1</v>
      </c>
      <c r="N347" s="346">
        <f>N211</f>
        <v>0</v>
      </c>
      <c r="O347" s="346">
        <f t="shared" ref="O347:R347" si="60">O211</f>
        <v>2</v>
      </c>
      <c r="P347" s="346">
        <f t="shared" si="60"/>
        <v>0</v>
      </c>
      <c r="Q347" s="346">
        <f t="shared" si="60"/>
        <v>2</v>
      </c>
      <c r="R347" s="346">
        <f t="shared" si="60"/>
        <v>2</v>
      </c>
    </row>
    <row r="348" spans="1:18" x14ac:dyDescent="0.3">
      <c r="A348" s="72">
        <v>545</v>
      </c>
      <c r="B348" s="94"/>
      <c r="C348" s="94"/>
      <c r="D348" s="346">
        <f>D166</f>
        <v>0</v>
      </c>
      <c r="E348" s="346">
        <f t="shared" ref="E348:M348" si="61">E166</f>
        <v>0</v>
      </c>
      <c r="F348" s="346">
        <f t="shared" si="61"/>
        <v>0</v>
      </c>
      <c r="G348" s="346">
        <f t="shared" si="61"/>
        <v>0</v>
      </c>
      <c r="H348" s="346">
        <f t="shared" si="61"/>
        <v>0</v>
      </c>
      <c r="I348" s="346">
        <f t="shared" si="61"/>
        <v>0</v>
      </c>
      <c r="J348" s="346">
        <f t="shared" si="61"/>
        <v>0</v>
      </c>
      <c r="K348" s="346">
        <f t="shared" si="61"/>
        <v>0</v>
      </c>
      <c r="L348" s="346">
        <f t="shared" si="61"/>
        <v>0</v>
      </c>
      <c r="M348" s="346">
        <f t="shared" si="61"/>
        <v>0</v>
      </c>
      <c r="N348" s="346">
        <f>N166</f>
        <v>0</v>
      </c>
      <c r="O348" s="346">
        <f t="shared" ref="O348:R348" si="62">O166</f>
        <v>0</v>
      </c>
      <c r="P348" s="346">
        <f t="shared" si="62"/>
        <v>0</v>
      </c>
      <c r="Q348" s="346">
        <f t="shared" si="62"/>
        <v>0</v>
      </c>
      <c r="R348" s="346">
        <f t="shared" si="62"/>
        <v>0</v>
      </c>
    </row>
    <row r="349" spans="1:18" x14ac:dyDescent="0.3">
      <c r="A349" s="345">
        <v>624</v>
      </c>
      <c r="B349" s="94"/>
      <c r="C349" s="94"/>
      <c r="D349" s="346">
        <f>D214</f>
        <v>0</v>
      </c>
      <c r="E349" s="346">
        <f t="shared" ref="E349:M349" si="63">E214</f>
        <v>0</v>
      </c>
      <c r="F349" s="346">
        <f t="shared" si="63"/>
        <v>0</v>
      </c>
      <c r="G349" s="346">
        <f t="shared" si="63"/>
        <v>0</v>
      </c>
      <c r="H349" s="346">
        <f t="shared" si="63"/>
        <v>0</v>
      </c>
      <c r="I349" s="346">
        <f t="shared" si="63"/>
        <v>0</v>
      </c>
      <c r="J349" s="346">
        <f t="shared" si="63"/>
        <v>0</v>
      </c>
      <c r="K349" s="346">
        <f t="shared" si="63"/>
        <v>0</v>
      </c>
      <c r="L349" s="346">
        <f t="shared" si="63"/>
        <v>0</v>
      </c>
      <c r="M349" s="346">
        <f t="shared" si="63"/>
        <v>0</v>
      </c>
      <c r="N349" s="346">
        <f>N214</f>
        <v>0</v>
      </c>
      <c r="O349" s="346">
        <f t="shared" ref="O349:R349" si="64">O214</f>
        <v>0</v>
      </c>
      <c r="P349" s="346">
        <f t="shared" si="64"/>
        <v>0</v>
      </c>
      <c r="Q349" s="346">
        <f t="shared" si="64"/>
        <v>0</v>
      </c>
      <c r="R349" s="346">
        <f t="shared" si="64"/>
        <v>0</v>
      </c>
    </row>
    <row r="350" spans="1:18" x14ac:dyDescent="0.3">
      <c r="A350" s="345">
        <v>577</v>
      </c>
      <c r="B350" s="94"/>
      <c r="C350" s="94"/>
      <c r="D350" s="346">
        <f>D190</f>
        <v>1</v>
      </c>
      <c r="E350" s="346">
        <f t="shared" ref="E350:M350" si="65">E190</f>
        <v>0</v>
      </c>
      <c r="F350" s="346">
        <f t="shared" si="65"/>
        <v>1</v>
      </c>
      <c r="G350" s="346">
        <f t="shared" si="65"/>
        <v>0</v>
      </c>
      <c r="H350" s="346">
        <f t="shared" si="65"/>
        <v>0</v>
      </c>
      <c r="I350" s="346">
        <f t="shared" si="65"/>
        <v>0</v>
      </c>
      <c r="J350" s="346">
        <f t="shared" si="65"/>
        <v>0</v>
      </c>
      <c r="K350" s="346">
        <f t="shared" si="65"/>
        <v>2</v>
      </c>
      <c r="L350" s="346">
        <f t="shared" si="65"/>
        <v>0</v>
      </c>
      <c r="M350" s="346">
        <f t="shared" si="65"/>
        <v>1</v>
      </c>
      <c r="N350" s="346">
        <f>N190</f>
        <v>0</v>
      </c>
      <c r="O350" s="346">
        <f t="shared" ref="O350:R350" si="66">O190</f>
        <v>1</v>
      </c>
      <c r="P350" s="346">
        <f t="shared" si="66"/>
        <v>0</v>
      </c>
      <c r="Q350" s="346">
        <f t="shared" si="66"/>
        <v>2</v>
      </c>
      <c r="R350" s="346">
        <f t="shared" si="66"/>
        <v>2</v>
      </c>
    </row>
    <row r="351" spans="1:18" x14ac:dyDescent="0.3">
      <c r="A351" s="341" t="s">
        <v>470</v>
      </c>
      <c r="B351" s="342"/>
      <c r="C351" s="342"/>
      <c r="D351" s="342">
        <f>SUM(D313:D350)</f>
        <v>53999</v>
      </c>
      <c r="E351" s="342">
        <f t="shared" ref="E351:M351" si="67">SUM(E313:E350)</f>
        <v>53933</v>
      </c>
      <c r="F351" s="342">
        <f t="shared" si="67"/>
        <v>53954</v>
      </c>
      <c r="G351" s="342">
        <f t="shared" si="67"/>
        <v>53991</v>
      </c>
      <c r="H351" s="342">
        <f t="shared" si="67"/>
        <v>53937</v>
      </c>
      <c r="I351" s="342">
        <f t="shared" si="67"/>
        <v>53942</v>
      </c>
      <c r="J351" s="342">
        <f t="shared" si="67"/>
        <v>53943</v>
      </c>
      <c r="K351" s="342">
        <f t="shared" si="67"/>
        <v>53971</v>
      </c>
      <c r="L351" s="342">
        <f t="shared" si="67"/>
        <v>54023</v>
      </c>
      <c r="M351" s="342">
        <f t="shared" si="67"/>
        <v>54022</v>
      </c>
      <c r="N351" s="342">
        <f>SUM(N313:N350)</f>
        <v>53954</v>
      </c>
      <c r="O351" s="342">
        <f t="shared" ref="O351" si="68">SUM(O313:O350)</f>
        <v>53974</v>
      </c>
      <c r="P351" s="342">
        <f t="shared" ref="P351" si="69">SUM(P313:P350)</f>
        <v>53976</v>
      </c>
      <c r="Q351" s="342">
        <f t="shared" ref="Q351" si="70">SUM(Q313:Q350)</f>
        <v>53982</v>
      </c>
      <c r="R351" s="342">
        <f t="shared" ref="R351" si="71">SUM(R313:R350)</f>
        <v>53987</v>
      </c>
    </row>
    <row r="352" spans="1:18" x14ac:dyDescent="0.3">
      <c r="A352" s="341"/>
      <c r="B352" s="342"/>
      <c r="C352" s="342"/>
      <c r="D352" s="342"/>
      <c r="E352" s="342"/>
      <c r="F352" s="342"/>
      <c r="G352" s="342"/>
      <c r="H352" s="342"/>
      <c r="I352" s="342"/>
      <c r="J352" s="342"/>
      <c r="K352" s="342"/>
      <c r="L352" s="342"/>
      <c r="M352" s="342"/>
      <c r="N352" s="342"/>
      <c r="O352" s="342"/>
      <c r="P352" s="342"/>
      <c r="Q352" s="342"/>
      <c r="R352" s="342"/>
    </row>
    <row r="353" spans="1:18" x14ac:dyDescent="0.3">
      <c r="A353" s="341" t="s">
        <v>471</v>
      </c>
      <c r="B353" s="342"/>
      <c r="C353" s="342"/>
      <c r="D353" s="342">
        <f>D311-D351</f>
        <v>4482071971</v>
      </c>
      <c r="E353" s="342">
        <f t="shared" ref="E353:M353" si="72">E311-E351</f>
        <v>0</v>
      </c>
      <c r="F353" s="342">
        <f t="shared" si="72"/>
        <v>2642092464</v>
      </c>
      <c r="G353" s="342">
        <f t="shared" si="72"/>
        <v>0</v>
      </c>
      <c r="H353" s="342">
        <f t="shared" si="72"/>
        <v>0</v>
      </c>
      <c r="I353" s="342">
        <f t="shared" si="72"/>
        <v>0</v>
      </c>
      <c r="J353" s="342">
        <f t="shared" si="72"/>
        <v>0</v>
      </c>
      <c r="K353" s="342">
        <f t="shared" si="72"/>
        <v>1976770699</v>
      </c>
      <c r="L353" s="342">
        <f t="shared" si="72"/>
        <v>0</v>
      </c>
      <c r="M353" s="342">
        <f t="shared" si="72"/>
        <v>2511592879</v>
      </c>
      <c r="N353" s="342">
        <f>N311-N351</f>
        <v>0</v>
      </c>
      <c r="O353" s="342">
        <f t="shared" ref="O353:R353" si="73">O311-O351</f>
        <v>892308948</v>
      </c>
      <c r="P353" s="342">
        <f t="shared" si="73"/>
        <v>0</v>
      </c>
      <c r="Q353" s="342">
        <f t="shared" si="73"/>
        <v>493203762</v>
      </c>
      <c r="R353" s="342">
        <f t="shared" si="73"/>
        <v>2346295609</v>
      </c>
    </row>
    <row r="354" spans="1:18" x14ac:dyDescent="0.3">
      <c r="A354" s="341"/>
      <c r="B354" s="342"/>
      <c r="C354" s="342"/>
      <c r="D354" s="342"/>
      <c r="E354" s="342"/>
      <c r="F354" s="342"/>
      <c r="G354" s="342"/>
      <c r="H354" s="342"/>
      <c r="I354" s="342"/>
      <c r="J354" s="342"/>
      <c r="K354" s="342"/>
      <c r="L354" s="342"/>
      <c r="M354" s="342"/>
      <c r="N354" s="342"/>
      <c r="O354" s="342"/>
      <c r="P354" s="342"/>
      <c r="Q354" s="342"/>
      <c r="R354" s="342"/>
    </row>
    <row r="355" spans="1:18" x14ac:dyDescent="0.3">
      <c r="A355" s="343">
        <v>1</v>
      </c>
      <c r="B355" s="94"/>
      <c r="C355" s="94"/>
      <c r="D355" s="344">
        <f>D290</f>
        <v>0</v>
      </c>
      <c r="E355" s="344">
        <f t="shared" ref="E355:M355" si="74">E290</f>
        <v>0</v>
      </c>
      <c r="F355" s="344">
        <f t="shared" si="74"/>
        <v>0</v>
      </c>
      <c r="G355" s="344">
        <f t="shared" si="74"/>
        <v>0</v>
      </c>
      <c r="H355" s="344">
        <f t="shared" si="74"/>
        <v>0</v>
      </c>
      <c r="I355" s="344">
        <f t="shared" si="74"/>
        <v>0</v>
      </c>
      <c r="J355" s="344">
        <f t="shared" si="74"/>
        <v>0</v>
      </c>
      <c r="K355" s="344">
        <f t="shared" si="74"/>
        <v>0</v>
      </c>
      <c r="L355" s="344">
        <f t="shared" si="74"/>
        <v>0</v>
      </c>
      <c r="M355" s="344">
        <f t="shared" si="74"/>
        <v>0</v>
      </c>
      <c r="N355" s="344">
        <f>N290</f>
        <v>0</v>
      </c>
      <c r="O355" s="344">
        <f t="shared" ref="O355:R355" si="75">O290</f>
        <v>0</v>
      </c>
      <c r="P355" s="344">
        <f t="shared" si="75"/>
        <v>0</v>
      </c>
      <c r="Q355" s="344">
        <f t="shared" si="75"/>
        <v>0</v>
      </c>
      <c r="R355" s="344">
        <f t="shared" si="75"/>
        <v>0</v>
      </c>
    </row>
    <row r="356" spans="1:18" x14ac:dyDescent="0.3">
      <c r="A356" s="343">
        <v>2</v>
      </c>
      <c r="B356" s="94"/>
      <c r="C356" s="94"/>
      <c r="D356" s="344">
        <f>D291</f>
        <v>0</v>
      </c>
      <c r="E356" s="344">
        <f t="shared" ref="E356:M356" si="76">E291</f>
        <v>0</v>
      </c>
      <c r="F356" s="344">
        <f t="shared" si="76"/>
        <v>0</v>
      </c>
      <c r="G356" s="344">
        <f t="shared" si="76"/>
        <v>0</v>
      </c>
      <c r="H356" s="344">
        <f t="shared" si="76"/>
        <v>0</v>
      </c>
      <c r="I356" s="344">
        <f t="shared" si="76"/>
        <v>0</v>
      </c>
      <c r="J356" s="344">
        <f t="shared" si="76"/>
        <v>0</v>
      </c>
      <c r="K356" s="344">
        <f t="shared" si="76"/>
        <v>0</v>
      </c>
      <c r="L356" s="344">
        <f t="shared" si="76"/>
        <v>0</v>
      </c>
      <c r="M356" s="344">
        <f t="shared" si="76"/>
        <v>0</v>
      </c>
      <c r="N356" s="344">
        <f>N291</f>
        <v>0</v>
      </c>
      <c r="O356" s="344">
        <f t="shared" ref="O356:R356" si="77">O291</f>
        <v>0</v>
      </c>
      <c r="P356" s="344">
        <f t="shared" si="77"/>
        <v>0</v>
      </c>
      <c r="Q356" s="344">
        <f t="shared" si="77"/>
        <v>0</v>
      </c>
      <c r="R356" s="344">
        <f t="shared" si="77"/>
        <v>0</v>
      </c>
    </row>
    <row r="357" spans="1:18" x14ac:dyDescent="0.3">
      <c r="A357" s="343">
        <v>3</v>
      </c>
      <c r="B357" s="94"/>
      <c r="C357" s="94"/>
      <c r="D357" s="344">
        <f>D292</f>
        <v>0</v>
      </c>
      <c r="E357" s="344">
        <f t="shared" ref="E357:M357" si="78">E292</f>
        <v>0</v>
      </c>
      <c r="F357" s="344">
        <f t="shared" si="78"/>
        <v>0</v>
      </c>
      <c r="G357" s="344">
        <f t="shared" si="78"/>
        <v>0</v>
      </c>
      <c r="H357" s="344">
        <f t="shared" si="78"/>
        <v>0</v>
      </c>
      <c r="I357" s="344">
        <f t="shared" si="78"/>
        <v>0</v>
      </c>
      <c r="J357" s="344">
        <f t="shared" si="78"/>
        <v>0</v>
      </c>
      <c r="K357" s="344">
        <f t="shared" si="78"/>
        <v>0</v>
      </c>
      <c r="L357" s="344">
        <f t="shared" si="78"/>
        <v>0</v>
      </c>
      <c r="M357" s="344">
        <f t="shared" si="78"/>
        <v>0</v>
      </c>
      <c r="N357" s="344">
        <f>N292</f>
        <v>0</v>
      </c>
      <c r="O357" s="344">
        <f t="shared" ref="O357:R357" si="79">O292</f>
        <v>0</v>
      </c>
      <c r="P357" s="344">
        <f t="shared" si="79"/>
        <v>0</v>
      </c>
      <c r="Q357" s="344">
        <f t="shared" si="79"/>
        <v>0</v>
      </c>
      <c r="R357" s="344">
        <f t="shared" si="79"/>
        <v>0</v>
      </c>
    </row>
    <row r="358" spans="1:18" x14ac:dyDescent="0.3">
      <c r="B358" s="94"/>
      <c r="C358" s="94"/>
      <c r="D358" s="94"/>
      <c r="E358" s="94"/>
      <c r="F358" s="94"/>
      <c r="G358" s="94"/>
      <c r="H358" s="94"/>
      <c r="I358" s="94"/>
      <c r="J358" s="94"/>
      <c r="K358" s="94"/>
      <c r="L358" s="94"/>
      <c r="M358" s="94"/>
      <c r="N358" s="94"/>
      <c r="O358" s="94"/>
      <c r="P358" s="94"/>
      <c r="Q358" s="94"/>
      <c r="R358" s="94"/>
    </row>
    <row r="359" spans="1:18" x14ac:dyDescent="0.3">
      <c r="B359" s="94"/>
      <c r="C359" s="94"/>
      <c r="D359" s="351">
        <f>D353+D355+D356+D357</f>
        <v>4482071971</v>
      </c>
      <c r="E359" s="351">
        <f t="shared" ref="E359:M359" si="80">E353+E355+E356+E357</f>
        <v>0</v>
      </c>
      <c r="F359" s="351">
        <f t="shared" si="80"/>
        <v>2642092464</v>
      </c>
      <c r="G359" s="351">
        <f t="shared" si="80"/>
        <v>0</v>
      </c>
      <c r="H359" s="351">
        <f t="shared" si="80"/>
        <v>0</v>
      </c>
      <c r="I359" s="351">
        <f t="shared" si="80"/>
        <v>0</v>
      </c>
      <c r="J359" s="351">
        <f t="shared" si="80"/>
        <v>0</v>
      </c>
      <c r="K359" s="351">
        <f t="shared" si="80"/>
        <v>1976770699</v>
      </c>
      <c r="L359" s="351">
        <f t="shared" si="80"/>
        <v>0</v>
      </c>
      <c r="M359" s="351">
        <f t="shared" si="80"/>
        <v>2511592879</v>
      </c>
      <c r="N359" s="351">
        <f>N353+N355+N356+N357</f>
        <v>0</v>
      </c>
      <c r="O359" s="351">
        <f t="shared" ref="O359:R359" si="81">O353+O355+O356+O357</f>
        <v>892308948</v>
      </c>
      <c r="P359" s="351">
        <f t="shared" si="81"/>
        <v>0</v>
      </c>
      <c r="Q359" s="351">
        <f t="shared" si="81"/>
        <v>493203762</v>
      </c>
      <c r="R359" s="351">
        <f t="shared" si="81"/>
        <v>2346295609</v>
      </c>
    </row>
    <row r="360" spans="1:18" x14ac:dyDescent="0.3">
      <c r="B360" s="94"/>
      <c r="C360" s="94"/>
      <c r="D360" s="351"/>
      <c r="E360" s="351"/>
      <c r="F360" s="351"/>
      <c r="G360" s="351"/>
      <c r="H360" s="351"/>
      <c r="I360" s="351"/>
      <c r="J360" s="351"/>
      <c r="K360" s="351"/>
      <c r="L360" s="351"/>
      <c r="M360" s="351"/>
      <c r="N360" s="351"/>
      <c r="O360" s="351"/>
      <c r="P360" s="351"/>
      <c r="Q360" s="351"/>
      <c r="R360" s="351"/>
    </row>
    <row r="361" spans="1:18" x14ac:dyDescent="0.3">
      <c r="B361" s="94"/>
      <c r="C361" s="94"/>
      <c r="D361" s="351" t="str">
        <f>IF(D364=FALSE,"N/A",'Unit Data from Audit Worksheet'!$E$69)</f>
        <v>N/A</v>
      </c>
      <c r="E361" s="351" t="str">
        <f>IF(E364=FALSE,"N/A",'Unit Data from Audit Worksheet'!$E$69)</f>
        <v>N/A</v>
      </c>
      <c r="F361" s="351" t="str">
        <f>IF(F364=FALSE,"N/A",'Unit Data from Audit Worksheet'!$E$69)</f>
        <v>N/A</v>
      </c>
      <c r="G361" s="351" t="str">
        <f>IF(G364=FALSE,"N/A",'Unit Data from Audit Worksheet'!$E$69)</f>
        <v>N/A</v>
      </c>
      <c r="H361" s="351" t="str">
        <f>IF(H364=FALSE,"N/A",'Unit Data from Audit Worksheet'!$E$69)</f>
        <v>N/A</v>
      </c>
      <c r="I361" s="351" t="str">
        <f>IF(I364=FALSE,"N/A",'Unit Data from Audit Worksheet'!$E$69)</f>
        <v>N/A</v>
      </c>
      <c r="J361" s="351" t="str">
        <f>IF(J364=FALSE,"N/A",'Unit Data from Audit Worksheet'!$E$69)</f>
        <v>N/A</v>
      </c>
      <c r="K361" s="351" t="str">
        <f>IF(K364=FALSE,"N/A",'Unit Data from Audit Worksheet'!$E$69)</f>
        <v>N/A</v>
      </c>
      <c r="L361" s="351" t="str">
        <f>IF(L364=FALSE,"N/A",'Unit Data from Audit Worksheet'!$E$69)</f>
        <v>N/A</v>
      </c>
      <c r="M361" s="351" t="str">
        <f>IF(M364=FALSE,"N/A",'Unit Data from Audit Worksheet'!$E$69)</f>
        <v>N/A</v>
      </c>
      <c r="N361" s="351" t="str">
        <f>IF(N364=FALSE,"N/A",'Unit Data from Audit Worksheet'!$E$69)</f>
        <v>N/A</v>
      </c>
      <c r="O361" s="351" t="str">
        <f>IF(O364=FALSE,"N/A",'Unit Data from Audit Worksheet'!$E$69)</f>
        <v>N/A</v>
      </c>
      <c r="P361" s="351" t="str">
        <f>IF(P364=FALSE,"N/A",'Unit Data from Audit Worksheet'!$E$69)</f>
        <v>N/A</v>
      </c>
      <c r="Q361" s="351" t="str">
        <f>IF(Q364=FALSE,"N/A",'Unit Data from Audit Worksheet'!$E$69)</f>
        <v>N/A</v>
      </c>
      <c r="R361" s="351" t="str">
        <f>IF(R364=FALSE,"N/A",'Unit Data from Audit Worksheet'!$E$69)</f>
        <v>N/A</v>
      </c>
    </row>
    <row r="362" spans="1:18" x14ac:dyDescent="0.3">
      <c r="B362" s="94"/>
      <c r="C362" s="94"/>
      <c r="D362" s="351"/>
      <c r="E362" s="351"/>
      <c r="F362" s="351"/>
      <c r="G362" s="351"/>
      <c r="H362" s="351"/>
      <c r="I362" s="351"/>
      <c r="J362" s="351"/>
      <c r="K362" s="351"/>
      <c r="L362" s="351"/>
      <c r="M362" s="351"/>
      <c r="N362" s="351"/>
      <c r="O362" s="351"/>
      <c r="P362" s="351"/>
      <c r="Q362" s="351"/>
      <c r="R362" s="351"/>
    </row>
    <row r="363" spans="1:18" x14ac:dyDescent="0.3">
      <c r="B363" s="94"/>
      <c r="C363" s="94"/>
      <c r="D363" s="351" t="str">
        <f>IF(D364=FALSE,"N/A",D359-D361)</f>
        <v>N/A</v>
      </c>
      <c r="E363" s="351" t="str">
        <f t="shared" ref="E363:M363" si="82">IF(E364=FALSE,"N/A",E359-E361)</f>
        <v>N/A</v>
      </c>
      <c r="F363" s="351" t="str">
        <f t="shared" si="82"/>
        <v>N/A</v>
      </c>
      <c r="G363" s="351" t="str">
        <f t="shared" si="82"/>
        <v>N/A</v>
      </c>
      <c r="H363" s="351" t="str">
        <f t="shared" si="82"/>
        <v>N/A</v>
      </c>
      <c r="I363" s="351" t="str">
        <f t="shared" si="82"/>
        <v>N/A</v>
      </c>
      <c r="J363" s="351" t="str">
        <f t="shared" si="82"/>
        <v>N/A</v>
      </c>
      <c r="K363" s="351" t="str">
        <f t="shared" si="82"/>
        <v>N/A</v>
      </c>
      <c r="L363" s="351" t="str">
        <f t="shared" si="82"/>
        <v>N/A</v>
      </c>
      <c r="M363" s="351" t="str">
        <f t="shared" si="82"/>
        <v>N/A</v>
      </c>
      <c r="N363" s="351" t="str">
        <f>IF(N364=FALSE,"N/A",N359-N361)</f>
        <v>N/A</v>
      </c>
      <c r="O363" s="351" t="str">
        <f t="shared" ref="O363" si="83">IF(O364=FALSE,"N/A",O359-O361)</f>
        <v>N/A</v>
      </c>
      <c r="P363" s="351" t="str">
        <f t="shared" ref="P363" si="84">IF(P364=FALSE,"N/A",P359-P361)</f>
        <v>N/A</v>
      </c>
      <c r="Q363" s="351" t="str">
        <f t="shared" ref="Q363" si="85">IF(Q364=FALSE,"N/A",Q359-Q361)</f>
        <v>N/A</v>
      </c>
      <c r="R363" s="351" t="str">
        <f t="shared" ref="R363" si="86">IF(R364=FALSE,"N/A",R359-R361)</f>
        <v>N/A</v>
      </c>
    </row>
    <row r="364" spans="1:18" x14ac:dyDescent="0.3">
      <c r="D364" t="b">
        <f>'Unit Data from Audit Worksheet'!$D$2='PY1 Data(H)'!D365</f>
        <v>0</v>
      </c>
      <c r="E364" s="94" t="b">
        <f>'Unit Data from Audit Worksheet'!$D$2='PY1 Data(H)'!E365</f>
        <v>0</v>
      </c>
      <c r="F364" s="94" t="b">
        <f>'Unit Data from Audit Worksheet'!$D$2='PY1 Data(H)'!F365</f>
        <v>0</v>
      </c>
      <c r="G364" s="94" t="b">
        <f>'Unit Data from Audit Worksheet'!$D$2='PY1 Data(H)'!G365</f>
        <v>0</v>
      </c>
      <c r="H364" s="94" t="b">
        <f>'Unit Data from Audit Worksheet'!$D$2='PY1 Data(H)'!H365</f>
        <v>0</v>
      </c>
      <c r="I364" s="94" t="b">
        <f>'Unit Data from Audit Worksheet'!$D$2='PY1 Data(H)'!I365</f>
        <v>0</v>
      </c>
      <c r="J364" s="94" t="b">
        <f>'Unit Data from Audit Worksheet'!$D$2='PY1 Data(H)'!J365</f>
        <v>0</v>
      </c>
      <c r="K364" s="94" t="b">
        <f>'Unit Data from Audit Worksheet'!$D$2='PY1 Data(H)'!K365</f>
        <v>0</v>
      </c>
      <c r="L364" s="94" t="b">
        <f>'Unit Data from Audit Worksheet'!$D$2='PY1 Data(H)'!L365</f>
        <v>0</v>
      </c>
      <c r="M364" s="94" t="b">
        <f>'Unit Data from Audit Worksheet'!$D$2='PY1 Data(H)'!M365</f>
        <v>0</v>
      </c>
      <c r="N364" s="94" t="b">
        <f>'Unit Data from Audit Worksheet'!$D$2='PY1 Data(H)'!N365</f>
        <v>0</v>
      </c>
      <c r="O364" s="94" t="b">
        <f>'Unit Data from Audit Worksheet'!$D$2='PY1 Data(H)'!O365</f>
        <v>0</v>
      </c>
      <c r="P364" s="94" t="b">
        <f>'Unit Data from Audit Worksheet'!$D$2='PY1 Data(H)'!P365</f>
        <v>0</v>
      </c>
      <c r="Q364" s="94" t="b">
        <f>'Unit Data from Audit Worksheet'!$D$2='PY1 Data(H)'!Q365</f>
        <v>0</v>
      </c>
      <c r="R364" s="94" t="b">
        <f>'Unit Data from Audit Worksheet'!$D$2='PY1 Data(H)'!R365</f>
        <v>0</v>
      </c>
    </row>
    <row r="365" spans="1:18" ht="73.2" customHeight="1" x14ac:dyDescent="0.3">
      <c r="A365" s="409"/>
      <c r="B365" s="300"/>
      <c r="C365" s="300"/>
      <c r="D365" s="300" t="str">
        <f>D1</f>
        <v>Carolinaeast Health System</v>
      </c>
      <c r="E365" s="300" t="str">
        <f t="shared" ref="E365:M365" si="87">E1</f>
        <v>Carteret County General Hospital</v>
      </c>
      <c r="F365" s="300" t="str">
        <f t="shared" si="87"/>
        <v>Catawba Valley Medical Center</v>
      </c>
      <c r="G365" s="300" t="str">
        <f t="shared" si="87"/>
        <v>Charlotte-Mecklenburg Hospital Authority</v>
      </c>
      <c r="H365" s="300" t="str">
        <f t="shared" si="87"/>
        <v>Columbus County Regional Hospital</v>
      </c>
      <c r="I365" s="300" t="str">
        <f t="shared" si="87"/>
        <v>Granville County Medical Center</v>
      </c>
      <c r="J365" s="300" t="str">
        <f t="shared" si="87"/>
        <v>Haywood Health Authority</v>
      </c>
      <c r="K365" s="300" t="str">
        <f t="shared" si="87"/>
        <v>Henderson County Hospital Corporation</v>
      </c>
      <c r="L365" s="300" t="str">
        <f t="shared" si="87"/>
        <v>J Arthur Dosher Memorial Hospital</v>
      </c>
      <c r="M365" s="300" t="str">
        <f t="shared" si="87"/>
        <v>Nash Healthcare Systems</v>
      </c>
      <c r="N365" s="300" t="str">
        <f>N1</f>
        <v>New Hanover Regional Medical Center</v>
      </c>
      <c r="O365" s="300" t="str">
        <f t="shared" ref="O365:R365" si="88">O1</f>
        <v>Northern Hospital District of Surry County</v>
      </c>
      <c r="P365" s="300" t="str">
        <f t="shared" si="88"/>
        <v>Onslow County Hospital Authority</v>
      </c>
      <c r="Q365" s="300" t="str">
        <f t="shared" si="88"/>
        <v>Sampson Regional Medical Center, Inc.</v>
      </c>
      <c r="R365" s="300" t="str">
        <f t="shared" si="88"/>
        <v>Watauga Medical Center, Inc. dba Appalachian Regional Healthcare System</v>
      </c>
    </row>
  </sheetData>
  <sheetProtection algorithmName="SHA-512" hashValue="dKmlaE5lS+NgmQLQJ4uCfbsUSG5p8S9YgYtFSOzsjqIcWzxVHtbLQT0G8b+d8Oh2WFw80f/F3/uHaMQ98NSRRQ==" saltValue="1FG8FLLcCo4zBHy1GzPvvw=="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B4A2-8D65-49CD-85DB-49F411F6EC2D}">
  <dimension ref="A1:R38"/>
  <sheetViews>
    <sheetView workbookViewId="0">
      <selection activeCell="C1" sqref="C1"/>
    </sheetView>
  </sheetViews>
  <sheetFormatPr defaultRowHeight="14.4" x14ac:dyDescent="0.3"/>
  <cols>
    <col min="4" max="18" width="20.77734375" customWidth="1"/>
  </cols>
  <sheetData>
    <row r="1" spans="1:18" s="300" customFormat="1" ht="57.6" x14ac:dyDescent="0.3">
      <c r="D1" s="300" t="s">
        <v>575</v>
      </c>
      <c r="E1" s="300" t="s">
        <v>576</v>
      </c>
      <c r="F1" s="300" t="s">
        <v>577</v>
      </c>
      <c r="G1" s="300" t="s">
        <v>578</v>
      </c>
      <c r="H1" s="300" t="s">
        <v>769</v>
      </c>
      <c r="I1" s="300" t="s">
        <v>579</v>
      </c>
      <c r="J1" s="300" t="s">
        <v>580</v>
      </c>
      <c r="K1" s="300" t="s">
        <v>581</v>
      </c>
      <c r="L1" s="300" t="s">
        <v>582</v>
      </c>
      <c r="M1" s="300" t="s">
        <v>583</v>
      </c>
      <c r="N1" s="300" t="s">
        <v>584</v>
      </c>
      <c r="O1" s="300" t="s">
        <v>585</v>
      </c>
      <c r="P1" s="300" t="s">
        <v>586</v>
      </c>
      <c r="Q1" s="300" t="s">
        <v>587</v>
      </c>
      <c r="R1" s="300" t="s">
        <v>588</v>
      </c>
    </row>
    <row r="2" spans="1:18" x14ac:dyDescent="0.3">
      <c r="D2">
        <v>53926</v>
      </c>
      <c r="E2">
        <v>53880</v>
      </c>
      <c r="F2">
        <v>53881</v>
      </c>
      <c r="G2">
        <v>53938</v>
      </c>
      <c r="H2">
        <v>53884</v>
      </c>
      <c r="I2">
        <v>53889</v>
      </c>
      <c r="J2">
        <v>53890</v>
      </c>
      <c r="K2">
        <v>53897</v>
      </c>
      <c r="L2">
        <v>53970</v>
      </c>
      <c r="M2">
        <v>53950</v>
      </c>
      <c r="N2">
        <v>53901</v>
      </c>
      <c r="O2">
        <v>53902</v>
      </c>
      <c r="P2">
        <v>53923</v>
      </c>
      <c r="Q2">
        <v>53908</v>
      </c>
      <c r="R2">
        <v>53913</v>
      </c>
    </row>
    <row r="3" spans="1:18" x14ac:dyDescent="0.3">
      <c r="A3">
        <v>502</v>
      </c>
      <c r="D3" cm="1">
        <f t="array" ref="D3">_xlfn.XLOOKUP(D$1,'PY1 Data(H)'!$A$1:$BR$1,_xlfn.XLOOKUP($A3,'PY1 Data(H)'!$A$1:$A$288,'PY1 Data(H)'!$A$1:$BR$288))</f>
        <v>467209980</v>
      </c>
      <c r="E3" s="94" cm="1">
        <f t="array" ref="E3">_xlfn.XLOOKUP(E$1,'PY1 Data(H)'!$A$1:$BR$1,_xlfn.XLOOKUP($A3,'PY1 Data(H)'!$A$1:$A$288,'PY1 Data(H)'!$A$1:$BR$288))</f>
        <v>0</v>
      </c>
      <c r="F3" s="94" cm="1">
        <f t="array" ref="F3">_xlfn.XLOOKUP(F$1,'PY1 Data(H)'!$A$1:$BR$1,_xlfn.XLOOKUP($A3,'PY1 Data(H)'!$A$1:$A$288,'PY1 Data(H)'!$A$1:$BR$288))</f>
        <v>186123145</v>
      </c>
      <c r="G3" s="94" cm="1">
        <f t="array" ref="G3">_xlfn.XLOOKUP(G$1,'PY1 Data(H)'!$A$1:$BR$1,_xlfn.XLOOKUP($A3,'PY1 Data(H)'!$A$1:$A$288,'PY1 Data(H)'!$A$1:$BR$288))</f>
        <v>0</v>
      </c>
      <c r="H3" s="94" cm="1">
        <f t="array" ref="H3">_xlfn.XLOOKUP(H$1,'PY1 Data(H)'!$A$1:$BR$1,_xlfn.XLOOKUP($A3,'PY1 Data(H)'!$A$1:$A$288,'PY1 Data(H)'!$A$1:$BR$288))</f>
        <v>0</v>
      </c>
      <c r="I3" s="94" cm="1">
        <f t="array" ref="I3">_xlfn.XLOOKUP(I$1,'PY1 Data(H)'!$A$1:$BR$1,_xlfn.XLOOKUP($A3,'PY1 Data(H)'!$A$1:$A$288,'PY1 Data(H)'!$A$1:$BR$288))</f>
        <v>0</v>
      </c>
      <c r="J3" s="94" cm="1">
        <f t="array" ref="J3">_xlfn.XLOOKUP(J$1,'PY1 Data(H)'!$A$1:$BR$1,_xlfn.XLOOKUP($A3,'PY1 Data(H)'!$A$1:$A$288,'PY1 Data(H)'!$A$1:$BR$288))</f>
        <v>0</v>
      </c>
      <c r="K3" s="94" cm="1">
        <f t="array" ref="K3">_xlfn.XLOOKUP(K$1,'PY1 Data(H)'!$A$1:$BR$1,_xlfn.XLOOKUP($A3,'PY1 Data(H)'!$A$1:$A$288,'PY1 Data(H)'!$A$1:$BR$288))</f>
        <v>93662850</v>
      </c>
      <c r="L3" s="94" cm="1">
        <f t="array" ref="L3">_xlfn.XLOOKUP(L$1,'PY1 Data(H)'!$A$1:$BR$1,_xlfn.XLOOKUP($A3,'PY1 Data(H)'!$A$1:$A$288,'PY1 Data(H)'!$A$1:$BR$288))</f>
        <v>0</v>
      </c>
      <c r="M3" s="94" cm="1">
        <f t="array" ref="M3">_xlfn.XLOOKUP(M$1,'PY1 Data(H)'!$A$1:$BR$1,_xlfn.XLOOKUP($A3,'PY1 Data(H)'!$A$1:$A$288,'PY1 Data(H)'!$A$1:$BR$288))</f>
        <v>68864878</v>
      </c>
      <c r="N3" s="94" cm="1">
        <f t="array" ref="N3">_xlfn.XLOOKUP(N$1,'PY1 Data(H)'!$A$1:$BR$1,_xlfn.XLOOKUP($A3,'PY1 Data(H)'!$A$1:$A$288,'PY1 Data(H)'!$A$1:$BR$288))</f>
        <v>0</v>
      </c>
      <c r="O3" s="94" cm="1">
        <f t="array" ref="O3">_xlfn.XLOOKUP(O$1,'PY1 Data(H)'!$A$1:$BR$1,_xlfn.XLOOKUP($A3,'PY1 Data(H)'!$A$1:$A$288,'PY1 Data(H)'!$A$1:$BR$288))</f>
        <v>6669945</v>
      </c>
      <c r="P3" s="94" cm="1">
        <f t="array" ref="P3">_xlfn.XLOOKUP(P$1,'PY1 Data(H)'!$A$1:$BR$1,_xlfn.XLOOKUP($A3,'PY1 Data(H)'!$A$1:$A$288,'PY1 Data(H)'!$A$1:$BR$288))</f>
        <v>0</v>
      </c>
      <c r="Q3" s="94" cm="1">
        <f t="array" ref="Q3">_xlfn.XLOOKUP(Q$1,'PY1 Data(H)'!$A$1:$BR$1,_xlfn.XLOOKUP($A3,'PY1 Data(H)'!$A$1:$A$288,'PY1 Data(H)'!$A$1:$BR$288))</f>
        <v>8398639</v>
      </c>
      <c r="R3" s="94" cm="1">
        <f t="array" ref="R3">_xlfn.XLOOKUP(R$1,'PY1 Data(H)'!$A$1:$BR$1,_xlfn.XLOOKUP($A3,'PY1 Data(H)'!$A$1:$A$288,'PY1 Data(H)'!$A$1:$BR$288))</f>
        <v>138277187</v>
      </c>
    </row>
    <row r="4" spans="1:18" x14ac:dyDescent="0.3">
      <c r="A4">
        <v>503</v>
      </c>
      <c r="D4" s="94" cm="1">
        <f t="array" ref="D4">_xlfn.XLOOKUP(D$1,'PY1 Data(H)'!$A$1:$BR$1,_xlfn.XLOOKUP($A4,'PY1 Data(H)'!$A$1:$A$288,'PY1 Data(H)'!$A$1:$BR$288))</f>
        <v>0</v>
      </c>
      <c r="E4" s="94" cm="1">
        <f t="array" ref="E4">_xlfn.XLOOKUP(E$1,'PY1 Data(H)'!$A$1:$BR$1,_xlfn.XLOOKUP($A4,'PY1 Data(H)'!$A$1:$A$288,'PY1 Data(H)'!$A$1:$BR$288))</f>
        <v>0</v>
      </c>
      <c r="F4" s="94" cm="1">
        <f t="array" ref="F4">_xlfn.XLOOKUP(F$1,'PY1 Data(H)'!$A$1:$BR$1,_xlfn.XLOOKUP($A4,'PY1 Data(H)'!$A$1:$A$288,'PY1 Data(H)'!$A$1:$BR$288))</f>
        <v>13107569</v>
      </c>
      <c r="G4" s="94" cm="1">
        <f t="array" ref="G4">_xlfn.XLOOKUP(G$1,'PY1 Data(H)'!$A$1:$BR$1,_xlfn.XLOOKUP($A4,'PY1 Data(H)'!$A$1:$A$288,'PY1 Data(H)'!$A$1:$BR$288))</f>
        <v>0</v>
      </c>
      <c r="H4" s="94" cm="1">
        <f t="array" ref="H4">_xlfn.XLOOKUP(H$1,'PY1 Data(H)'!$A$1:$BR$1,_xlfn.XLOOKUP($A4,'PY1 Data(H)'!$A$1:$A$288,'PY1 Data(H)'!$A$1:$BR$288))</f>
        <v>0</v>
      </c>
      <c r="I4" s="94" cm="1">
        <f t="array" ref="I4">_xlfn.XLOOKUP(I$1,'PY1 Data(H)'!$A$1:$BR$1,_xlfn.XLOOKUP($A4,'PY1 Data(H)'!$A$1:$A$288,'PY1 Data(H)'!$A$1:$BR$288))</f>
        <v>0</v>
      </c>
      <c r="J4" s="94" cm="1">
        <f t="array" ref="J4">_xlfn.XLOOKUP(J$1,'PY1 Data(H)'!$A$1:$BR$1,_xlfn.XLOOKUP($A4,'PY1 Data(H)'!$A$1:$A$288,'PY1 Data(H)'!$A$1:$BR$288))</f>
        <v>0</v>
      </c>
      <c r="K4" s="94" cm="1">
        <f t="array" ref="K4">_xlfn.XLOOKUP(K$1,'PY1 Data(H)'!$A$1:$BR$1,_xlfn.XLOOKUP($A4,'PY1 Data(H)'!$A$1:$A$288,'PY1 Data(H)'!$A$1:$BR$288))</f>
        <v>0</v>
      </c>
      <c r="L4" s="94" cm="1">
        <f t="array" ref="L4">_xlfn.XLOOKUP(L$1,'PY1 Data(H)'!$A$1:$BR$1,_xlfn.XLOOKUP($A4,'PY1 Data(H)'!$A$1:$A$288,'PY1 Data(H)'!$A$1:$BR$288))</f>
        <v>0</v>
      </c>
      <c r="M4" s="94" cm="1">
        <f t="array" ref="M4">_xlfn.XLOOKUP(M$1,'PY1 Data(H)'!$A$1:$BR$1,_xlfn.XLOOKUP($A4,'PY1 Data(H)'!$A$1:$A$288,'PY1 Data(H)'!$A$1:$BR$288))</f>
        <v>136518092</v>
      </c>
      <c r="N4" s="94" cm="1">
        <f t="array" ref="N4">_xlfn.XLOOKUP(N$1,'PY1 Data(H)'!$A$1:$BR$1,_xlfn.XLOOKUP($A4,'PY1 Data(H)'!$A$1:$A$288,'PY1 Data(H)'!$A$1:$BR$288))</f>
        <v>0</v>
      </c>
      <c r="O4" s="94" cm="1">
        <f t="array" ref="O4">_xlfn.XLOOKUP(O$1,'PY1 Data(H)'!$A$1:$BR$1,_xlfn.XLOOKUP($A4,'PY1 Data(H)'!$A$1:$A$288,'PY1 Data(H)'!$A$1:$BR$288))</f>
        <v>84192373</v>
      </c>
      <c r="P4" s="94" cm="1">
        <f t="array" ref="P4">_xlfn.XLOOKUP(P$1,'PY1 Data(H)'!$A$1:$BR$1,_xlfn.XLOOKUP($A4,'PY1 Data(H)'!$A$1:$A$288,'PY1 Data(H)'!$A$1:$BR$288))</f>
        <v>0</v>
      </c>
      <c r="Q4" s="94" cm="1">
        <f t="array" ref="Q4">_xlfn.XLOOKUP(Q$1,'PY1 Data(H)'!$A$1:$BR$1,_xlfn.XLOOKUP($A4,'PY1 Data(H)'!$A$1:$A$288,'PY1 Data(H)'!$A$1:$BR$288))</f>
        <v>19366110</v>
      </c>
      <c r="R4" s="94" cm="1">
        <f t="array" ref="R4">_xlfn.XLOOKUP(R$1,'PY1 Data(H)'!$A$1:$BR$1,_xlfn.XLOOKUP($A4,'PY1 Data(H)'!$A$1:$A$288,'PY1 Data(H)'!$A$1:$BR$288))</f>
        <v>84885659</v>
      </c>
    </row>
    <row r="5" spans="1:18" x14ac:dyDescent="0.3">
      <c r="D5" s="94" t="e" cm="1">
        <f t="array" ref="D5">_xlfn.XLOOKUP(D$1,'PY1 Data(H)'!$A$1:$BR$1,_xlfn.XLOOKUP($A5,'PY1 Data(H)'!$A$1:$A$288,'PY1 Data(H)'!$A$1:$BR$288))</f>
        <v>#N/A</v>
      </c>
      <c r="E5" s="94" t="e" cm="1">
        <f t="array" ref="E5">_xlfn.XLOOKUP(E$1,'PY1 Data(H)'!$A$1:$BR$1,_xlfn.XLOOKUP($A5,'PY1 Data(H)'!$A$1:$A$288,'PY1 Data(H)'!$A$1:$BR$288))</f>
        <v>#N/A</v>
      </c>
      <c r="F5" s="94" t="e" cm="1">
        <f t="array" ref="F5">_xlfn.XLOOKUP(F$1,'PY1 Data(H)'!$A$1:$BR$1,_xlfn.XLOOKUP($A5,'PY1 Data(H)'!$A$1:$A$288,'PY1 Data(H)'!$A$1:$BR$288))</f>
        <v>#N/A</v>
      </c>
      <c r="G5" s="94" t="e" cm="1">
        <f t="array" ref="G5">_xlfn.XLOOKUP(G$1,'PY1 Data(H)'!$A$1:$BR$1,_xlfn.XLOOKUP($A5,'PY1 Data(H)'!$A$1:$A$288,'PY1 Data(H)'!$A$1:$BR$288))</f>
        <v>#N/A</v>
      </c>
      <c r="H5" s="94" t="e" cm="1">
        <f t="array" ref="H5">_xlfn.XLOOKUP(H$1,'PY1 Data(H)'!$A$1:$BR$1,_xlfn.XLOOKUP($A5,'PY1 Data(H)'!$A$1:$A$288,'PY1 Data(H)'!$A$1:$BR$288))</f>
        <v>#N/A</v>
      </c>
      <c r="I5" s="94" t="e" cm="1">
        <f t="array" ref="I5">_xlfn.XLOOKUP(I$1,'PY1 Data(H)'!$A$1:$BR$1,_xlfn.XLOOKUP($A5,'PY1 Data(H)'!$A$1:$A$288,'PY1 Data(H)'!$A$1:$BR$288))</f>
        <v>#N/A</v>
      </c>
      <c r="J5" s="94" t="e" cm="1">
        <f t="array" ref="J5">_xlfn.XLOOKUP(J$1,'PY1 Data(H)'!$A$1:$BR$1,_xlfn.XLOOKUP($A5,'PY1 Data(H)'!$A$1:$A$288,'PY1 Data(H)'!$A$1:$BR$288))</f>
        <v>#N/A</v>
      </c>
      <c r="K5" s="94" t="e" cm="1">
        <f t="array" ref="K5">_xlfn.XLOOKUP(K$1,'PY1 Data(H)'!$A$1:$BR$1,_xlfn.XLOOKUP($A5,'PY1 Data(H)'!$A$1:$A$288,'PY1 Data(H)'!$A$1:$BR$288))</f>
        <v>#N/A</v>
      </c>
      <c r="L5" s="94" t="e" cm="1">
        <f t="array" ref="L5">_xlfn.XLOOKUP(L$1,'PY1 Data(H)'!$A$1:$BR$1,_xlfn.XLOOKUP($A5,'PY1 Data(H)'!$A$1:$A$288,'PY1 Data(H)'!$A$1:$BR$288))</f>
        <v>#N/A</v>
      </c>
      <c r="M5" s="94" t="e" cm="1">
        <f t="array" ref="M5">_xlfn.XLOOKUP(M$1,'PY1 Data(H)'!$A$1:$BR$1,_xlfn.XLOOKUP($A5,'PY1 Data(H)'!$A$1:$A$288,'PY1 Data(H)'!$A$1:$BR$288))</f>
        <v>#N/A</v>
      </c>
      <c r="N5" s="94" t="e" cm="1">
        <f t="array" ref="N5">_xlfn.XLOOKUP(N$1,'PY1 Data(H)'!$A$1:$BR$1,_xlfn.XLOOKUP($A5,'PY1 Data(H)'!$A$1:$A$288,'PY1 Data(H)'!$A$1:$BR$288))</f>
        <v>#N/A</v>
      </c>
      <c r="O5" s="94" t="e" cm="1">
        <f t="array" ref="O5">_xlfn.XLOOKUP(O$1,'PY1 Data(H)'!$A$1:$BR$1,_xlfn.XLOOKUP($A5,'PY1 Data(H)'!$A$1:$A$288,'PY1 Data(H)'!$A$1:$BR$288))</f>
        <v>#N/A</v>
      </c>
      <c r="P5" s="94" t="e" cm="1">
        <f t="array" ref="P5">_xlfn.XLOOKUP(P$1,'PY1 Data(H)'!$A$1:$BR$1,_xlfn.XLOOKUP($A5,'PY1 Data(H)'!$A$1:$A$288,'PY1 Data(H)'!$A$1:$BR$288))</f>
        <v>#N/A</v>
      </c>
      <c r="Q5" s="94" t="e" cm="1">
        <f t="array" ref="Q5">_xlfn.XLOOKUP(Q$1,'PY1 Data(H)'!$A$1:$BR$1,_xlfn.XLOOKUP($A5,'PY1 Data(H)'!$A$1:$A$288,'PY1 Data(H)'!$A$1:$BR$288))</f>
        <v>#N/A</v>
      </c>
      <c r="R5" s="94" t="e" cm="1">
        <f t="array" ref="R5">_xlfn.XLOOKUP(R$1,'PY1 Data(H)'!$A$1:$BR$1,_xlfn.XLOOKUP($A5,'PY1 Data(H)'!$A$1:$A$288,'PY1 Data(H)'!$A$1:$BR$288))</f>
        <v>#N/A</v>
      </c>
    </row>
    <row r="6" spans="1:18" x14ac:dyDescent="0.3">
      <c r="A6">
        <v>592</v>
      </c>
      <c r="D6" s="94" cm="1">
        <f t="array" ref="D6">_xlfn.XLOOKUP(D$1,'PY1 Data(H)'!$A$1:$BR$1,_xlfn.XLOOKUP($A6,'PY1 Data(H)'!$A$1:$A$288,'PY1 Data(H)'!$A$1:$BR$288))</f>
        <v>71521845</v>
      </c>
      <c r="E6" s="94" cm="1">
        <f t="array" ref="E6">_xlfn.XLOOKUP(E$1,'PY1 Data(H)'!$A$1:$BR$1,_xlfn.XLOOKUP($A6,'PY1 Data(H)'!$A$1:$A$288,'PY1 Data(H)'!$A$1:$BR$288))</f>
        <v>0</v>
      </c>
      <c r="F6" s="94" cm="1">
        <f t="array" ref="F6">_xlfn.XLOOKUP(F$1,'PY1 Data(H)'!$A$1:$BR$1,_xlfn.XLOOKUP($A6,'PY1 Data(H)'!$A$1:$A$288,'PY1 Data(H)'!$A$1:$BR$288))</f>
        <v>21064594</v>
      </c>
      <c r="G6" s="94" cm="1">
        <f t="array" ref="G6">_xlfn.XLOOKUP(G$1,'PY1 Data(H)'!$A$1:$BR$1,_xlfn.XLOOKUP($A6,'PY1 Data(H)'!$A$1:$A$288,'PY1 Data(H)'!$A$1:$BR$288))</f>
        <v>0</v>
      </c>
      <c r="H6" s="94" cm="1">
        <f t="array" ref="H6">_xlfn.XLOOKUP(H$1,'PY1 Data(H)'!$A$1:$BR$1,_xlfn.XLOOKUP($A6,'PY1 Data(H)'!$A$1:$A$288,'PY1 Data(H)'!$A$1:$BR$288))</f>
        <v>0</v>
      </c>
      <c r="I6" s="94" cm="1">
        <f t="array" ref="I6">_xlfn.XLOOKUP(I$1,'PY1 Data(H)'!$A$1:$BR$1,_xlfn.XLOOKUP($A6,'PY1 Data(H)'!$A$1:$A$288,'PY1 Data(H)'!$A$1:$BR$288))</f>
        <v>0</v>
      </c>
      <c r="J6" s="94" cm="1">
        <f t="array" ref="J6">_xlfn.XLOOKUP(J$1,'PY1 Data(H)'!$A$1:$BR$1,_xlfn.XLOOKUP($A6,'PY1 Data(H)'!$A$1:$A$288,'PY1 Data(H)'!$A$1:$BR$288))</f>
        <v>0</v>
      </c>
      <c r="K6" s="94" cm="1">
        <f t="array" ref="K6">_xlfn.XLOOKUP(K$1,'PY1 Data(H)'!$A$1:$BR$1,_xlfn.XLOOKUP($A6,'PY1 Data(H)'!$A$1:$A$288,'PY1 Data(H)'!$A$1:$BR$288))</f>
        <v>16763179</v>
      </c>
      <c r="L6" s="94" cm="1">
        <f t="array" ref="L6">_xlfn.XLOOKUP(L$1,'PY1 Data(H)'!$A$1:$BR$1,_xlfn.XLOOKUP($A6,'PY1 Data(H)'!$A$1:$A$288,'PY1 Data(H)'!$A$1:$BR$288))</f>
        <v>0</v>
      </c>
      <c r="M6" s="94" cm="1">
        <f t="array" ref="M6">_xlfn.XLOOKUP(M$1,'PY1 Data(H)'!$A$1:$BR$1,_xlfn.XLOOKUP($A6,'PY1 Data(H)'!$A$1:$A$288,'PY1 Data(H)'!$A$1:$BR$288))</f>
        <v>53368978</v>
      </c>
      <c r="N6" s="94" cm="1">
        <f t="array" ref="N6">_xlfn.XLOOKUP(N$1,'PY1 Data(H)'!$A$1:$BR$1,_xlfn.XLOOKUP($A6,'PY1 Data(H)'!$A$1:$A$288,'PY1 Data(H)'!$A$1:$BR$288))</f>
        <v>0</v>
      </c>
      <c r="O6" s="94" cm="1">
        <f t="array" ref="O6">_xlfn.XLOOKUP(O$1,'PY1 Data(H)'!$A$1:$BR$1,_xlfn.XLOOKUP($A6,'PY1 Data(H)'!$A$1:$A$288,'PY1 Data(H)'!$A$1:$BR$288))</f>
        <v>2602934</v>
      </c>
      <c r="P6" s="94" cm="1">
        <f t="array" ref="P6">_xlfn.XLOOKUP(P$1,'PY1 Data(H)'!$A$1:$BR$1,_xlfn.XLOOKUP($A6,'PY1 Data(H)'!$A$1:$A$288,'PY1 Data(H)'!$A$1:$BR$288))</f>
        <v>0</v>
      </c>
      <c r="Q6" s="94" cm="1">
        <f t="array" ref="Q6">_xlfn.XLOOKUP(Q$1,'PY1 Data(H)'!$A$1:$BR$1,_xlfn.XLOOKUP($A6,'PY1 Data(H)'!$A$1:$A$288,'PY1 Data(H)'!$A$1:$BR$288))</f>
        <v>9877166</v>
      </c>
      <c r="R6" s="94" cm="1">
        <f t="array" ref="R6">_xlfn.XLOOKUP(R$1,'PY1 Data(H)'!$A$1:$BR$1,_xlfn.XLOOKUP($A6,'PY1 Data(H)'!$A$1:$A$288,'PY1 Data(H)'!$A$1:$BR$288))</f>
        <v>84885659</v>
      </c>
    </row>
    <row r="7" spans="1:18" x14ac:dyDescent="0.3">
      <c r="A7">
        <v>591</v>
      </c>
      <c r="D7" s="94" cm="1">
        <f t="array" ref="D7">_xlfn.XLOOKUP(D$1,'PY1 Data(H)'!$A$1:$BR$1,_xlfn.XLOOKUP($A7,'PY1 Data(H)'!$A$1:$A$288,'PY1 Data(H)'!$A$1:$BR$288))</f>
        <v>475152329</v>
      </c>
      <c r="E7" s="94" cm="1">
        <f t="array" ref="E7">_xlfn.XLOOKUP(E$1,'PY1 Data(H)'!$A$1:$BR$1,_xlfn.XLOOKUP($A7,'PY1 Data(H)'!$A$1:$A$288,'PY1 Data(H)'!$A$1:$BR$288))</f>
        <v>0</v>
      </c>
      <c r="F7" s="94" cm="1">
        <f t="array" ref="F7">_xlfn.XLOOKUP(F$1,'PY1 Data(H)'!$A$1:$BR$1,_xlfn.XLOOKUP($A7,'PY1 Data(H)'!$A$1:$A$288,'PY1 Data(H)'!$A$1:$BR$288))</f>
        <v>320609706</v>
      </c>
      <c r="G7" s="94" cm="1">
        <f t="array" ref="G7">_xlfn.XLOOKUP(G$1,'PY1 Data(H)'!$A$1:$BR$1,_xlfn.XLOOKUP($A7,'PY1 Data(H)'!$A$1:$A$288,'PY1 Data(H)'!$A$1:$BR$288))</f>
        <v>0</v>
      </c>
      <c r="H7" s="94" cm="1">
        <f t="array" ref="H7">_xlfn.XLOOKUP(H$1,'PY1 Data(H)'!$A$1:$BR$1,_xlfn.XLOOKUP($A7,'PY1 Data(H)'!$A$1:$A$288,'PY1 Data(H)'!$A$1:$BR$288))</f>
        <v>0</v>
      </c>
      <c r="I7" s="94" cm="1">
        <f t="array" ref="I7">_xlfn.XLOOKUP(I$1,'PY1 Data(H)'!$A$1:$BR$1,_xlfn.XLOOKUP($A7,'PY1 Data(H)'!$A$1:$A$288,'PY1 Data(H)'!$A$1:$BR$288))</f>
        <v>0</v>
      </c>
      <c r="J7" s="94" cm="1">
        <f t="array" ref="J7">_xlfn.XLOOKUP(J$1,'PY1 Data(H)'!$A$1:$BR$1,_xlfn.XLOOKUP($A7,'PY1 Data(H)'!$A$1:$A$288,'PY1 Data(H)'!$A$1:$BR$288))</f>
        <v>0</v>
      </c>
      <c r="K7" s="94" cm="1">
        <f t="array" ref="K7">_xlfn.XLOOKUP(K$1,'PY1 Data(H)'!$A$1:$BR$1,_xlfn.XLOOKUP($A7,'PY1 Data(H)'!$A$1:$A$288,'PY1 Data(H)'!$A$1:$BR$288))</f>
        <v>282990756</v>
      </c>
      <c r="L7" s="94" cm="1">
        <f t="array" ref="L7">_xlfn.XLOOKUP(L$1,'PY1 Data(H)'!$A$1:$BR$1,_xlfn.XLOOKUP($A7,'PY1 Data(H)'!$A$1:$A$288,'PY1 Data(H)'!$A$1:$BR$288))</f>
        <v>0</v>
      </c>
      <c r="M7" s="94" cm="1">
        <f t="array" ref="M7">_xlfn.XLOOKUP(M$1,'PY1 Data(H)'!$A$1:$BR$1,_xlfn.XLOOKUP($A7,'PY1 Data(H)'!$A$1:$A$288,'PY1 Data(H)'!$A$1:$BR$288))</f>
        <v>271055686</v>
      </c>
      <c r="N7" s="94" cm="1">
        <f t="array" ref="N7">_xlfn.XLOOKUP(N$1,'PY1 Data(H)'!$A$1:$BR$1,_xlfn.XLOOKUP($A7,'PY1 Data(H)'!$A$1:$A$288,'PY1 Data(H)'!$A$1:$BR$288))</f>
        <v>0</v>
      </c>
      <c r="O7" s="94" cm="1">
        <f t="array" ref="O7">_xlfn.XLOOKUP(O$1,'PY1 Data(H)'!$A$1:$BR$1,_xlfn.XLOOKUP($A7,'PY1 Data(H)'!$A$1:$A$288,'PY1 Data(H)'!$A$1:$BR$288))</f>
        <v>117501396</v>
      </c>
      <c r="P7" s="94" cm="1">
        <f t="array" ref="P7">_xlfn.XLOOKUP(P$1,'PY1 Data(H)'!$A$1:$BR$1,_xlfn.XLOOKUP($A7,'PY1 Data(H)'!$A$1:$A$288,'PY1 Data(H)'!$A$1:$BR$288))</f>
        <v>0</v>
      </c>
      <c r="Q7" s="94" cm="1">
        <f t="array" ref="Q7">_xlfn.XLOOKUP(Q$1,'PY1 Data(H)'!$A$1:$BR$1,_xlfn.XLOOKUP($A7,'PY1 Data(H)'!$A$1:$A$288,'PY1 Data(H)'!$A$1:$BR$288))</f>
        <v>66482347</v>
      </c>
      <c r="R7" s="94" cm="1">
        <f t="array" ref="R7">_xlfn.XLOOKUP(R$1,'PY1 Data(H)'!$A$1:$BR$1,_xlfn.XLOOKUP($A7,'PY1 Data(H)'!$A$1:$A$288,'PY1 Data(H)'!$A$1:$BR$288))</f>
        <v>229371590</v>
      </c>
    </row>
    <row r="8" spans="1:18" x14ac:dyDescent="0.3">
      <c r="D8" s="94" t="e" cm="1">
        <f t="array" ref="D8">_xlfn.XLOOKUP(D$1,'PY1 Data(H)'!$A$1:$BR$1,_xlfn.XLOOKUP($A8,'PY1 Data(H)'!$A$1:$A$288,'PY1 Data(H)'!$A$1:$BR$288))</f>
        <v>#N/A</v>
      </c>
      <c r="E8" s="94" t="e" cm="1">
        <f t="array" ref="E8">_xlfn.XLOOKUP(E$1,'PY1 Data(H)'!$A$1:$BR$1,_xlfn.XLOOKUP($A8,'PY1 Data(H)'!$A$1:$A$288,'PY1 Data(H)'!$A$1:$BR$288))</f>
        <v>#N/A</v>
      </c>
      <c r="F8" s="94" t="e" cm="1">
        <f t="array" ref="F8">_xlfn.XLOOKUP(F$1,'PY1 Data(H)'!$A$1:$BR$1,_xlfn.XLOOKUP($A8,'PY1 Data(H)'!$A$1:$A$288,'PY1 Data(H)'!$A$1:$BR$288))</f>
        <v>#N/A</v>
      </c>
      <c r="G8" s="94" t="e" cm="1">
        <f t="array" ref="G8">_xlfn.XLOOKUP(G$1,'PY1 Data(H)'!$A$1:$BR$1,_xlfn.XLOOKUP($A8,'PY1 Data(H)'!$A$1:$A$288,'PY1 Data(H)'!$A$1:$BR$288))</f>
        <v>#N/A</v>
      </c>
      <c r="H8" s="94" t="e" cm="1">
        <f t="array" ref="H8">_xlfn.XLOOKUP(H$1,'PY1 Data(H)'!$A$1:$BR$1,_xlfn.XLOOKUP($A8,'PY1 Data(H)'!$A$1:$A$288,'PY1 Data(H)'!$A$1:$BR$288))</f>
        <v>#N/A</v>
      </c>
      <c r="I8" s="94" t="e" cm="1">
        <f t="array" ref="I8">_xlfn.XLOOKUP(I$1,'PY1 Data(H)'!$A$1:$BR$1,_xlfn.XLOOKUP($A8,'PY1 Data(H)'!$A$1:$A$288,'PY1 Data(H)'!$A$1:$BR$288))</f>
        <v>#N/A</v>
      </c>
      <c r="J8" s="94" t="e" cm="1">
        <f t="array" ref="J8">_xlfn.XLOOKUP(J$1,'PY1 Data(H)'!$A$1:$BR$1,_xlfn.XLOOKUP($A8,'PY1 Data(H)'!$A$1:$A$288,'PY1 Data(H)'!$A$1:$BR$288))</f>
        <v>#N/A</v>
      </c>
      <c r="K8" s="94" t="e" cm="1">
        <f t="array" ref="K8">_xlfn.XLOOKUP(K$1,'PY1 Data(H)'!$A$1:$BR$1,_xlfn.XLOOKUP($A8,'PY1 Data(H)'!$A$1:$A$288,'PY1 Data(H)'!$A$1:$BR$288))</f>
        <v>#N/A</v>
      </c>
      <c r="L8" s="94" t="e" cm="1">
        <f t="array" ref="L8">_xlfn.XLOOKUP(L$1,'PY1 Data(H)'!$A$1:$BR$1,_xlfn.XLOOKUP($A8,'PY1 Data(H)'!$A$1:$A$288,'PY1 Data(H)'!$A$1:$BR$288))</f>
        <v>#N/A</v>
      </c>
      <c r="M8" s="94" t="e" cm="1">
        <f t="array" ref="M8">_xlfn.XLOOKUP(M$1,'PY1 Data(H)'!$A$1:$BR$1,_xlfn.XLOOKUP($A8,'PY1 Data(H)'!$A$1:$A$288,'PY1 Data(H)'!$A$1:$BR$288))</f>
        <v>#N/A</v>
      </c>
      <c r="N8" s="94" t="e" cm="1">
        <f t="array" ref="N8">_xlfn.XLOOKUP(N$1,'PY1 Data(H)'!$A$1:$BR$1,_xlfn.XLOOKUP($A8,'PY1 Data(H)'!$A$1:$A$288,'PY1 Data(H)'!$A$1:$BR$288))</f>
        <v>#N/A</v>
      </c>
      <c r="O8" s="94" t="e" cm="1">
        <f t="array" ref="O8">_xlfn.XLOOKUP(O$1,'PY1 Data(H)'!$A$1:$BR$1,_xlfn.XLOOKUP($A8,'PY1 Data(H)'!$A$1:$A$288,'PY1 Data(H)'!$A$1:$BR$288))</f>
        <v>#N/A</v>
      </c>
      <c r="P8" s="94" t="e" cm="1">
        <f t="array" ref="P8">_xlfn.XLOOKUP(P$1,'PY1 Data(H)'!$A$1:$BR$1,_xlfn.XLOOKUP($A8,'PY1 Data(H)'!$A$1:$A$288,'PY1 Data(H)'!$A$1:$BR$288))</f>
        <v>#N/A</v>
      </c>
      <c r="Q8" s="94" t="e" cm="1">
        <f t="array" ref="Q8">_xlfn.XLOOKUP(Q$1,'PY1 Data(H)'!$A$1:$BR$1,_xlfn.XLOOKUP($A8,'PY1 Data(H)'!$A$1:$A$288,'PY1 Data(H)'!$A$1:$BR$288))</f>
        <v>#N/A</v>
      </c>
      <c r="R8" s="94" t="e" cm="1">
        <f t="array" ref="R8">_xlfn.XLOOKUP(R$1,'PY1 Data(H)'!$A$1:$BR$1,_xlfn.XLOOKUP($A8,'PY1 Data(H)'!$A$1:$A$288,'PY1 Data(H)'!$A$1:$BR$288))</f>
        <v>#N/A</v>
      </c>
    </row>
    <row r="9" spans="1:18" x14ac:dyDescent="0.3">
      <c r="A9">
        <v>36</v>
      </c>
      <c r="D9" s="94" cm="1">
        <f t="array" ref="D9">_xlfn.XLOOKUP(D$1,'PY1 Data(H)'!$A$1:$BR$1,_xlfn.XLOOKUP($A9,'PY1 Data(H)'!$A$1:$A$288,'PY1 Data(H)'!$A$1:$BR$288))</f>
        <v>547494930</v>
      </c>
      <c r="E9" s="94" cm="1">
        <f t="array" ref="E9">_xlfn.XLOOKUP(E$1,'PY1 Data(H)'!$A$1:$BR$1,_xlfn.XLOOKUP($A9,'PY1 Data(H)'!$A$1:$A$288,'PY1 Data(H)'!$A$1:$BR$288))</f>
        <v>0</v>
      </c>
      <c r="F9" s="94" cm="1">
        <f t="array" ref="F9">_xlfn.XLOOKUP(F$1,'PY1 Data(H)'!$A$1:$BR$1,_xlfn.XLOOKUP($A9,'PY1 Data(H)'!$A$1:$A$288,'PY1 Data(H)'!$A$1:$BR$288))</f>
        <v>340693190</v>
      </c>
      <c r="G9" s="94" cm="1">
        <f t="array" ref="G9">_xlfn.XLOOKUP(G$1,'PY1 Data(H)'!$A$1:$BR$1,_xlfn.XLOOKUP($A9,'PY1 Data(H)'!$A$1:$A$288,'PY1 Data(H)'!$A$1:$BR$288))</f>
        <v>0</v>
      </c>
      <c r="H9" s="94" cm="1">
        <f t="array" ref="H9">_xlfn.XLOOKUP(H$1,'PY1 Data(H)'!$A$1:$BR$1,_xlfn.XLOOKUP($A9,'PY1 Data(H)'!$A$1:$A$288,'PY1 Data(H)'!$A$1:$BR$288))</f>
        <v>0</v>
      </c>
      <c r="I9" s="94" cm="1">
        <f t="array" ref="I9">_xlfn.XLOOKUP(I$1,'PY1 Data(H)'!$A$1:$BR$1,_xlfn.XLOOKUP($A9,'PY1 Data(H)'!$A$1:$A$288,'PY1 Data(H)'!$A$1:$BR$288))</f>
        <v>0</v>
      </c>
      <c r="J9" s="94" cm="1">
        <f t="array" ref="J9">_xlfn.XLOOKUP(J$1,'PY1 Data(H)'!$A$1:$BR$1,_xlfn.XLOOKUP($A9,'PY1 Data(H)'!$A$1:$A$288,'PY1 Data(H)'!$A$1:$BR$288))</f>
        <v>0</v>
      </c>
      <c r="K9" s="94" cm="1">
        <f t="array" ref="K9">_xlfn.XLOOKUP(K$1,'PY1 Data(H)'!$A$1:$BR$1,_xlfn.XLOOKUP($A9,'PY1 Data(H)'!$A$1:$A$288,'PY1 Data(H)'!$A$1:$BR$288))</f>
        <v>282444552</v>
      </c>
      <c r="L9" s="94" cm="1">
        <f t="array" ref="L9">_xlfn.XLOOKUP(L$1,'PY1 Data(H)'!$A$1:$BR$1,_xlfn.XLOOKUP($A9,'PY1 Data(H)'!$A$1:$A$288,'PY1 Data(H)'!$A$1:$BR$288))</f>
        <v>0</v>
      </c>
      <c r="M9" s="94" cm="1">
        <f t="array" ref="M9">_xlfn.XLOOKUP(M$1,'PY1 Data(H)'!$A$1:$BR$1,_xlfn.XLOOKUP($A9,'PY1 Data(H)'!$A$1:$A$288,'PY1 Data(H)'!$A$1:$BR$288))</f>
        <v>421249161</v>
      </c>
      <c r="N9" s="94" cm="1">
        <f t="array" ref="N9">_xlfn.XLOOKUP(N$1,'PY1 Data(H)'!$A$1:$BR$1,_xlfn.XLOOKUP($A9,'PY1 Data(H)'!$A$1:$A$288,'PY1 Data(H)'!$A$1:$BR$288))</f>
        <v>0</v>
      </c>
      <c r="O9" s="94" cm="1">
        <f t="array" ref="O9">_xlfn.XLOOKUP(O$1,'PY1 Data(H)'!$A$1:$BR$1,_xlfn.XLOOKUP($A9,'PY1 Data(H)'!$A$1:$A$288,'PY1 Data(H)'!$A$1:$BR$288))</f>
        <v>132577243</v>
      </c>
      <c r="P9" s="94" cm="1">
        <f t="array" ref="P9">_xlfn.XLOOKUP(P$1,'PY1 Data(H)'!$A$1:$BR$1,_xlfn.XLOOKUP($A9,'PY1 Data(H)'!$A$1:$A$288,'PY1 Data(H)'!$A$1:$BR$288))</f>
        <v>0</v>
      </c>
      <c r="Q9" s="94" cm="1">
        <f t="array" ref="Q9">_xlfn.XLOOKUP(Q$1,'PY1 Data(H)'!$A$1:$BR$1,_xlfn.XLOOKUP($A9,'PY1 Data(H)'!$A$1:$A$288,'PY1 Data(H)'!$A$1:$BR$288))</f>
        <v>110430870</v>
      </c>
      <c r="R9" s="94" cm="1">
        <f t="array" ref="R9">_xlfn.XLOOKUP(R$1,'PY1 Data(H)'!$A$1:$BR$1,_xlfn.XLOOKUP($A9,'PY1 Data(H)'!$A$1:$A$288,'PY1 Data(H)'!$A$1:$BR$288))</f>
        <v>317054607</v>
      </c>
    </row>
    <row r="10" spans="1:18" x14ac:dyDescent="0.3">
      <c r="A10">
        <v>534</v>
      </c>
      <c r="D10" s="94" cm="1">
        <f t="array" ref="D10">_xlfn.XLOOKUP(D$1,'PY1 Data(H)'!$A$1:$BR$1,_xlfn.XLOOKUP($A10,'PY1 Data(H)'!$A$1:$A$288,'PY1 Data(H)'!$A$1:$BR$288))</f>
        <v>20283343</v>
      </c>
      <c r="E10" s="94" cm="1">
        <f t="array" ref="E10">_xlfn.XLOOKUP(E$1,'PY1 Data(H)'!$A$1:$BR$1,_xlfn.XLOOKUP($A10,'PY1 Data(H)'!$A$1:$A$288,'PY1 Data(H)'!$A$1:$BR$288))</f>
        <v>0</v>
      </c>
      <c r="F10" s="94" cm="1">
        <f t="array" ref="F10">_xlfn.XLOOKUP(F$1,'PY1 Data(H)'!$A$1:$BR$1,_xlfn.XLOOKUP($A10,'PY1 Data(H)'!$A$1:$A$288,'PY1 Data(H)'!$A$1:$BR$288))</f>
        <v>12312657</v>
      </c>
      <c r="G10" s="94" cm="1">
        <f t="array" ref="G10">_xlfn.XLOOKUP(G$1,'PY1 Data(H)'!$A$1:$BR$1,_xlfn.XLOOKUP($A10,'PY1 Data(H)'!$A$1:$A$288,'PY1 Data(H)'!$A$1:$BR$288))</f>
        <v>0</v>
      </c>
      <c r="H10" s="94" cm="1">
        <f t="array" ref="H10">_xlfn.XLOOKUP(H$1,'PY1 Data(H)'!$A$1:$BR$1,_xlfn.XLOOKUP($A10,'PY1 Data(H)'!$A$1:$A$288,'PY1 Data(H)'!$A$1:$BR$288))</f>
        <v>0</v>
      </c>
      <c r="I10" s="94" cm="1">
        <f t="array" ref="I10">_xlfn.XLOOKUP(I$1,'PY1 Data(H)'!$A$1:$BR$1,_xlfn.XLOOKUP($A10,'PY1 Data(H)'!$A$1:$A$288,'PY1 Data(H)'!$A$1:$BR$288))</f>
        <v>0</v>
      </c>
      <c r="J10" s="94" cm="1">
        <f t="array" ref="J10">_xlfn.XLOOKUP(J$1,'PY1 Data(H)'!$A$1:$BR$1,_xlfn.XLOOKUP($A10,'PY1 Data(H)'!$A$1:$A$288,'PY1 Data(H)'!$A$1:$BR$288))</f>
        <v>0</v>
      </c>
      <c r="K10" s="94" cm="1">
        <f t="array" ref="K10">_xlfn.XLOOKUP(K$1,'PY1 Data(H)'!$A$1:$BR$1,_xlfn.XLOOKUP($A10,'PY1 Data(H)'!$A$1:$A$288,'PY1 Data(H)'!$A$1:$BR$288))</f>
        <v>10346723</v>
      </c>
      <c r="L10" s="94" cm="1">
        <f t="array" ref="L10">_xlfn.XLOOKUP(L$1,'PY1 Data(H)'!$A$1:$BR$1,_xlfn.XLOOKUP($A10,'PY1 Data(H)'!$A$1:$A$288,'PY1 Data(H)'!$A$1:$BR$288))</f>
        <v>0</v>
      </c>
      <c r="M10" s="94" cm="1">
        <f t="array" ref="M10">_xlfn.XLOOKUP(M$1,'PY1 Data(H)'!$A$1:$BR$1,_xlfn.XLOOKUP($A10,'PY1 Data(H)'!$A$1:$A$288,'PY1 Data(H)'!$A$1:$BR$288))</f>
        <v>10691553</v>
      </c>
      <c r="N10" s="94" cm="1">
        <f t="array" ref="N10">_xlfn.XLOOKUP(N$1,'PY1 Data(H)'!$A$1:$BR$1,_xlfn.XLOOKUP($A10,'PY1 Data(H)'!$A$1:$A$288,'PY1 Data(H)'!$A$1:$BR$288))</f>
        <v>0</v>
      </c>
      <c r="O10" s="94" cm="1">
        <f t="array" ref="O10">_xlfn.XLOOKUP(O$1,'PY1 Data(H)'!$A$1:$BR$1,_xlfn.XLOOKUP($A10,'PY1 Data(H)'!$A$1:$A$288,'PY1 Data(H)'!$A$1:$BR$288))</f>
        <v>3883004</v>
      </c>
      <c r="P10" s="94" cm="1">
        <f t="array" ref="P10">_xlfn.XLOOKUP(P$1,'PY1 Data(H)'!$A$1:$BR$1,_xlfn.XLOOKUP($A10,'PY1 Data(H)'!$A$1:$A$288,'PY1 Data(H)'!$A$1:$BR$288))</f>
        <v>0</v>
      </c>
      <c r="Q10" s="94" cm="1">
        <f t="array" ref="Q10">_xlfn.XLOOKUP(Q$1,'PY1 Data(H)'!$A$1:$BR$1,_xlfn.XLOOKUP($A10,'PY1 Data(H)'!$A$1:$A$288,'PY1 Data(H)'!$A$1:$BR$288))</f>
        <v>2953861</v>
      </c>
      <c r="R10" s="94" cm="1">
        <f t="array" ref="R10">_xlfn.XLOOKUP(R$1,'PY1 Data(H)'!$A$1:$BR$1,_xlfn.XLOOKUP($A10,'PY1 Data(H)'!$A$1:$A$288,'PY1 Data(H)'!$A$1:$BR$288))</f>
        <v>9178195</v>
      </c>
    </row>
    <row r="11" spans="1:18" x14ac:dyDescent="0.3">
      <c r="A11">
        <v>13</v>
      </c>
      <c r="D11" s="94" cm="1">
        <f t="array" ref="D11">_xlfn.XLOOKUP(D$1,'PY1 Data(H)'!$A$1:$BR$1,_xlfn.XLOOKUP($A11,'PY1 Data(H)'!$A$1:$A$288,'PY1 Data(H)'!$A$1:$BR$288))</f>
        <v>181542907</v>
      </c>
      <c r="E11" s="94" cm="1">
        <f t="array" ref="E11">_xlfn.XLOOKUP(E$1,'PY1 Data(H)'!$A$1:$BR$1,_xlfn.XLOOKUP($A11,'PY1 Data(H)'!$A$1:$A$288,'PY1 Data(H)'!$A$1:$BR$288))</f>
        <v>0</v>
      </c>
      <c r="F11" s="94" cm="1">
        <f t="array" ref="F11">_xlfn.XLOOKUP(F$1,'PY1 Data(H)'!$A$1:$BR$1,_xlfn.XLOOKUP($A11,'PY1 Data(H)'!$A$1:$A$288,'PY1 Data(H)'!$A$1:$BR$288))</f>
        <v>224229050</v>
      </c>
      <c r="G11" s="94" cm="1">
        <f t="array" ref="G11">_xlfn.XLOOKUP(G$1,'PY1 Data(H)'!$A$1:$BR$1,_xlfn.XLOOKUP($A11,'PY1 Data(H)'!$A$1:$A$288,'PY1 Data(H)'!$A$1:$BR$288))</f>
        <v>0</v>
      </c>
      <c r="H11" s="94" cm="1">
        <f t="array" ref="H11">_xlfn.XLOOKUP(H$1,'PY1 Data(H)'!$A$1:$BR$1,_xlfn.XLOOKUP($A11,'PY1 Data(H)'!$A$1:$A$288,'PY1 Data(H)'!$A$1:$BR$288))</f>
        <v>0</v>
      </c>
      <c r="I11" s="94" cm="1">
        <f t="array" ref="I11">_xlfn.XLOOKUP(I$1,'PY1 Data(H)'!$A$1:$BR$1,_xlfn.XLOOKUP($A11,'PY1 Data(H)'!$A$1:$A$288,'PY1 Data(H)'!$A$1:$BR$288))</f>
        <v>0</v>
      </c>
      <c r="J11" s="94" cm="1">
        <f t="array" ref="J11">_xlfn.XLOOKUP(J$1,'PY1 Data(H)'!$A$1:$BR$1,_xlfn.XLOOKUP($A11,'PY1 Data(H)'!$A$1:$A$288,'PY1 Data(H)'!$A$1:$BR$288))</f>
        <v>0</v>
      </c>
      <c r="K11" s="94" cm="1">
        <f t="array" ref="K11">_xlfn.XLOOKUP(K$1,'PY1 Data(H)'!$A$1:$BR$1,_xlfn.XLOOKUP($A11,'PY1 Data(H)'!$A$1:$A$288,'PY1 Data(H)'!$A$1:$BR$288))</f>
        <v>90014296</v>
      </c>
      <c r="L11" s="94" cm="1">
        <f t="array" ref="L11">_xlfn.XLOOKUP(L$1,'PY1 Data(H)'!$A$1:$BR$1,_xlfn.XLOOKUP($A11,'PY1 Data(H)'!$A$1:$A$288,'PY1 Data(H)'!$A$1:$BR$288))</f>
        <v>0</v>
      </c>
      <c r="M11" s="94" cm="1">
        <f t="array" ref="M11">_xlfn.XLOOKUP(M$1,'PY1 Data(H)'!$A$1:$BR$1,_xlfn.XLOOKUP($A11,'PY1 Data(H)'!$A$1:$A$288,'PY1 Data(H)'!$A$1:$BR$288))</f>
        <v>112741922</v>
      </c>
      <c r="N11" s="94" cm="1">
        <f t="array" ref="N11">_xlfn.XLOOKUP(N$1,'PY1 Data(H)'!$A$1:$BR$1,_xlfn.XLOOKUP($A11,'PY1 Data(H)'!$A$1:$A$288,'PY1 Data(H)'!$A$1:$BR$288))</f>
        <v>0</v>
      </c>
      <c r="O11" s="94" cm="1">
        <f t="array" ref="O11">_xlfn.XLOOKUP(O$1,'PY1 Data(H)'!$A$1:$BR$1,_xlfn.XLOOKUP($A11,'PY1 Data(H)'!$A$1:$A$288,'PY1 Data(H)'!$A$1:$BR$288))</f>
        <v>28654511</v>
      </c>
      <c r="P11" s="94" cm="1">
        <f t="array" ref="P11">_xlfn.XLOOKUP(P$1,'PY1 Data(H)'!$A$1:$BR$1,_xlfn.XLOOKUP($A11,'PY1 Data(H)'!$A$1:$A$288,'PY1 Data(H)'!$A$1:$BR$288))</f>
        <v>0</v>
      </c>
      <c r="Q11" s="94" cm="1">
        <f t="array" ref="Q11">_xlfn.XLOOKUP(Q$1,'PY1 Data(H)'!$A$1:$BR$1,_xlfn.XLOOKUP($A11,'PY1 Data(H)'!$A$1:$A$288,'PY1 Data(H)'!$A$1:$BR$288))</f>
        <v>16793843</v>
      </c>
      <c r="R11" s="94" cm="1">
        <f t="array" ref="R11">_xlfn.XLOOKUP(R$1,'PY1 Data(H)'!$A$1:$BR$1,_xlfn.XLOOKUP($A11,'PY1 Data(H)'!$A$1:$A$288,'PY1 Data(H)'!$A$1:$BR$288))</f>
        <v>180460876</v>
      </c>
    </row>
    <row r="12" spans="1:18" x14ac:dyDescent="0.3">
      <c r="A12">
        <v>14</v>
      </c>
      <c r="D12" s="94" cm="1">
        <f t="array" ref="D12">_xlfn.XLOOKUP(D$1,'PY1 Data(H)'!$A$1:$BR$1,_xlfn.XLOOKUP($A12,'PY1 Data(H)'!$A$1:$A$288,'PY1 Data(H)'!$A$1:$BR$288))</f>
        <v>63294731</v>
      </c>
      <c r="E12" s="94" cm="1">
        <f t="array" ref="E12">_xlfn.XLOOKUP(E$1,'PY1 Data(H)'!$A$1:$BR$1,_xlfn.XLOOKUP($A12,'PY1 Data(H)'!$A$1:$A$288,'PY1 Data(H)'!$A$1:$BR$288))</f>
        <v>0</v>
      </c>
      <c r="F12" s="94" cm="1">
        <f t="array" ref="F12">_xlfn.XLOOKUP(F$1,'PY1 Data(H)'!$A$1:$BR$1,_xlfn.XLOOKUP($A12,'PY1 Data(H)'!$A$1:$A$288,'PY1 Data(H)'!$A$1:$BR$288))</f>
        <v>49626637</v>
      </c>
      <c r="G12" s="94" cm="1">
        <f t="array" ref="G12">_xlfn.XLOOKUP(G$1,'PY1 Data(H)'!$A$1:$BR$1,_xlfn.XLOOKUP($A12,'PY1 Data(H)'!$A$1:$A$288,'PY1 Data(H)'!$A$1:$BR$288))</f>
        <v>0</v>
      </c>
      <c r="H12" s="94" cm="1">
        <f t="array" ref="H12">_xlfn.XLOOKUP(H$1,'PY1 Data(H)'!$A$1:$BR$1,_xlfn.XLOOKUP($A12,'PY1 Data(H)'!$A$1:$A$288,'PY1 Data(H)'!$A$1:$BR$288))</f>
        <v>0</v>
      </c>
      <c r="I12" s="94" cm="1">
        <f t="array" ref="I12">_xlfn.XLOOKUP(I$1,'PY1 Data(H)'!$A$1:$BR$1,_xlfn.XLOOKUP($A12,'PY1 Data(H)'!$A$1:$A$288,'PY1 Data(H)'!$A$1:$BR$288))</f>
        <v>0</v>
      </c>
      <c r="J12" s="94" cm="1">
        <f t="array" ref="J12">_xlfn.XLOOKUP(J$1,'PY1 Data(H)'!$A$1:$BR$1,_xlfn.XLOOKUP($A12,'PY1 Data(H)'!$A$1:$A$288,'PY1 Data(H)'!$A$1:$BR$288))</f>
        <v>0</v>
      </c>
      <c r="K12" s="94" cm="1">
        <f t="array" ref="K12">_xlfn.XLOOKUP(K$1,'PY1 Data(H)'!$A$1:$BR$1,_xlfn.XLOOKUP($A12,'PY1 Data(H)'!$A$1:$A$288,'PY1 Data(H)'!$A$1:$BR$288))</f>
        <v>60297000</v>
      </c>
      <c r="L12" s="94" cm="1">
        <f t="array" ref="L12">_xlfn.XLOOKUP(L$1,'PY1 Data(H)'!$A$1:$BR$1,_xlfn.XLOOKUP($A12,'PY1 Data(H)'!$A$1:$A$288,'PY1 Data(H)'!$A$1:$BR$288))</f>
        <v>0</v>
      </c>
      <c r="M12" s="94" cm="1">
        <f t="array" ref="M12">_xlfn.XLOOKUP(M$1,'PY1 Data(H)'!$A$1:$BR$1,_xlfn.XLOOKUP($A12,'PY1 Data(H)'!$A$1:$A$288,'PY1 Data(H)'!$A$1:$BR$288))</f>
        <v>64501342</v>
      </c>
      <c r="N12" s="94" cm="1">
        <f t="array" ref="N12">_xlfn.XLOOKUP(N$1,'PY1 Data(H)'!$A$1:$BR$1,_xlfn.XLOOKUP($A12,'PY1 Data(H)'!$A$1:$A$288,'PY1 Data(H)'!$A$1:$BR$288))</f>
        <v>0</v>
      </c>
      <c r="O12" s="94" cm="1">
        <f t="array" ref="O12">_xlfn.XLOOKUP(O$1,'PY1 Data(H)'!$A$1:$BR$1,_xlfn.XLOOKUP($A12,'PY1 Data(H)'!$A$1:$A$288,'PY1 Data(H)'!$A$1:$BR$288))</f>
        <v>19768592</v>
      </c>
      <c r="P12" s="94" cm="1">
        <f t="array" ref="P12">_xlfn.XLOOKUP(P$1,'PY1 Data(H)'!$A$1:$BR$1,_xlfn.XLOOKUP($A12,'PY1 Data(H)'!$A$1:$A$288,'PY1 Data(H)'!$A$1:$BR$288))</f>
        <v>0</v>
      </c>
      <c r="Q12" s="94" cm="1">
        <f t="array" ref="Q12">_xlfn.XLOOKUP(Q$1,'PY1 Data(H)'!$A$1:$BR$1,_xlfn.XLOOKUP($A12,'PY1 Data(H)'!$A$1:$A$288,'PY1 Data(H)'!$A$1:$BR$288))</f>
        <v>10119954</v>
      </c>
      <c r="R12" s="94" cm="1">
        <f t="array" ref="R12">_xlfn.XLOOKUP(R$1,'PY1 Data(H)'!$A$1:$BR$1,_xlfn.XLOOKUP($A12,'PY1 Data(H)'!$A$1:$A$288,'PY1 Data(H)'!$A$1:$BR$288))</f>
        <v>54170014</v>
      </c>
    </row>
    <row r="13" spans="1:18" x14ac:dyDescent="0.3">
      <c r="A13">
        <v>34</v>
      </c>
      <c r="D13" s="94" cm="1">
        <f t="array" ref="D13">_xlfn.XLOOKUP(D$1,'PY1 Data(H)'!$A$1:$BR$1,_xlfn.XLOOKUP($A13,'PY1 Data(H)'!$A$1:$A$288,'PY1 Data(H)'!$A$1:$BR$288))</f>
        <v>467209980</v>
      </c>
      <c r="E13" s="94" cm="1">
        <f t="array" ref="E13">_xlfn.XLOOKUP(E$1,'PY1 Data(H)'!$A$1:$BR$1,_xlfn.XLOOKUP($A13,'PY1 Data(H)'!$A$1:$A$288,'PY1 Data(H)'!$A$1:$BR$288))</f>
        <v>0</v>
      </c>
      <c r="F13" s="94" cm="1">
        <f t="array" ref="F13">_xlfn.XLOOKUP(F$1,'PY1 Data(H)'!$A$1:$BR$1,_xlfn.XLOOKUP($A13,'PY1 Data(H)'!$A$1:$A$288,'PY1 Data(H)'!$A$1:$BR$288))</f>
        <v>186123145</v>
      </c>
      <c r="G13" s="94" cm="1">
        <f t="array" ref="G13">_xlfn.XLOOKUP(G$1,'PY1 Data(H)'!$A$1:$BR$1,_xlfn.XLOOKUP($A13,'PY1 Data(H)'!$A$1:$A$288,'PY1 Data(H)'!$A$1:$BR$288))</f>
        <v>0</v>
      </c>
      <c r="H13" s="94" cm="1">
        <f t="array" ref="H13">_xlfn.XLOOKUP(H$1,'PY1 Data(H)'!$A$1:$BR$1,_xlfn.XLOOKUP($A13,'PY1 Data(H)'!$A$1:$A$288,'PY1 Data(H)'!$A$1:$BR$288))</f>
        <v>0</v>
      </c>
      <c r="I13" s="94" cm="1">
        <f t="array" ref="I13">_xlfn.XLOOKUP(I$1,'PY1 Data(H)'!$A$1:$BR$1,_xlfn.XLOOKUP($A13,'PY1 Data(H)'!$A$1:$A$288,'PY1 Data(H)'!$A$1:$BR$288))</f>
        <v>0</v>
      </c>
      <c r="J13" s="94" cm="1">
        <f t="array" ref="J13">_xlfn.XLOOKUP(J$1,'PY1 Data(H)'!$A$1:$BR$1,_xlfn.XLOOKUP($A13,'PY1 Data(H)'!$A$1:$A$288,'PY1 Data(H)'!$A$1:$BR$288))</f>
        <v>0</v>
      </c>
      <c r="K13" s="94" cm="1">
        <f t="array" ref="K13">_xlfn.XLOOKUP(K$1,'PY1 Data(H)'!$A$1:$BR$1,_xlfn.XLOOKUP($A13,'PY1 Data(H)'!$A$1:$A$288,'PY1 Data(H)'!$A$1:$BR$288))</f>
        <v>93662850</v>
      </c>
      <c r="L13" s="94" cm="1">
        <f t="array" ref="L13">_xlfn.XLOOKUP(L$1,'PY1 Data(H)'!$A$1:$BR$1,_xlfn.XLOOKUP($A13,'PY1 Data(H)'!$A$1:$A$288,'PY1 Data(H)'!$A$1:$BR$288))</f>
        <v>0</v>
      </c>
      <c r="M13" s="94" cm="1">
        <f t="array" ref="M13">_xlfn.XLOOKUP(M$1,'PY1 Data(H)'!$A$1:$BR$1,_xlfn.XLOOKUP($A13,'PY1 Data(H)'!$A$1:$A$288,'PY1 Data(H)'!$A$1:$BR$288))</f>
        <v>68864878</v>
      </c>
      <c r="N13" s="94" cm="1">
        <f t="array" ref="N13">_xlfn.XLOOKUP(N$1,'PY1 Data(H)'!$A$1:$BR$1,_xlfn.XLOOKUP($A13,'PY1 Data(H)'!$A$1:$A$288,'PY1 Data(H)'!$A$1:$BR$288))</f>
        <v>0</v>
      </c>
      <c r="O13" s="94" cm="1">
        <f t="array" ref="O13">_xlfn.XLOOKUP(O$1,'PY1 Data(H)'!$A$1:$BR$1,_xlfn.XLOOKUP($A13,'PY1 Data(H)'!$A$1:$A$288,'PY1 Data(H)'!$A$1:$BR$288))</f>
        <v>6669945</v>
      </c>
      <c r="P13" s="94" cm="1">
        <f t="array" ref="P13">_xlfn.XLOOKUP(P$1,'PY1 Data(H)'!$A$1:$BR$1,_xlfn.XLOOKUP($A13,'PY1 Data(H)'!$A$1:$A$288,'PY1 Data(H)'!$A$1:$BR$288))</f>
        <v>0</v>
      </c>
      <c r="Q13" s="94" cm="1">
        <f t="array" ref="Q13">_xlfn.XLOOKUP(Q$1,'PY1 Data(H)'!$A$1:$BR$1,_xlfn.XLOOKUP($A13,'PY1 Data(H)'!$A$1:$A$288,'PY1 Data(H)'!$A$1:$BR$288))</f>
        <v>8398639</v>
      </c>
      <c r="R13" s="94" cm="1">
        <f t="array" ref="R13">_xlfn.XLOOKUP(R$1,'PY1 Data(H)'!$A$1:$BR$1,_xlfn.XLOOKUP($A13,'PY1 Data(H)'!$A$1:$A$288,'PY1 Data(H)'!$A$1:$BR$288))</f>
        <v>138277187</v>
      </c>
    </row>
    <row r="14" spans="1:18" x14ac:dyDescent="0.3">
      <c r="A14">
        <v>35</v>
      </c>
      <c r="D14" s="94" cm="1">
        <f t="array" ref="D14">_xlfn.XLOOKUP(D$1,'PY1 Data(H)'!$A$1:$BR$1,_xlfn.XLOOKUP($A14,'PY1 Data(H)'!$A$1:$A$288,'PY1 Data(H)'!$A$1:$BR$288))</f>
        <v>72391103</v>
      </c>
      <c r="E14" s="94" cm="1">
        <f t="array" ref="E14">_xlfn.XLOOKUP(E$1,'PY1 Data(H)'!$A$1:$BR$1,_xlfn.XLOOKUP($A14,'PY1 Data(H)'!$A$1:$A$288,'PY1 Data(H)'!$A$1:$BR$288))</f>
        <v>0</v>
      </c>
      <c r="F14" s="94" cm="1">
        <f t="array" ref="F14">_xlfn.XLOOKUP(F$1,'PY1 Data(H)'!$A$1:$BR$1,_xlfn.XLOOKUP($A14,'PY1 Data(H)'!$A$1:$A$288,'PY1 Data(H)'!$A$1:$BR$288))</f>
        <v>29424322</v>
      </c>
      <c r="G14" s="94" cm="1">
        <f t="array" ref="G14">_xlfn.XLOOKUP(G$1,'PY1 Data(H)'!$A$1:$BR$1,_xlfn.XLOOKUP($A14,'PY1 Data(H)'!$A$1:$A$288,'PY1 Data(H)'!$A$1:$BR$288))</f>
        <v>0</v>
      </c>
      <c r="H14" s="94" cm="1">
        <f t="array" ref="H14">_xlfn.XLOOKUP(H$1,'PY1 Data(H)'!$A$1:$BR$1,_xlfn.XLOOKUP($A14,'PY1 Data(H)'!$A$1:$A$288,'PY1 Data(H)'!$A$1:$BR$288))</f>
        <v>0</v>
      </c>
      <c r="I14" s="94" cm="1">
        <f t="array" ref="I14">_xlfn.XLOOKUP(I$1,'PY1 Data(H)'!$A$1:$BR$1,_xlfn.XLOOKUP($A14,'PY1 Data(H)'!$A$1:$A$288,'PY1 Data(H)'!$A$1:$BR$288))</f>
        <v>0</v>
      </c>
      <c r="J14" s="94" cm="1">
        <f t="array" ref="J14">_xlfn.XLOOKUP(J$1,'PY1 Data(H)'!$A$1:$BR$1,_xlfn.XLOOKUP($A14,'PY1 Data(H)'!$A$1:$A$288,'PY1 Data(H)'!$A$1:$BR$288))</f>
        <v>0</v>
      </c>
      <c r="K14" s="94" cm="1">
        <f t="array" ref="K14">_xlfn.XLOOKUP(K$1,'PY1 Data(H)'!$A$1:$BR$1,_xlfn.XLOOKUP($A14,'PY1 Data(H)'!$A$1:$A$288,'PY1 Data(H)'!$A$1:$BR$288))</f>
        <v>32244021</v>
      </c>
      <c r="L14" s="94" cm="1">
        <f t="array" ref="L14">_xlfn.XLOOKUP(L$1,'PY1 Data(H)'!$A$1:$BR$1,_xlfn.XLOOKUP($A14,'PY1 Data(H)'!$A$1:$A$288,'PY1 Data(H)'!$A$1:$BR$288))</f>
        <v>0</v>
      </c>
      <c r="M14" s="94" cm="1">
        <f t="array" ref="M14">_xlfn.XLOOKUP(M$1,'PY1 Data(H)'!$A$1:$BR$1,_xlfn.XLOOKUP($A14,'PY1 Data(H)'!$A$1:$A$288,'PY1 Data(H)'!$A$1:$BR$288))</f>
        <v>24760544</v>
      </c>
      <c r="N14" s="94" cm="1">
        <f t="array" ref="N14">_xlfn.XLOOKUP(N$1,'PY1 Data(H)'!$A$1:$BR$1,_xlfn.XLOOKUP($A14,'PY1 Data(H)'!$A$1:$A$288,'PY1 Data(H)'!$A$1:$BR$288))</f>
        <v>0</v>
      </c>
      <c r="O14" s="94" cm="1">
        <f t="array" ref="O14">_xlfn.XLOOKUP(O$1,'PY1 Data(H)'!$A$1:$BR$1,_xlfn.XLOOKUP($A14,'PY1 Data(H)'!$A$1:$A$288,'PY1 Data(H)'!$A$1:$BR$288))</f>
        <v>14774016</v>
      </c>
      <c r="P14" s="94" cm="1">
        <f t="array" ref="P14">_xlfn.XLOOKUP(P$1,'PY1 Data(H)'!$A$1:$BR$1,_xlfn.XLOOKUP($A14,'PY1 Data(H)'!$A$1:$A$288,'PY1 Data(H)'!$A$1:$BR$288))</f>
        <v>0</v>
      </c>
      <c r="Q14" s="94" cm="1">
        <f t="array" ref="Q14">_xlfn.XLOOKUP(Q$1,'PY1 Data(H)'!$A$1:$BR$1,_xlfn.XLOOKUP($A14,'PY1 Data(H)'!$A$1:$A$288,'PY1 Data(H)'!$A$1:$BR$288))</f>
        <v>4981901</v>
      </c>
      <c r="R14" s="94" cm="1">
        <f t="array" ref="R14">_xlfn.XLOOKUP(R$1,'PY1 Data(H)'!$A$1:$BR$1,_xlfn.XLOOKUP($A14,'PY1 Data(H)'!$A$1:$A$288,'PY1 Data(H)'!$A$1:$BR$288))</f>
        <v>27696007</v>
      </c>
    </row>
    <row r="15" spans="1:18" x14ac:dyDescent="0.3">
      <c r="A15">
        <v>37</v>
      </c>
      <c r="D15" s="94" cm="1">
        <f t="array" ref="D15">_xlfn.XLOOKUP(D$1,'PY1 Data(H)'!$A$1:$BR$1,_xlfn.XLOOKUP($A15,'PY1 Data(H)'!$A$1:$A$288,'PY1 Data(H)'!$A$1:$BR$288))</f>
        <v>52395000</v>
      </c>
      <c r="E15" s="94" cm="1">
        <f t="array" ref="E15">_xlfn.XLOOKUP(E$1,'PY1 Data(H)'!$A$1:$BR$1,_xlfn.XLOOKUP($A15,'PY1 Data(H)'!$A$1:$A$288,'PY1 Data(H)'!$A$1:$BR$288))</f>
        <v>0</v>
      </c>
      <c r="F15" s="94" cm="1">
        <f t="array" ref="F15">_xlfn.XLOOKUP(F$1,'PY1 Data(H)'!$A$1:$BR$1,_xlfn.XLOOKUP($A15,'PY1 Data(H)'!$A$1:$A$288,'PY1 Data(H)'!$A$1:$BR$288))</f>
        <v>65747737</v>
      </c>
      <c r="G15" s="94" cm="1">
        <f t="array" ref="G15">_xlfn.XLOOKUP(G$1,'PY1 Data(H)'!$A$1:$BR$1,_xlfn.XLOOKUP($A15,'PY1 Data(H)'!$A$1:$A$288,'PY1 Data(H)'!$A$1:$BR$288))</f>
        <v>0</v>
      </c>
      <c r="H15" s="94" cm="1">
        <f t="array" ref="H15">_xlfn.XLOOKUP(H$1,'PY1 Data(H)'!$A$1:$BR$1,_xlfn.XLOOKUP($A15,'PY1 Data(H)'!$A$1:$A$288,'PY1 Data(H)'!$A$1:$BR$288))</f>
        <v>0</v>
      </c>
      <c r="I15" s="94" cm="1">
        <f t="array" ref="I15">_xlfn.XLOOKUP(I$1,'PY1 Data(H)'!$A$1:$BR$1,_xlfn.XLOOKUP($A15,'PY1 Data(H)'!$A$1:$A$288,'PY1 Data(H)'!$A$1:$BR$288))</f>
        <v>0</v>
      </c>
      <c r="J15" s="94" cm="1">
        <f t="array" ref="J15">_xlfn.XLOOKUP(J$1,'PY1 Data(H)'!$A$1:$BR$1,_xlfn.XLOOKUP($A15,'PY1 Data(H)'!$A$1:$A$288,'PY1 Data(H)'!$A$1:$BR$288))</f>
        <v>0</v>
      </c>
      <c r="K15" s="94" cm="1">
        <f t="array" ref="K15">_xlfn.XLOOKUP(K$1,'PY1 Data(H)'!$A$1:$BR$1,_xlfn.XLOOKUP($A15,'PY1 Data(H)'!$A$1:$A$288,'PY1 Data(H)'!$A$1:$BR$288))</f>
        <v>13487462</v>
      </c>
      <c r="L15" s="94" cm="1">
        <f t="array" ref="L15">_xlfn.XLOOKUP(L$1,'PY1 Data(H)'!$A$1:$BR$1,_xlfn.XLOOKUP($A15,'PY1 Data(H)'!$A$1:$A$288,'PY1 Data(H)'!$A$1:$BR$288))</f>
        <v>0</v>
      </c>
      <c r="M15" s="94" cm="1">
        <f t="array" ref="M15">_xlfn.XLOOKUP(M$1,'PY1 Data(H)'!$A$1:$BR$1,_xlfn.XLOOKUP($A15,'PY1 Data(H)'!$A$1:$A$288,'PY1 Data(H)'!$A$1:$BR$288))</f>
        <v>91332385</v>
      </c>
      <c r="N15" s="94" cm="1">
        <f t="array" ref="N15">_xlfn.XLOOKUP(N$1,'PY1 Data(H)'!$A$1:$BR$1,_xlfn.XLOOKUP($A15,'PY1 Data(H)'!$A$1:$A$288,'PY1 Data(H)'!$A$1:$BR$288))</f>
        <v>0</v>
      </c>
      <c r="O15" s="94" cm="1">
        <f t="array" ref="O15">_xlfn.XLOOKUP(O$1,'PY1 Data(H)'!$A$1:$BR$1,_xlfn.XLOOKUP($A15,'PY1 Data(H)'!$A$1:$A$288,'PY1 Data(H)'!$A$1:$BR$288))</f>
        <v>39300823</v>
      </c>
      <c r="P15" s="94" cm="1">
        <f t="array" ref="P15">_xlfn.XLOOKUP(P$1,'PY1 Data(H)'!$A$1:$BR$1,_xlfn.XLOOKUP($A15,'PY1 Data(H)'!$A$1:$A$288,'PY1 Data(H)'!$A$1:$BR$288))</f>
        <v>0</v>
      </c>
      <c r="Q15" s="94" cm="1">
        <f t="array" ref="Q15">_xlfn.XLOOKUP(Q$1,'PY1 Data(H)'!$A$1:$BR$1,_xlfn.XLOOKUP($A15,'PY1 Data(H)'!$A$1:$A$288,'PY1 Data(H)'!$A$1:$BR$288))</f>
        <v>2936921</v>
      </c>
      <c r="R15" s="94" cm="1">
        <f t="array" ref="R15">_xlfn.XLOOKUP(R$1,'PY1 Data(H)'!$A$1:$BR$1,_xlfn.XLOOKUP($A15,'PY1 Data(H)'!$A$1:$A$288,'PY1 Data(H)'!$A$1:$BR$288))</f>
        <v>164827670</v>
      </c>
    </row>
    <row r="16" spans="1:18" x14ac:dyDescent="0.3">
      <c r="A16">
        <v>38</v>
      </c>
      <c r="D16" s="94" cm="1">
        <f t="array" ref="D16">_xlfn.XLOOKUP(D$1,'PY1 Data(H)'!$A$1:$BR$1,_xlfn.XLOOKUP($A16,'PY1 Data(H)'!$A$1:$A$288,'PY1 Data(H)'!$A$1:$BR$288))</f>
        <v>503036677</v>
      </c>
      <c r="E16" s="94" cm="1">
        <f t="array" ref="E16">_xlfn.XLOOKUP(E$1,'PY1 Data(H)'!$A$1:$BR$1,_xlfn.XLOOKUP($A16,'PY1 Data(H)'!$A$1:$A$288,'PY1 Data(H)'!$A$1:$BR$288))</f>
        <v>0</v>
      </c>
      <c r="F16" s="94" cm="1">
        <f t="array" ref="F16">_xlfn.XLOOKUP(F$1,'PY1 Data(H)'!$A$1:$BR$1,_xlfn.XLOOKUP($A16,'PY1 Data(H)'!$A$1:$A$288,'PY1 Data(H)'!$A$1:$BR$288))</f>
        <v>163466507</v>
      </c>
      <c r="G16" s="94" cm="1">
        <f t="array" ref="G16">_xlfn.XLOOKUP(G$1,'PY1 Data(H)'!$A$1:$BR$1,_xlfn.XLOOKUP($A16,'PY1 Data(H)'!$A$1:$A$288,'PY1 Data(H)'!$A$1:$BR$288))</f>
        <v>0</v>
      </c>
      <c r="H16" s="94" cm="1">
        <f t="array" ref="H16">_xlfn.XLOOKUP(H$1,'PY1 Data(H)'!$A$1:$BR$1,_xlfn.XLOOKUP($A16,'PY1 Data(H)'!$A$1:$A$288,'PY1 Data(H)'!$A$1:$BR$288))</f>
        <v>0</v>
      </c>
      <c r="I16" s="94" cm="1">
        <f t="array" ref="I16">_xlfn.XLOOKUP(I$1,'PY1 Data(H)'!$A$1:$BR$1,_xlfn.XLOOKUP($A16,'PY1 Data(H)'!$A$1:$A$288,'PY1 Data(H)'!$A$1:$BR$288))</f>
        <v>0</v>
      </c>
      <c r="J16" s="94" cm="1">
        <f t="array" ref="J16">_xlfn.XLOOKUP(J$1,'PY1 Data(H)'!$A$1:$BR$1,_xlfn.XLOOKUP($A16,'PY1 Data(H)'!$A$1:$A$288,'PY1 Data(H)'!$A$1:$BR$288))</f>
        <v>0</v>
      </c>
      <c r="K16" s="94" cm="1">
        <f t="array" ref="K16">_xlfn.XLOOKUP(K$1,'PY1 Data(H)'!$A$1:$BR$1,_xlfn.XLOOKUP($A16,'PY1 Data(H)'!$A$1:$A$288,'PY1 Data(H)'!$A$1:$BR$288))</f>
        <v>85870455</v>
      </c>
      <c r="L16" s="94" cm="1">
        <f t="array" ref="L16">_xlfn.XLOOKUP(L$1,'PY1 Data(H)'!$A$1:$BR$1,_xlfn.XLOOKUP($A16,'PY1 Data(H)'!$A$1:$A$288,'PY1 Data(H)'!$A$1:$BR$288))</f>
        <v>0</v>
      </c>
      <c r="M16" s="94" cm="1">
        <f t="array" ref="M16">_xlfn.XLOOKUP(M$1,'PY1 Data(H)'!$A$1:$BR$1,_xlfn.XLOOKUP($A16,'PY1 Data(H)'!$A$1:$A$288,'PY1 Data(H)'!$A$1:$BR$288))</f>
        <v>293536481</v>
      </c>
      <c r="N16" s="94" cm="1">
        <f t="array" ref="N16">_xlfn.XLOOKUP(N$1,'PY1 Data(H)'!$A$1:$BR$1,_xlfn.XLOOKUP($A16,'PY1 Data(H)'!$A$1:$A$288,'PY1 Data(H)'!$A$1:$BR$288))</f>
        <v>0</v>
      </c>
      <c r="O16" s="94" cm="1">
        <f t="array" ref="O16">_xlfn.XLOOKUP(O$1,'PY1 Data(H)'!$A$1:$BR$1,_xlfn.XLOOKUP($A16,'PY1 Data(H)'!$A$1:$A$288,'PY1 Data(H)'!$A$1:$BR$288))</f>
        <v>80648866</v>
      </c>
      <c r="P16" s="94" cm="1">
        <f t="array" ref="P16">_xlfn.XLOOKUP(P$1,'PY1 Data(H)'!$A$1:$BR$1,_xlfn.XLOOKUP($A16,'PY1 Data(H)'!$A$1:$A$288,'PY1 Data(H)'!$A$1:$BR$288))</f>
        <v>0</v>
      </c>
      <c r="Q16" s="94" cm="1">
        <f t="array" ref="Q16">_xlfn.XLOOKUP(Q$1,'PY1 Data(H)'!$A$1:$BR$1,_xlfn.XLOOKUP($A16,'PY1 Data(H)'!$A$1:$A$288,'PY1 Data(H)'!$A$1:$BR$288))</f>
        <v>24195323</v>
      </c>
      <c r="R16" s="94" cm="1">
        <f t="array" ref="R16">_xlfn.XLOOKUP(R$1,'PY1 Data(H)'!$A$1:$BR$1,_xlfn.XLOOKUP($A16,'PY1 Data(H)'!$A$1:$A$288,'PY1 Data(H)'!$A$1:$BR$288))</f>
        <v>137873018</v>
      </c>
    </row>
    <row r="17" spans="1:18" x14ac:dyDescent="0.3">
      <c r="A17">
        <v>32</v>
      </c>
      <c r="D17" s="94" cm="1">
        <f t="array" ref="D17">_xlfn.XLOOKUP(D$1,'PY1 Data(H)'!$A$1:$BR$1,_xlfn.XLOOKUP($A17,'PY1 Data(H)'!$A$1:$A$288,'PY1 Data(H)'!$A$1:$BR$288))</f>
        <v>26740126</v>
      </c>
      <c r="E17" s="94" cm="1">
        <f t="array" ref="E17">_xlfn.XLOOKUP(E$1,'PY1 Data(H)'!$A$1:$BR$1,_xlfn.XLOOKUP($A17,'PY1 Data(H)'!$A$1:$A$288,'PY1 Data(H)'!$A$1:$BR$288))</f>
        <v>0</v>
      </c>
      <c r="F17" s="94" cm="1">
        <f t="array" ref="F17">_xlfn.XLOOKUP(F$1,'PY1 Data(H)'!$A$1:$BR$1,_xlfn.XLOOKUP($A17,'PY1 Data(H)'!$A$1:$A$288,'PY1 Data(H)'!$A$1:$BR$288))</f>
        <v>14774719</v>
      </c>
      <c r="G17" s="94" cm="1">
        <f t="array" ref="G17">_xlfn.XLOOKUP(G$1,'PY1 Data(H)'!$A$1:$BR$1,_xlfn.XLOOKUP($A17,'PY1 Data(H)'!$A$1:$A$288,'PY1 Data(H)'!$A$1:$BR$288))</f>
        <v>0</v>
      </c>
      <c r="H17" s="94" cm="1">
        <f t="array" ref="H17">_xlfn.XLOOKUP(H$1,'PY1 Data(H)'!$A$1:$BR$1,_xlfn.XLOOKUP($A17,'PY1 Data(H)'!$A$1:$A$288,'PY1 Data(H)'!$A$1:$BR$288))</f>
        <v>0</v>
      </c>
      <c r="I17" s="94" cm="1">
        <f t="array" ref="I17">_xlfn.XLOOKUP(I$1,'PY1 Data(H)'!$A$1:$BR$1,_xlfn.XLOOKUP($A17,'PY1 Data(H)'!$A$1:$A$288,'PY1 Data(H)'!$A$1:$BR$288))</f>
        <v>0</v>
      </c>
      <c r="J17" s="94" cm="1">
        <f t="array" ref="J17">_xlfn.XLOOKUP(J$1,'PY1 Data(H)'!$A$1:$BR$1,_xlfn.XLOOKUP($A17,'PY1 Data(H)'!$A$1:$A$288,'PY1 Data(H)'!$A$1:$BR$288))</f>
        <v>0</v>
      </c>
      <c r="K17" s="94" cm="1">
        <f t="array" ref="K17">_xlfn.XLOOKUP(K$1,'PY1 Data(H)'!$A$1:$BR$1,_xlfn.XLOOKUP($A17,'PY1 Data(H)'!$A$1:$A$288,'PY1 Data(H)'!$A$1:$BR$288))</f>
        <v>12127412</v>
      </c>
      <c r="L17" s="94" cm="1">
        <f t="array" ref="L17">_xlfn.XLOOKUP(L$1,'PY1 Data(H)'!$A$1:$BR$1,_xlfn.XLOOKUP($A17,'PY1 Data(H)'!$A$1:$A$288,'PY1 Data(H)'!$A$1:$BR$288))</f>
        <v>0</v>
      </c>
      <c r="M17" s="94" cm="1">
        <f t="array" ref="M17">_xlfn.XLOOKUP(M$1,'PY1 Data(H)'!$A$1:$BR$1,_xlfn.XLOOKUP($A17,'PY1 Data(H)'!$A$1:$A$288,'PY1 Data(H)'!$A$1:$BR$288))</f>
        <v>13832898</v>
      </c>
      <c r="N17" s="94" cm="1">
        <f t="array" ref="N17">_xlfn.XLOOKUP(N$1,'PY1 Data(H)'!$A$1:$BR$1,_xlfn.XLOOKUP($A17,'PY1 Data(H)'!$A$1:$A$288,'PY1 Data(H)'!$A$1:$BR$288))</f>
        <v>0</v>
      </c>
      <c r="O17" s="94" cm="1">
        <f t="array" ref="O17">_xlfn.XLOOKUP(O$1,'PY1 Data(H)'!$A$1:$BR$1,_xlfn.XLOOKUP($A17,'PY1 Data(H)'!$A$1:$A$288,'PY1 Data(H)'!$A$1:$BR$288))</f>
        <v>5003476</v>
      </c>
      <c r="P17" s="94" cm="1">
        <f t="array" ref="P17">_xlfn.XLOOKUP(P$1,'PY1 Data(H)'!$A$1:$BR$1,_xlfn.XLOOKUP($A17,'PY1 Data(H)'!$A$1:$A$288,'PY1 Data(H)'!$A$1:$BR$288))</f>
        <v>0</v>
      </c>
      <c r="Q17" s="94" cm="1">
        <f t="array" ref="Q17">_xlfn.XLOOKUP(Q$1,'PY1 Data(H)'!$A$1:$BR$1,_xlfn.XLOOKUP($A17,'PY1 Data(H)'!$A$1:$A$288,'PY1 Data(H)'!$A$1:$BR$288))</f>
        <v>3132766</v>
      </c>
      <c r="R17" s="94" cm="1">
        <f t="array" ref="R17">_xlfn.XLOOKUP(R$1,'PY1 Data(H)'!$A$1:$BR$1,_xlfn.XLOOKUP($A17,'PY1 Data(H)'!$A$1:$A$288,'PY1 Data(H)'!$A$1:$BR$288))</f>
        <v>11361387</v>
      </c>
    </row>
    <row r="18" spans="1:18" x14ac:dyDescent="0.3">
      <c r="A18">
        <v>40</v>
      </c>
      <c r="D18" s="94" cm="1">
        <f t="array" ref="D18">_xlfn.XLOOKUP(D$1,'PY1 Data(H)'!$A$1:$BR$1,_xlfn.XLOOKUP($A18,'PY1 Data(H)'!$A$1:$A$288,'PY1 Data(H)'!$A$1:$BR$288))</f>
        <v>467405340</v>
      </c>
      <c r="E18" s="94" cm="1">
        <f t="array" ref="E18">_xlfn.XLOOKUP(E$1,'PY1 Data(H)'!$A$1:$BR$1,_xlfn.XLOOKUP($A18,'PY1 Data(H)'!$A$1:$A$288,'PY1 Data(H)'!$A$1:$BR$288))</f>
        <v>0</v>
      </c>
      <c r="F18" s="94" cm="1">
        <f t="array" ref="F18">_xlfn.XLOOKUP(F$1,'PY1 Data(H)'!$A$1:$BR$1,_xlfn.XLOOKUP($A18,'PY1 Data(H)'!$A$1:$A$288,'PY1 Data(H)'!$A$1:$BR$288))</f>
        <v>321930155</v>
      </c>
      <c r="G18" s="94" cm="1">
        <f t="array" ref="G18">_xlfn.XLOOKUP(G$1,'PY1 Data(H)'!$A$1:$BR$1,_xlfn.XLOOKUP($A18,'PY1 Data(H)'!$A$1:$A$288,'PY1 Data(H)'!$A$1:$BR$288))</f>
        <v>0</v>
      </c>
      <c r="H18" s="94" cm="1">
        <f t="array" ref="H18">_xlfn.XLOOKUP(H$1,'PY1 Data(H)'!$A$1:$BR$1,_xlfn.XLOOKUP($A18,'PY1 Data(H)'!$A$1:$A$288,'PY1 Data(H)'!$A$1:$BR$288))</f>
        <v>0</v>
      </c>
      <c r="I18" s="94" cm="1">
        <f t="array" ref="I18">_xlfn.XLOOKUP(I$1,'PY1 Data(H)'!$A$1:$BR$1,_xlfn.XLOOKUP($A18,'PY1 Data(H)'!$A$1:$A$288,'PY1 Data(H)'!$A$1:$BR$288))</f>
        <v>0</v>
      </c>
      <c r="J18" s="94" cm="1">
        <f t="array" ref="J18">_xlfn.XLOOKUP(J$1,'PY1 Data(H)'!$A$1:$BR$1,_xlfn.XLOOKUP($A18,'PY1 Data(H)'!$A$1:$A$288,'PY1 Data(H)'!$A$1:$BR$288))</f>
        <v>0</v>
      </c>
      <c r="K18" s="94" cm="1">
        <f t="array" ref="K18">_xlfn.XLOOKUP(K$1,'PY1 Data(H)'!$A$1:$BR$1,_xlfn.XLOOKUP($A18,'PY1 Data(H)'!$A$1:$A$288,'PY1 Data(H)'!$A$1:$BR$288))</f>
        <v>280345793</v>
      </c>
      <c r="L18" s="94" cm="1">
        <f t="array" ref="L18">_xlfn.XLOOKUP(L$1,'PY1 Data(H)'!$A$1:$BR$1,_xlfn.XLOOKUP($A18,'PY1 Data(H)'!$A$1:$A$288,'PY1 Data(H)'!$A$1:$BR$288))</f>
        <v>0</v>
      </c>
      <c r="M18" s="94" cm="1">
        <f t="array" ref="M18">_xlfn.XLOOKUP(M$1,'PY1 Data(H)'!$A$1:$BR$1,_xlfn.XLOOKUP($A18,'PY1 Data(H)'!$A$1:$A$288,'PY1 Data(H)'!$A$1:$BR$288))</f>
        <v>268083547</v>
      </c>
      <c r="N18" s="94" cm="1">
        <f t="array" ref="N18">_xlfn.XLOOKUP(N$1,'PY1 Data(H)'!$A$1:$BR$1,_xlfn.XLOOKUP($A18,'PY1 Data(H)'!$A$1:$A$288,'PY1 Data(H)'!$A$1:$BR$288))</f>
        <v>0</v>
      </c>
      <c r="O18" s="94" cm="1">
        <f t="array" ref="O18">_xlfn.XLOOKUP(O$1,'PY1 Data(H)'!$A$1:$BR$1,_xlfn.XLOOKUP($A18,'PY1 Data(H)'!$A$1:$A$288,'PY1 Data(H)'!$A$1:$BR$288))</f>
        <v>107058412</v>
      </c>
      <c r="P18" s="94" cm="1">
        <f t="array" ref="P18">_xlfn.XLOOKUP(P$1,'PY1 Data(H)'!$A$1:$BR$1,_xlfn.XLOOKUP($A18,'PY1 Data(H)'!$A$1:$A$288,'PY1 Data(H)'!$A$1:$BR$288))</f>
        <v>0</v>
      </c>
      <c r="Q18" s="94" cm="1">
        <f t="array" ref="Q18">_xlfn.XLOOKUP(Q$1,'PY1 Data(H)'!$A$1:$BR$1,_xlfn.XLOOKUP($A18,'PY1 Data(H)'!$A$1:$A$288,'PY1 Data(H)'!$A$1:$BR$288))</f>
        <v>65193793</v>
      </c>
      <c r="R18" s="94" cm="1">
        <f t="array" ref="R18">_xlfn.XLOOKUP(R$1,'PY1 Data(H)'!$A$1:$BR$1,_xlfn.XLOOKUP($A18,'PY1 Data(H)'!$A$1:$A$288,'PY1 Data(H)'!$A$1:$BR$288))</f>
        <v>228369722</v>
      </c>
    </row>
    <row r="19" spans="1:18" x14ac:dyDescent="0.3">
      <c r="A19">
        <v>107</v>
      </c>
      <c r="D19" s="94" cm="1">
        <f t="array" ref="D19">_xlfn.XLOOKUP(D$1,'PY1 Data(H)'!$A$1:$BR$1,_xlfn.XLOOKUP($A19,'PY1 Data(H)'!$A$1:$A$288,'PY1 Data(H)'!$A$1:$BR$288))</f>
        <v>474394675</v>
      </c>
      <c r="E19" s="94" cm="1">
        <f t="array" ref="E19">_xlfn.XLOOKUP(E$1,'PY1 Data(H)'!$A$1:$BR$1,_xlfn.XLOOKUP($A19,'PY1 Data(H)'!$A$1:$A$288,'PY1 Data(H)'!$A$1:$BR$288))</f>
        <v>0</v>
      </c>
      <c r="F19" s="94" cm="1">
        <f t="array" ref="F19">_xlfn.XLOOKUP(F$1,'PY1 Data(H)'!$A$1:$BR$1,_xlfn.XLOOKUP($A19,'PY1 Data(H)'!$A$1:$A$288,'PY1 Data(H)'!$A$1:$BR$288))</f>
        <v>332438249</v>
      </c>
      <c r="G19" s="94" cm="1">
        <f t="array" ref="G19">_xlfn.XLOOKUP(G$1,'PY1 Data(H)'!$A$1:$BR$1,_xlfn.XLOOKUP($A19,'PY1 Data(H)'!$A$1:$A$288,'PY1 Data(H)'!$A$1:$BR$288))</f>
        <v>0</v>
      </c>
      <c r="H19" s="94" cm="1">
        <f t="array" ref="H19">_xlfn.XLOOKUP(H$1,'PY1 Data(H)'!$A$1:$BR$1,_xlfn.XLOOKUP($A19,'PY1 Data(H)'!$A$1:$A$288,'PY1 Data(H)'!$A$1:$BR$288))</f>
        <v>0</v>
      </c>
      <c r="I19" s="94" cm="1">
        <f t="array" ref="I19">_xlfn.XLOOKUP(I$1,'PY1 Data(H)'!$A$1:$BR$1,_xlfn.XLOOKUP($A19,'PY1 Data(H)'!$A$1:$A$288,'PY1 Data(H)'!$A$1:$BR$288))</f>
        <v>0</v>
      </c>
      <c r="J19" s="94" cm="1">
        <f t="array" ref="J19">_xlfn.XLOOKUP(J$1,'PY1 Data(H)'!$A$1:$BR$1,_xlfn.XLOOKUP($A19,'PY1 Data(H)'!$A$1:$A$288,'PY1 Data(H)'!$A$1:$BR$288))</f>
        <v>0</v>
      </c>
      <c r="K19" s="94" cm="1">
        <f t="array" ref="K19">_xlfn.XLOOKUP(K$1,'PY1 Data(H)'!$A$1:$BR$1,_xlfn.XLOOKUP($A19,'PY1 Data(H)'!$A$1:$A$288,'PY1 Data(H)'!$A$1:$BR$288))</f>
        <v>287013601</v>
      </c>
      <c r="L19" s="94" cm="1">
        <f t="array" ref="L19">_xlfn.XLOOKUP(L$1,'PY1 Data(H)'!$A$1:$BR$1,_xlfn.XLOOKUP($A19,'PY1 Data(H)'!$A$1:$A$288,'PY1 Data(H)'!$A$1:$BR$288))</f>
        <v>0</v>
      </c>
      <c r="M19" s="94" cm="1">
        <f t="array" ref="M19">_xlfn.XLOOKUP(M$1,'PY1 Data(H)'!$A$1:$BR$1,_xlfn.XLOOKUP($A19,'PY1 Data(H)'!$A$1:$A$288,'PY1 Data(H)'!$A$1:$BR$288))</f>
        <v>273046708</v>
      </c>
      <c r="N19" s="94" cm="1">
        <f t="array" ref="N19">_xlfn.XLOOKUP(N$1,'PY1 Data(H)'!$A$1:$BR$1,_xlfn.XLOOKUP($A19,'PY1 Data(H)'!$A$1:$A$288,'PY1 Data(H)'!$A$1:$BR$288))</f>
        <v>0</v>
      </c>
      <c r="O19" s="94" cm="1">
        <f t="array" ref="O19">_xlfn.XLOOKUP(O$1,'PY1 Data(H)'!$A$1:$BR$1,_xlfn.XLOOKUP($A19,'PY1 Data(H)'!$A$1:$A$288,'PY1 Data(H)'!$A$1:$BR$288))</f>
        <v>113843559</v>
      </c>
      <c r="P19" s="94" cm="1">
        <f t="array" ref="P19">_xlfn.XLOOKUP(P$1,'PY1 Data(H)'!$A$1:$BR$1,_xlfn.XLOOKUP($A19,'PY1 Data(H)'!$A$1:$A$288,'PY1 Data(H)'!$A$1:$BR$288))</f>
        <v>0</v>
      </c>
      <c r="Q19" s="94" cm="1">
        <f t="array" ref="Q19">_xlfn.XLOOKUP(Q$1,'PY1 Data(H)'!$A$1:$BR$1,_xlfn.XLOOKUP($A19,'PY1 Data(H)'!$A$1:$A$288,'PY1 Data(H)'!$A$1:$BR$288))</f>
        <v>65889060</v>
      </c>
      <c r="R19" s="94" cm="1">
        <f t="array" ref="R19">_xlfn.XLOOKUP(R$1,'PY1 Data(H)'!$A$1:$BR$1,_xlfn.XLOOKUP($A19,'PY1 Data(H)'!$A$1:$A$288,'PY1 Data(H)'!$A$1:$BR$288))</f>
        <v>233215750</v>
      </c>
    </row>
    <row r="20" spans="1:18" x14ac:dyDescent="0.3">
      <c r="A20">
        <v>108</v>
      </c>
      <c r="D20" s="94" cm="1">
        <f t="array" ref="D20">_xlfn.XLOOKUP(D$1,'PY1 Data(H)'!$A$1:$BR$1,_xlfn.XLOOKUP($A20,'PY1 Data(H)'!$A$1:$A$288,'PY1 Data(H)'!$A$1:$BR$288))</f>
        <v>475152329</v>
      </c>
      <c r="E20" s="94" cm="1">
        <f t="array" ref="E20">_xlfn.XLOOKUP(E$1,'PY1 Data(H)'!$A$1:$BR$1,_xlfn.XLOOKUP($A20,'PY1 Data(H)'!$A$1:$A$288,'PY1 Data(H)'!$A$1:$BR$288))</f>
        <v>0</v>
      </c>
      <c r="F20" s="94" cm="1">
        <f t="array" ref="F20">_xlfn.XLOOKUP(F$1,'PY1 Data(H)'!$A$1:$BR$1,_xlfn.XLOOKUP($A20,'PY1 Data(H)'!$A$1:$A$288,'PY1 Data(H)'!$A$1:$BR$288))</f>
        <v>319382632</v>
      </c>
      <c r="G20" s="94" cm="1">
        <f t="array" ref="G20">_xlfn.XLOOKUP(G$1,'PY1 Data(H)'!$A$1:$BR$1,_xlfn.XLOOKUP($A20,'PY1 Data(H)'!$A$1:$A$288,'PY1 Data(H)'!$A$1:$BR$288))</f>
        <v>0</v>
      </c>
      <c r="H20" s="94" cm="1">
        <f t="array" ref="H20">_xlfn.XLOOKUP(H$1,'PY1 Data(H)'!$A$1:$BR$1,_xlfn.XLOOKUP($A20,'PY1 Data(H)'!$A$1:$A$288,'PY1 Data(H)'!$A$1:$BR$288))</f>
        <v>0</v>
      </c>
      <c r="I20" s="94" cm="1">
        <f t="array" ref="I20">_xlfn.XLOOKUP(I$1,'PY1 Data(H)'!$A$1:$BR$1,_xlfn.XLOOKUP($A20,'PY1 Data(H)'!$A$1:$A$288,'PY1 Data(H)'!$A$1:$BR$288))</f>
        <v>0</v>
      </c>
      <c r="J20" s="94" cm="1">
        <f t="array" ref="J20">_xlfn.XLOOKUP(J$1,'PY1 Data(H)'!$A$1:$BR$1,_xlfn.XLOOKUP($A20,'PY1 Data(H)'!$A$1:$A$288,'PY1 Data(H)'!$A$1:$BR$288))</f>
        <v>0</v>
      </c>
      <c r="K20" s="94" cm="1">
        <f t="array" ref="K20">_xlfn.XLOOKUP(K$1,'PY1 Data(H)'!$A$1:$BR$1,_xlfn.XLOOKUP($A20,'PY1 Data(H)'!$A$1:$A$288,'PY1 Data(H)'!$A$1:$BR$288))</f>
        <v>282485391</v>
      </c>
      <c r="L20" s="94" cm="1">
        <f t="array" ref="L20">_xlfn.XLOOKUP(L$1,'PY1 Data(H)'!$A$1:$BR$1,_xlfn.XLOOKUP($A20,'PY1 Data(H)'!$A$1:$A$288,'PY1 Data(H)'!$A$1:$BR$288))</f>
        <v>0</v>
      </c>
      <c r="M20" s="94" cm="1">
        <f t="array" ref="M20">_xlfn.XLOOKUP(M$1,'PY1 Data(H)'!$A$1:$BR$1,_xlfn.XLOOKUP($A20,'PY1 Data(H)'!$A$1:$A$288,'PY1 Data(H)'!$A$1:$BR$288))</f>
        <v>266433127</v>
      </c>
      <c r="N20" s="94" cm="1">
        <f t="array" ref="N20">_xlfn.XLOOKUP(N$1,'PY1 Data(H)'!$A$1:$BR$1,_xlfn.XLOOKUP($A20,'PY1 Data(H)'!$A$1:$A$288,'PY1 Data(H)'!$A$1:$BR$288))</f>
        <v>0</v>
      </c>
      <c r="O20" s="94" cm="1">
        <f t="array" ref="O20">_xlfn.XLOOKUP(O$1,'PY1 Data(H)'!$A$1:$BR$1,_xlfn.XLOOKUP($A20,'PY1 Data(H)'!$A$1:$A$288,'PY1 Data(H)'!$A$1:$BR$288))</f>
        <v>116418875</v>
      </c>
      <c r="P20" s="94" cm="1">
        <f t="array" ref="P20">_xlfn.XLOOKUP(P$1,'PY1 Data(H)'!$A$1:$BR$1,_xlfn.XLOOKUP($A20,'PY1 Data(H)'!$A$1:$A$288,'PY1 Data(H)'!$A$1:$BR$288))</f>
        <v>0</v>
      </c>
      <c r="Q20" s="94" cm="1">
        <f t="array" ref="Q20">_xlfn.XLOOKUP(Q$1,'PY1 Data(H)'!$A$1:$BR$1,_xlfn.XLOOKUP($A20,'PY1 Data(H)'!$A$1:$A$288,'PY1 Data(H)'!$A$1:$BR$288))</f>
        <v>66291315</v>
      </c>
      <c r="R20" s="94" cm="1">
        <f t="array" ref="R20">_xlfn.XLOOKUP(R$1,'PY1 Data(H)'!$A$1:$BR$1,_xlfn.XLOOKUP($A20,'PY1 Data(H)'!$A$1:$A$288,'PY1 Data(H)'!$A$1:$BR$288))</f>
        <v>227626639</v>
      </c>
    </row>
    <row r="21" spans="1:18" x14ac:dyDescent="0.3">
      <c r="A21">
        <v>41</v>
      </c>
      <c r="D21" s="94" cm="1">
        <f t="array" ref="D21">_xlfn.XLOOKUP(D$1,'PY1 Data(H)'!$A$1:$BR$1,_xlfn.XLOOKUP($A21,'PY1 Data(H)'!$A$1:$A$288,'PY1 Data(H)'!$A$1:$BR$288))</f>
        <v>1479782</v>
      </c>
      <c r="E21" s="94" cm="1">
        <f t="array" ref="E21">_xlfn.XLOOKUP(E$1,'PY1 Data(H)'!$A$1:$BR$1,_xlfn.XLOOKUP($A21,'PY1 Data(H)'!$A$1:$A$288,'PY1 Data(H)'!$A$1:$BR$288))</f>
        <v>0</v>
      </c>
      <c r="F21" s="94" cm="1">
        <f t="array" ref="F21">_xlfn.XLOOKUP(F$1,'PY1 Data(H)'!$A$1:$BR$1,_xlfn.XLOOKUP($A21,'PY1 Data(H)'!$A$1:$A$288,'PY1 Data(H)'!$A$1:$BR$288))</f>
        <v>1227074</v>
      </c>
      <c r="G21" s="94" cm="1">
        <f t="array" ref="G21">_xlfn.XLOOKUP(G$1,'PY1 Data(H)'!$A$1:$BR$1,_xlfn.XLOOKUP($A21,'PY1 Data(H)'!$A$1:$A$288,'PY1 Data(H)'!$A$1:$BR$288))</f>
        <v>0</v>
      </c>
      <c r="H21" s="94" cm="1">
        <f t="array" ref="H21">_xlfn.XLOOKUP(H$1,'PY1 Data(H)'!$A$1:$BR$1,_xlfn.XLOOKUP($A21,'PY1 Data(H)'!$A$1:$A$288,'PY1 Data(H)'!$A$1:$BR$288))</f>
        <v>0</v>
      </c>
      <c r="I21" s="94" cm="1">
        <f t="array" ref="I21">_xlfn.XLOOKUP(I$1,'PY1 Data(H)'!$A$1:$BR$1,_xlfn.XLOOKUP($A21,'PY1 Data(H)'!$A$1:$A$288,'PY1 Data(H)'!$A$1:$BR$288))</f>
        <v>0</v>
      </c>
      <c r="J21" s="94" cm="1">
        <f t="array" ref="J21">_xlfn.XLOOKUP(J$1,'PY1 Data(H)'!$A$1:$BR$1,_xlfn.XLOOKUP($A21,'PY1 Data(H)'!$A$1:$A$288,'PY1 Data(H)'!$A$1:$BR$288))</f>
        <v>0</v>
      </c>
      <c r="K21" s="94" cm="1">
        <f t="array" ref="K21">_xlfn.XLOOKUP(K$1,'PY1 Data(H)'!$A$1:$BR$1,_xlfn.XLOOKUP($A21,'PY1 Data(H)'!$A$1:$A$288,'PY1 Data(H)'!$A$1:$BR$288))</f>
        <v>505365</v>
      </c>
      <c r="L21" s="94" cm="1">
        <f t="array" ref="L21">_xlfn.XLOOKUP(L$1,'PY1 Data(H)'!$A$1:$BR$1,_xlfn.XLOOKUP($A21,'PY1 Data(H)'!$A$1:$A$288,'PY1 Data(H)'!$A$1:$BR$288))</f>
        <v>0</v>
      </c>
      <c r="M21" s="94" cm="1">
        <f t="array" ref="M21">_xlfn.XLOOKUP(M$1,'PY1 Data(H)'!$A$1:$BR$1,_xlfn.XLOOKUP($A21,'PY1 Data(H)'!$A$1:$A$288,'PY1 Data(H)'!$A$1:$BR$288))</f>
        <v>4622559</v>
      </c>
      <c r="N21" s="94" cm="1">
        <f t="array" ref="N21">_xlfn.XLOOKUP(N$1,'PY1 Data(H)'!$A$1:$BR$1,_xlfn.XLOOKUP($A21,'PY1 Data(H)'!$A$1:$A$288,'PY1 Data(H)'!$A$1:$BR$288))</f>
        <v>0</v>
      </c>
      <c r="O21" s="94" cm="1">
        <f t="array" ref="O21">_xlfn.XLOOKUP(O$1,'PY1 Data(H)'!$A$1:$BR$1,_xlfn.XLOOKUP($A21,'PY1 Data(H)'!$A$1:$A$288,'PY1 Data(H)'!$A$1:$BR$288))</f>
        <v>1082521</v>
      </c>
      <c r="P21" s="94" cm="1">
        <f t="array" ref="P21">_xlfn.XLOOKUP(P$1,'PY1 Data(H)'!$A$1:$BR$1,_xlfn.XLOOKUP($A21,'PY1 Data(H)'!$A$1:$A$288,'PY1 Data(H)'!$A$1:$BR$288))</f>
        <v>0</v>
      </c>
      <c r="Q21" s="94" cm="1">
        <f t="array" ref="Q21">_xlfn.XLOOKUP(Q$1,'PY1 Data(H)'!$A$1:$BR$1,_xlfn.XLOOKUP($A21,'PY1 Data(H)'!$A$1:$A$288,'PY1 Data(H)'!$A$1:$BR$288))</f>
        <v>81646</v>
      </c>
      <c r="R21" s="94" cm="1">
        <f t="array" ref="R21">_xlfn.XLOOKUP(R$1,'PY1 Data(H)'!$A$1:$BR$1,_xlfn.XLOOKUP($A21,'PY1 Data(H)'!$A$1:$A$288,'PY1 Data(H)'!$A$1:$BR$288))</f>
        <v>1744951</v>
      </c>
    </row>
    <row r="22" spans="1:18" x14ac:dyDescent="0.3">
      <c r="A22">
        <v>194</v>
      </c>
      <c r="D22" s="94" cm="1">
        <f t="array" ref="D22">_xlfn.XLOOKUP(D$1,'PY1 Data(H)'!$A$1:$BR$1,_xlfn.XLOOKUP($A22,'PY1 Data(H)'!$A$1:$A$288,'PY1 Data(H)'!$A$1:$BR$288))</f>
        <v>0</v>
      </c>
      <c r="E22" s="94" cm="1">
        <f t="array" ref="E22">_xlfn.XLOOKUP(E$1,'PY1 Data(H)'!$A$1:$BR$1,_xlfn.XLOOKUP($A22,'PY1 Data(H)'!$A$1:$A$288,'PY1 Data(H)'!$A$1:$BR$288))</f>
        <v>0</v>
      </c>
      <c r="F22" s="94" cm="1">
        <f t="array" ref="F22">_xlfn.XLOOKUP(F$1,'PY1 Data(H)'!$A$1:$BR$1,_xlfn.XLOOKUP($A22,'PY1 Data(H)'!$A$1:$A$288,'PY1 Data(H)'!$A$1:$BR$288))</f>
        <v>330200</v>
      </c>
      <c r="G22" s="94" cm="1">
        <f t="array" ref="G22">_xlfn.XLOOKUP(G$1,'PY1 Data(H)'!$A$1:$BR$1,_xlfn.XLOOKUP($A22,'PY1 Data(H)'!$A$1:$A$288,'PY1 Data(H)'!$A$1:$BR$288))</f>
        <v>0</v>
      </c>
      <c r="H22" s="94" cm="1">
        <f t="array" ref="H22">_xlfn.XLOOKUP(H$1,'PY1 Data(H)'!$A$1:$BR$1,_xlfn.XLOOKUP($A22,'PY1 Data(H)'!$A$1:$A$288,'PY1 Data(H)'!$A$1:$BR$288))</f>
        <v>0</v>
      </c>
      <c r="I22" s="94" cm="1">
        <f t="array" ref="I22">_xlfn.XLOOKUP(I$1,'PY1 Data(H)'!$A$1:$BR$1,_xlfn.XLOOKUP($A22,'PY1 Data(H)'!$A$1:$A$288,'PY1 Data(H)'!$A$1:$BR$288))</f>
        <v>0</v>
      </c>
      <c r="J22" s="94" cm="1">
        <f t="array" ref="J22">_xlfn.XLOOKUP(J$1,'PY1 Data(H)'!$A$1:$BR$1,_xlfn.XLOOKUP($A22,'PY1 Data(H)'!$A$1:$A$288,'PY1 Data(H)'!$A$1:$BR$288))</f>
        <v>0</v>
      </c>
      <c r="K22" s="94" cm="1">
        <f t="array" ref="K22">_xlfn.XLOOKUP(K$1,'PY1 Data(H)'!$A$1:$BR$1,_xlfn.XLOOKUP($A22,'PY1 Data(H)'!$A$1:$A$288,'PY1 Data(H)'!$A$1:$BR$288))</f>
        <v>0</v>
      </c>
      <c r="L22" s="94" cm="1">
        <f t="array" ref="L22">_xlfn.XLOOKUP(L$1,'PY1 Data(H)'!$A$1:$BR$1,_xlfn.XLOOKUP($A22,'PY1 Data(H)'!$A$1:$A$288,'PY1 Data(H)'!$A$1:$BR$288))</f>
        <v>0</v>
      </c>
      <c r="M22" s="94" cm="1">
        <f t="array" ref="M22">_xlfn.XLOOKUP(M$1,'PY1 Data(H)'!$A$1:$BR$1,_xlfn.XLOOKUP($A22,'PY1 Data(H)'!$A$1:$A$288,'PY1 Data(H)'!$A$1:$BR$288))</f>
        <v>0</v>
      </c>
      <c r="N22" s="94" cm="1">
        <f t="array" ref="N22">_xlfn.XLOOKUP(N$1,'PY1 Data(H)'!$A$1:$BR$1,_xlfn.XLOOKUP($A22,'PY1 Data(H)'!$A$1:$A$288,'PY1 Data(H)'!$A$1:$BR$288))</f>
        <v>0</v>
      </c>
      <c r="O22" s="94" cm="1">
        <f t="array" ref="O22">_xlfn.XLOOKUP(O$1,'PY1 Data(H)'!$A$1:$BR$1,_xlfn.XLOOKUP($A22,'PY1 Data(H)'!$A$1:$A$288,'PY1 Data(H)'!$A$1:$BR$288))</f>
        <v>0</v>
      </c>
      <c r="P22" s="94" cm="1">
        <f t="array" ref="P22">_xlfn.XLOOKUP(P$1,'PY1 Data(H)'!$A$1:$BR$1,_xlfn.XLOOKUP($A22,'PY1 Data(H)'!$A$1:$A$288,'PY1 Data(H)'!$A$1:$BR$288))</f>
        <v>0</v>
      </c>
      <c r="Q22" s="94" cm="1">
        <f t="array" ref="Q22">_xlfn.XLOOKUP(Q$1,'PY1 Data(H)'!$A$1:$BR$1,_xlfn.XLOOKUP($A22,'PY1 Data(H)'!$A$1:$A$288,'PY1 Data(H)'!$A$1:$BR$288))</f>
        <v>0</v>
      </c>
      <c r="R22" s="94" cm="1">
        <f t="array" ref="R22">_xlfn.XLOOKUP(R$1,'PY1 Data(H)'!$A$1:$BR$1,_xlfn.XLOOKUP($A22,'PY1 Data(H)'!$A$1:$A$288,'PY1 Data(H)'!$A$1:$BR$288))</f>
        <v>4764313</v>
      </c>
    </row>
    <row r="23" spans="1:18" x14ac:dyDescent="0.3">
      <c r="A23">
        <v>294</v>
      </c>
      <c r="D23" s="94" cm="1">
        <f t="array" ref="D23">_xlfn.XLOOKUP(D$1,'PY1 Data(H)'!$A$1:$BR$1,_xlfn.XLOOKUP($A23,'PY1 Data(H)'!$A$1:$A$288,'PY1 Data(H)'!$A$1:$BR$288))</f>
        <v>71521845</v>
      </c>
      <c r="E23" s="94" cm="1">
        <f t="array" ref="E23">_xlfn.XLOOKUP(E$1,'PY1 Data(H)'!$A$1:$BR$1,_xlfn.XLOOKUP($A23,'PY1 Data(H)'!$A$1:$A$288,'PY1 Data(H)'!$A$1:$BR$288))</f>
        <v>0</v>
      </c>
      <c r="F23" s="94" cm="1">
        <f t="array" ref="F23">_xlfn.XLOOKUP(F$1,'PY1 Data(H)'!$A$1:$BR$1,_xlfn.XLOOKUP($A23,'PY1 Data(H)'!$A$1:$A$288,'PY1 Data(H)'!$A$1:$BR$288))</f>
        <v>21064594</v>
      </c>
      <c r="G23" s="94" cm="1">
        <f t="array" ref="G23">_xlfn.XLOOKUP(G$1,'PY1 Data(H)'!$A$1:$BR$1,_xlfn.XLOOKUP($A23,'PY1 Data(H)'!$A$1:$A$288,'PY1 Data(H)'!$A$1:$BR$288))</f>
        <v>0</v>
      </c>
      <c r="H23" s="94" cm="1">
        <f t="array" ref="H23">_xlfn.XLOOKUP(H$1,'PY1 Data(H)'!$A$1:$BR$1,_xlfn.XLOOKUP($A23,'PY1 Data(H)'!$A$1:$A$288,'PY1 Data(H)'!$A$1:$BR$288))</f>
        <v>0</v>
      </c>
      <c r="I23" s="94" cm="1">
        <f t="array" ref="I23">_xlfn.XLOOKUP(I$1,'PY1 Data(H)'!$A$1:$BR$1,_xlfn.XLOOKUP($A23,'PY1 Data(H)'!$A$1:$A$288,'PY1 Data(H)'!$A$1:$BR$288))</f>
        <v>0</v>
      </c>
      <c r="J23" s="94" cm="1">
        <f t="array" ref="J23">_xlfn.XLOOKUP(J$1,'PY1 Data(H)'!$A$1:$BR$1,_xlfn.XLOOKUP($A23,'PY1 Data(H)'!$A$1:$A$288,'PY1 Data(H)'!$A$1:$BR$288))</f>
        <v>0</v>
      </c>
      <c r="K23" s="94" cm="1">
        <f t="array" ref="K23">_xlfn.XLOOKUP(K$1,'PY1 Data(H)'!$A$1:$BR$1,_xlfn.XLOOKUP($A23,'PY1 Data(H)'!$A$1:$A$288,'PY1 Data(H)'!$A$1:$BR$288))</f>
        <v>16763129</v>
      </c>
      <c r="L23" s="94" cm="1">
        <f t="array" ref="L23">_xlfn.XLOOKUP(L$1,'PY1 Data(H)'!$A$1:$BR$1,_xlfn.XLOOKUP($A23,'PY1 Data(H)'!$A$1:$A$288,'PY1 Data(H)'!$A$1:$BR$288))</f>
        <v>0</v>
      </c>
      <c r="M23" s="94" cm="1">
        <f t="array" ref="M23">_xlfn.XLOOKUP(M$1,'PY1 Data(H)'!$A$1:$BR$1,_xlfn.XLOOKUP($A23,'PY1 Data(H)'!$A$1:$A$288,'PY1 Data(H)'!$A$1:$BR$288))</f>
        <v>53368978</v>
      </c>
      <c r="N23" s="94" cm="1">
        <f t="array" ref="N23">_xlfn.XLOOKUP(N$1,'PY1 Data(H)'!$A$1:$BR$1,_xlfn.XLOOKUP($A23,'PY1 Data(H)'!$A$1:$A$288,'PY1 Data(H)'!$A$1:$BR$288))</f>
        <v>0</v>
      </c>
      <c r="O23" s="94" cm="1">
        <f t="array" ref="O23">_xlfn.XLOOKUP(O$1,'PY1 Data(H)'!$A$1:$BR$1,_xlfn.XLOOKUP($A23,'PY1 Data(H)'!$A$1:$A$288,'PY1 Data(H)'!$A$1:$BR$288))</f>
        <v>2602934</v>
      </c>
      <c r="P23" s="94" cm="1">
        <f t="array" ref="P23">_xlfn.XLOOKUP(P$1,'PY1 Data(H)'!$A$1:$BR$1,_xlfn.XLOOKUP($A23,'PY1 Data(H)'!$A$1:$A$288,'PY1 Data(H)'!$A$1:$BR$288))</f>
        <v>0</v>
      </c>
      <c r="Q23" s="94" cm="1">
        <f t="array" ref="Q23">_xlfn.XLOOKUP(Q$1,'PY1 Data(H)'!$A$1:$BR$1,_xlfn.XLOOKUP($A23,'PY1 Data(H)'!$A$1:$A$288,'PY1 Data(H)'!$A$1:$BR$288))</f>
        <v>9877166</v>
      </c>
      <c r="R23" s="94" cm="1">
        <f t="array" ref="R23">_xlfn.XLOOKUP(R$1,'PY1 Data(H)'!$A$1:$BR$1,_xlfn.XLOOKUP($A23,'PY1 Data(H)'!$A$1:$A$288,'PY1 Data(H)'!$A$1:$BR$288))</f>
        <v>24643766</v>
      </c>
    </row>
    <row r="24" spans="1:18" x14ac:dyDescent="0.3">
      <c r="A24">
        <v>33</v>
      </c>
      <c r="D24" s="94" cm="1">
        <f t="array" ref="D24">_xlfn.XLOOKUP(D$1,'PY1 Data(H)'!$A$1:$BR$1,_xlfn.XLOOKUP($A24,'PY1 Data(H)'!$A$1:$A$288,'PY1 Data(H)'!$A$1:$BR$288))</f>
        <v>5955590</v>
      </c>
      <c r="E24" s="94" cm="1">
        <f t="array" ref="E24">_xlfn.XLOOKUP(E$1,'PY1 Data(H)'!$A$1:$BR$1,_xlfn.XLOOKUP($A24,'PY1 Data(H)'!$A$1:$A$288,'PY1 Data(H)'!$A$1:$BR$288))</f>
        <v>0</v>
      </c>
      <c r="F24" s="94" cm="1">
        <f t="array" ref="F24">_xlfn.XLOOKUP(F$1,'PY1 Data(H)'!$A$1:$BR$1,_xlfn.XLOOKUP($A24,'PY1 Data(H)'!$A$1:$A$288,'PY1 Data(H)'!$A$1:$BR$288))</f>
        <v>891110</v>
      </c>
      <c r="G24" s="94" cm="1">
        <f t="array" ref="G24">_xlfn.XLOOKUP(G$1,'PY1 Data(H)'!$A$1:$BR$1,_xlfn.XLOOKUP($A24,'PY1 Data(H)'!$A$1:$A$288,'PY1 Data(H)'!$A$1:$BR$288))</f>
        <v>0</v>
      </c>
      <c r="H24" s="94" cm="1">
        <f t="array" ref="H24">_xlfn.XLOOKUP(H$1,'PY1 Data(H)'!$A$1:$BR$1,_xlfn.XLOOKUP($A24,'PY1 Data(H)'!$A$1:$A$288,'PY1 Data(H)'!$A$1:$BR$288))</f>
        <v>0</v>
      </c>
      <c r="I24" s="94" cm="1">
        <f t="array" ref="I24">_xlfn.XLOOKUP(I$1,'PY1 Data(H)'!$A$1:$BR$1,_xlfn.XLOOKUP($A24,'PY1 Data(H)'!$A$1:$A$288,'PY1 Data(H)'!$A$1:$BR$288))</f>
        <v>0</v>
      </c>
      <c r="J24" s="94" cm="1">
        <f t="array" ref="J24">_xlfn.XLOOKUP(J$1,'PY1 Data(H)'!$A$1:$BR$1,_xlfn.XLOOKUP($A24,'PY1 Data(H)'!$A$1:$A$288,'PY1 Data(H)'!$A$1:$BR$288))</f>
        <v>0</v>
      </c>
      <c r="K24" s="94" cm="1">
        <f t="array" ref="K24">_xlfn.XLOOKUP(K$1,'PY1 Data(H)'!$A$1:$BR$1,_xlfn.XLOOKUP($A24,'PY1 Data(H)'!$A$1:$A$288,'PY1 Data(H)'!$A$1:$BR$288))</f>
        <v>9075340</v>
      </c>
      <c r="L24" s="94" cm="1">
        <f t="array" ref="L24">_xlfn.XLOOKUP(L$1,'PY1 Data(H)'!$A$1:$BR$1,_xlfn.XLOOKUP($A24,'PY1 Data(H)'!$A$1:$A$288,'PY1 Data(H)'!$A$1:$BR$288))</f>
        <v>0</v>
      </c>
      <c r="M24" s="94" cm="1">
        <f t="array" ref="M24">_xlfn.XLOOKUP(M$1,'PY1 Data(H)'!$A$1:$BR$1,_xlfn.XLOOKUP($A24,'PY1 Data(H)'!$A$1:$A$288,'PY1 Data(H)'!$A$1:$BR$288))</f>
        <v>-7726804</v>
      </c>
      <c r="N24" s="94" cm="1">
        <f t="array" ref="N24">_xlfn.XLOOKUP(N$1,'PY1 Data(H)'!$A$1:$BR$1,_xlfn.XLOOKUP($A24,'PY1 Data(H)'!$A$1:$A$288,'PY1 Data(H)'!$A$1:$BR$288))</f>
        <v>0</v>
      </c>
      <c r="O24" s="94" cm="1">
        <f t="array" ref="O24">_xlfn.XLOOKUP(O$1,'PY1 Data(H)'!$A$1:$BR$1,_xlfn.XLOOKUP($A24,'PY1 Data(H)'!$A$1:$A$288,'PY1 Data(H)'!$A$1:$BR$288))</f>
        <v>-5271551</v>
      </c>
      <c r="P24" s="94" cm="1">
        <f t="array" ref="P24">_xlfn.XLOOKUP(P$1,'PY1 Data(H)'!$A$1:$BR$1,_xlfn.XLOOKUP($A24,'PY1 Data(H)'!$A$1:$A$288,'PY1 Data(H)'!$A$1:$BR$288))</f>
        <v>0</v>
      </c>
      <c r="Q24" s="94" cm="1">
        <f t="array" ref="Q24">_xlfn.XLOOKUP(Q$1,'PY1 Data(H)'!$A$1:$BR$1,_xlfn.XLOOKUP($A24,'PY1 Data(H)'!$A$1:$A$288,'PY1 Data(H)'!$A$1:$BR$288))</f>
        <v>-6561108</v>
      </c>
      <c r="R24" s="94" cm="1">
        <f t="array" ref="R24">_xlfn.XLOOKUP(R$1,'PY1 Data(H)'!$A$1:$BR$1,_xlfn.XLOOKUP($A24,'PY1 Data(H)'!$A$1:$A$288,'PY1 Data(H)'!$A$1:$BR$288))</f>
        <v>5415876</v>
      </c>
    </row>
    <row r="25" spans="1:18" x14ac:dyDescent="0.3">
      <c r="A25">
        <v>104</v>
      </c>
      <c r="D25" s="94" cm="1">
        <f t="array" ref="D25">_xlfn.XLOOKUP(D$1,'PY1 Data(H)'!$A$1:$BR$1,_xlfn.XLOOKUP($A25,'PY1 Data(H)'!$A$1:$A$288,'PY1 Data(H)'!$A$1:$BR$288))</f>
        <v>19396664</v>
      </c>
      <c r="E25" s="94" cm="1">
        <f t="array" ref="E25">_xlfn.XLOOKUP(E$1,'PY1 Data(H)'!$A$1:$BR$1,_xlfn.XLOOKUP($A25,'PY1 Data(H)'!$A$1:$A$288,'PY1 Data(H)'!$A$1:$BR$288))</f>
        <v>0</v>
      </c>
      <c r="F25" s="94" cm="1">
        <f t="array" ref="F25">_xlfn.XLOOKUP(F$1,'PY1 Data(H)'!$A$1:$BR$1,_xlfn.XLOOKUP($A25,'PY1 Data(H)'!$A$1:$A$288,'PY1 Data(H)'!$A$1:$BR$288))</f>
        <v>14834255</v>
      </c>
      <c r="G25" s="94" cm="1">
        <f t="array" ref="G25">_xlfn.XLOOKUP(G$1,'PY1 Data(H)'!$A$1:$BR$1,_xlfn.XLOOKUP($A25,'PY1 Data(H)'!$A$1:$A$288,'PY1 Data(H)'!$A$1:$BR$288))</f>
        <v>0</v>
      </c>
      <c r="H25" s="94" cm="1">
        <f t="array" ref="H25">_xlfn.XLOOKUP(H$1,'PY1 Data(H)'!$A$1:$BR$1,_xlfn.XLOOKUP($A25,'PY1 Data(H)'!$A$1:$A$288,'PY1 Data(H)'!$A$1:$BR$288))</f>
        <v>0</v>
      </c>
      <c r="I25" s="94" cm="1">
        <f t="array" ref="I25">_xlfn.XLOOKUP(I$1,'PY1 Data(H)'!$A$1:$BR$1,_xlfn.XLOOKUP($A25,'PY1 Data(H)'!$A$1:$A$288,'PY1 Data(H)'!$A$1:$BR$288))</f>
        <v>0</v>
      </c>
      <c r="J25" s="94" cm="1">
        <f t="array" ref="J25">_xlfn.XLOOKUP(J$1,'PY1 Data(H)'!$A$1:$BR$1,_xlfn.XLOOKUP($A25,'PY1 Data(H)'!$A$1:$A$288,'PY1 Data(H)'!$A$1:$BR$288))</f>
        <v>0</v>
      </c>
      <c r="K25" s="94" cm="1">
        <f t="array" ref="K25">_xlfn.XLOOKUP(K$1,'PY1 Data(H)'!$A$1:$BR$1,_xlfn.XLOOKUP($A25,'PY1 Data(H)'!$A$1:$A$288,'PY1 Data(H)'!$A$1:$BR$288))</f>
        <v>23320309</v>
      </c>
      <c r="L25" s="94" cm="1">
        <f t="array" ref="L25">_xlfn.XLOOKUP(L$1,'PY1 Data(H)'!$A$1:$BR$1,_xlfn.XLOOKUP($A25,'PY1 Data(H)'!$A$1:$A$288,'PY1 Data(H)'!$A$1:$BR$288))</f>
        <v>0</v>
      </c>
      <c r="M25" s="94" cm="1">
        <f t="array" ref="M25">_xlfn.XLOOKUP(M$1,'PY1 Data(H)'!$A$1:$BR$1,_xlfn.XLOOKUP($A25,'PY1 Data(H)'!$A$1:$A$288,'PY1 Data(H)'!$A$1:$BR$288))</f>
        <v>19825964</v>
      </c>
      <c r="N25" s="94" cm="1">
        <f t="array" ref="N25">_xlfn.XLOOKUP(N$1,'PY1 Data(H)'!$A$1:$BR$1,_xlfn.XLOOKUP($A25,'PY1 Data(H)'!$A$1:$A$288,'PY1 Data(H)'!$A$1:$BR$288))</f>
        <v>0</v>
      </c>
      <c r="O25" s="94" cm="1">
        <f t="array" ref="O25">_xlfn.XLOOKUP(O$1,'PY1 Data(H)'!$A$1:$BR$1,_xlfn.XLOOKUP($A25,'PY1 Data(H)'!$A$1:$A$288,'PY1 Data(H)'!$A$1:$BR$288))</f>
        <v>10270931</v>
      </c>
      <c r="P25" s="94" cm="1">
        <f t="array" ref="P25">_xlfn.XLOOKUP(P$1,'PY1 Data(H)'!$A$1:$BR$1,_xlfn.XLOOKUP($A25,'PY1 Data(H)'!$A$1:$A$288,'PY1 Data(H)'!$A$1:$BR$288))</f>
        <v>0</v>
      </c>
      <c r="Q25" s="94" cm="1">
        <f t="array" ref="Q25">_xlfn.XLOOKUP(Q$1,'PY1 Data(H)'!$A$1:$BR$1,_xlfn.XLOOKUP($A25,'PY1 Data(H)'!$A$1:$A$288,'PY1 Data(H)'!$A$1:$BR$288))</f>
        <v>3303220</v>
      </c>
      <c r="R25" s="94" cm="1">
        <f t="array" ref="R25">_xlfn.XLOOKUP(R$1,'PY1 Data(H)'!$A$1:$BR$1,_xlfn.XLOOKUP($A25,'PY1 Data(H)'!$A$1:$A$288,'PY1 Data(H)'!$A$1:$BR$288))</f>
        <v>72577790</v>
      </c>
    </row>
    <row r="26" spans="1:18" x14ac:dyDescent="0.3">
      <c r="A26">
        <v>39</v>
      </c>
      <c r="D26" s="94" cm="1">
        <f t="array" ref="D26">_xlfn.XLOOKUP(D$1,'PY1 Data(H)'!$A$1:$BR$1,_xlfn.XLOOKUP($A26,'PY1 Data(H)'!$A$1:$A$288,'PY1 Data(H)'!$A$1:$BR$288))</f>
        <v>1550000</v>
      </c>
      <c r="E26" s="94" cm="1">
        <f t="array" ref="E26">_xlfn.XLOOKUP(E$1,'PY1 Data(H)'!$A$1:$BR$1,_xlfn.XLOOKUP($A26,'PY1 Data(H)'!$A$1:$A$288,'PY1 Data(H)'!$A$1:$BR$288))</f>
        <v>0</v>
      </c>
      <c r="F26" s="94" cm="1">
        <f t="array" ref="F26">_xlfn.XLOOKUP(F$1,'PY1 Data(H)'!$A$1:$BR$1,_xlfn.XLOOKUP($A26,'PY1 Data(H)'!$A$1:$A$288,'PY1 Data(H)'!$A$1:$BR$288))</f>
        <v>2691215</v>
      </c>
      <c r="G26" s="94" cm="1">
        <f t="array" ref="G26">_xlfn.XLOOKUP(G$1,'PY1 Data(H)'!$A$1:$BR$1,_xlfn.XLOOKUP($A26,'PY1 Data(H)'!$A$1:$A$288,'PY1 Data(H)'!$A$1:$BR$288))</f>
        <v>0</v>
      </c>
      <c r="H26" s="94" cm="1">
        <f t="array" ref="H26">_xlfn.XLOOKUP(H$1,'PY1 Data(H)'!$A$1:$BR$1,_xlfn.XLOOKUP($A26,'PY1 Data(H)'!$A$1:$A$288,'PY1 Data(H)'!$A$1:$BR$288))</f>
        <v>0</v>
      </c>
      <c r="I26" s="94" cm="1">
        <f t="array" ref="I26">_xlfn.XLOOKUP(I$1,'PY1 Data(H)'!$A$1:$BR$1,_xlfn.XLOOKUP($A26,'PY1 Data(H)'!$A$1:$A$288,'PY1 Data(H)'!$A$1:$BR$288))</f>
        <v>0</v>
      </c>
      <c r="J26" s="94" cm="1">
        <f t="array" ref="J26">_xlfn.XLOOKUP(J$1,'PY1 Data(H)'!$A$1:$BR$1,_xlfn.XLOOKUP($A26,'PY1 Data(H)'!$A$1:$A$288,'PY1 Data(H)'!$A$1:$BR$288))</f>
        <v>0</v>
      </c>
      <c r="K26" s="94" cm="1">
        <f t="array" ref="K26">_xlfn.XLOOKUP(K$1,'PY1 Data(H)'!$A$1:$BR$1,_xlfn.XLOOKUP($A26,'PY1 Data(H)'!$A$1:$A$288,'PY1 Data(H)'!$A$1:$BR$288))</f>
        <v>3350213</v>
      </c>
      <c r="L26" s="94" cm="1">
        <f t="array" ref="L26">_xlfn.XLOOKUP(L$1,'PY1 Data(H)'!$A$1:$BR$1,_xlfn.XLOOKUP($A26,'PY1 Data(H)'!$A$1:$A$288,'PY1 Data(H)'!$A$1:$BR$288))</f>
        <v>0</v>
      </c>
      <c r="M26" s="94" cm="1">
        <f t="array" ref="M26">_xlfn.XLOOKUP(M$1,'PY1 Data(H)'!$A$1:$BR$1,_xlfn.XLOOKUP($A26,'PY1 Data(H)'!$A$1:$A$288,'PY1 Data(H)'!$A$1:$BR$288))</f>
        <v>2620000</v>
      </c>
      <c r="N26" s="94" cm="1">
        <f t="array" ref="N26">_xlfn.XLOOKUP(N$1,'PY1 Data(H)'!$A$1:$BR$1,_xlfn.XLOOKUP($A26,'PY1 Data(H)'!$A$1:$A$288,'PY1 Data(H)'!$A$1:$BR$288))</f>
        <v>0</v>
      </c>
      <c r="O26" s="94" cm="1">
        <f t="array" ref="O26">_xlfn.XLOOKUP(O$1,'PY1 Data(H)'!$A$1:$BR$1,_xlfn.XLOOKUP($A26,'PY1 Data(H)'!$A$1:$A$288,'PY1 Data(H)'!$A$1:$BR$288))</f>
        <v>3765049</v>
      </c>
      <c r="P26" s="94" cm="1">
        <f t="array" ref="P26">_xlfn.XLOOKUP(P$1,'PY1 Data(H)'!$A$1:$BR$1,_xlfn.XLOOKUP($A26,'PY1 Data(H)'!$A$1:$A$288,'PY1 Data(H)'!$A$1:$BR$288))</f>
        <v>0</v>
      </c>
      <c r="Q26" s="94" cm="1">
        <f t="array" ref="Q26">_xlfn.XLOOKUP(Q$1,'PY1 Data(H)'!$A$1:$BR$1,_xlfn.XLOOKUP($A26,'PY1 Data(H)'!$A$1:$A$288,'PY1 Data(H)'!$A$1:$BR$288))</f>
        <v>1060328</v>
      </c>
      <c r="R26" s="94" cm="1">
        <f t="array" ref="R26">_xlfn.XLOOKUP(R$1,'PY1 Data(H)'!$A$1:$BR$1,_xlfn.XLOOKUP($A26,'PY1 Data(H)'!$A$1:$A$288,'PY1 Data(H)'!$A$1:$BR$288))</f>
        <v>-30382256</v>
      </c>
    </row>
    <row r="27" spans="1:18" x14ac:dyDescent="0.3">
      <c r="D27" s="94" t="e" cm="1">
        <f t="array" ref="D27">_xlfn.XLOOKUP(D$1,'PY1 Data(H)'!$A$1:$BR$1,_xlfn.XLOOKUP($A27,'PY1 Data(H)'!$A$1:$A$288,'PY1 Data(H)'!$A$1:$BR$288))</f>
        <v>#N/A</v>
      </c>
      <c r="E27" s="94" t="e" cm="1">
        <f t="array" ref="E27">_xlfn.XLOOKUP(E$1,'PY1 Data(H)'!$A$1:$BR$1,_xlfn.XLOOKUP($A27,'PY1 Data(H)'!$A$1:$A$288,'PY1 Data(H)'!$A$1:$BR$288))</f>
        <v>#N/A</v>
      </c>
      <c r="F27" s="94" t="e" cm="1">
        <f t="array" ref="F27">_xlfn.XLOOKUP(F$1,'PY1 Data(H)'!$A$1:$BR$1,_xlfn.XLOOKUP($A27,'PY1 Data(H)'!$A$1:$A$288,'PY1 Data(H)'!$A$1:$BR$288))</f>
        <v>#N/A</v>
      </c>
      <c r="G27" s="94" t="e" cm="1">
        <f t="array" ref="G27">_xlfn.XLOOKUP(G$1,'PY1 Data(H)'!$A$1:$BR$1,_xlfn.XLOOKUP($A27,'PY1 Data(H)'!$A$1:$A$288,'PY1 Data(H)'!$A$1:$BR$288))</f>
        <v>#N/A</v>
      </c>
      <c r="H27" s="94" t="e" cm="1">
        <f t="array" ref="H27">_xlfn.XLOOKUP(H$1,'PY1 Data(H)'!$A$1:$BR$1,_xlfn.XLOOKUP($A27,'PY1 Data(H)'!$A$1:$A$288,'PY1 Data(H)'!$A$1:$BR$288))</f>
        <v>#N/A</v>
      </c>
      <c r="I27" s="94" t="e" cm="1">
        <f t="array" ref="I27">_xlfn.XLOOKUP(I$1,'PY1 Data(H)'!$A$1:$BR$1,_xlfn.XLOOKUP($A27,'PY1 Data(H)'!$A$1:$A$288,'PY1 Data(H)'!$A$1:$BR$288))</f>
        <v>#N/A</v>
      </c>
      <c r="J27" s="94" t="e" cm="1">
        <f t="array" ref="J27">_xlfn.XLOOKUP(J$1,'PY1 Data(H)'!$A$1:$BR$1,_xlfn.XLOOKUP($A27,'PY1 Data(H)'!$A$1:$A$288,'PY1 Data(H)'!$A$1:$BR$288))</f>
        <v>#N/A</v>
      </c>
      <c r="K27" s="94" t="e" cm="1">
        <f t="array" ref="K27">_xlfn.XLOOKUP(K$1,'PY1 Data(H)'!$A$1:$BR$1,_xlfn.XLOOKUP($A27,'PY1 Data(H)'!$A$1:$A$288,'PY1 Data(H)'!$A$1:$BR$288))</f>
        <v>#N/A</v>
      </c>
      <c r="L27" s="94" t="e" cm="1">
        <f t="array" ref="L27">_xlfn.XLOOKUP(L$1,'PY1 Data(H)'!$A$1:$BR$1,_xlfn.XLOOKUP($A27,'PY1 Data(H)'!$A$1:$A$288,'PY1 Data(H)'!$A$1:$BR$288))</f>
        <v>#N/A</v>
      </c>
      <c r="M27" s="94" t="e" cm="1">
        <f t="array" ref="M27">_xlfn.XLOOKUP(M$1,'PY1 Data(H)'!$A$1:$BR$1,_xlfn.XLOOKUP($A27,'PY1 Data(H)'!$A$1:$A$288,'PY1 Data(H)'!$A$1:$BR$288))</f>
        <v>#N/A</v>
      </c>
      <c r="N27" s="94" t="e" cm="1">
        <f t="array" ref="N27">_xlfn.XLOOKUP(N$1,'PY1 Data(H)'!$A$1:$BR$1,_xlfn.XLOOKUP($A27,'PY1 Data(H)'!$A$1:$A$288,'PY1 Data(H)'!$A$1:$BR$288))</f>
        <v>#N/A</v>
      </c>
      <c r="O27" s="94" t="e" cm="1">
        <f t="array" ref="O27">_xlfn.XLOOKUP(O$1,'PY1 Data(H)'!$A$1:$BR$1,_xlfn.XLOOKUP($A27,'PY1 Data(H)'!$A$1:$A$288,'PY1 Data(H)'!$A$1:$BR$288))</f>
        <v>#N/A</v>
      </c>
      <c r="P27" s="94" t="e" cm="1">
        <f t="array" ref="P27">_xlfn.XLOOKUP(P$1,'PY1 Data(H)'!$A$1:$BR$1,_xlfn.XLOOKUP($A27,'PY1 Data(H)'!$A$1:$A$288,'PY1 Data(H)'!$A$1:$BR$288))</f>
        <v>#N/A</v>
      </c>
      <c r="Q27" s="94" t="e" cm="1">
        <f t="array" ref="Q27">_xlfn.XLOOKUP(Q$1,'PY1 Data(H)'!$A$1:$BR$1,_xlfn.XLOOKUP($A27,'PY1 Data(H)'!$A$1:$A$288,'PY1 Data(H)'!$A$1:$BR$288))</f>
        <v>#N/A</v>
      </c>
      <c r="R27" s="94" t="e" cm="1">
        <f t="array" ref="R27">_xlfn.XLOOKUP(R$1,'PY1 Data(H)'!$A$1:$BR$1,_xlfn.XLOOKUP($A27,'PY1 Data(H)'!$A$1:$A$288,'PY1 Data(H)'!$A$1:$BR$288))</f>
        <v>#N/A</v>
      </c>
    </row>
    <row r="28" spans="1:18" x14ac:dyDescent="0.3">
      <c r="A28">
        <v>622</v>
      </c>
      <c r="D28" s="94" cm="1">
        <f t="array" ref="D28">_xlfn.XLOOKUP(D$1,'PY1 Data(H)'!$A$1:$BR$1,_xlfn.XLOOKUP($A28,'PY1 Data(H)'!$A$1:$A$288,'PY1 Data(H)'!$A$1:$BR$288))</f>
        <v>0</v>
      </c>
      <c r="E28" s="94" cm="1">
        <f t="array" ref="E28">_xlfn.XLOOKUP(E$1,'PY1 Data(H)'!$A$1:$BR$1,_xlfn.XLOOKUP($A28,'PY1 Data(H)'!$A$1:$A$288,'PY1 Data(H)'!$A$1:$BR$288))</f>
        <v>0</v>
      </c>
      <c r="F28" s="94" cm="1">
        <f t="array" ref="F28">_xlfn.XLOOKUP(F$1,'PY1 Data(H)'!$A$1:$BR$1,_xlfn.XLOOKUP($A28,'PY1 Data(H)'!$A$1:$A$288,'PY1 Data(H)'!$A$1:$BR$288))</f>
        <v>0</v>
      </c>
      <c r="G28" s="94" cm="1">
        <f t="array" ref="G28">_xlfn.XLOOKUP(G$1,'PY1 Data(H)'!$A$1:$BR$1,_xlfn.XLOOKUP($A28,'PY1 Data(H)'!$A$1:$A$288,'PY1 Data(H)'!$A$1:$BR$288))</f>
        <v>0</v>
      </c>
      <c r="H28" s="94" cm="1">
        <f t="array" ref="H28">_xlfn.XLOOKUP(H$1,'PY1 Data(H)'!$A$1:$BR$1,_xlfn.XLOOKUP($A28,'PY1 Data(H)'!$A$1:$A$288,'PY1 Data(H)'!$A$1:$BR$288))</f>
        <v>0</v>
      </c>
      <c r="I28" s="94" cm="1">
        <f t="array" ref="I28">_xlfn.XLOOKUP(I$1,'PY1 Data(H)'!$A$1:$BR$1,_xlfn.XLOOKUP($A28,'PY1 Data(H)'!$A$1:$A$288,'PY1 Data(H)'!$A$1:$BR$288))</f>
        <v>0</v>
      </c>
      <c r="J28" s="94" cm="1">
        <f t="array" ref="J28">_xlfn.XLOOKUP(J$1,'PY1 Data(H)'!$A$1:$BR$1,_xlfn.XLOOKUP($A28,'PY1 Data(H)'!$A$1:$A$288,'PY1 Data(H)'!$A$1:$BR$288))</f>
        <v>0</v>
      </c>
      <c r="K28" s="94" cm="1">
        <f t="array" ref="K28">_xlfn.XLOOKUP(K$1,'PY1 Data(H)'!$A$1:$BR$1,_xlfn.XLOOKUP($A28,'PY1 Data(H)'!$A$1:$A$288,'PY1 Data(H)'!$A$1:$BR$288))</f>
        <v>0</v>
      </c>
      <c r="L28" s="94" cm="1">
        <f t="array" ref="L28">_xlfn.XLOOKUP(L$1,'PY1 Data(H)'!$A$1:$BR$1,_xlfn.XLOOKUP($A28,'PY1 Data(H)'!$A$1:$A$288,'PY1 Data(H)'!$A$1:$BR$288))</f>
        <v>0</v>
      </c>
      <c r="M28" s="94" cm="1">
        <f t="array" ref="M28">_xlfn.XLOOKUP(M$1,'PY1 Data(H)'!$A$1:$BR$1,_xlfn.XLOOKUP($A28,'PY1 Data(H)'!$A$1:$A$288,'PY1 Data(H)'!$A$1:$BR$288))</f>
        <v>0</v>
      </c>
      <c r="N28" s="94" cm="1">
        <f t="array" ref="N28">_xlfn.XLOOKUP(N$1,'PY1 Data(H)'!$A$1:$BR$1,_xlfn.XLOOKUP($A28,'PY1 Data(H)'!$A$1:$A$288,'PY1 Data(H)'!$A$1:$BR$288))</f>
        <v>0</v>
      </c>
      <c r="O28" s="94" cm="1">
        <f t="array" ref="O28">_xlfn.XLOOKUP(O$1,'PY1 Data(H)'!$A$1:$BR$1,_xlfn.XLOOKUP($A28,'PY1 Data(H)'!$A$1:$A$288,'PY1 Data(H)'!$A$1:$BR$288))</f>
        <v>291094</v>
      </c>
      <c r="P28" s="94" cm="1">
        <f t="array" ref="P28">_xlfn.XLOOKUP(P$1,'PY1 Data(H)'!$A$1:$BR$1,_xlfn.XLOOKUP($A28,'PY1 Data(H)'!$A$1:$A$288,'PY1 Data(H)'!$A$1:$BR$288))</f>
        <v>0</v>
      </c>
      <c r="Q28" s="94" cm="1">
        <f t="array" ref="Q28">_xlfn.XLOOKUP(Q$1,'PY1 Data(H)'!$A$1:$BR$1,_xlfn.XLOOKUP($A28,'PY1 Data(H)'!$A$1:$A$288,'PY1 Data(H)'!$A$1:$BR$288))</f>
        <v>0</v>
      </c>
      <c r="R28" s="94" cm="1">
        <f t="array" ref="R28">_xlfn.XLOOKUP(R$1,'PY1 Data(H)'!$A$1:$BR$1,_xlfn.XLOOKUP($A28,'PY1 Data(H)'!$A$1:$A$288,'PY1 Data(H)'!$A$1:$BR$288))</f>
        <v>0</v>
      </c>
    </row>
    <row r="29" spans="1:18" x14ac:dyDescent="0.3">
      <c r="A29">
        <v>577</v>
      </c>
      <c r="D29" s="94" cm="1">
        <f t="array" ref="D29">_xlfn.XLOOKUP(D$1,'PY1 Data(H)'!$A$1:$BR$1,_xlfn.XLOOKUP($A29,'PY1 Data(H)'!$A$1:$A$288,'PY1 Data(H)'!$A$1:$BR$288))</f>
        <v>1</v>
      </c>
      <c r="E29" s="94" cm="1">
        <f t="array" ref="E29">_xlfn.XLOOKUP(E$1,'PY1 Data(H)'!$A$1:$BR$1,_xlfn.XLOOKUP($A29,'PY1 Data(H)'!$A$1:$A$288,'PY1 Data(H)'!$A$1:$BR$288))</f>
        <v>0</v>
      </c>
      <c r="F29" s="94" cm="1">
        <f t="array" ref="F29">_xlfn.XLOOKUP(F$1,'PY1 Data(H)'!$A$1:$BR$1,_xlfn.XLOOKUP($A29,'PY1 Data(H)'!$A$1:$A$288,'PY1 Data(H)'!$A$1:$BR$288))</f>
        <v>1</v>
      </c>
      <c r="G29" s="94" cm="1">
        <f t="array" ref="G29">_xlfn.XLOOKUP(G$1,'PY1 Data(H)'!$A$1:$BR$1,_xlfn.XLOOKUP($A29,'PY1 Data(H)'!$A$1:$A$288,'PY1 Data(H)'!$A$1:$BR$288))</f>
        <v>0</v>
      </c>
      <c r="H29" s="94" cm="1">
        <f t="array" ref="H29">_xlfn.XLOOKUP(H$1,'PY1 Data(H)'!$A$1:$BR$1,_xlfn.XLOOKUP($A29,'PY1 Data(H)'!$A$1:$A$288,'PY1 Data(H)'!$A$1:$BR$288))</f>
        <v>0</v>
      </c>
      <c r="I29" s="94" cm="1">
        <f t="array" ref="I29">_xlfn.XLOOKUP(I$1,'PY1 Data(H)'!$A$1:$BR$1,_xlfn.XLOOKUP($A29,'PY1 Data(H)'!$A$1:$A$288,'PY1 Data(H)'!$A$1:$BR$288))</f>
        <v>0</v>
      </c>
      <c r="J29" s="94" cm="1">
        <f t="array" ref="J29">_xlfn.XLOOKUP(J$1,'PY1 Data(H)'!$A$1:$BR$1,_xlfn.XLOOKUP($A29,'PY1 Data(H)'!$A$1:$A$288,'PY1 Data(H)'!$A$1:$BR$288))</f>
        <v>0</v>
      </c>
      <c r="K29" s="94" cm="1">
        <f t="array" ref="K29">_xlfn.XLOOKUP(K$1,'PY1 Data(H)'!$A$1:$BR$1,_xlfn.XLOOKUP($A29,'PY1 Data(H)'!$A$1:$A$288,'PY1 Data(H)'!$A$1:$BR$288))</f>
        <v>2</v>
      </c>
      <c r="L29" s="94" cm="1">
        <f t="array" ref="L29">_xlfn.XLOOKUP(L$1,'PY1 Data(H)'!$A$1:$BR$1,_xlfn.XLOOKUP($A29,'PY1 Data(H)'!$A$1:$A$288,'PY1 Data(H)'!$A$1:$BR$288))</f>
        <v>0</v>
      </c>
      <c r="M29" s="94" cm="1">
        <f t="array" ref="M29">_xlfn.XLOOKUP(M$1,'PY1 Data(H)'!$A$1:$BR$1,_xlfn.XLOOKUP($A29,'PY1 Data(H)'!$A$1:$A$288,'PY1 Data(H)'!$A$1:$BR$288))</f>
        <v>1</v>
      </c>
      <c r="N29" s="94" cm="1">
        <f t="array" ref="N29">_xlfn.XLOOKUP(N$1,'PY1 Data(H)'!$A$1:$BR$1,_xlfn.XLOOKUP($A29,'PY1 Data(H)'!$A$1:$A$288,'PY1 Data(H)'!$A$1:$BR$288))</f>
        <v>0</v>
      </c>
      <c r="O29" s="94" cm="1">
        <f t="array" ref="O29">_xlfn.XLOOKUP(O$1,'PY1 Data(H)'!$A$1:$BR$1,_xlfn.XLOOKUP($A29,'PY1 Data(H)'!$A$1:$A$288,'PY1 Data(H)'!$A$1:$BR$288))</f>
        <v>1</v>
      </c>
      <c r="P29" s="94" cm="1">
        <f t="array" ref="P29">_xlfn.XLOOKUP(P$1,'PY1 Data(H)'!$A$1:$BR$1,_xlfn.XLOOKUP($A29,'PY1 Data(H)'!$A$1:$A$288,'PY1 Data(H)'!$A$1:$BR$288))</f>
        <v>0</v>
      </c>
      <c r="Q29" s="94" cm="1">
        <f t="array" ref="Q29">_xlfn.XLOOKUP(Q$1,'PY1 Data(H)'!$A$1:$BR$1,_xlfn.XLOOKUP($A29,'PY1 Data(H)'!$A$1:$A$288,'PY1 Data(H)'!$A$1:$BR$288))</f>
        <v>2</v>
      </c>
      <c r="R29" s="94" cm="1">
        <f t="array" ref="R29">_xlfn.XLOOKUP(R$1,'PY1 Data(H)'!$A$1:$BR$1,_xlfn.XLOOKUP($A29,'PY1 Data(H)'!$A$1:$A$288,'PY1 Data(H)'!$A$1:$BR$288))</f>
        <v>2</v>
      </c>
    </row>
    <row r="30" spans="1:18" x14ac:dyDescent="0.3">
      <c r="D30" s="94" t="e" cm="1">
        <f t="array" ref="D30">_xlfn.XLOOKUP(D$1,'PY1 Data(H)'!$A$1:$BR$1,_xlfn.XLOOKUP($A30,'PY1 Data(H)'!$A$1:$A$288,'PY1 Data(H)'!$A$1:$BR$288))</f>
        <v>#N/A</v>
      </c>
      <c r="E30" s="94" t="e" cm="1">
        <f t="array" ref="E30">_xlfn.XLOOKUP(E$1,'PY1 Data(H)'!$A$1:$BR$1,_xlfn.XLOOKUP($A30,'PY1 Data(H)'!$A$1:$A$288,'PY1 Data(H)'!$A$1:$BR$288))</f>
        <v>#N/A</v>
      </c>
      <c r="F30" s="94" t="e" cm="1">
        <f t="array" ref="F30">_xlfn.XLOOKUP(F$1,'PY1 Data(H)'!$A$1:$BR$1,_xlfn.XLOOKUP($A30,'PY1 Data(H)'!$A$1:$A$288,'PY1 Data(H)'!$A$1:$BR$288))</f>
        <v>#N/A</v>
      </c>
      <c r="G30" s="94" t="e" cm="1">
        <f t="array" ref="G30">_xlfn.XLOOKUP(G$1,'PY1 Data(H)'!$A$1:$BR$1,_xlfn.XLOOKUP($A30,'PY1 Data(H)'!$A$1:$A$288,'PY1 Data(H)'!$A$1:$BR$288))</f>
        <v>#N/A</v>
      </c>
      <c r="H30" s="94" t="e" cm="1">
        <f t="array" ref="H30">_xlfn.XLOOKUP(H$1,'PY1 Data(H)'!$A$1:$BR$1,_xlfn.XLOOKUP($A30,'PY1 Data(H)'!$A$1:$A$288,'PY1 Data(H)'!$A$1:$BR$288))</f>
        <v>#N/A</v>
      </c>
      <c r="I30" s="94" t="e" cm="1">
        <f t="array" ref="I30">_xlfn.XLOOKUP(I$1,'PY1 Data(H)'!$A$1:$BR$1,_xlfn.XLOOKUP($A30,'PY1 Data(H)'!$A$1:$A$288,'PY1 Data(H)'!$A$1:$BR$288))</f>
        <v>#N/A</v>
      </c>
      <c r="J30" s="94" t="e" cm="1">
        <f t="array" ref="J30">_xlfn.XLOOKUP(J$1,'PY1 Data(H)'!$A$1:$BR$1,_xlfn.XLOOKUP($A30,'PY1 Data(H)'!$A$1:$A$288,'PY1 Data(H)'!$A$1:$BR$288))</f>
        <v>#N/A</v>
      </c>
      <c r="K30" s="94" t="e" cm="1">
        <f t="array" ref="K30">_xlfn.XLOOKUP(K$1,'PY1 Data(H)'!$A$1:$BR$1,_xlfn.XLOOKUP($A30,'PY1 Data(H)'!$A$1:$A$288,'PY1 Data(H)'!$A$1:$BR$288))</f>
        <v>#N/A</v>
      </c>
      <c r="L30" s="94" t="e" cm="1">
        <f t="array" ref="L30">_xlfn.XLOOKUP(L$1,'PY1 Data(H)'!$A$1:$BR$1,_xlfn.XLOOKUP($A30,'PY1 Data(H)'!$A$1:$A$288,'PY1 Data(H)'!$A$1:$BR$288))</f>
        <v>#N/A</v>
      </c>
      <c r="M30" s="94" t="e" cm="1">
        <f t="array" ref="M30">_xlfn.XLOOKUP(M$1,'PY1 Data(H)'!$A$1:$BR$1,_xlfn.XLOOKUP($A30,'PY1 Data(H)'!$A$1:$A$288,'PY1 Data(H)'!$A$1:$BR$288))</f>
        <v>#N/A</v>
      </c>
      <c r="N30" s="94" t="e" cm="1">
        <f t="array" ref="N30">_xlfn.XLOOKUP(N$1,'PY1 Data(H)'!$A$1:$BR$1,_xlfn.XLOOKUP($A30,'PY1 Data(H)'!$A$1:$A$288,'PY1 Data(H)'!$A$1:$BR$288))</f>
        <v>#N/A</v>
      </c>
      <c r="O30" s="94" t="e" cm="1">
        <f t="array" ref="O30">_xlfn.XLOOKUP(O$1,'PY1 Data(H)'!$A$1:$BR$1,_xlfn.XLOOKUP($A30,'PY1 Data(H)'!$A$1:$A$288,'PY1 Data(H)'!$A$1:$BR$288))</f>
        <v>#N/A</v>
      </c>
      <c r="P30" s="94" t="e" cm="1">
        <f t="array" ref="P30">_xlfn.XLOOKUP(P$1,'PY1 Data(H)'!$A$1:$BR$1,_xlfn.XLOOKUP($A30,'PY1 Data(H)'!$A$1:$A$288,'PY1 Data(H)'!$A$1:$BR$288))</f>
        <v>#N/A</v>
      </c>
      <c r="Q30" s="94" t="e" cm="1">
        <f t="array" ref="Q30">_xlfn.XLOOKUP(Q$1,'PY1 Data(H)'!$A$1:$BR$1,_xlfn.XLOOKUP($A30,'PY1 Data(H)'!$A$1:$A$288,'PY1 Data(H)'!$A$1:$BR$288))</f>
        <v>#N/A</v>
      </c>
      <c r="R30" s="94" t="e" cm="1">
        <f t="array" ref="R30">_xlfn.XLOOKUP(R$1,'PY1 Data(H)'!$A$1:$BR$1,_xlfn.XLOOKUP($A30,'PY1 Data(H)'!$A$1:$A$288,'PY1 Data(H)'!$A$1:$BR$288))</f>
        <v>#N/A</v>
      </c>
    </row>
    <row r="31" spans="1:18" x14ac:dyDescent="0.3">
      <c r="A31">
        <v>621</v>
      </c>
      <c r="D31" s="94" cm="1">
        <f t="array" ref="D31">_xlfn.XLOOKUP(D$1,'PY1 Data(H)'!$A$1:$BR$1,_xlfn.XLOOKUP($A31,'PY1 Data(H)'!$A$1:$A$288,'PY1 Data(H)'!$A$1:$BR$288))</f>
        <v>0</v>
      </c>
      <c r="E31" s="94" cm="1">
        <f t="array" ref="E31">_xlfn.XLOOKUP(E$1,'PY1 Data(H)'!$A$1:$BR$1,_xlfn.XLOOKUP($A31,'PY1 Data(H)'!$A$1:$A$288,'PY1 Data(H)'!$A$1:$BR$288))</f>
        <v>0</v>
      </c>
      <c r="F31" s="94" cm="1">
        <f t="array" ref="F31">_xlfn.XLOOKUP(F$1,'PY1 Data(H)'!$A$1:$BR$1,_xlfn.XLOOKUP($A31,'PY1 Data(H)'!$A$1:$A$288,'PY1 Data(H)'!$A$1:$BR$288))</f>
        <v>0</v>
      </c>
      <c r="G31" s="94" cm="1">
        <f t="array" ref="G31">_xlfn.XLOOKUP(G$1,'PY1 Data(H)'!$A$1:$BR$1,_xlfn.XLOOKUP($A31,'PY1 Data(H)'!$A$1:$A$288,'PY1 Data(H)'!$A$1:$BR$288))</f>
        <v>0</v>
      </c>
      <c r="H31" s="94" cm="1">
        <f t="array" ref="H31">_xlfn.XLOOKUP(H$1,'PY1 Data(H)'!$A$1:$BR$1,_xlfn.XLOOKUP($A31,'PY1 Data(H)'!$A$1:$A$288,'PY1 Data(H)'!$A$1:$BR$288))</f>
        <v>0</v>
      </c>
      <c r="I31" s="94" cm="1">
        <f t="array" ref="I31">_xlfn.XLOOKUP(I$1,'PY1 Data(H)'!$A$1:$BR$1,_xlfn.XLOOKUP($A31,'PY1 Data(H)'!$A$1:$A$288,'PY1 Data(H)'!$A$1:$BR$288))</f>
        <v>0</v>
      </c>
      <c r="J31" s="94" cm="1">
        <f t="array" ref="J31">_xlfn.XLOOKUP(J$1,'PY1 Data(H)'!$A$1:$BR$1,_xlfn.XLOOKUP($A31,'PY1 Data(H)'!$A$1:$A$288,'PY1 Data(H)'!$A$1:$BR$288))</f>
        <v>0</v>
      </c>
      <c r="K31" s="94" cm="1">
        <f t="array" ref="K31">_xlfn.XLOOKUP(K$1,'PY1 Data(H)'!$A$1:$BR$1,_xlfn.XLOOKUP($A31,'PY1 Data(H)'!$A$1:$A$288,'PY1 Data(H)'!$A$1:$BR$288))</f>
        <v>0</v>
      </c>
      <c r="L31" s="94" cm="1">
        <f t="array" ref="L31">_xlfn.XLOOKUP(L$1,'PY1 Data(H)'!$A$1:$BR$1,_xlfn.XLOOKUP($A31,'PY1 Data(H)'!$A$1:$A$288,'PY1 Data(H)'!$A$1:$BR$288))</f>
        <v>0</v>
      </c>
      <c r="M31" s="94" cm="1">
        <f t="array" ref="M31">_xlfn.XLOOKUP(M$1,'PY1 Data(H)'!$A$1:$BR$1,_xlfn.XLOOKUP($A31,'PY1 Data(H)'!$A$1:$A$288,'PY1 Data(H)'!$A$1:$BR$288))</f>
        <v>0</v>
      </c>
      <c r="N31" s="94" cm="1">
        <f t="array" ref="N31">_xlfn.XLOOKUP(N$1,'PY1 Data(H)'!$A$1:$BR$1,_xlfn.XLOOKUP($A31,'PY1 Data(H)'!$A$1:$A$288,'PY1 Data(H)'!$A$1:$BR$288))</f>
        <v>0</v>
      </c>
      <c r="O31" s="94" cm="1">
        <f t="array" ref="O31">_xlfn.XLOOKUP(O$1,'PY1 Data(H)'!$A$1:$BR$1,_xlfn.XLOOKUP($A31,'PY1 Data(H)'!$A$1:$A$288,'PY1 Data(H)'!$A$1:$BR$288))</f>
        <v>0</v>
      </c>
      <c r="P31" s="94" cm="1">
        <f t="array" ref="P31">_xlfn.XLOOKUP(P$1,'PY1 Data(H)'!$A$1:$BR$1,_xlfn.XLOOKUP($A31,'PY1 Data(H)'!$A$1:$A$288,'PY1 Data(H)'!$A$1:$BR$288))</f>
        <v>0</v>
      </c>
      <c r="Q31" s="94" cm="1">
        <f t="array" ref="Q31">_xlfn.XLOOKUP(Q$1,'PY1 Data(H)'!$A$1:$BR$1,_xlfn.XLOOKUP($A31,'PY1 Data(H)'!$A$1:$A$288,'PY1 Data(H)'!$A$1:$BR$288))</f>
        <v>0</v>
      </c>
      <c r="R31" s="94" cm="1">
        <f t="array" ref="R31">_xlfn.XLOOKUP(R$1,'PY1 Data(H)'!$A$1:$BR$1,_xlfn.XLOOKUP($A31,'PY1 Data(H)'!$A$1:$A$288,'PY1 Data(H)'!$A$1:$BR$288))</f>
        <v>0</v>
      </c>
    </row>
    <row r="32" spans="1:18" x14ac:dyDescent="0.3">
      <c r="A32">
        <v>547</v>
      </c>
      <c r="D32" s="94" cm="1">
        <f t="array" ref="D32">_xlfn.XLOOKUP(D$1,'PY1 Data(H)'!$A$1:$BR$1,_xlfn.XLOOKUP($A32,'PY1 Data(H)'!$A$1:$A$288,'PY1 Data(H)'!$A$1:$BR$288))</f>
        <v>3</v>
      </c>
      <c r="E32" s="94" cm="1">
        <f t="array" ref="E32">_xlfn.XLOOKUP(E$1,'PY1 Data(H)'!$A$1:$BR$1,_xlfn.XLOOKUP($A32,'PY1 Data(H)'!$A$1:$A$288,'PY1 Data(H)'!$A$1:$BR$288))</f>
        <v>0</v>
      </c>
      <c r="F32" s="94" cm="1">
        <f t="array" ref="F32">_xlfn.XLOOKUP(F$1,'PY1 Data(H)'!$A$1:$BR$1,_xlfn.XLOOKUP($A32,'PY1 Data(H)'!$A$1:$A$288,'PY1 Data(H)'!$A$1:$BR$288))</f>
        <v>2</v>
      </c>
      <c r="G32" s="94" cm="1">
        <f t="array" ref="G32">_xlfn.XLOOKUP(G$1,'PY1 Data(H)'!$A$1:$BR$1,_xlfn.XLOOKUP($A32,'PY1 Data(H)'!$A$1:$A$288,'PY1 Data(H)'!$A$1:$BR$288))</f>
        <v>0</v>
      </c>
      <c r="H32" s="94" cm="1">
        <f t="array" ref="H32">_xlfn.XLOOKUP(H$1,'PY1 Data(H)'!$A$1:$BR$1,_xlfn.XLOOKUP($A32,'PY1 Data(H)'!$A$1:$A$288,'PY1 Data(H)'!$A$1:$BR$288))</f>
        <v>0</v>
      </c>
      <c r="I32" s="94" cm="1">
        <f t="array" ref="I32">_xlfn.XLOOKUP(I$1,'PY1 Data(H)'!$A$1:$BR$1,_xlfn.XLOOKUP($A32,'PY1 Data(H)'!$A$1:$A$288,'PY1 Data(H)'!$A$1:$BR$288))</f>
        <v>0</v>
      </c>
      <c r="J32" s="94" cm="1">
        <f t="array" ref="J32">_xlfn.XLOOKUP(J$1,'PY1 Data(H)'!$A$1:$BR$1,_xlfn.XLOOKUP($A32,'PY1 Data(H)'!$A$1:$A$288,'PY1 Data(H)'!$A$1:$BR$288))</f>
        <v>0</v>
      </c>
      <c r="K32" s="94" cm="1">
        <f t="array" ref="K32">_xlfn.XLOOKUP(K$1,'PY1 Data(H)'!$A$1:$BR$1,_xlfn.XLOOKUP($A32,'PY1 Data(H)'!$A$1:$A$288,'PY1 Data(H)'!$A$1:$BR$288))</f>
        <v>2</v>
      </c>
      <c r="L32" s="94" cm="1">
        <f t="array" ref="L32">_xlfn.XLOOKUP(L$1,'PY1 Data(H)'!$A$1:$BR$1,_xlfn.XLOOKUP($A32,'PY1 Data(H)'!$A$1:$A$288,'PY1 Data(H)'!$A$1:$BR$288))</f>
        <v>0</v>
      </c>
      <c r="M32" s="94" cm="1">
        <f t="array" ref="M32">_xlfn.XLOOKUP(M$1,'PY1 Data(H)'!$A$1:$BR$1,_xlfn.XLOOKUP($A32,'PY1 Data(H)'!$A$1:$A$288,'PY1 Data(H)'!$A$1:$BR$288))</f>
        <v>2</v>
      </c>
      <c r="N32" s="94" cm="1">
        <f t="array" ref="N32">_xlfn.XLOOKUP(N$1,'PY1 Data(H)'!$A$1:$BR$1,_xlfn.XLOOKUP($A32,'PY1 Data(H)'!$A$1:$A$288,'PY1 Data(H)'!$A$1:$BR$288))</f>
        <v>0</v>
      </c>
      <c r="O32" s="94" cm="1">
        <f t="array" ref="O32">_xlfn.XLOOKUP(O$1,'PY1 Data(H)'!$A$1:$BR$1,_xlfn.XLOOKUP($A32,'PY1 Data(H)'!$A$1:$A$288,'PY1 Data(H)'!$A$1:$BR$288))</f>
        <v>0</v>
      </c>
      <c r="P32" s="94" cm="1">
        <f t="array" ref="P32">_xlfn.XLOOKUP(P$1,'PY1 Data(H)'!$A$1:$BR$1,_xlfn.XLOOKUP($A32,'PY1 Data(H)'!$A$1:$A$288,'PY1 Data(H)'!$A$1:$BR$288))</f>
        <v>0</v>
      </c>
      <c r="Q32" s="94" cm="1">
        <f t="array" ref="Q32">_xlfn.XLOOKUP(Q$1,'PY1 Data(H)'!$A$1:$BR$1,_xlfn.XLOOKUP($A32,'PY1 Data(H)'!$A$1:$A$288,'PY1 Data(H)'!$A$1:$BR$288))</f>
        <v>2</v>
      </c>
      <c r="R32" s="94" cm="1">
        <f t="array" ref="R32">_xlfn.XLOOKUP(R$1,'PY1 Data(H)'!$A$1:$BR$1,_xlfn.XLOOKUP($A32,'PY1 Data(H)'!$A$1:$A$288,'PY1 Data(H)'!$A$1:$BR$288))</f>
        <v>2</v>
      </c>
    </row>
    <row r="33" spans="1:18" x14ac:dyDescent="0.3">
      <c r="A33">
        <v>659</v>
      </c>
      <c r="D33" s="94" cm="1">
        <f t="array" ref="D33">_xlfn.XLOOKUP(D$1,'PY1 Data(H)'!$A$1:$BR$1,_xlfn.XLOOKUP($A33,'PY1 Data(H)'!$A$1:$A$288,'PY1 Data(H)'!$A$1:$BR$288))</f>
        <v>5225961</v>
      </c>
      <c r="E33" s="94" cm="1">
        <f t="array" ref="E33">_xlfn.XLOOKUP(E$1,'PY1 Data(H)'!$A$1:$BR$1,_xlfn.XLOOKUP($A33,'PY1 Data(H)'!$A$1:$A$288,'PY1 Data(H)'!$A$1:$BR$288))</f>
        <v>0</v>
      </c>
      <c r="F33" s="94" cm="1">
        <f t="array" ref="F33">_xlfn.XLOOKUP(F$1,'PY1 Data(H)'!$A$1:$BR$1,_xlfn.XLOOKUP($A33,'PY1 Data(H)'!$A$1:$A$288,'PY1 Data(H)'!$A$1:$BR$288))</f>
        <v>0</v>
      </c>
      <c r="G33" s="94" cm="1">
        <f t="array" ref="G33">_xlfn.XLOOKUP(G$1,'PY1 Data(H)'!$A$1:$BR$1,_xlfn.XLOOKUP($A33,'PY1 Data(H)'!$A$1:$A$288,'PY1 Data(H)'!$A$1:$BR$288))</f>
        <v>0</v>
      </c>
      <c r="H33" s="94" cm="1">
        <f t="array" ref="H33">_xlfn.XLOOKUP(H$1,'PY1 Data(H)'!$A$1:$BR$1,_xlfn.XLOOKUP($A33,'PY1 Data(H)'!$A$1:$A$288,'PY1 Data(H)'!$A$1:$BR$288))</f>
        <v>0</v>
      </c>
      <c r="I33" s="94" cm="1">
        <f t="array" ref="I33">_xlfn.XLOOKUP(I$1,'PY1 Data(H)'!$A$1:$BR$1,_xlfn.XLOOKUP($A33,'PY1 Data(H)'!$A$1:$A$288,'PY1 Data(H)'!$A$1:$BR$288))</f>
        <v>0</v>
      </c>
      <c r="J33" s="94" cm="1">
        <f t="array" ref="J33">_xlfn.XLOOKUP(J$1,'PY1 Data(H)'!$A$1:$BR$1,_xlfn.XLOOKUP($A33,'PY1 Data(H)'!$A$1:$A$288,'PY1 Data(H)'!$A$1:$BR$288))</f>
        <v>0</v>
      </c>
      <c r="K33" s="94" cm="1">
        <f t="array" ref="K33">_xlfn.XLOOKUP(K$1,'PY1 Data(H)'!$A$1:$BR$1,_xlfn.XLOOKUP($A33,'PY1 Data(H)'!$A$1:$A$288,'PY1 Data(H)'!$A$1:$BR$288))</f>
        <v>0</v>
      </c>
      <c r="L33" s="94" cm="1">
        <f t="array" ref="L33">_xlfn.XLOOKUP(L$1,'PY1 Data(H)'!$A$1:$BR$1,_xlfn.XLOOKUP($A33,'PY1 Data(H)'!$A$1:$A$288,'PY1 Data(H)'!$A$1:$BR$288))</f>
        <v>0</v>
      </c>
      <c r="M33" s="94" cm="1">
        <f t="array" ref="M33">_xlfn.XLOOKUP(M$1,'PY1 Data(H)'!$A$1:$BR$1,_xlfn.XLOOKUP($A33,'PY1 Data(H)'!$A$1:$A$288,'PY1 Data(H)'!$A$1:$BR$288))</f>
        <v>0</v>
      </c>
      <c r="N33" s="94" cm="1">
        <f t="array" ref="N33">_xlfn.XLOOKUP(N$1,'PY1 Data(H)'!$A$1:$BR$1,_xlfn.XLOOKUP($A33,'PY1 Data(H)'!$A$1:$A$288,'PY1 Data(H)'!$A$1:$BR$288))</f>
        <v>0</v>
      </c>
      <c r="O33" s="94" cm="1">
        <f t="array" ref="O33">_xlfn.XLOOKUP(O$1,'PY1 Data(H)'!$A$1:$BR$1,_xlfn.XLOOKUP($A33,'PY1 Data(H)'!$A$1:$A$288,'PY1 Data(H)'!$A$1:$BR$288))</f>
        <v>0</v>
      </c>
      <c r="P33" s="94" cm="1">
        <f t="array" ref="P33">_xlfn.XLOOKUP(P$1,'PY1 Data(H)'!$A$1:$BR$1,_xlfn.XLOOKUP($A33,'PY1 Data(H)'!$A$1:$A$288,'PY1 Data(H)'!$A$1:$BR$288))</f>
        <v>0</v>
      </c>
      <c r="Q33" s="94" cm="1">
        <f t="array" ref="Q33">_xlfn.XLOOKUP(Q$1,'PY1 Data(H)'!$A$1:$BR$1,_xlfn.XLOOKUP($A33,'PY1 Data(H)'!$A$1:$A$288,'PY1 Data(H)'!$A$1:$BR$288))</f>
        <v>0</v>
      </c>
      <c r="R33" s="94" cm="1">
        <f t="array" ref="R33">_xlfn.XLOOKUP(R$1,'PY1 Data(H)'!$A$1:$BR$1,_xlfn.XLOOKUP($A33,'PY1 Data(H)'!$A$1:$A$288,'PY1 Data(H)'!$A$1:$BR$288))</f>
        <v>0</v>
      </c>
    </row>
    <row r="34" spans="1:18" x14ac:dyDescent="0.3">
      <c r="A34">
        <v>660</v>
      </c>
      <c r="D34" s="94" cm="1">
        <f t="array" ref="D34">_xlfn.XLOOKUP(D$1,'PY1 Data(H)'!$A$1:$BR$1,_xlfn.XLOOKUP($A34,'PY1 Data(H)'!$A$1:$A$288,'PY1 Data(H)'!$A$1:$BR$288))</f>
        <v>8471396</v>
      </c>
      <c r="E34" s="94" cm="1">
        <f t="array" ref="E34">_xlfn.XLOOKUP(E$1,'PY1 Data(H)'!$A$1:$BR$1,_xlfn.XLOOKUP($A34,'PY1 Data(H)'!$A$1:$A$288,'PY1 Data(H)'!$A$1:$BR$288))</f>
        <v>0</v>
      </c>
      <c r="F34" s="94" cm="1">
        <f t="array" ref="F34">_xlfn.XLOOKUP(F$1,'PY1 Data(H)'!$A$1:$BR$1,_xlfn.XLOOKUP($A34,'PY1 Data(H)'!$A$1:$A$288,'PY1 Data(H)'!$A$1:$BR$288))</f>
        <v>0</v>
      </c>
      <c r="G34" s="94" cm="1">
        <f t="array" ref="G34">_xlfn.XLOOKUP(G$1,'PY1 Data(H)'!$A$1:$BR$1,_xlfn.XLOOKUP($A34,'PY1 Data(H)'!$A$1:$A$288,'PY1 Data(H)'!$A$1:$BR$288))</f>
        <v>0</v>
      </c>
      <c r="H34" s="94" cm="1">
        <f t="array" ref="H34">_xlfn.XLOOKUP(H$1,'PY1 Data(H)'!$A$1:$BR$1,_xlfn.XLOOKUP($A34,'PY1 Data(H)'!$A$1:$A$288,'PY1 Data(H)'!$A$1:$BR$288))</f>
        <v>0</v>
      </c>
      <c r="I34" s="94" cm="1">
        <f t="array" ref="I34">_xlfn.XLOOKUP(I$1,'PY1 Data(H)'!$A$1:$BR$1,_xlfn.XLOOKUP($A34,'PY1 Data(H)'!$A$1:$A$288,'PY1 Data(H)'!$A$1:$BR$288))</f>
        <v>0</v>
      </c>
      <c r="J34" s="94" cm="1">
        <f t="array" ref="J34">_xlfn.XLOOKUP(J$1,'PY1 Data(H)'!$A$1:$BR$1,_xlfn.XLOOKUP($A34,'PY1 Data(H)'!$A$1:$A$288,'PY1 Data(H)'!$A$1:$BR$288))</f>
        <v>0</v>
      </c>
      <c r="K34" s="94" cm="1">
        <f t="array" ref="K34">_xlfn.XLOOKUP(K$1,'PY1 Data(H)'!$A$1:$BR$1,_xlfn.XLOOKUP($A34,'PY1 Data(H)'!$A$1:$A$288,'PY1 Data(H)'!$A$1:$BR$288))</f>
        <v>0</v>
      </c>
      <c r="L34" s="94" cm="1">
        <f t="array" ref="L34">_xlfn.XLOOKUP(L$1,'PY1 Data(H)'!$A$1:$BR$1,_xlfn.XLOOKUP($A34,'PY1 Data(H)'!$A$1:$A$288,'PY1 Data(H)'!$A$1:$BR$288))</f>
        <v>0</v>
      </c>
      <c r="M34" s="94" cm="1">
        <f t="array" ref="M34">_xlfn.XLOOKUP(M$1,'PY1 Data(H)'!$A$1:$BR$1,_xlfn.XLOOKUP($A34,'PY1 Data(H)'!$A$1:$A$288,'PY1 Data(H)'!$A$1:$BR$288))</f>
        <v>0</v>
      </c>
      <c r="N34" s="94" cm="1">
        <f t="array" ref="N34">_xlfn.XLOOKUP(N$1,'PY1 Data(H)'!$A$1:$BR$1,_xlfn.XLOOKUP($A34,'PY1 Data(H)'!$A$1:$A$288,'PY1 Data(H)'!$A$1:$BR$288))</f>
        <v>0</v>
      </c>
      <c r="O34" s="94" cm="1">
        <f t="array" ref="O34">_xlfn.XLOOKUP(O$1,'PY1 Data(H)'!$A$1:$BR$1,_xlfn.XLOOKUP($A34,'PY1 Data(H)'!$A$1:$A$288,'PY1 Data(H)'!$A$1:$BR$288))</f>
        <v>0</v>
      </c>
      <c r="P34" s="94" cm="1">
        <f t="array" ref="P34">_xlfn.XLOOKUP(P$1,'PY1 Data(H)'!$A$1:$BR$1,_xlfn.XLOOKUP($A34,'PY1 Data(H)'!$A$1:$A$288,'PY1 Data(H)'!$A$1:$BR$288))</f>
        <v>0</v>
      </c>
      <c r="Q34" s="94" cm="1">
        <f t="array" ref="Q34">_xlfn.XLOOKUP(Q$1,'PY1 Data(H)'!$A$1:$BR$1,_xlfn.XLOOKUP($A34,'PY1 Data(H)'!$A$1:$A$288,'PY1 Data(H)'!$A$1:$BR$288))</f>
        <v>0</v>
      </c>
      <c r="R34" s="94" cm="1">
        <f t="array" ref="R34">_xlfn.XLOOKUP(R$1,'PY1 Data(H)'!$A$1:$BR$1,_xlfn.XLOOKUP($A34,'PY1 Data(H)'!$A$1:$A$288,'PY1 Data(H)'!$A$1:$BR$288))</f>
        <v>0</v>
      </c>
    </row>
    <row r="35" spans="1:18" x14ac:dyDescent="0.3">
      <c r="A35">
        <v>661</v>
      </c>
      <c r="D35" s="94" cm="1">
        <f t="array" ref="D35">_xlfn.XLOOKUP(D$1,'PY1 Data(H)'!$A$1:$BR$1,_xlfn.XLOOKUP($A35,'PY1 Data(H)'!$A$1:$A$288,'PY1 Data(H)'!$A$1:$BR$288))</f>
        <v>3245435</v>
      </c>
      <c r="E35" s="94" cm="1">
        <f t="array" ref="E35">_xlfn.XLOOKUP(E$1,'PY1 Data(H)'!$A$1:$BR$1,_xlfn.XLOOKUP($A35,'PY1 Data(H)'!$A$1:$A$288,'PY1 Data(H)'!$A$1:$BR$288))</f>
        <v>0</v>
      </c>
      <c r="F35" s="94" cm="1">
        <f t="array" ref="F35">_xlfn.XLOOKUP(F$1,'PY1 Data(H)'!$A$1:$BR$1,_xlfn.XLOOKUP($A35,'PY1 Data(H)'!$A$1:$A$288,'PY1 Data(H)'!$A$1:$BR$288))</f>
        <v>0</v>
      </c>
      <c r="G35" s="94" cm="1">
        <f t="array" ref="G35">_xlfn.XLOOKUP(G$1,'PY1 Data(H)'!$A$1:$BR$1,_xlfn.XLOOKUP($A35,'PY1 Data(H)'!$A$1:$A$288,'PY1 Data(H)'!$A$1:$BR$288))</f>
        <v>0</v>
      </c>
      <c r="H35" s="94" cm="1">
        <f t="array" ref="H35">_xlfn.XLOOKUP(H$1,'PY1 Data(H)'!$A$1:$BR$1,_xlfn.XLOOKUP($A35,'PY1 Data(H)'!$A$1:$A$288,'PY1 Data(H)'!$A$1:$BR$288))</f>
        <v>0</v>
      </c>
      <c r="I35" s="94" cm="1">
        <f t="array" ref="I35">_xlfn.XLOOKUP(I$1,'PY1 Data(H)'!$A$1:$BR$1,_xlfn.XLOOKUP($A35,'PY1 Data(H)'!$A$1:$A$288,'PY1 Data(H)'!$A$1:$BR$288))</f>
        <v>0</v>
      </c>
      <c r="J35" s="94" cm="1">
        <f t="array" ref="J35">_xlfn.XLOOKUP(J$1,'PY1 Data(H)'!$A$1:$BR$1,_xlfn.XLOOKUP($A35,'PY1 Data(H)'!$A$1:$A$288,'PY1 Data(H)'!$A$1:$BR$288))</f>
        <v>0</v>
      </c>
      <c r="K35" s="94" cm="1">
        <f t="array" ref="K35">_xlfn.XLOOKUP(K$1,'PY1 Data(H)'!$A$1:$BR$1,_xlfn.XLOOKUP($A35,'PY1 Data(H)'!$A$1:$A$288,'PY1 Data(H)'!$A$1:$BR$288))</f>
        <v>0</v>
      </c>
      <c r="L35" s="94" cm="1">
        <f t="array" ref="L35">_xlfn.XLOOKUP(L$1,'PY1 Data(H)'!$A$1:$BR$1,_xlfn.XLOOKUP($A35,'PY1 Data(H)'!$A$1:$A$288,'PY1 Data(H)'!$A$1:$BR$288))</f>
        <v>0</v>
      </c>
      <c r="M35" s="94" cm="1">
        <f t="array" ref="M35">_xlfn.XLOOKUP(M$1,'PY1 Data(H)'!$A$1:$BR$1,_xlfn.XLOOKUP($A35,'PY1 Data(H)'!$A$1:$A$288,'PY1 Data(H)'!$A$1:$BR$288))</f>
        <v>0</v>
      </c>
      <c r="N35" s="94" cm="1">
        <f t="array" ref="N35">_xlfn.XLOOKUP(N$1,'PY1 Data(H)'!$A$1:$BR$1,_xlfn.XLOOKUP($A35,'PY1 Data(H)'!$A$1:$A$288,'PY1 Data(H)'!$A$1:$BR$288))</f>
        <v>0</v>
      </c>
      <c r="O35" s="94" cm="1">
        <f t="array" ref="O35">_xlfn.XLOOKUP(O$1,'PY1 Data(H)'!$A$1:$BR$1,_xlfn.XLOOKUP($A35,'PY1 Data(H)'!$A$1:$A$288,'PY1 Data(H)'!$A$1:$BR$288))</f>
        <v>0</v>
      </c>
      <c r="P35" s="94" cm="1">
        <f t="array" ref="P35">_xlfn.XLOOKUP(P$1,'PY1 Data(H)'!$A$1:$BR$1,_xlfn.XLOOKUP($A35,'PY1 Data(H)'!$A$1:$A$288,'PY1 Data(H)'!$A$1:$BR$288))</f>
        <v>0</v>
      </c>
      <c r="Q35" s="94" cm="1">
        <f t="array" ref="Q35">_xlfn.XLOOKUP(Q$1,'PY1 Data(H)'!$A$1:$BR$1,_xlfn.XLOOKUP($A35,'PY1 Data(H)'!$A$1:$A$288,'PY1 Data(H)'!$A$1:$BR$288))</f>
        <v>0</v>
      </c>
      <c r="R35" s="94" cm="1">
        <f t="array" ref="R35">_xlfn.XLOOKUP(R$1,'PY1 Data(H)'!$A$1:$BR$1,_xlfn.XLOOKUP($A35,'PY1 Data(H)'!$A$1:$A$288,'PY1 Data(H)'!$A$1:$BR$288))</f>
        <v>0</v>
      </c>
    </row>
    <row r="38" spans="1:18" x14ac:dyDescent="0.3">
      <c r="A38">
        <v>620</v>
      </c>
    </row>
  </sheetData>
  <sheetProtection algorithmName="SHA-512" hashValue="A9HLoERzDDIxc+zQflonzcJlpre1A0wywodu9WjHJgc2hw7JWK/vg6OR/YRc4JBH8vTUrXXdV39IeKQiYj+tXw==" saltValue="CS6xnWUSHcVS97a+a7Wnj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B4409-8CE7-401B-A714-3E3E7DAAB973}">
  <dimension ref="A1:R38"/>
  <sheetViews>
    <sheetView workbookViewId="0">
      <selection activeCell="C1" sqref="C1"/>
    </sheetView>
  </sheetViews>
  <sheetFormatPr defaultRowHeight="14.4" x14ac:dyDescent="0.3"/>
  <cols>
    <col min="4" max="18" width="20.77734375" customWidth="1"/>
  </cols>
  <sheetData>
    <row r="1" spans="1:18" s="300" customFormat="1" ht="57.6" x14ac:dyDescent="0.3">
      <c r="D1" s="300" t="s">
        <v>575</v>
      </c>
      <c r="E1" s="300" t="s">
        <v>576</v>
      </c>
      <c r="F1" s="300" t="s">
        <v>577</v>
      </c>
      <c r="G1" s="300" t="s">
        <v>578</v>
      </c>
      <c r="H1" s="300" t="s">
        <v>769</v>
      </c>
      <c r="I1" s="300" t="s">
        <v>579</v>
      </c>
      <c r="J1" s="300" t="s">
        <v>580</v>
      </c>
      <c r="K1" s="300" t="s">
        <v>581</v>
      </c>
      <c r="L1" s="300" t="s">
        <v>582</v>
      </c>
      <c r="M1" s="300" t="s">
        <v>583</v>
      </c>
      <c r="N1" s="300" t="s">
        <v>584</v>
      </c>
      <c r="O1" s="300" t="s">
        <v>585</v>
      </c>
      <c r="P1" s="300" t="s">
        <v>586</v>
      </c>
      <c r="Q1" s="300" t="s">
        <v>587</v>
      </c>
      <c r="R1" s="300" t="s">
        <v>588</v>
      </c>
    </row>
    <row r="2" spans="1:18" x14ac:dyDescent="0.3">
      <c r="D2">
        <v>53926</v>
      </c>
      <c r="E2">
        <v>53880</v>
      </c>
      <c r="F2">
        <v>53881</v>
      </c>
      <c r="G2">
        <v>53938</v>
      </c>
      <c r="H2">
        <v>53884</v>
      </c>
      <c r="I2">
        <v>53889</v>
      </c>
      <c r="J2">
        <v>53890</v>
      </c>
      <c r="K2">
        <v>53897</v>
      </c>
      <c r="L2">
        <v>53970</v>
      </c>
      <c r="M2">
        <v>53950</v>
      </c>
      <c r="N2">
        <v>53901</v>
      </c>
      <c r="O2">
        <v>53902</v>
      </c>
      <c r="P2">
        <v>53923</v>
      </c>
      <c r="Q2">
        <v>53908</v>
      </c>
      <c r="R2">
        <v>53913</v>
      </c>
    </row>
    <row r="3" spans="1:18" x14ac:dyDescent="0.3">
      <c r="A3">
        <v>502</v>
      </c>
      <c r="D3">
        <v>467209980</v>
      </c>
      <c r="E3">
        <v>0</v>
      </c>
      <c r="F3">
        <v>186123145</v>
      </c>
      <c r="G3">
        <v>0</v>
      </c>
      <c r="H3">
        <v>0</v>
      </c>
      <c r="I3">
        <v>0</v>
      </c>
      <c r="J3">
        <v>0</v>
      </c>
      <c r="K3">
        <v>93662850</v>
      </c>
      <c r="L3">
        <v>0</v>
      </c>
      <c r="M3">
        <v>68864878</v>
      </c>
      <c r="N3">
        <v>0</v>
      </c>
      <c r="O3">
        <v>6669945</v>
      </c>
      <c r="P3">
        <v>0</v>
      </c>
      <c r="Q3">
        <v>8398639</v>
      </c>
      <c r="R3">
        <v>138277187</v>
      </c>
    </row>
    <row r="4" spans="1:18" x14ac:dyDescent="0.3">
      <c r="A4">
        <v>503</v>
      </c>
      <c r="D4">
        <v>0</v>
      </c>
      <c r="E4">
        <v>0</v>
      </c>
      <c r="F4">
        <v>13107569</v>
      </c>
      <c r="G4">
        <v>0</v>
      </c>
      <c r="H4">
        <v>0</v>
      </c>
      <c r="I4">
        <v>0</v>
      </c>
      <c r="J4">
        <v>0</v>
      </c>
      <c r="K4">
        <v>0</v>
      </c>
      <c r="L4">
        <v>0</v>
      </c>
      <c r="M4">
        <v>136518092</v>
      </c>
      <c r="N4">
        <v>0</v>
      </c>
      <c r="O4">
        <v>84192373</v>
      </c>
      <c r="P4">
        <v>0</v>
      </c>
      <c r="Q4">
        <v>19366110</v>
      </c>
      <c r="R4">
        <v>84885659</v>
      </c>
    </row>
    <row r="5" spans="1:18" x14ac:dyDescent="0.3">
      <c r="D5" t="e">
        <v>#N/A</v>
      </c>
      <c r="E5" t="e">
        <v>#N/A</v>
      </c>
      <c r="F5" t="e">
        <v>#N/A</v>
      </c>
      <c r="G5" t="e">
        <v>#N/A</v>
      </c>
      <c r="H5" t="e">
        <v>#N/A</v>
      </c>
      <c r="I5" t="e">
        <v>#N/A</v>
      </c>
      <c r="J5" t="e">
        <v>#N/A</v>
      </c>
      <c r="K5" t="e">
        <v>#N/A</v>
      </c>
      <c r="L5" t="e">
        <v>#N/A</v>
      </c>
      <c r="M5" t="e">
        <v>#N/A</v>
      </c>
      <c r="N5" t="e">
        <v>#N/A</v>
      </c>
      <c r="O5" t="e">
        <v>#N/A</v>
      </c>
      <c r="P5" t="e">
        <v>#N/A</v>
      </c>
      <c r="Q5" t="e">
        <v>#N/A</v>
      </c>
      <c r="R5" t="e">
        <v>#N/A</v>
      </c>
    </row>
    <row r="6" spans="1:18" x14ac:dyDescent="0.3">
      <c r="A6">
        <v>592</v>
      </c>
      <c r="D6">
        <v>71521845</v>
      </c>
      <c r="E6">
        <v>0</v>
      </c>
      <c r="F6">
        <v>21064594</v>
      </c>
      <c r="G6">
        <v>0</v>
      </c>
      <c r="H6">
        <v>0</v>
      </c>
      <c r="I6">
        <v>0</v>
      </c>
      <c r="J6">
        <v>0</v>
      </c>
      <c r="K6">
        <v>16763179</v>
      </c>
      <c r="L6">
        <v>0</v>
      </c>
      <c r="M6">
        <v>53368978</v>
      </c>
      <c r="N6">
        <v>0</v>
      </c>
      <c r="O6">
        <v>2602934</v>
      </c>
      <c r="P6">
        <v>0</v>
      </c>
      <c r="Q6">
        <v>9877166</v>
      </c>
      <c r="R6">
        <v>84885659</v>
      </c>
    </row>
    <row r="7" spans="1:18" x14ac:dyDescent="0.3">
      <c r="A7">
        <v>591</v>
      </c>
      <c r="D7">
        <v>475152329</v>
      </c>
      <c r="E7">
        <v>0</v>
      </c>
      <c r="F7">
        <v>320609706</v>
      </c>
      <c r="G7">
        <v>0</v>
      </c>
      <c r="H7">
        <v>0</v>
      </c>
      <c r="I7">
        <v>0</v>
      </c>
      <c r="J7">
        <v>0</v>
      </c>
      <c r="K7">
        <v>282990756</v>
      </c>
      <c r="L7">
        <v>0</v>
      </c>
      <c r="M7">
        <v>271055686</v>
      </c>
      <c r="N7">
        <v>0</v>
      </c>
      <c r="O7">
        <v>117501396</v>
      </c>
      <c r="P7">
        <v>0</v>
      </c>
      <c r="Q7">
        <v>66482347</v>
      </c>
      <c r="R7">
        <v>229371590</v>
      </c>
    </row>
    <row r="8" spans="1:18" x14ac:dyDescent="0.3">
      <c r="D8" t="e">
        <v>#N/A</v>
      </c>
      <c r="E8" t="e">
        <v>#N/A</v>
      </c>
      <c r="F8" t="e">
        <v>#N/A</v>
      </c>
      <c r="G8" t="e">
        <v>#N/A</v>
      </c>
      <c r="H8" t="e">
        <v>#N/A</v>
      </c>
      <c r="I8" t="e">
        <v>#N/A</v>
      </c>
      <c r="J8" t="e">
        <v>#N/A</v>
      </c>
      <c r="K8" t="e">
        <v>#N/A</v>
      </c>
      <c r="L8" t="e">
        <v>#N/A</v>
      </c>
      <c r="M8" t="e">
        <v>#N/A</v>
      </c>
      <c r="N8" t="e">
        <v>#N/A</v>
      </c>
      <c r="O8" t="e">
        <v>#N/A</v>
      </c>
      <c r="P8" t="e">
        <v>#N/A</v>
      </c>
      <c r="Q8" t="e">
        <v>#N/A</v>
      </c>
      <c r="R8" t="e">
        <v>#N/A</v>
      </c>
    </row>
    <row r="9" spans="1:18" x14ac:dyDescent="0.3">
      <c r="A9">
        <v>36</v>
      </c>
      <c r="D9">
        <v>547494930</v>
      </c>
      <c r="E9">
        <v>0</v>
      </c>
      <c r="F9">
        <v>340693190</v>
      </c>
      <c r="G9">
        <v>0</v>
      </c>
      <c r="H9">
        <v>0</v>
      </c>
      <c r="I9">
        <v>0</v>
      </c>
      <c r="J9">
        <v>0</v>
      </c>
      <c r="K9">
        <v>282444552</v>
      </c>
      <c r="L9">
        <v>0</v>
      </c>
      <c r="M9">
        <v>421249161</v>
      </c>
      <c r="N9">
        <v>0</v>
      </c>
      <c r="O9">
        <v>132577243</v>
      </c>
      <c r="P9">
        <v>0</v>
      </c>
      <c r="Q9">
        <v>110430870</v>
      </c>
      <c r="R9">
        <v>317054607</v>
      </c>
    </row>
    <row r="10" spans="1:18" x14ac:dyDescent="0.3">
      <c r="A10">
        <v>534</v>
      </c>
      <c r="D10">
        <v>20283343</v>
      </c>
      <c r="E10">
        <v>0</v>
      </c>
      <c r="F10">
        <v>12312657</v>
      </c>
      <c r="G10">
        <v>0</v>
      </c>
      <c r="H10">
        <v>0</v>
      </c>
      <c r="I10">
        <v>0</v>
      </c>
      <c r="J10">
        <v>0</v>
      </c>
      <c r="K10">
        <v>10346723</v>
      </c>
      <c r="L10">
        <v>0</v>
      </c>
      <c r="M10">
        <v>10691553</v>
      </c>
      <c r="N10">
        <v>0</v>
      </c>
      <c r="O10">
        <v>3883004</v>
      </c>
      <c r="P10">
        <v>0</v>
      </c>
      <c r="Q10">
        <v>2953861</v>
      </c>
      <c r="R10">
        <v>9178195</v>
      </c>
    </row>
    <row r="11" spans="1:18" x14ac:dyDescent="0.3">
      <c r="A11">
        <v>13</v>
      </c>
      <c r="D11">
        <v>181542907</v>
      </c>
      <c r="E11">
        <v>0</v>
      </c>
      <c r="F11">
        <v>224229050</v>
      </c>
      <c r="G11">
        <v>0</v>
      </c>
      <c r="H11">
        <v>0</v>
      </c>
      <c r="I11">
        <v>0</v>
      </c>
      <c r="J11">
        <v>0</v>
      </c>
      <c r="K11">
        <v>90014296</v>
      </c>
      <c r="L11">
        <v>0</v>
      </c>
      <c r="M11">
        <v>112741922</v>
      </c>
      <c r="N11">
        <v>0</v>
      </c>
      <c r="O11">
        <v>28654511</v>
      </c>
      <c r="P11">
        <v>0</v>
      </c>
      <c r="Q11">
        <v>16793843</v>
      </c>
      <c r="R11">
        <v>180460876</v>
      </c>
    </row>
    <row r="12" spans="1:18" x14ac:dyDescent="0.3">
      <c r="A12">
        <v>14</v>
      </c>
      <c r="D12">
        <v>63294731</v>
      </c>
      <c r="E12">
        <v>0</v>
      </c>
      <c r="F12">
        <v>49626637</v>
      </c>
      <c r="G12">
        <v>0</v>
      </c>
      <c r="H12">
        <v>0</v>
      </c>
      <c r="I12">
        <v>0</v>
      </c>
      <c r="J12">
        <v>0</v>
      </c>
      <c r="K12">
        <v>60297000</v>
      </c>
      <c r="L12">
        <v>0</v>
      </c>
      <c r="M12">
        <v>64501342</v>
      </c>
      <c r="N12">
        <v>0</v>
      </c>
      <c r="O12">
        <v>19768592</v>
      </c>
      <c r="P12">
        <v>0</v>
      </c>
      <c r="Q12">
        <v>10119954</v>
      </c>
      <c r="R12">
        <v>54170014</v>
      </c>
    </row>
    <row r="13" spans="1:18" x14ac:dyDescent="0.3">
      <c r="A13">
        <v>34</v>
      </c>
      <c r="D13">
        <v>467209980</v>
      </c>
      <c r="E13">
        <v>0</v>
      </c>
      <c r="F13">
        <v>186123145</v>
      </c>
      <c r="G13">
        <v>0</v>
      </c>
      <c r="H13">
        <v>0</v>
      </c>
      <c r="I13">
        <v>0</v>
      </c>
      <c r="J13">
        <v>0</v>
      </c>
      <c r="K13">
        <v>93662850</v>
      </c>
      <c r="L13">
        <v>0</v>
      </c>
      <c r="M13">
        <v>68864878</v>
      </c>
      <c r="N13">
        <v>0</v>
      </c>
      <c r="O13">
        <v>6669945</v>
      </c>
      <c r="P13">
        <v>0</v>
      </c>
      <c r="Q13">
        <v>8398639</v>
      </c>
      <c r="R13">
        <v>138277187</v>
      </c>
    </row>
    <row r="14" spans="1:18" x14ac:dyDescent="0.3">
      <c r="A14">
        <v>35</v>
      </c>
      <c r="D14">
        <v>72391103</v>
      </c>
      <c r="E14">
        <v>0</v>
      </c>
      <c r="F14">
        <v>29424322</v>
      </c>
      <c r="G14">
        <v>0</v>
      </c>
      <c r="H14">
        <v>0</v>
      </c>
      <c r="I14">
        <v>0</v>
      </c>
      <c r="J14">
        <v>0</v>
      </c>
      <c r="K14">
        <v>32244021</v>
      </c>
      <c r="L14">
        <v>0</v>
      </c>
      <c r="M14">
        <v>24760544</v>
      </c>
      <c r="N14">
        <v>0</v>
      </c>
      <c r="O14">
        <v>14774016</v>
      </c>
      <c r="P14">
        <v>0</v>
      </c>
      <c r="Q14">
        <v>4981901</v>
      </c>
      <c r="R14">
        <v>27696007</v>
      </c>
    </row>
    <row r="15" spans="1:18" x14ac:dyDescent="0.3">
      <c r="A15">
        <v>37</v>
      </c>
      <c r="D15">
        <v>52395000</v>
      </c>
      <c r="E15">
        <v>0</v>
      </c>
      <c r="F15">
        <v>65747737</v>
      </c>
      <c r="G15">
        <v>0</v>
      </c>
      <c r="H15">
        <v>0</v>
      </c>
      <c r="I15">
        <v>0</v>
      </c>
      <c r="J15">
        <v>0</v>
      </c>
      <c r="K15">
        <v>13487462</v>
      </c>
      <c r="L15">
        <v>0</v>
      </c>
      <c r="M15">
        <v>91332385</v>
      </c>
      <c r="N15">
        <v>0</v>
      </c>
      <c r="O15">
        <v>39300823</v>
      </c>
      <c r="P15">
        <v>0</v>
      </c>
      <c r="Q15">
        <v>2936921</v>
      </c>
      <c r="R15">
        <v>164827670</v>
      </c>
    </row>
    <row r="16" spans="1:18" x14ac:dyDescent="0.3">
      <c r="A16">
        <v>38</v>
      </c>
      <c r="D16">
        <v>503036677</v>
      </c>
      <c r="E16">
        <v>0</v>
      </c>
      <c r="F16">
        <v>163466507</v>
      </c>
      <c r="G16">
        <v>0</v>
      </c>
      <c r="H16">
        <v>0</v>
      </c>
      <c r="I16">
        <v>0</v>
      </c>
      <c r="J16">
        <v>0</v>
      </c>
      <c r="K16">
        <v>85870455</v>
      </c>
      <c r="L16">
        <v>0</v>
      </c>
      <c r="M16">
        <v>293536481</v>
      </c>
      <c r="N16">
        <v>0</v>
      </c>
      <c r="O16">
        <v>80648866</v>
      </c>
      <c r="P16">
        <v>0</v>
      </c>
      <c r="Q16">
        <v>24195323</v>
      </c>
      <c r="R16">
        <v>137873018</v>
      </c>
    </row>
    <row r="17" spans="1:18" x14ac:dyDescent="0.3">
      <c r="A17">
        <v>32</v>
      </c>
      <c r="D17">
        <v>26740126</v>
      </c>
      <c r="E17">
        <v>0</v>
      </c>
      <c r="F17">
        <v>14774719</v>
      </c>
      <c r="G17">
        <v>0</v>
      </c>
      <c r="H17">
        <v>0</v>
      </c>
      <c r="I17">
        <v>0</v>
      </c>
      <c r="J17">
        <v>0</v>
      </c>
      <c r="K17">
        <v>12127412</v>
      </c>
      <c r="L17">
        <v>0</v>
      </c>
      <c r="M17">
        <v>13832898</v>
      </c>
      <c r="N17">
        <v>0</v>
      </c>
      <c r="O17">
        <v>5003476</v>
      </c>
      <c r="P17">
        <v>0</v>
      </c>
      <c r="Q17">
        <v>3132766</v>
      </c>
      <c r="R17">
        <v>11361387</v>
      </c>
    </row>
    <row r="18" spans="1:18" x14ac:dyDescent="0.3">
      <c r="A18">
        <v>40</v>
      </c>
      <c r="D18">
        <v>467405340</v>
      </c>
      <c r="E18">
        <v>0</v>
      </c>
      <c r="F18">
        <v>321930155</v>
      </c>
      <c r="G18">
        <v>0</v>
      </c>
      <c r="H18">
        <v>0</v>
      </c>
      <c r="I18">
        <v>0</v>
      </c>
      <c r="J18">
        <v>0</v>
      </c>
      <c r="K18">
        <v>280345793</v>
      </c>
      <c r="L18">
        <v>0</v>
      </c>
      <c r="M18">
        <v>268083547</v>
      </c>
      <c r="N18">
        <v>0</v>
      </c>
      <c r="O18">
        <v>107058412</v>
      </c>
      <c r="P18">
        <v>0</v>
      </c>
      <c r="Q18">
        <v>65193793</v>
      </c>
      <c r="R18">
        <v>228369722</v>
      </c>
    </row>
    <row r="19" spans="1:18" x14ac:dyDescent="0.3">
      <c r="A19">
        <v>107</v>
      </c>
      <c r="D19">
        <v>474394675</v>
      </c>
      <c r="E19">
        <v>0</v>
      </c>
      <c r="F19">
        <v>332438249</v>
      </c>
      <c r="G19">
        <v>0</v>
      </c>
      <c r="H19">
        <v>0</v>
      </c>
      <c r="I19">
        <v>0</v>
      </c>
      <c r="J19">
        <v>0</v>
      </c>
      <c r="K19">
        <v>287013601</v>
      </c>
      <c r="L19">
        <v>0</v>
      </c>
      <c r="M19">
        <v>273046708</v>
      </c>
      <c r="N19">
        <v>0</v>
      </c>
      <c r="O19">
        <v>113843559</v>
      </c>
      <c r="P19">
        <v>0</v>
      </c>
      <c r="Q19">
        <v>65889060</v>
      </c>
      <c r="R19">
        <v>233215750</v>
      </c>
    </row>
    <row r="20" spans="1:18" x14ac:dyDescent="0.3">
      <c r="A20">
        <v>108</v>
      </c>
      <c r="D20">
        <v>475152329</v>
      </c>
      <c r="E20">
        <v>0</v>
      </c>
      <c r="F20">
        <v>319382632</v>
      </c>
      <c r="G20">
        <v>0</v>
      </c>
      <c r="H20">
        <v>0</v>
      </c>
      <c r="I20">
        <v>0</v>
      </c>
      <c r="J20">
        <v>0</v>
      </c>
      <c r="K20">
        <v>282485391</v>
      </c>
      <c r="L20">
        <v>0</v>
      </c>
      <c r="M20">
        <v>266433127</v>
      </c>
      <c r="N20">
        <v>0</v>
      </c>
      <c r="O20">
        <v>116418875</v>
      </c>
      <c r="P20">
        <v>0</v>
      </c>
      <c r="Q20">
        <v>66291315</v>
      </c>
      <c r="R20">
        <v>227626639</v>
      </c>
    </row>
    <row r="21" spans="1:18" x14ac:dyDescent="0.3">
      <c r="A21">
        <v>41</v>
      </c>
      <c r="D21">
        <v>1479782</v>
      </c>
      <c r="E21">
        <v>0</v>
      </c>
      <c r="F21">
        <v>1227074</v>
      </c>
      <c r="G21">
        <v>0</v>
      </c>
      <c r="H21">
        <v>0</v>
      </c>
      <c r="I21">
        <v>0</v>
      </c>
      <c r="J21">
        <v>0</v>
      </c>
      <c r="K21">
        <v>505365</v>
      </c>
      <c r="L21">
        <v>0</v>
      </c>
      <c r="M21">
        <v>4622559</v>
      </c>
      <c r="N21">
        <v>0</v>
      </c>
      <c r="O21">
        <v>1082521</v>
      </c>
      <c r="P21">
        <v>0</v>
      </c>
      <c r="Q21">
        <v>81646</v>
      </c>
      <c r="R21">
        <v>1744951</v>
      </c>
    </row>
    <row r="22" spans="1:18" x14ac:dyDescent="0.3">
      <c r="A22">
        <v>194</v>
      </c>
      <c r="D22">
        <v>0</v>
      </c>
      <c r="E22">
        <v>0</v>
      </c>
      <c r="F22">
        <v>330200</v>
      </c>
      <c r="G22">
        <v>0</v>
      </c>
      <c r="H22">
        <v>0</v>
      </c>
      <c r="I22">
        <v>0</v>
      </c>
      <c r="J22">
        <v>0</v>
      </c>
      <c r="K22">
        <v>0</v>
      </c>
      <c r="L22">
        <v>0</v>
      </c>
      <c r="M22">
        <v>0</v>
      </c>
      <c r="N22">
        <v>0</v>
      </c>
      <c r="O22">
        <v>0</v>
      </c>
      <c r="P22">
        <v>0</v>
      </c>
      <c r="Q22">
        <v>0</v>
      </c>
      <c r="R22">
        <v>4764313</v>
      </c>
    </row>
    <row r="23" spans="1:18" x14ac:dyDescent="0.3">
      <c r="A23">
        <v>294</v>
      </c>
      <c r="D23">
        <v>71521845</v>
      </c>
      <c r="E23">
        <v>0</v>
      </c>
      <c r="F23">
        <v>21064594</v>
      </c>
      <c r="G23">
        <v>0</v>
      </c>
      <c r="H23">
        <v>0</v>
      </c>
      <c r="I23">
        <v>0</v>
      </c>
      <c r="J23">
        <v>0</v>
      </c>
      <c r="K23">
        <v>16763129</v>
      </c>
      <c r="L23">
        <v>0</v>
      </c>
      <c r="M23">
        <v>53368978</v>
      </c>
      <c r="N23">
        <v>0</v>
      </c>
      <c r="O23">
        <v>2602934</v>
      </c>
      <c r="P23">
        <v>0</v>
      </c>
      <c r="Q23">
        <v>9877166</v>
      </c>
      <c r="R23">
        <v>24643766</v>
      </c>
    </row>
    <row r="24" spans="1:18" x14ac:dyDescent="0.3">
      <c r="A24">
        <v>33</v>
      </c>
      <c r="D24">
        <v>5955590</v>
      </c>
      <c r="E24">
        <v>0</v>
      </c>
      <c r="F24">
        <v>891110</v>
      </c>
      <c r="G24">
        <v>0</v>
      </c>
      <c r="H24">
        <v>0</v>
      </c>
      <c r="I24">
        <v>0</v>
      </c>
      <c r="J24">
        <v>0</v>
      </c>
      <c r="K24">
        <v>9075340</v>
      </c>
      <c r="L24">
        <v>0</v>
      </c>
      <c r="M24">
        <v>-7726804</v>
      </c>
      <c r="N24">
        <v>0</v>
      </c>
      <c r="O24">
        <v>-5271551</v>
      </c>
      <c r="P24">
        <v>0</v>
      </c>
      <c r="Q24">
        <v>-6561108</v>
      </c>
      <c r="R24">
        <v>5415876</v>
      </c>
    </row>
    <row r="25" spans="1:18" x14ac:dyDescent="0.3">
      <c r="A25">
        <v>104</v>
      </c>
      <c r="D25">
        <v>19396664</v>
      </c>
      <c r="E25">
        <v>0</v>
      </c>
      <c r="F25">
        <v>14834255</v>
      </c>
      <c r="G25">
        <v>0</v>
      </c>
      <c r="H25">
        <v>0</v>
      </c>
      <c r="I25">
        <v>0</v>
      </c>
      <c r="J25">
        <v>0</v>
      </c>
      <c r="K25">
        <v>23320309</v>
      </c>
      <c r="L25">
        <v>0</v>
      </c>
      <c r="M25">
        <v>19825964</v>
      </c>
      <c r="N25">
        <v>0</v>
      </c>
      <c r="O25">
        <v>10270931</v>
      </c>
      <c r="P25">
        <v>0</v>
      </c>
      <c r="Q25">
        <v>3303220</v>
      </c>
      <c r="R25">
        <v>72577790</v>
      </c>
    </row>
    <row r="26" spans="1:18" x14ac:dyDescent="0.3">
      <c r="A26">
        <v>39</v>
      </c>
      <c r="D26">
        <v>1550000</v>
      </c>
      <c r="E26">
        <v>0</v>
      </c>
      <c r="F26">
        <v>2691215</v>
      </c>
      <c r="G26">
        <v>0</v>
      </c>
      <c r="H26">
        <v>0</v>
      </c>
      <c r="I26">
        <v>0</v>
      </c>
      <c r="J26">
        <v>0</v>
      </c>
      <c r="K26">
        <v>3350213</v>
      </c>
      <c r="L26">
        <v>0</v>
      </c>
      <c r="M26">
        <v>2620000</v>
      </c>
      <c r="N26">
        <v>0</v>
      </c>
      <c r="O26">
        <v>3765049</v>
      </c>
      <c r="P26">
        <v>0</v>
      </c>
      <c r="Q26">
        <v>1060328</v>
      </c>
      <c r="R26">
        <v>-30382256</v>
      </c>
    </row>
    <row r="27" spans="1:18" x14ac:dyDescent="0.3">
      <c r="D27" t="e">
        <v>#N/A</v>
      </c>
      <c r="E27" t="e">
        <v>#N/A</v>
      </c>
      <c r="F27" t="e">
        <v>#N/A</v>
      </c>
      <c r="G27" t="e">
        <v>#N/A</v>
      </c>
      <c r="H27" t="e">
        <v>#N/A</v>
      </c>
      <c r="I27" t="e">
        <v>#N/A</v>
      </c>
      <c r="J27" t="e">
        <v>#N/A</v>
      </c>
      <c r="K27" t="e">
        <v>#N/A</v>
      </c>
      <c r="L27" t="e">
        <v>#N/A</v>
      </c>
      <c r="M27" t="e">
        <v>#N/A</v>
      </c>
      <c r="N27" t="e">
        <v>#N/A</v>
      </c>
      <c r="O27" t="e">
        <v>#N/A</v>
      </c>
      <c r="P27" t="e">
        <v>#N/A</v>
      </c>
      <c r="Q27" t="e">
        <v>#N/A</v>
      </c>
      <c r="R27" t="e">
        <v>#N/A</v>
      </c>
    </row>
    <row r="28" spans="1:18" x14ac:dyDescent="0.3">
      <c r="A28">
        <v>622</v>
      </c>
      <c r="D28">
        <v>0</v>
      </c>
      <c r="E28">
        <v>0</v>
      </c>
      <c r="F28">
        <v>0</v>
      </c>
      <c r="G28">
        <v>0</v>
      </c>
      <c r="H28">
        <v>0</v>
      </c>
      <c r="I28">
        <v>0</v>
      </c>
      <c r="J28">
        <v>0</v>
      </c>
      <c r="K28">
        <v>0</v>
      </c>
      <c r="L28">
        <v>0</v>
      </c>
      <c r="M28">
        <v>0</v>
      </c>
      <c r="N28">
        <v>0</v>
      </c>
      <c r="O28">
        <v>291094</v>
      </c>
      <c r="P28">
        <v>0</v>
      </c>
      <c r="Q28">
        <v>0</v>
      </c>
      <c r="R28">
        <v>0</v>
      </c>
    </row>
    <row r="29" spans="1:18" x14ac:dyDescent="0.3">
      <c r="A29">
        <v>577</v>
      </c>
      <c r="D29">
        <v>1</v>
      </c>
      <c r="E29">
        <v>0</v>
      </c>
      <c r="F29">
        <v>1</v>
      </c>
      <c r="G29">
        <v>0</v>
      </c>
      <c r="H29">
        <v>0</v>
      </c>
      <c r="I29">
        <v>0</v>
      </c>
      <c r="J29">
        <v>0</v>
      </c>
      <c r="K29">
        <v>2</v>
      </c>
      <c r="L29">
        <v>0</v>
      </c>
      <c r="M29">
        <v>1</v>
      </c>
      <c r="N29">
        <v>0</v>
      </c>
      <c r="O29">
        <v>1</v>
      </c>
      <c r="P29">
        <v>0</v>
      </c>
      <c r="Q29">
        <v>2</v>
      </c>
      <c r="R29">
        <v>2</v>
      </c>
    </row>
    <row r="30" spans="1:18" x14ac:dyDescent="0.3">
      <c r="D30" t="e">
        <v>#N/A</v>
      </c>
      <c r="E30" t="e">
        <v>#N/A</v>
      </c>
      <c r="F30" t="e">
        <v>#N/A</v>
      </c>
      <c r="G30" t="e">
        <v>#N/A</v>
      </c>
      <c r="H30" t="e">
        <v>#N/A</v>
      </c>
      <c r="I30" t="e">
        <v>#N/A</v>
      </c>
      <c r="J30" t="e">
        <v>#N/A</v>
      </c>
      <c r="K30" t="e">
        <v>#N/A</v>
      </c>
      <c r="L30" t="e">
        <v>#N/A</v>
      </c>
      <c r="M30" t="e">
        <v>#N/A</v>
      </c>
      <c r="N30" t="e">
        <v>#N/A</v>
      </c>
      <c r="O30" t="e">
        <v>#N/A</v>
      </c>
      <c r="P30" t="e">
        <v>#N/A</v>
      </c>
      <c r="Q30" t="e">
        <v>#N/A</v>
      </c>
      <c r="R30" t="e">
        <v>#N/A</v>
      </c>
    </row>
    <row r="31" spans="1:18" x14ac:dyDescent="0.3">
      <c r="A31">
        <v>621</v>
      </c>
      <c r="D31">
        <v>0</v>
      </c>
      <c r="E31">
        <v>0</v>
      </c>
      <c r="F31">
        <v>0</v>
      </c>
      <c r="G31">
        <v>0</v>
      </c>
      <c r="H31">
        <v>0</v>
      </c>
      <c r="I31">
        <v>0</v>
      </c>
      <c r="J31">
        <v>0</v>
      </c>
      <c r="K31">
        <v>0</v>
      </c>
      <c r="L31">
        <v>0</v>
      </c>
      <c r="M31">
        <v>0</v>
      </c>
      <c r="N31">
        <v>0</v>
      </c>
      <c r="O31">
        <v>0</v>
      </c>
      <c r="P31">
        <v>0</v>
      </c>
      <c r="Q31">
        <v>0</v>
      </c>
      <c r="R31">
        <v>0</v>
      </c>
    </row>
    <row r="32" spans="1:18" x14ac:dyDescent="0.3">
      <c r="A32">
        <v>547</v>
      </c>
      <c r="D32">
        <v>3</v>
      </c>
      <c r="E32">
        <v>0</v>
      </c>
      <c r="F32">
        <v>2</v>
      </c>
      <c r="G32">
        <v>0</v>
      </c>
      <c r="H32">
        <v>0</v>
      </c>
      <c r="I32">
        <v>0</v>
      </c>
      <c r="J32">
        <v>0</v>
      </c>
      <c r="K32">
        <v>2</v>
      </c>
      <c r="L32">
        <v>0</v>
      </c>
      <c r="M32">
        <v>2</v>
      </c>
      <c r="N32">
        <v>0</v>
      </c>
      <c r="O32">
        <v>0</v>
      </c>
      <c r="P32">
        <v>0</v>
      </c>
      <c r="Q32">
        <v>2</v>
      </c>
      <c r="R32">
        <v>2</v>
      </c>
    </row>
    <row r="33" spans="1:18" x14ac:dyDescent="0.3">
      <c r="A33">
        <v>659</v>
      </c>
      <c r="D33">
        <v>5225961</v>
      </c>
      <c r="E33">
        <v>0</v>
      </c>
      <c r="F33">
        <v>0</v>
      </c>
      <c r="G33">
        <v>0</v>
      </c>
      <c r="H33">
        <v>0</v>
      </c>
      <c r="I33">
        <v>0</v>
      </c>
      <c r="J33">
        <v>0</v>
      </c>
      <c r="K33">
        <v>0</v>
      </c>
      <c r="L33">
        <v>0</v>
      </c>
      <c r="M33">
        <v>0</v>
      </c>
      <c r="N33">
        <v>0</v>
      </c>
      <c r="O33">
        <v>0</v>
      </c>
      <c r="P33">
        <v>0</v>
      </c>
      <c r="Q33">
        <v>0</v>
      </c>
      <c r="R33">
        <v>0</v>
      </c>
    </row>
    <row r="34" spans="1:18" x14ac:dyDescent="0.3">
      <c r="A34">
        <v>660</v>
      </c>
      <c r="D34">
        <v>8471396</v>
      </c>
      <c r="E34">
        <v>0</v>
      </c>
      <c r="F34">
        <v>0</v>
      </c>
      <c r="G34">
        <v>0</v>
      </c>
      <c r="H34">
        <v>0</v>
      </c>
      <c r="I34">
        <v>0</v>
      </c>
      <c r="J34">
        <v>0</v>
      </c>
      <c r="K34">
        <v>0</v>
      </c>
      <c r="L34">
        <v>0</v>
      </c>
      <c r="M34">
        <v>0</v>
      </c>
      <c r="N34">
        <v>0</v>
      </c>
      <c r="O34">
        <v>0</v>
      </c>
      <c r="P34">
        <v>0</v>
      </c>
      <c r="Q34">
        <v>0</v>
      </c>
      <c r="R34">
        <v>0</v>
      </c>
    </row>
    <row r="35" spans="1:18" x14ac:dyDescent="0.3">
      <c r="A35">
        <v>661</v>
      </c>
      <c r="D35">
        <v>3245435</v>
      </c>
      <c r="E35">
        <v>0</v>
      </c>
      <c r="F35">
        <v>0</v>
      </c>
      <c r="G35">
        <v>0</v>
      </c>
      <c r="H35">
        <v>0</v>
      </c>
      <c r="I35">
        <v>0</v>
      </c>
      <c r="J35">
        <v>0</v>
      </c>
      <c r="K35">
        <v>0</v>
      </c>
      <c r="L35">
        <v>0</v>
      </c>
      <c r="M35">
        <v>0</v>
      </c>
      <c r="N35">
        <v>0</v>
      </c>
      <c r="O35">
        <v>0</v>
      </c>
      <c r="P35">
        <v>0</v>
      </c>
      <c r="Q35">
        <v>0</v>
      </c>
      <c r="R35">
        <v>0</v>
      </c>
    </row>
    <row r="38" spans="1:18" x14ac:dyDescent="0.3">
      <c r="A38">
        <v>620</v>
      </c>
    </row>
  </sheetData>
  <sheetProtection algorithmName="SHA-512" hashValue="hVmb4LAq4KJhOywAjr4kAGm6+ll8seGH35HjVYLnN165jmk/0k6dz3lXUO/wcGs5pj2BSCvun6gOFtQukdjVXA==" saltValue="IXPidHSYb4RjTLWO0gld5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Q174"/>
  <sheetViews>
    <sheetView workbookViewId="0">
      <selection activeCell="B1" sqref="B1"/>
    </sheetView>
  </sheetViews>
  <sheetFormatPr defaultColWidth="8.88671875" defaultRowHeight="14.4" x14ac:dyDescent="0.3"/>
  <cols>
    <col min="1" max="1" width="29.33203125" style="415" customWidth="1"/>
    <col min="2" max="2" width="72.6640625" style="416" customWidth="1"/>
    <col min="3" max="3" width="54.33203125" style="416" customWidth="1"/>
    <col min="4" max="17" width="20.77734375" style="416" customWidth="1"/>
    <col min="18" max="16384" width="8.88671875" style="416"/>
  </cols>
  <sheetData>
    <row r="1" spans="1:17" s="418" customFormat="1" ht="66" customHeight="1" x14ac:dyDescent="0.3">
      <c r="A1" s="429" t="s">
        <v>545</v>
      </c>
      <c r="B1" s="418" t="s">
        <v>194</v>
      </c>
      <c r="C1" s="418" t="s">
        <v>194</v>
      </c>
      <c r="D1" s="418" t="s">
        <v>575</v>
      </c>
      <c r="E1" s="418" t="s">
        <v>576</v>
      </c>
      <c r="F1" s="418" t="s">
        <v>577</v>
      </c>
      <c r="G1" s="418" t="s">
        <v>578</v>
      </c>
      <c r="H1" s="418" t="s">
        <v>579</v>
      </c>
      <c r="I1" s="418" t="s">
        <v>580</v>
      </c>
      <c r="J1" s="418" t="s">
        <v>581</v>
      </c>
      <c r="K1" s="418" t="s">
        <v>582</v>
      </c>
      <c r="L1" s="418" t="s">
        <v>583</v>
      </c>
      <c r="M1" s="418" t="s">
        <v>584</v>
      </c>
      <c r="N1" s="418" t="s">
        <v>585</v>
      </c>
      <c r="O1" s="418" t="s">
        <v>586</v>
      </c>
      <c r="P1" s="418" t="s">
        <v>587</v>
      </c>
      <c r="Q1" s="418" t="s">
        <v>588</v>
      </c>
    </row>
    <row r="2" spans="1:17" x14ac:dyDescent="0.3">
      <c r="A2" s="430" t="s">
        <v>330</v>
      </c>
      <c r="B2" s="418" t="s">
        <v>9</v>
      </c>
      <c r="C2" s="416" t="s">
        <v>2</v>
      </c>
      <c r="D2" s="416">
        <v>53926</v>
      </c>
      <c r="E2" s="416">
        <v>53880</v>
      </c>
      <c r="F2" s="416">
        <v>53881</v>
      </c>
      <c r="G2" s="416">
        <v>53938</v>
      </c>
      <c r="H2" s="416">
        <v>53889</v>
      </c>
      <c r="I2" s="416">
        <v>53890</v>
      </c>
      <c r="J2" s="416">
        <v>53897</v>
      </c>
      <c r="K2" s="416">
        <v>53970</v>
      </c>
      <c r="L2" s="416">
        <v>53950</v>
      </c>
      <c r="M2" s="416">
        <v>53901</v>
      </c>
      <c r="N2" s="416">
        <v>53902</v>
      </c>
      <c r="O2" s="416">
        <v>53923</v>
      </c>
      <c r="P2" s="416">
        <v>53908</v>
      </c>
      <c r="Q2" s="416">
        <v>53913</v>
      </c>
    </row>
    <row r="3" spans="1:17" x14ac:dyDescent="0.3">
      <c r="A3" s="430">
        <v>13</v>
      </c>
      <c r="B3" s="418" t="s">
        <v>331</v>
      </c>
      <c r="D3" s="416">
        <v>168008259</v>
      </c>
      <c r="E3" s="416">
        <v>92730390</v>
      </c>
      <c r="F3" s="416">
        <v>222907780</v>
      </c>
      <c r="G3" s="416">
        <v>2190759000</v>
      </c>
      <c r="H3" s="416">
        <v>27899136</v>
      </c>
      <c r="J3" s="416">
        <v>101614411</v>
      </c>
      <c r="K3" s="416">
        <v>22313404</v>
      </c>
      <c r="L3" s="416">
        <v>125159581</v>
      </c>
      <c r="M3" s="416">
        <v>461080000</v>
      </c>
      <c r="N3" s="416">
        <v>23276821</v>
      </c>
      <c r="O3" s="416">
        <v>44101290</v>
      </c>
      <c r="P3" s="416">
        <v>17025513</v>
      </c>
      <c r="Q3" s="416">
        <v>164622996</v>
      </c>
    </row>
    <row r="4" spans="1:17" x14ac:dyDescent="0.3">
      <c r="A4" s="430">
        <v>14</v>
      </c>
      <c r="B4" s="418" t="s">
        <v>332</v>
      </c>
      <c r="D4" s="416">
        <v>68609896</v>
      </c>
      <c r="E4" s="416">
        <v>41991098</v>
      </c>
      <c r="F4" s="416">
        <v>81629164</v>
      </c>
      <c r="G4" s="416">
        <v>2534034000</v>
      </c>
      <c r="H4" s="416">
        <v>20265595</v>
      </c>
      <c r="J4" s="416">
        <v>65893744</v>
      </c>
      <c r="K4" s="416">
        <v>13685632</v>
      </c>
      <c r="L4" s="416">
        <v>76554026</v>
      </c>
      <c r="M4" s="416">
        <v>183976000</v>
      </c>
      <c r="N4" s="416">
        <v>29242019</v>
      </c>
      <c r="O4" s="416">
        <v>49390273</v>
      </c>
      <c r="P4" s="416">
        <v>19450471</v>
      </c>
      <c r="Q4" s="416">
        <v>64766820</v>
      </c>
    </row>
    <row r="5" spans="1:17" x14ac:dyDescent="0.3">
      <c r="A5" s="430">
        <v>32</v>
      </c>
      <c r="B5" s="418" t="s">
        <v>334</v>
      </c>
      <c r="D5" s="416">
        <v>24207571</v>
      </c>
      <c r="E5" s="416">
        <v>7996070</v>
      </c>
      <c r="F5" s="416">
        <v>15377676</v>
      </c>
      <c r="G5" s="416">
        <v>363167000</v>
      </c>
      <c r="H5" s="416">
        <v>2741900</v>
      </c>
      <c r="J5" s="416">
        <v>11395825</v>
      </c>
      <c r="K5" s="416">
        <v>2808675</v>
      </c>
      <c r="L5" s="416">
        <v>14117128</v>
      </c>
      <c r="M5" s="416">
        <v>58999000</v>
      </c>
      <c r="N5" s="416">
        <v>5009424</v>
      </c>
      <c r="O5" s="416">
        <v>7123894</v>
      </c>
      <c r="P5" s="416">
        <v>3640155</v>
      </c>
      <c r="Q5" s="416">
        <v>11354234</v>
      </c>
    </row>
    <row r="6" spans="1:17" x14ac:dyDescent="0.3">
      <c r="A6" s="430">
        <v>33</v>
      </c>
      <c r="B6" s="418" t="s">
        <v>153</v>
      </c>
      <c r="D6" s="416">
        <v>-101864</v>
      </c>
      <c r="E6" s="416">
        <v>25641503</v>
      </c>
      <c r="F6" s="416">
        <v>75885387</v>
      </c>
      <c r="G6" s="416">
        <v>688525000</v>
      </c>
      <c r="H6" s="416">
        <v>3003020</v>
      </c>
      <c r="J6" s="416">
        <v>61245997</v>
      </c>
      <c r="K6" s="416">
        <v>11821629</v>
      </c>
      <c r="L6" s="416">
        <v>26010146</v>
      </c>
      <c r="M6" s="416">
        <v>122396000</v>
      </c>
      <c r="N6" s="416">
        <v>12705754</v>
      </c>
      <c r="O6" s="416">
        <v>5621566</v>
      </c>
      <c r="P6" s="416">
        <v>14600816</v>
      </c>
      <c r="Q6" s="416">
        <v>49701648</v>
      </c>
    </row>
    <row r="7" spans="1:17" x14ac:dyDescent="0.3">
      <c r="A7" s="430">
        <v>34</v>
      </c>
      <c r="B7" s="418" t="s">
        <v>335</v>
      </c>
      <c r="D7" s="416">
        <v>411408292</v>
      </c>
      <c r="E7" s="416">
        <v>207574234</v>
      </c>
      <c r="F7" s="416">
        <v>183711156</v>
      </c>
      <c r="G7" s="416">
        <v>7616480000</v>
      </c>
      <c r="H7" s="416">
        <v>25515586</v>
      </c>
      <c r="J7" s="416">
        <v>92102892</v>
      </c>
      <c r="K7" s="416">
        <v>16072084</v>
      </c>
      <c r="L7" s="416">
        <v>88582986</v>
      </c>
      <c r="M7" s="416">
        <v>898485000</v>
      </c>
      <c r="N7" s="416">
        <v>6147576</v>
      </c>
      <c r="O7" s="416">
        <v>18806733</v>
      </c>
      <c r="P7" s="416">
        <v>9006782</v>
      </c>
      <c r="Q7" s="416">
        <v>131730053</v>
      </c>
    </row>
    <row r="8" spans="1:17" x14ac:dyDescent="0.3">
      <c r="A8" s="430">
        <v>35</v>
      </c>
      <c r="B8" s="418" t="s">
        <v>336</v>
      </c>
      <c r="D8" s="416">
        <v>57659848</v>
      </c>
      <c r="E8" s="416">
        <v>26838815</v>
      </c>
      <c r="F8" s="416">
        <v>25297621</v>
      </c>
      <c r="G8" s="416">
        <v>949421000</v>
      </c>
      <c r="H8" s="416">
        <v>8501956</v>
      </c>
      <c r="J8" s="416">
        <v>24538311</v>
      </c>
      <c r="K8" s="416">
        <v>2624132</v>
      </c>
      <c r="L8" s="416">
        <v>21400755</v>
      </c>
      <c r="M8" s="416">
        <v>146487000</v>
      </c>
      <c r="N8" s="416">
        <v>10259280</v>
      </c>
      <c r="O8" s="416">
        <v>17563369</v>
      </c>
      <c r="P8" s="416">
        <v>5012882</v>
      </c>
      <c r="Q8" s="416">
        <v>21807523</v>
      </c>
    </row>
    <row r="9" spans="1:17" x14ac:dyDescent="0.3">
      <c r="A9" s="430">
        <v>36</v>
      </c>
      <c r="B9" s="418" t="s">
        <v>337</v>
      </c>
      <c r="D9" s="416">
        <v>529617994</v>
      </c>
      <c r="E9" s="416">
        <v>194602960</v>
      </c>
      <c r="F9" s="416">
        <v>343138341</v>
      </c>
      <c r="G9" s="416">
        <v>8466963000</v>
      </c>
      <c r="H9" s="416">
        <v>76384400</v>
      </c>
      <c r="J9" s="416">
        <v>269643174</v>
      </c>
      <c r="K9" s="416">
        <v>72437308</v>
      </c>
      <c r="L9" s="416">
        <v>399131290</v>
      </c>
      <c r="M9" s="416">
        <v>1198484000</v>
      </c>
      <c r="N9" s="416">
        <v>125760930</v>
      </c>
      <c r="O9" s="416">
        <v>182186669</v>
      </c>
      <c r="P9" s="416">
        <v>107168460</v>
      </c>
      <c r="Q9" s="416">
        <v>267142522</v>
      </c>
    </row>
    <row r="10" spans="1:17" x14ac:dyDescent="0.3">
      <c r="A10" s="430">
        <v>37</v>
      </c>
      <c r="B10" s="418" t="s">
        <v>338</v>
      </c>
      <c r="D10" s="416">
        <v>53980000</v>
      </c>
      <c r="F10" s="416">
        <v>32512744</v>
      </c>
      <c r="G10" s="416">
        <v>2048376000</v>
      </c>
      <c r="H10" s="416">
        <v>18006693</v>
      </c>
      <c r="J10" s="416">
        <v>16361848</v>
      </c>
      <c r="K10" s="416">
        <v>12068042</v>
      </c>
      <c r="L10" s="416">
        <v>94014302</v>
      </c>
      <c r="M10" s="416">
        <v>342494000</v>
      </c>
      <c r="N10" s="416">
        <v>26678378</v>
      </c>
      <c r="O10" s="416">
        <v>31550661</v>
      </c>
      <c r="P10" s="416">
        <v>3668423</v>
      </c>
      <c r="Q10" s="416">
        <v>41341135</v>
      </c>
    </row>
    <row r="11" spans="1:17" x14ac:dyDescent="0.3">
      <c r="A11" s="430">
        <v>38</v>
      </c>
      <c r="B11" s="418" t="s">
        <v>339</v>
      </c>
      <c r="D11" s="416">
        <v>427575186</v>
      </c>
      <c r="E11" s="416">
        <v>203159582</v>
      </c>
      <c r="F11" s="416">
        <v>137577780</v>
      </c>
      <c r="G11" s="416">
        <v>6332976000</v>
      </c>
      <c r="H11" s="416">
        <v>10143676</v>
      </c>
      <c r="J11" s="416">
        <v>75379826</v>
      </c>
      <c r="K11" s="416">
        <v>16030722</v>
      </c>
      <c r="L11" s="416">
        <v>234347712</v>
      </c>
      <c r="M11" s="416">
        <v>971224000</v>
      </c>
      <c r="N11" s="416">
        <v>85600615</v>
      </c>
      <c r="O11" s="416">
        <v>21560409</v>
      </c>
      <c r="P11" s="416">
        <v>15488492</v>
      </c>
      <c r="Q11" s="416">
        <v>102081531</v>
      </c>
    </row>
    <row r="12" spans="1:17" x14ac:dyDescent="0.3">
      <c r="A12" s="430">
        <v>39</v>
      </c>
      <c r="B12" s="418" t="s">
        <v>340</v>
      </c>
      <c r="D12" s="416">
        <v>1520000</v>
      </c>
      <c r="F12" s="416">
        <v>2647431</v>
      </c>
      <c r="G12" s="416">
        <v>63986000</v>
      </c>
      <c r="H12" s="416">
        <v>961356</v>
      </c>
      <c r="J12" s="416">
        <v>3368865</v>
      </c>
      <c r="K12" s="416">
        <v>655268</v>
      </c>
      <c r="L12" s="416">
        <v>2520000</v>
      </c>
      <c r="M12" s="416">
        <v>16780000</v>
      </c>
      <c r="N12" s="416">
        <v>3462010</v>
      </c>
      <c r="O12" s="416">
        <v>2841113</v>
      </c>
      <c r="P12" s="416">
        <v>1108001</v>
      </c>
      <c r="Q12" s="416">
        <v>-5085541</v>
      </c>
    </row>
    <row r="13" spans="1:17" x14ac:dyDescent="0.3">
      <c r="A13" s="430">
        <v>40</v>
      </c>
      <c r="B13" s="418" t="s">
        <v>341</v>
      </c>
      <c r="D13" s="416">
        <v>417836767</v>
      </c>
      <c r="E13" s="416">
        <v>165969258</v>
      </c>
      <c r="F13" s="416">
        <v>306039244</v>
      </c>
      <c r="G13" s="416">
        <v>6520536000</v>
      </c>
      <c r="H13" s="416">
        <v>66387198</v>
      </c>
      <c r="J13" s="416">
        <v>249969490</v>
      </c>
      <c r="K13" s="416">
        <v>35601207</v>
      </c>
      <c r="L13" s="416">
        <v>229307521</v>
      </c>
      <c r="M13" s="416">
        <v>1143188000</v>
      </c>
      <c r="N13" s="416">
        <v>89630196</v>
      </c>
      <c r="O13" s="416">
        <v>134416403</v>
      </c>
      <c r="P13" s="416">
        <v>62359722</v>
      </c>
      <c r="Q13" s="416">
        <v>192012185</v>
      </c>
    </row>
    <row r="14" spans="1:17" x14ac:dyDescent="0.3">
      <c r="A14" s="430">
        <v>41</v>
      </c>
      <c r="B14" s="418" t="s">
        <v>342</v>
      </c>
      <c r="D14" s="416">
        <v>1513218</v>
      </c>
      <c r="E14" s="416">
        <v>37564</v>
      </c>
      <c r="F14" s="416">
        <v>1102922</v>
      </c>
      <c r="G14" s="416">
        <v>81315000</v>
      </c>
      <c r="H14" s="416">
        <v>702725</v>
      </c>
      <c r="J14" s="416">
        <v>601697</v>
      </c>
      <c r="K14" s="416">
        <v>263929</v>
      </c>
      <c r="L14" s="416">
        <v>4674931</v>
      </c>
      <c r="M14" s="416">
        <v>14226000</v>
      </c>
      <c r="N14" s="416">
        <v>1228898</v>
      </c>
      <c r="O14" s="416">
        <v>1139782</v>
      </c>
      <c r="P14" s="416">
        <v>137629</v>
      </c>
      <c r="Q14" s="416">
        <v>1911533</v>
      </c>
    </row>
    <row r="15" spans="1:17" x14ac:dyDescent="0.3">
      <c r="A15" s="430">
        <v>104</v>
      </c>
      <c r="B15" s="418" t="s">
        <v>346</v>
      </c>
      <c r="D15" s="416">
        <v>37943823</v>
      </c>
      <c r="E15" s="416">
        <v>8751282</v>
      </c>
      <c r="F15" s="416">
        <v>16454731</v>
      </c>
      <c r="G15" s="416">
        <v>665767000</v>
      </c>
      <c r="H15" s="416">
        <v>1911068</v>
      </c>
      <c r="J15" s="416">
        <v>10532912</v>
      </c>
      <c r="K15" s="416">
        <v>2103443</v>
      </c>
      <c r="L15" s="416">
        <v>1902442</v>
      </c>
      <c r="M15" s="416">
        <v>98023000</v>
      </c>
      <c r="N15" s="416">
        <v>4508688</v>
      </c>
      <c r="O15" s="416">
        <v>2328881</v>
      </c>
      <c r="P15" s="416">
        <v>2868027</v>
      </c>
      <c r="Q15" s="416">
        <v>-6777603</v>
      </c>
    </row>
    <row r="16" spans="1:17" x14ac:dyDescent="0.3">
      <c r="A16" s="430">
        <v>107</v>
      </c>
      <c r="B16" s="418" t="s">
        <v>347</v>
      </c>
      <c r="D16" s="416">
        <v>424762027</v>
      </c>
      <c r="E16" s="416">
        <v>169127576</v>
      </c>
      <c r="F16" s="416">
        <v>313390166</v>
      </c>
      <c r="G16" s="416">
        <v>7290964000</v>
      </c>
      <c r="H16" s="416">
        <v>69775998</v>
      </c>
      <c r="J16" s="416">
        <v>255818283</v>
      </c>
      <c r="K16" s="416">
        <v>38282461</v>
      </c>
      <c r="L16" s="416">
        <v>234202700</v>
      </c>
      <c r="M16" s="416">
        <v>1211493000</v>
      </c>
      <c r="N16" s="416">
        <v>96843418</v>
      </c>
      <c r="O16" s="416">
        <v>137462689</v>
      </c>
      <c r="P16" s="416">
        <v>63598190</v>
      </c>
      <c r="Q16" s="416">
        <v>195759812</v>
      </c>
    </row>
    <row r="17" spans="1:17" x14ac:dyDescent="0.3">
      <c r="A17" s="430">
        <v>108</v>
      </c>
      <c r="B17" s="418" t="s">
        <v>348</v>
      </c>
      <c r="D17" s="416">
        <v>431677457</v>
      </c>
      <c r="E17" s="416">
        <v>153865519</v>
      </c>
      <c r="F17" s="416">
        <v>301836986</v>
      </c>
      <c r="G17" s="416">
        <v>7458939000</v>
      </c>
      <c r="H17" s="416">
        <v>72353682</v>
      </c>
      <c r="J17" s="416">
        <v>256746247</v>
      </c>
      <c r="K17" s="416">
        <v>44212094</v>
      </c>
      <c r="L17" s="416">
        <v>241168139</v>
      </c>
      <c r="M17" s="416">
        <v>1136653000</v>
      </c>
      <c r="N17" s="416">
        <v>102640507</v>
      </c>
      <c r="O17" s="416">
        <v>141902425</v>
      </c>
      <c r="P17" s="416">
        <v>64311063</v>
      </c>
      <c r="Q17" s="416">
        <v>199380472</v>
      </c>
    </row>
    <row r="18" spans="1:17" x14ac:dyDescent="0.3">
      <c r="A18" s="430">
        <v>194</v>
      </c>
      <c r="B18" s="418" t="s">
        <v>353</v>
      </c>
      <c r="F18" s="416">
        <v>471703</v>
      </c>
      <c r="G18" s="416">
        <v>19419000</v>
      </c>
      <c r="H18" s="416">
        <v>605810</v>
      </c>
      <c r="K18" s="416">
        <v>227049</v>
      </c>
      <c r="M18" s="416">
        <v>644000</v>
      </c>
      <c r="O18" s="416">
        <v>1229385</v>
      </c>
      <c r="Q18" s="416">
        <v>2435611</v>
      </c>
    </row>
    <row r="19" spans="1:17" x14ac:dyDescent="0.3">
      <c r="A19" s="430">
        <v>294</v>
      </c>
      <c r="B19" s="418" t="s">
        <v>354</v>
      </c>
      <c r="D19" s="416">
        <v>45487764</v>
      </c>
      <c r="E19" s="416">
        <v>22151466</v>
      </c>
      <c r="F19" s="416">
        <v>14248712</v>
      </c>
      <c r="G19" s="416">
        <v>585166000</v>
      </c>
      <c r="H19" s="416">
        <v>4941048</v>
      </c>
      <c r="J19" s="416">
        <v>6150782</v>
      </c>
      <c r="K19" s="416">
        <v>-1261008</v>
      </c>
      <c r="L19" s="416">
        <v>-1322033</v>
      </c>
      <c r="M19" s="416">
        <v>134592000</v>
      </c>
      <c r="N19" s="416">
        <v>4800310</v>
      </c>
      <c r="O19" s="416">
        <v>6880864</v>
      </c>
      <c r="P19" s="416">
        <v>1196385</v>
      </c>
      <c r="Q19" s="416">
        <v>4807542</v>
      </c>
    </row>
    <row r="20" spans="1:17" x14ac:dyDescent="0.3">
      <c r="A20" s="430">
        <v>502</v>
      </c>
      <c r="B20" s="418" t="s">
        <v>55</v>
      </c>
      <c r="D20" s="416">
        <v>411408292</v>
      </c>
      <c r="E20" s="416">
        <v>207574234</v>
      </c>
      <c r="F20" s="416">
        <v>183711156</v>
      </c>
      <c r="G20" s="416">
        <v>7616480000</v>
      </c>
      <c r="H20" s="416">
        <v>20623439</v>
      </c>
      <c r="J20" s="416">
        <v>92102892</v>
      </c>
      <c r="K20" s="416">
        <v>16072084</v>
      </c>
      <c r="L20" s="416">
        <v>88582986</v>
      </c>
      <c r="M20" s="416">
        <v>898485000</v>
      </c>
      <c r="N20" s="416">
        <v>6147576</v>
      </c>
      <c r="O20" s="416">
        <v>18806733</v>
      </c>
      <c r="P20" s="416">
        <v>9006782</v>
      </c>
      <c r="Q20" s="416">
        <v>131730053</v>
      </c>
    </row>
    <row r="21" spans="1:17" x14ac:dyDescent="0.3">
      <c r="A21" s="430">
        <v>503</v>
      </c>
      <c r="B21" s="418" t="s">
        <v>56</v>
      </c>
      <c r="E21" s="416">
        <v>8145782</v>
      </c>
      <c r="F21" s="416">
        <v>22422326</v>
      </c>
      <c r="G21" s="416">
        <v>228412000</v>
      </c>
      <c r="H21" s="416">
        <v>4908623</v>
      </c>
      <c r="K21" s="416">
        <v>13805368</v>
      </c>
      <c r="L21" s="416">
        <v>115609950</v>
      </c>
      <c r="M21" s="416">
        <v>42014000</v>
      </c>
      <c r="N21" s="416">
        <v>88278416</v>
      </c>
      <c r="O21" s="416">
        <v>39733147</v>
      </c>
      <c r="P21" s="416">
        <v>19358847</v>
      </c>
      <c r="Q21" s="416">
        <v>4807154</v>
      </c>
    </row>
    <row r="22" spans="1:17" x14ac:dyDescent="0.3">
      <c r="A22" s="430">
        <v>534</v>
      </c>
      <c r="B22" s="418" t="s">
        <v>363</v>
      </c>
      <c r="D22" s="416">
        <v>21983930</v>
      </c>
      <c r="E22" s="416">
        <v>7466701</v>
      </c>
      <c r="F22" s="416">
        <v>6262123</v>
      </c>
      <c r="G22" s="416">
        <v>234701000</v>
      </c>
      <c r="H22" s="416">
        <v>2505557</v>
      </c>
      <c r="J22" s="416">
        <v>9914268</v>
      </c>
      <c r="K22" s="416">
        <v>1582691</v>
      </c>
      <c r="L22" s="416">
        <v>9169071</v>
      </c>
      <c r="M22" s="416">
        <v>60604000</v>
      </c>
      <c r="N22" s="416">
        <v>3943667</v>
      </c>
      <c r="O22" s="416">
        <v>6148556</v>
      </c>
      <c r="P22" s="416">
        <v>2554816</v>
      </c>
      <c r="Q22" s="416">
        <v>7842688</v>
      </c>
    </row>
    <row r="23" spans="1:17" ht="72" x14ac:dyDescent="0.3">
      <c r="A23" s="430">
        <v>547</v>
      </c>
      <c r="B23" s="418" t="s">
        <v>366</v>
      </c>
      <c r="D23" s="416">
        <v>3</v>
      </c>
      <c r="E23" s="416">
        <v>2</v>
      </c>
      <c r="F23" s="416">
        <v>2</v>
      </c>
      <c r="G23" s="416">
        <v>3</v>
      </c>
      <c r="H23" s="416">
        <v>2</v>
      </c>
      <c r="J23" s="416">
        <v>2</v>
      </c>
      <c r="K23" s="416">
        <v>2</v>
      </c>
      <c r="L23" s="416">
        <v>3</v>
      </c>
      <c r="M23" s="416">
        <v>2</v>
      </c>
      <c r="N23" s="416">
        <v>2</v>
      </c>
      <c r="O23" s="416">
        <v>1</v>
      </c>
      <c r="P23" s="416">
        <v>2</v>
      </c>
      <c r="Q23" s="416">
        <v>2</v>
      </c>
    </row>
    <row r="24" spans="1:17" ht="28.8" x14ac:dyDescent="0.3">
      <c r="A24" s="430">
        <v>554</v>
      </c>
      <c r="B24" s="418" t="s">
        <v>170</v>
      </c>
      <c r="F24" s="416">
        <v>1143425</v>
      </c>
      <c r="G24" s="416">
        <v>40634033</v>
      </c>
      <c r="M24" s="416">
        <v>8060491</v>
      </c>
    </row>
    <row r="25" spans="1:17" ht="28.8" x14ac:dyDescent="0.3">
      <c r="A25" s="430">
        <v>555</v>
      </c>
      <c r="B25" s="418" t="s">
        <v>171</v>
      </c>
      <c r="F25" s="416">
        <v>718830</v>
      </c>
      <c r="G25" s="416">
        <v>10139478</v>
      </c>
      <c r="M25" s="416">
        <v>5638988</v>
      </c>
    </row>
    <row r="26" spans="1:17" ht="28.8" x14ac:dyDescent="0.3">
      <c r="A26" s="430">
        <v>556</v>
      </c>
      <c r="B26" s="418" t="s">
        <v>172</v>
      </c>
      <c r="F26" s="416">
        <v>0</v>
      </c>
      <c r="G26" s="416">
        <v>6793364</v>
      </c>
      <c r="M26" s="416">
        <v>4384640</v>
      </c>
    </row>
    <row r="27" spans="1:17" ht="28.8" x14ac:dyDescent="0.3">
      <c r="A27" s="430">
        <v>557</v>
      </c>
      <c r="B27" s="418" t="s">
        <v>173</v>
      </c>
      <c r="F27" s="416">
        <v>0</v>
      </c>
      <c r="G27" s="416">
        <v>3752571</v>
      </c>
      <c r="M27" s="416">
        <v>3385672</v>
      </c>
    </row>
    <row r="28" spans="1:17" x14ac:dyDescent="0.3">
      <c r="A28" s="430">
        <v>577</v>
      </c>
      <c r="B28" s="418" t="s">
        <v>379</v>
      </c>
      <c r="D28" s="416">
        <v>1</v>
      </c>
      <c r="F28" s="416">
        <v>1</v>
      </c>
      <c r="M28" s="416">
        <v>1</v>
      </c>
      <c r="N28" s="416">
        <v>1</v>
      </c>
    </row>
    <row r="29" spans="1:17" x14ac:dyDescent="0.3">
      <c r="A29" s="430">
        <v>591</v>
      </c>
      <c r="B29" s="418" t="s">
        <v>179</v>
      </c>
      <c r="D29" s="416">
        <v>431677457</v>
      </c>
      <c r="E29" s="416">
        <v>153865519</v>
      </c>
      <c r="F29" s="416">
        <v>303013710</v>
      </c>
      <c r="G29" s="416">
        <v>7458939000</v>
      </c>
      <c r="H29" s="416">
        <v>72353682</v>
      </c>
      <c r="J29" s="416">
        <v>257347944</v>
      </c>
      <c r="K29" s="416">
        <v>44212094</v>
      </c>
      <c r="L29" s="416">
        <v>246200216</v>
      </c>
      <c r="M29" s="416">
        <v>1150879000</v>
      </c>
      <c r="N29" s="416">
        <v>103869405</v>
      </c>
      <c r="O29" s="416">
        <v>141902425</v>
      </c>
      <c r="P29" s="416">
        <v>64480890</v>
      </c>
      <c r="Q29" s="416">
        <v>199380472</v>
      </c>
    </row>
    <row r="30" spans="1:17" x14ac:dyDescent="0.3">
      <c r="A30" s="430">
        <v>592</v>
      </c>
      <c r="B30" s="418" t="s">
        <v>180</v>
      </c>
      <c r="D30" s="416">
        <v>45487764</v>
      </c>
      <c r="E30" s="416">
        <v>22151466</v>
      </c>
      <c r="F30" s="416">
        <v>14248712</v>
      </c>
      <c r="G30" s="416">
        <v>585166000</v>
      </c>
      <c r="H30" s="416">
        <v>4941048</v>
      </c>
      <c r="J30" s="416">
        <v>6150782</v>
      </c>
      <c r="K30" s="416">
        <v>-1261008</v>
      </c>
      <c r="L30" s="416">
        <v>-1322033</v>
      </c>
      <c r="M30" s="416">
        <v>134592000</v>
      </c>
      <c r="N30" s="416">
        <v>4800310</v>
      </c>
      <c r="O30" s="416">
        <v>6880864</v>
      </c>
      <c r="P30" s="416">
        <v>1196385</v>
      </c>
      <c r="Q30" s="416">
        <v>4807542</v>
      </c>
    </row>
    <row r="31" spans="1:17" ht="129.6" x14ac:dyDescent="0.3">
      <c r="A31" s="430">
        <v>603</v>
      </c>
      <c r="B31" s="418" t="s">
        <v>477</v>
      </c>
      <c r="D31" s="416">
        <v>1</v>
      </c>
      <c r="E31" s="416">
        <v>0</v>
      </c>
      <c r="F31" s="416">
        <v>1</v>
      </c>
      <c r="G31" s="416">
        <v>1</v>
      </c>
      <c r="H31" s="416">
        <v>1</v>
      </c>
      <c r="J31" s="416">
        <v>1</v>
      </c>
      <c r="K31" s="416">
        <v>0</v>
      </c>
      <c r="L31" s="416">
        <v>1</v>
      </c>
      <c r="M31" s="416">
        <v>2</v>
      </c>
      <c r="N31" s="416">
        <v>1</v>
      </c>
      <c r="O31" s="416">
        <v>1</v>
      </c>
      <c r="P31" s="416">
        <v>1</v>
      </c>
      <c r="Q31" s="416">
        <v>0</v>
      </c>
    </row>
    <row r="32" spans="1:17" x14ac:dyDescent="0.3">
      <c r="A32" s="430">
        <v>606</v>
      </c>
      <c r="B32" s="418" t="s">
        <v>391</v>
      </c>
      <c r="F32" s="416">
        <v>1</v>
      </c>
      <c r="G32" s="416">
        <v>1</v>
      </c>
      <c r="M32" s="416">
        <v>1</v>
      </c>
    </row>
    <row r="33" spans="1:17" ht="28.8" x14ac:dyDescent="0.3">
      <c r="A33" s="430">
        <v>620</v>
      </c>
      <c r="B33" s="418" t="s">
        <v>393</v>
      </c>
      <c r="D33" s="416">
        <v>2</v>
      </c>
      <c r="E33" s="416">
        <v>2</v>
      </c>
      <c r="F33" s="416">
        <v>1</v>
      </c>
      <c r="G33" s="416">
        <v>1</v>
      </c>
      <c r="H33" s="416">
        <v>2</v>
      </c>
      <c r="J33" s="416">
        <v>1</v>
      </c>
      <c r="K33" s="416">
        <v>2</v>
      </c>
      <c r="L33" s="416">
        <v>1</v>
      </c>
      <c r="M33" s="416">
        <v>2</v>
      </c>
      <c r="N33" s="416">
        <v>2</v>
      </c>
      <c r="O33" s="416">
        <v>2</v>
      </c>
      <c r="P33" s="416">
        <v>2</v>
      </c>
      <c r="Q33" s="416">
        <v>2</v>
      </c>
    </row>
    <row r="34" spans="1:17" ht="43.2" x14ac:dyDescent="0.3">
      <c r="A34" s="430">
        <v>621</v>
      </c>
      <c r="B34" s="418" t="s">
        <v>394</v>
      </c>
      <c r="F34" s="416">
        <v>0</v>
      </c>
    </row>
    <row r="35" spans="1:17" ht="57.6" x14ac:dyDescent="0.3">
      <c r="A35" s="430">
        <v>622</v>
      </c>
      <c r="B35" s="418" t="s">
        <v>395</v>
      </c>
      <c r="F35" s="416">
        <v>0</v>
      </c>
      <c r="H35" s="416">
        <v>10984712</v>
      </c>
      <c r="N35" s="416">
        <v>1601091</v>
      </c>
    </row>
    <row r="36" spans="1:17" x14ac:dyDescent="0.3">
      <c r="A36" s="430">
        <v>659</v>
      </c>
      <c r="B36" s="418" t="s">
        <v>416</v>
      </c>
      <c r="D36" s="416">
        <v>5874865</v>
      </c>
      <c r="F36" s="416">
        <v>0</v>
      </c>
      <c r="G36" s="416">
        <v>27389123</v>
      </c>
      <c r="L36" s="416">
        <v>457146000</v>
      </c>
    </row>
    <row r="37" spans="1:17" x14ac:dyDescent="0.3">
      <c r="A37" s="430">
        <v>660</v>
      </c>
      <c r="B37" s="418" t="s">
        <v>417</v>
      </c>
      <c r="D37" s="416">
        <v>7733597</v>
      </c>
      <c r="F37" s="416">
        <v>0</v>
      </c>
      <c r="G37" s="416">
        <v>9</v>
      </c>
      <c r="L37" s="416">
        <v>457146000</v>
      </c>
    </row>
    <row r="38" spans="1:17" x14ac:dyDescent="0.3">
      <c r="A38" s="430">
        <v>661</v>
      </c>
      <c r="B38" s="418" t="s">
        <v>224</v>
      </c>
      <c r="D38" s="416">
        <v>1858732</v>
      </c>
      <c r="E38" s="416">
        <v>0</v>
      </c>
      <c r="F38" s="416">
        <v>0</v>
      </c>
      <c r="G38" s="416">
        <v>0</v>
      </c>
      <c r="H38" s="416">
        <v>0</v>
      </c>
      <c r="J38" s="416">
        <v>0</v>
      </c>
      <c r="K38" s="416">
        <v>0</v>
      </c>
      <c r="L38" s="416">
        <v>0</v>
      </c>
      <c r="M38" s="416">
        <v>0</v>
      </c>
      <c r="N38" s="416">
        <v>0</v>
      </c>
      <c r="O38" s="416">
        <v>0</v>
      </c>
      <c r="P38" s="416">
        <v>0</v>
      </c>
      <c r="Q38" s="416">
        <v>0</v>
      </c>
    </row>
    <row r="39" spans="1:17" x14ac:dyDescent="0.3">
      <c r="A39" s="430">
        <v>662</v>
      </c>
      <c r="B39" s="418" t="s">
        <v>241</v>
      </c>
      <c r="F39" s="416">
        <v>0</v>
      </c>
      <c r="G39" s="416">
        <v>7507746</v>
      </c>
      <c r="M39" s="416">
        <v>1445611</v>
      </c>
    </row>
    <row r="40" spans="1:17" x14ac:dyDescent="0.3">
      <c r="A40" s="430">
        <v>663</v>
      </c>
      <c r="B40" s="418" t="s">
        <v>418</v>
      </c>
      <c r="F40" s="416">
        <v>0</v>
      </c>
      <c r="G40" s="416">
        <v>856897</v>
      </c>
      <c r="L40" s="416">
        <v>10617331</v>
      </c>
      <c r="M40" s="416">
        <v>2174181</v>
      </c>
    </row>
    <row r="41" spans="1:17" ht="28.8" x14ac:dyDescent="0.3">
      <c r="A41" s="430">
        <v>900</v>
      </c>
      <c r="B41" s="418" t="s">
        <v>478</v>
      </c>
      <c r="D41" s="416" t="s">
        <v>17</v>
      </c>
      <c r="E41" s="416" t="s">
        <v>16</v>
      </c>
      <c r="F41" s="416" t="s">
        <v>16</v>
      </c>
      <c r="G41" s="416" t="s">
        <v>17</v>
      </c>
      <c r="H41" s="416" t="s">
        <v>16</v>
      </c>
      <c r="J41" s="416" t="s">
        <v>17</v>
      </c>
      <c r="K41" s="416" t="s">
        <v>16</v>
      </c>
      <c r="L41" s="416" t="s">
        <v>17</v>
      </c>
      <c r="M41" s="416" t="s">
        <v>16</v>
      </c>
      <c r="N41" s="416" t="s">
        <v>16</v>
      </c>
      <c r="O41" s="416" t="s">
        <v>16</v>
      </c>
      <c r="P41" s="416" t="s">
        <v>16</v>
      </c>
      <c r="Q41" s="416" t="s">
        <v>16</v>
      </c>
    </row>
    <row r="42" spans="1:17" ht="28.8" x14ac:dyDescent="0.3">
      <c r="A42" s="430">
        <v>901</v>
      </c>
      <c r="B42" s="418" t="s">
        <v>479</v>
      </c>
      <c r="D42" s="416" t="s">
        <v>589</v>
      </c>
      <c r="E42" s="416" t="s">
        <v>590</v>
      </c>
      <c r="F42" s="416" t="s">
        <v>591</v>
      </c>
      <c r="G42" s="416" t="s">
        <v>592</v>
      </c>
      <c r="H42" s="416" t="s">
        <v>593</v>
      </c>
      <c r="J42" s="416" t="s">
        <v>594</v>
      </c>
      <c r="K42" s="416" t="s">
        <v>595</v>
      </c>
      <c r="L42" s="416">
        <v>0</v>
      </c>
      <c r="M42" s="416" t="s">
        <v>596</v>
      </c>
      <c r="N42" s="416" t="s">
        <v>597</v>
      </c>
      <c r="O42" s="416" t="s">
        <v>598</v>
      </c>
      <c r="P42" s="416" t="s">
        <v>599</v>
      </c>
      <c r="Q42" s="416" t="s">
        <v>600</v>
      </c>
    </row>
    <row r="43" spans="1:17" x14ac:dyDescent="0.3">
      <c r="A43" s="430">
        <v>902</v>
      </c>
      <c r="B43" s="418" t="s">
        <v>480</v>
      </c>
      <c r="D43" s="416" t="s">
        <v>601</v>
      </c>
      <c r="E43" s="416" t="s">
        <v>601</v>
      </c>
      <c r="F43" s="416" t="s">
        <v>601</v>
      </c>
      <c r="G43" s="416" t="s">
        <v>602</v>
      </c>
      <c r="H43" s="416" t="s">
        <v>603</v>
      </c>
      <c r="J43" s="416" t="s">
        <v>604</v>
      </c>
      <c r="K43" s="416" t="s">
        <v>605</v>
      </c>
      <c r="L43" s="416" t="s">
        <v>604</v>
      </c>
      <c r="M43" s="416" t="s">
        <v>606</v>
      </c>
      <c r="N43" s="416" t="s">
        <v>603</v>
      </c>
      <c r="O43" s="416" t="s">
        <v>603</v>
      </c>
      <c r="P43" s="416" t="s">
        <v>607</v>
      </c>
      <c r="Q43" s="416" t="s">
        <v>601</v>
      </c>
    </row>
    <row r="44" spans="1:17" x14ac:dyDescent="0.3">
      <c r="A44" s="430">
        <v>903</v>
      </c>
      <c r="B44" s="418" t="s">
        <v>481</v>
      </c>
      <c r="D44" s="416" t="s">
        <v>608</v>
      </c>
      <c r="E44" s="416" t="s">
        <v>608</v>
      </c>
      <c r="F44" s="416" t="s">
        <v>609</v>
      </c>
      <c r="G44" s="416" t="s">
        <v>610</v>
      </c>
      <c r="H44" s="416" t="s">
        <v>611</v>
      </c>
      <c r="J44" s="416" t="s">
        <v>612</v>
      </c>
      <c r="K44" s="416" t="s">
        <v>613</v>
      </c>
      <c r="L44" s="416">
        <v>0</v>
      </c>
      <c r="M44" s="416" t="s">
        <v>614</v>
      </c>
      <c r="N44" s="416" t="s">
        <v>615</v>
      </c>
      <c r="O44" s="416" t="s">
        <v>611</v>
      </c>
      <c r="P44" s="416" t="s">
        <v>609</v>
      </c>
      <c r="Q44" s="416" t="s">
        <v>616</v>
      </c>
    </row>
    <row r="45" spans="1:17" x14ac:dyDescent="0.3">
      <c r="A45" s="430">
        <v>904</v>
      </c>
      <c r="B45" s="418" t="s">
        <v>482</v>
      </c>
      <c r="D45" s="416" t="s">
        <v>617</v>
      </c>
      <c r="E45" s="416" t="s">
        <v>617</v>
      </c>
      <c r="F45" s="416" t="s">
        <v>618</v>
      </c>
      <c r="G45" s="416" t="s">
        <v>619</v>
      </c>
      <c r="H45" s="416" t="s">
        <v>620</v>
      </c>
      <c r="J45" s="416" t="s">
        <v>621</v>
      </c>
      <c r="K45" s="416" t="s">
        <v>622</v>
      </c>
      <c r="L45" s="416">
        <v>0</v>
      </c>
      <c r="M45" s="416" t="s">
        <v>623</v>
      </c>
      <c r="N45" s="416" t="s">
        <v>624</v>
      </c>
      <c r="O45" s="416" t="s">
        <v>620</v>
      </c>
      <c r="P45" s="416" t="s">
        <v>625</v>
      </c>
      <c r="Q45" s="416" t="s">
        <v>618</v>
      </c>
    </row>
    <row r="46" spans="1:17" x14ac:dyDescent="0.3">
      <c r="A46" s="430">
        <v>905</v>
      </c>
      <c r="B46" s="418" t="s">
        <v>483</v>
      </c>
      <c r="D46" s="416" t="s">
        <v>617</v>
      </c>
      <c r="E46" s="416" t="s">
        <v>617</v>
      </c>
      <c r="F46" s="416" t="s">
        <v>626</v>
      </c>
      <c r="G46" s="416" t="s">
        <v>627</v>
      </c>
      <c r="H46" s="416" t="s">
        <v>620</v>
      </c>
      <c r="J46" s="416" t="s">
        <v>621</v>
      </c>
      <c r="K46" s="416" t="s">
        <v>628</v>
      </c>
      <c r="L46" s="416">
        <v>0</v>
      </c>
      <c r="M46" s="416" t="s">
        <v>623</v>
      </c>
      <c r="N46" s="416" t="s">
        <v>624</v>
      </c>
      <c r="O46" s="416">
        <v>0</v>
      </c>
      <c r="P46" s="416" t="s">
        <v>625</v>
      </c>
      <c r="Q46" s="416" t="s">
        <v>618</v>
      </c>
    </row>
    <row r="47" spans="1:17" x14ac:dyDescent="0.3">
      <c r="A47" s="430">
        <v>906</v>
      </c>
      <c r="B47" s="418" t="s">
        <v>419</v>
      </c>
      <c r="D47" s="416">
        <v>1</v>
      </c>
      <c r="E47" s="416">
        <v>1</v>
      </c>
      <c r="F47" s="416">
        <v>1</v>
      </c>
      <c r="G47" s="416">
        <v>1</v>
      </c>
      <c r="H47" s="416">
        <v>1</v>
      </c>
      <c r="J47" s="416">
        <v>1</v>
      </c>
      <c r="K47" s="416">
        <v>1</v>
      </c>
      <c r="L47" s="416">
        <v>1</v>
      </c>
      <c r="M47" s="416">
        <v>1</v>
      </c>
      <c r="N47" s="416">
        <v>1</v>
      </c>
      <c r="O47" s="416">
        <v>1</v>
      </c>
      <c r="P47" s="416">
        <v>1</v>
      </c>
      <c r="Q47" s="416">
        <v>1</v>
      </c>
    </row>
    <row r="48" spans="1:17" x14ac:dyDescent="0.3">
      <c r="A48" s="430">
        <v>907</v>
      </c>
      <c r="B48" s="418" t="s">
        <v>420</v>
      </c>
      <c r="D48" s="416">
        <v>2</v>
      </c>
      <c r="E48" s="416">
        <v>2</v>
      </c>
      <c r="F48" s="416">
        <v>2</v>
      </c>
      <c r="G48" s="416">
        <v>2</v>
      </c>
      <c r="H48" s="416">
        <v>2</v>
      </c>
      <c r="J48" s="416">
        <v>2</v>
      </c>
      <c r="K48" s="416">
        <v>2</v>
      </c>
      <c r="L48" s="416">
        <v>2</v>
      </c>
      <c r="M48" s="416">
        <v>2</v>
      </c>
      <c r="N48" s="416">
        <v>2</v>
      </c>
      <c r="O48" s="416">
        <v>2</v>
      </c>
      <c r="P48" s="416">
        <v>2</v>
      </c>
      <c r="Q48" s="416">
        <v>2</v>
      </c>
    </row>
    <row r="49" spans="1:17" x14ac:dyDescent="0.3">
      <c r="A49" s="430">
        <v>917</v>
      </c>
      <c r="B49" s="418" t="s">
        <v>484</v>
      </c>
      <c r="D49" s="416" t="s">
        <v>629</v>
      </c>
      <c r="E49" s="416" t="s">
        <v>629</v>
      </c>
      <c r="F49" s="416" t="s">
        <v>630</v>
      </c>
      <c r="G49" s="416" t="s">
        <v>631</v>
      </c>
      <c r="H49" s="416" t="s">
        <v>632</v>
      </c>
      <c r="J49" s="416" t="s">
        <v>633</v>
      </c>
      <c r="K49" s="416" t="s">
        <v>634</v>
      </c>
      <c r="M49" s="416" t="s">
        <v>635</v>
      </c>
      <c r="N49" s="416" t="s">
        <v>636</v>
      </c>
      <c r="O49" s="416" t="s">
        <v>637</v>
      </c>
      <c r="P49" s="416" t="s">
        <v>638</v>
      </c>
      <c r="Q49" s="416" t="s">
        <v>639</v>
      </c>
    </row>
    <row r="50" spans="1:17" x14ac:dyDescent="0.3">
      <c r="A50" s="430">
        <v>920</v>
      </c>
      <c r="B50" s="418" t="s">
        <v>485</v>
      </c>
      <c r="D50" s="416" t="s">
        <v>486</v>
      </c>
      <c r="E50" s="416" t="s">
        <v>486</v>
      </c>
      <c r="F50" s="416" t="s">
        <v>486</v>
      </c>
      <c r="G50" s="416" t="s">
        <v>640</v>
      </c>
      <c r="H50" s="416" t="s">
        <v>640</v>
      </c>
      <c r="J50" s="416" t="s">
        <v>640</v>
      </c>
      <c r="K50" s="416" t="s">
        <v>486</v>
      </c>
      <c r="L50" s="416" t="s">
        <v>640</v>
      </c>
      <c r="M50" s="416" t="s">
        <v>640</v>
      </c>
      <c r="N50" s="416" t="s">
        <v>486</v>
      </c>
      <c r="O50" s="416" t="s">
        <v>486</v>
      </c>
      <c r="P50" s="416" t="s">
        <v>486</v>
      </c>
      <c r="Q50" s="416" t="s">
        <v>486</v>
      </c>
    </row>
    <row r="51" spans="1:17" x14ac:dyDescent="0.3">
      <c r="A51" s="430">
        <v>921</v>
      </c>
      <c r="B51" s="418" t="s">
        <v>487</v>
      </c>
      <c r="D51" s="416" t="s">
        <v>641</v>
      </c>
      <c r="E51" s="416" t="s">
        <v>629</v>
      </c>
      <c r="F51" s="416" t="s">
        <v>630</v>
      </c>
      <c r="G51" s="416" t="s">
        <v>631</v>
      </c>
      <c r="H51" s="416" t="s">
        <v>632</v>
      </c>
      <c r="J51" s="416" t="s">
        <v>633</v>
      </c>
      <c r="K51" s="416" t="s">
        <v>642</v>
      </c>
      <c r="L51" s="416" t="s">
        <v>643</v>
      </c>
      <c r="M51" s="416" t="s">
        <v>635</v>
      </c>
      <c r="N51" s="416" t="s">
        <v>644</v>
      </c>
      <c r="O51" s="416" t="s">
        <v>645</v>
      </c>
      <c r="P51" s="416" t="s">
        <v>646</v>
      </c>
      <c r="Q51" s="416" t="s">
        <v>647</v>
      </c>
    </row>
    <row r="52" spans="1:17" x14ac:dyDescent="0.3">
      <c r="A52" s="430">
        <v>922</v>
      </c>
      <c r="B52" s="418" t="s">
        <v>488</v>
      </c>
      <c r="D52" s="416" t="s">
        <v>546</v>
      </c>
      <c r="E52" s="416" t="s">
        <v>641</v>
      </c>
      <c r="F52" s="416" t="s">
        <v>648</v>
      </c>
      <c r="G52" s="416" t="s">
        <v>649</v>
      </c>
      <c r="H52" s="416" t="s">
        <v>650</v>
      </c>
      <c r="J52" s="416" t="s">
        <v>651</v>
      </c>
      <c r="K52" s="416" t="s">
        <v>652</v>
      </c>
      <c r="L52" s="416" t="s">
        <v>643</v>
      </c>
      <c r="M52" s="416" t="s">
        <v>635</v>
      </c>
      <c r="N52" s="416" t="s">
        <v>637</v>
      </c>
      <c r="O52" s="416" t="s">
        <v>653</v>
      </c>
      <c r="P52" s="416" t="s">
        <v>638</v>
      </c>
      <c r="Q52" s="416" t="s">
        <v>654</v>
      </c>
    </row>
    <row r="53" spans="1:17" x14ac:dyDescent="0.3">
      <c r="A53" s="430">
        <v>923</v>
      </c>
      <c r="B53" s="418" t="s">
        <v>489</v>
      </c>
      <c r="D53" s="416" t="s">
        <v>655</v>
      </c>
      <c r="E53" s="416" t="s">
        <v>655</v>
      </c>
      <c r="F53" s="416" t="s">
        <v>656</v>
      </c>
      <c r="G53" s="416" t="s">
        <v>657</v>
      </c>
      <c r="H53" s="416" t="s">
        <v>658</v>
      </c>
      <c r="J53" s="416" t="s">
        <v>657</v>
      </c>
      <c r="K53" s="416">
        <v>0</v>
      </c>
      <c r="L53" s="416" t="s">
        <v>657</v>
      </c>
      <c r="M53" s="416" t="s">
        <v>657</v>
      </c>
      <c r="N53" s="416" t="s">
        <v>659</v>
      </c>
      <c r="O53" s="416" t="s">
        <v>659</v>
      </c>
      <c r="P53" s="416" t="s">
        <v>658</v>
      </c>
      <c r="Q53" s="416" t="s">
        <v>655</v>
      </c>
    </row>
    <row r="54" spans="1:17" x14ac:dyDescent="0.3">
      <c r="A54" s="430">
        <v>924</v>
      </c>
      <c r="B54" s="418" t="s">
        <v>490</v>
      </c>
      <c r="D54" s="416" t="s">
        <v>660</v>
      </c>
      <c r="E54" s="416" t="s">
        <v>661</v>
      </c>
      <c r="F54" s="416" t="s">
        <v>662</v>
      </c>
      <c r="G54" s="416" t="s">
        <v>631</v>
      </c>
      <c r="H54" s="416" t="s">
        <v>663</v>
      </c>
      <c r="J54" s="416" t="s">
        <v>664</v>
      </c>
      <c r="L54" s="416" t="s">
        <v>643</v>
      </c>
      <c r="M54" s="416" t="s">
        <v>665</v>
      </c>
      <c r="N54" s="416" t="s">
        <v>666</v>
      </c>
      <c r="O54" s="416" t="s">
        <v>667</v>
      </c>
      <c r="P54" s="416" t="s">
        <v>668</v>
      </c>
      <c r="Q54" s="416" t="s">
        <v>669</v>
      </c>
    </row>
    <row r="55" spans="1:17" x14ac:dyDescent="0.3">
      <c r="A55" s="430">
        <v>925</v>
      </c>
      <c r="B55" s="418" t="s">
        <v>491</v>
      </c>
      <c r="D55" s="416" t="s">
        <v>486</v>
      </c>
      <c r="E55" s="416" t="s">
        <v>486</v>
      </c>
      <c r="F55" s="416" t="s">
        <v>640</v>
      </c>
      <c r="G55" s="416" t="s">
        <v>640</v>
      </c>
      <c r="H55" s="416" t="s">
        <v>640</v>
      </c>
      <c r="J55" s="416" t="s">
        <v>640</v>
      </c>
      <c r="K55" s="416" t="s">
        <v>506</v>
      </c>
      <c r="L55" s="416" t="s">
        <v>640</v>
      </c>
      <c r="M55" s="416" t="s">
        <v>640</v>
      </c>
      <c r="N55" s="416" t="s">
        <v>640</v>
      </c>
      <c r="O55" s="416" t="s">
        <v>640</v>
      </c>
      <c r="P55" s="416" t="s">
        <v>640</v>
      </c>
      <c r="Q55" s="416" t="s">
        <v>486</v>
      </c>
    </row>
    <row r="56" spans="1:17" x14ac:dyDescent="0.3">
      <c r="A56" s="430">
        <v>926</v>
      </c>
      <c r="B56" s="418" t="s">
        <v>492</v>
      </c>
      <c r="D56" s="416" t="s">
        <v>493</v>
      </c>
      <c r="E56" s="416" t="s">
        <v>493</v>
      </c>
      <c r="F56" s="416" t="s">
        <v>670</v>
      </c>
      <c r="G56" s="416" t="s">
        <v>670</v>
      </c>
      <c r="H56" s="416" t="s">
        <v>493</v>
      </c>
      <c r="J56" s="416" t="s">
        <v>670</v>
      </c>
      <c r="K56" s="416">
        <v>0</v>
      </c>
      <c r="L56" s="416" t="s">
        <v>670</v>
      </c>
      <c r="M56" s="416" t="s">
        <v>670</v>
      </c>
      <c r="N56" s="416" t="s">
        <v>670</v>
      </c>
      <c r="O56" s="416" t="s">
        <v>670</v>
      </c>
      <c r="P56" s="416" t="s">
        <v>493</v>
      </c>
      <c r="Q56" s="416" t="s">
        <v>493</v>
      </c>
    </row>
    <row r="57" spans="1:17" x14ac:dyDescent="0.3">
      <c r="A57" s="430">
        <v>927</v>
      </c>
      <c r="B57" s="418" t="s">
        <v>494</v>
      </c>
      <c r="F57" s="416" t="s">
        <v>671</v>
      </c>
      <c r="G57" s="416" t="s">
        <v>649</v>
      </c>
      <c r="J57" s="416" t="s">
        <v>672</v>
      </c>
      <c r="L57" s="416" t="s">
        <v>643</v>
      </c>
      <c r="M57" s="416" t="s">
        <v>665</v>
      </c>
      <c r="O57" s="416" t="s">
        <v>673</v>
      </c>
      <c r="P57" s="416" t="s">
        <v>668</v>
      </c>
      <c r="Q57" s="416" t="s">
        <v>669</v>
      </c>
    </row>
    <row r="58" spans="1:17" x14ac:dyDescent="0.3">
      <c r="A58" s="430">
        <v>928</v>
      </c>
      <c r="B58" s="418" t="s">
        <v>495</v>
      </c>
      <c r="D58" s="416" t="s">
        <v>493</v>
      </c>
      <c r="E58" s="416">
        <v>0</v>
      </c>
      <c r="F58" s="416" t="s">
        <v>493</v>
      </c>
      <c r="G58" s="416" t="s">
        <v>493</v>
      </c>
      <c r="H58" s="416" t="s">
        <v>493</v>
      </c>
      <c r="J58" s="416" t="s">
        <v>493</v>
      </c>
      <c r="K58" s="416">
        <v>0</v>
      </c>
      <c r="L58" s="416" t="s">
        <v>493</v>
      </c>
      <c r="M58" s="416" t="s">
        <v>493</v>
      </c>
      <c r="N58" s="416" t="s">
        <v>670</v>
      </c>
      <c r="O58" s="416" t="s">
        <v>493</v>
      </c>
      <c r="P58" s="416" t="s">
        <v>493</v>
      </c>
      <c r="Q58" s="416">
        <v>0</v>
      </c>
    </row>
    <row r="59" spans="1:17" x14ac:dyDescent="0.3">
      <c r="A59" s="430">
        <v>929</v>
      </c>
      <c r="B59" s="418" t="s">
        <v>496</v>
      </c>
      <c r="D59" s="416">
        <v>2</v>
      </c>
      <c r="E59" s="416">
        <v>0</v>
      </c>
      <c r="F59" s="416">
        <v>2</v>
      </c>
      <c r="G59" s="416">
        <v>2</v>
      </c>
      <c r="H59" s="416">
        <v>2</v>
      </c>
      <c r="J59" s="416">
        <v>2</v>
      </c>
      <c r="K59" s="416">
        <v>0</v>
      </c>
      <c r="L59" s="416">
        <v>2</v>
      </c>
      <c r="M59" s="416">
        <v>2</v>
      </c>
      <c r="N59" s="416">
        <v>2</v>
      </c>
      <c r="O59" s="416">
        <v>2</v>
      </c>
      <c r="P59" s="416">
        <v>2</v>
      </c>
      <c r="Q59" s="416">
        <v>0</v>
      </c>
    </row>
    <row r="60" spans="1:17" x14ac:dyDescent="0.3">
      <c r="A60" s="430">
        <v>930</v>
      </c>
      <c r="B60" s="418" t="s">
        <v>497</v>
      </c>
      <c r="D60" s="416">
        <v>2</v>
      </c>
      <c r="E60" s="416">
        <v>0</v>
      </c>
      <c r="F60" s="416">
        <v>2</v>
      </c>
      <c r="G60" s="416">
        <v>2</v>
      </c>
      <c r="H60" s="416">
        <v>2</v>
      </c>
      <c r="J60" s="416">
        <v>2</v>
      </c>
      <c r="K60" s="416">
        <v>0</v>
      </c>
      <c r="L60" s="416">
        <v>2</v>
      </c>
      <c r="M60" s="416">
        <v>2</v>
      </c>
      <c r="N60" s="416">
        <v>2</v>
      </c>
      <c r="O60" s="416">
        <v>2</v>
      </c>
      <c r="P60" s="416">
        <v>2</v>
      </c>
      <c r="Q60" s="416">
        <v>0</v>
      </c>
    </row>
    <row r="61" spans="1:17" x14ac:dyDescent="0.3">
      <c r="A61" s="430">
        <v>931</v>
      </c>
      <c r="B61" s="418" t="s">
        <v>498</v>
      </c>
      <c r="D61" s="416">
        <v>2</v>
      </c>
      <c r="E61" s="416">
        <v>0</v>
      </c>
      <c r="F61" s="416">
        <v>2</v>
      </c>
      <c r="G61" s="416">
        <v>2</v>
      </c>
      <c r="H61" s="416">
        <v>2</v>
      </c>
      <c r="J61" s="416">
        <v>2</v>
      </c>
      <c r="K61" s="416">
        <v>0</v>
      </c>
      <c r="L61" s="416">
        <v>2</v>
      </c>
      <c r="M61" s="416">
        <v>2</v>
      </c>
      <c r="N61" s="416">
        <v>2</v>
      </c>
      <c r="O61" s="416">
        <v>2</v>
      </c>
      <c r="P61" s="416">
        <v>2</v>
      </c>
      <c r="Q61" s="416">
        <v>0</v>
      </c>
    </row>
    <row r="62" spans="1:17" x14ac:dyDescent="0.3">
      <c r="A62" s="430">
        <v>932</v>
      </c>
      <c r="B62" s="418" t="s">
        <v>499</v>
      </c>
      <c r="D62" s="416">
        <v>2</v>
      </c>
      <c r="E62" s="416">
        <v>0</v>
      </c>
      <c r="F62" s="416">
        <v>2</v>
      </c>
      <c r="G62" s="416">
        <v>2</v>
      </c>
      <c r="H62" s="416">
        <v>2</v>
      </c>
      <c r="J62" s="416">
        <v>2</v>
      </c>
      <c r="K62" s="416">
        <v>0</v>
      </c>
      <c r="L62" s="416">
        <v>2</v>
      </c>
      <c r="M62" s="416">
        <v>2</v>
      </c>
      <c r="N62" s="416">
        <v>2</v>
      </c>
      <c r="O62" s="416">
        <v>2</v>
      </c>
      <c r="P62" s="416">
        <v>2</v>
      </c>
      <c r="Q62" s="416">
        <v>0</v>
      </c>
    </row>
    <row r="63" spans="1:17" x14ac:dyDescent="0.3">
      <c r="A63" s="430">
        <v>933</v>
      </c>
      <c r="B63" s="418" t="s">
        <v>500</v>
      </c>
      <c r="D63" s="416" t="s">
        <v>670</v>
      </c>
      <c r="E63" s="416">
        <v>0</v>
      </c>
      <c r="F63" s="416" t="s">
        <v>670</v>
      </c>
      <c r="G63" s="416" t="s">
        <v>670</v>
      </c>
      <c r="H63" s="416" t="s">
        <v>670</v>
      </c>
      <c r="J63" s="416" t="s">
        <v>670</v>
      </c>
      <c r="K63" s="416">
        <v>0</v>
      </c>
      <c r="L63" s="416" t="s">
        <v>670</v>
      </c>
      <c r="M63" s="416" t="s">
        <v>670</v>
      </c>
      <c r="N63" s="416">
        <v>0</v>
      </c>
      <c r="O63" s="416" t="s">
        <v>670</v>
      </c>
      <c r="P63" s="416" t="s">
        <v>670</v>
      </c>
      <c r="Q63" s="416">
        <v>0</v>
      </c>
    </row>
    <row r="64" spans="1:17" x14ac:dyDescent="0.3">
      <c r="A64" s="430">
        <v>934</v>
      </c>
      <c r="B64" s="418" t="s">
        <v>501</v>
      </c>
      <c r="D64" s="416">
        <v>0</v>
      </c>
      <c r="E64" s="416">
        <v>0</v>
      </c>
      <c r="F64" s="416">
        <v>0</v>
      </c>
      <c r="G64" s="416">
        <v>0</v>
      </c>
      <c r="H64" s="416">
        <v>0</v>
      </c>
      <c r="J64" s="416">
        <v>0</v>
      </c>
      <c r="K64" s="416">
        <v>0</v>
      </c>
      <c r="L64" s="416">
        <v>0</v>
      </c>
      <c r="M64" s="416">
        <v>0</v>
      </c>
      <c r="N64" s="416">
        <v>0</v>
      </c>
      <c r="O64" s="416">
        <v>0</v>
      </c>
      <c r="P64" s="416">
        <v>0</v>
      </c>
      <c r="Q64" s="416">
        <v>0</v>
      </c>
    </row>
    <row r="65" spans="1:17" x14ac:dyDescent="0.3">
      <c r="A65" s="430">
        <v>936</v>
      </c>
      <c r="B65" s="418" t="s">
        <v>502</v>
      </c>
      <c r="N65" s="416" t="s">
        <v>667</v>
      </c>
    </row>
    <row r="66" spans="1:17" x14ac:dyDescent="0.3">
      <c r="A66" s="430">
        <v>937</v>
      </c>
      <c r="B66" s="418" t="s">
        <v>503</v>
      </c>
      <c r="F66" s="416" t="s">
        <v>674</v>
      </c>
    </row>
    <row r="67" spans="1:17" x14ac:dyDescent="0.3">
      <c r="A67" s="430">
        <v>938</v>
      </c>
      <c r="B67" s="418" t="s">
        <v>504</v>
      </c>
    </row>
    <row r="68" spans="1:17" x14ac:dyDescent="0.3">
      <c r="A68" s="430">
        <v>939</v>
      </c>
      <c r="B68" s="418" t="s">
        <v>505</v>
      </c>
      <c r="D68" s="416" t="s">
        <v>506</v>
      </c>
      <c r="E68" s="416" t="s">
        <v>506</v>
      </c>
      <c r="F68" s="416" t="s">
        <v>675</v>
      </c>
      <c r="G68" s="416" t="s">
        <v>676</v>
      </c>
      <c r="H68" s="416" t="s">
        <v>506</v>
      </c>
      <c r="J68" s="416" t="s">
        <v>657</v>
      </c>
      <c r="K68" s="416" t="s">
        <v>506</v>
      </c>
      <c r="L68" s="416" t="s">
        <v>657</v>
      </c>
      <c r="M68" s="416" t="s">
        <v>676</v>
      </c>
      <c r="N68" s="416" t="s">
        <v>676</v>
      </c>
      <c r="O68" s="416" t="s">
        <v>676</v>
      </c>
      <c r="P68" s="416" t="s">
        <v>506</v>
      </c>
      <c r="Q68" s="416" t="s">
        <v>506</v>
      </c>
    </row>
    <row r="69" spans="1:17" x14ac:dyDescent="0.3">
      <c r="A69" s="430">
        <v>940</v>
      </c>
      <c r="B69" s="418" t="s">
        <v>507</v>
      </c>
      <c r="F69" s="416" t="s">
        <v>677</v>
      </c>
      <c r="G69" s="416" t="s">
        <v>631</v>
      </c>
      <c r="J69" s="416" t="s">
        <v>664</v>
      </c>
      <c r="L69" s="416" t="s">
        <v>643</v>
      </c>
      <c r="M69" s="416" t="s">
        <v>678</v>
      </c>
      <c r="N69" s="416" t="s">
        <v>679</v>
      </c>
      <c r="O69" s="416" t="s">
        <v>680</v>
      </c>
    </row>
    <row r="70" spans="1:17" x14ac:dyDescent="0.3">
      <c r="A70" s="430">
        <v>941</v>
      </c>
      <c r="B70" s="418" t="s">
        <v>508</v>
      </c>
      <c r="F70" s="416" t="s">
        <v>674</v>
      </c>
      <c r="G70" s="416" t="s">
        <v>631</v>
      </c>
      <c r="L70" s="416" t="s">
        <v>643</v>
      </c>
      <c r="M70" s="416" t="s">
        <v>678</v>
      </c>
      <c r="N70" s="416" t="s">
        <v>679</v>
      </c>
      <c r="O70" s="416" t="s">
        <v>680</v>
      </c>
    </row>
    <row r="71" spans="1:17" x14ac:dyDescent="0.3">
      <c r="A71" s="430">
        <v>942</v>
      </c>
      <c r="B71" s="418" t="s">
        <v>509</v>
      </c>
      <c r="D71" s="416">
        <v>0</v>
      </c>
      <c r="E71" s="416">
        <v>0</v>
      </c>
      <c r="F71" s="416">
        <v>1</v>
      </c>
      <c r="G71" s="416">
        <v>2</v>
      </c>
      <c r="H71" s="416">
        <v>0</v>
      </c>
      <c r="J71" s="416">
        <v>0</v>
      </c>
      <c r="K71" s="416">
        <v>0</v>
      </c>
      <c r="L71" s="416">
        <v>0</v>
      </c>
      <c r="M71" s="416">
        <v>4</v>
      </c>
      <c r="N71" s="416">
        <v>0</v>
      </c>
      <c r="O71" s="416">
        <v>0</v>
      </c>
      <c r="P71" s="416">
        <v>0</v>
      </c>
      <c r="Q71" s="416">
        <v>0</v>
      </c>
    </row>
    <row r="72" spans="1:17" x14ac:dyDescent="0.3">
      <c r="A72" s="430">
        <v>943</v>
      </c>
      <c r="B72" s="418" t="s">
        <v>510</v>
      </c>
      <c r="D72" s="416">
        <v>0</v>
      </c>
      <c r="E72" s="416">
        <v>0</v>
      </c>
      <c r="F72" s="416" t="s">
        <v>681</v>
      </c>
      <c r="G72" s="416" t="s">
        <v>681</v>
      </c>
      <c r="H72" s="416">
        <v>0</v>
      </c>
      <c r="J72" s="416" t="s">
        <v>682</v>
      </c>
      <c r="K72" s="416">
        <v>0</v>
      </c>
      <c r="L72" s="416" t="s">
        <v>682</v>
      </c>
      <c r="M72" s="416" t="s">
        <v>681</v>
      </c>
      <c r="N72" s="416" t="s">
        <v>682</v>
      </c>
      <c r="O72" s="416" t="s">
        <v>682</v>
      </c>
      <c r="P72" s="416">
        <v>0</v>
      </c>
      <c r="Q72" s="416">
        <v>0</v>
      </c>
    </row>
    <row r="73" spans="1:17" x14ac:dyDescent="0.3">
      <c r="A73" s="430">
        <v>944</v>
      </c>
      <c r="B73" s="418" t="s">
        <v>511</v>
      </c>
      <c r="D73" s="416">
        <v>0</v>
      </c>
      <c r="E73" s="416">
        <v>0</v>
      </c>
      <c r="F73" s="416" t="s">
        <v>683</v>
      </c>
      <c r="G73" s="416">
        <v>0</v>
      </c>
      <c r="H73" s="416">
        <v>0</v>
      </c>
      <c r="J73" s="416">
        <v>0</v>
      </c>
      <c r="K73" s="416">
        <v>0</v>
      </c>
      <c r="L73" s="416">
        <v>0</v>
      </c>
      <c r="M73" s="416">
        <v>0</v>
      </c>
      <c r="N73" s="416">
        <v>0</v>
      </c>
      <c r="O73" s="416">
        <v>0</v>
      </c>
      <c r="P73" s="416">
        <v>0</v>
      </c>
      <c r="Q73" s="416">
        <v>0</v>
      </c>
    </row>
    <row r="74" spans="1:17" x14ac:dyDescent="0.3">
      <c r="A74" s="430">
        <v>945</v>
      </c>
      <c r="B74" s="418" t="s">
        <v>512</v>
      </c>
      <c r="F74" s="416" t="s">
        <v>684</v>
      </c>
    </row>
    <row r="75" spans="1:17" x14ac:dyDescent="0.3">
      <c r="A75" s="430">
        <v>946</v>
      </c>
      <c r="B75" s="418" t="s">
        <v>513</v>
      </c>
      <c r="D75" s="416">
        <v>0</v>
      </c>
      <c r="E75" s="416">
        <v>0</v>
      </c>
      <c r="F75" s="416" t="s">
        <v>685</v>
      </c>
      <c r="G75" s="416">
        <v>0</v>
      </c>
      <c r="H75" s="416">
        <v>0</v>
      </c>
      <c r="J75" s="416">
        <v>0</v>
      </c>
      <c r="K75" s="416">
        <v>0</v>
      </c>
      <c r="L75" s="416">
        <v>0</v>
      </c>
      <c r="M75" s="416">
        <v>0</v>
      </c>
      <c r="N75" s="416">
        <v>0</v>
      </c>
      <c r="O75" s="416">
        <v>0</v>
      </c>
      <c r="P75" s="416">
        <v>0</v>
      </c>
      <c r="Q75" s="416">
        <v>0</v>
      </c>
    </row>
    <row r="76" spans="1:17" ht="28.8" x14ac:dyDescent="0.3">
      <c r="A76" s="430">
        <v>947</v>
      </c>
      <c r="B76" s="418" t="s">
        <v>514</v>
      </c>
      <c r="D76" s="416" t="s">
        <v>686</v>
      </c>
      <c r="E76" s="416" t="s">
        <v>687</v>
      </c>
      <c r="F76" s="416" t="s">
        <v>688</v>
      </c>
      <c r="G76" s="416" t="s">
        <v>689</v>
      </c>
      <c r="H76" s="416" t="s">
        <v>690</v>
      </c>
      <c r="J76" s="416" t="s">
        <v>691</v>
      </c>
      <c r="K76" s="416" t="s">
        <v>692</v>
      </c>
      <c r="L76" s="416">
        <v>0</v>
      </c>
      <c r="M76" s="416" t="s">
        <v>693</v>
      </c>
      <c r="N76" s="416" t="s">
        <v>694</v>
      </c>
      <c r="O76" s="416" t="s">
        <v>695</v>
      </c>
      <c r="P76" s="416" t="s">
        <v>696</v>
      </c>
      <c r="Q76" s="416" t="s">
        <v>697</v>
      </c>
    </row>
    <row r="77" spans="1:17" ht="28.8" x14ac:dyDescent="0.3">
      <c r="A77" s="430">
        <v>948</v>
      </c>
      <c r="B77" s="418" t="s">
        <v>515</v>
      </c>
      <c r="D77" s="416" t="s">
        <v>698</v>
      </c>
      <c r="E77" s="416" t="s">
        <v>533</v>
      </c>
      <c r="F77" s="416" t="s">
        <v>699</v>
      </c>
      <c r="G77" s="416" t="s">
        <v>700</v>
      </c>
      <c r="H77" s="416" t="s">
        <v>701</v>
      </c>
      <c r="J77" s="416" t="s">
        <v>702</v>
      </c>
      <c r="K77" s="416" t="s">
        <v>703</v>
      </c>
      <c r="L77" s="416">
        <v>0</v>
      </c>
      <c r="M77" s="416" t="s">
        <v>704</v>
      </c>
      <c r="N77" s="416" t="s">
        <v>705</v>
      </c>
      <c r="O77" s="416" t="s">
        <v>706</v>
      </c>
      <c r="P77" s="416" t="s">
        <v>707</v>
      </c>
      <c r="Q77" s="416" t="s">
        <v>708</v>
      </c>
    </row>
    <row r="78" spans="1:17" ht="28.8" x14ac:dyDescent="0.3">
      <c r="A78" s="430">
        <v>949</v>
      </c>
      <c r="B78" s="418" t="s">
        <v>423</v>
      </c>
      <c r="D78" s="416" t="s">
        <v>218</v>
      </c>
      <c r="E78" s="416" t="s">
        <v>218</v>
      </c>
      <c r="F78" s="416" t="s">
        <v>218</v>
      </c>
      <c r="G78" s="416" t="s">
        <v>218</v>
      </c>
      <c r="H78" s="416" t="s">
        <v>218</v>
      </c>
      <c r="J78" s="416" t="s">
        <v>218</v>
      </c>
      <c r="K78" s="416" t="s">
        <v>218</v>
      </c>
      <c r="L78" s="416">
        <v>0</v>
      </c>
      <c r="M78" s="416" t="s">
        <v>218</v>
      </c>
      <c r="N78" s="416" t="s">
        <v>218</v>
      </c>
      <c r="O78" s="416" t="s">
        <v>218</v>
      </c>
      <c r="P78" s="416" t="s">
        <v>218</v>
      </c>
      <c r="Q78" s="416" t="s">
        <v>218</v>
      </c>
    </row>
    <row r="79" spans="1:17" ht="28.8" x14ac:dyDescent="0.3">
      <c r="A79" s="430">
        <v>950</v>
      </c>
      <c r="B79" s="418" t="s">
        <v>424</v>
      </c>
      <c r="D79" s="416" t="s">
        <v>17</v>
      </c>
      <c r="E79" s="416" t="s">
        <v>16</v>
      </c>
      <c r="F79" s="416" t="s">
        <v>16</v>
      </c>
      <c r="G79" s="416" t="s">
        <v>16</v>
      </c>
      <c r="H79" s="416" t="s">
        <v>16</v>
      </c>
      <c r="J79" s="416" t="s">
        <v>16</v>
      </c>
      <c r="K79" s="416" t="s">
        <v>16</v>
      </c>
      <c r="L79" s="416">
        <v>0</v>
      </c>
      <c r="M79" s="416" t="s">
        <v>16</v>
      </c>
      <c r="N79" s="416" t="s">
        <v>16</v>
      </c>
      <c r="O79" s="416" t="s">
        <v>16</v>
      </c>
      <c r="P79" s="416" t="s">
        <v>16</v>
      </c>
      <c r="Q79" s="416" t="s">
        <v>16</v>
      </c>
    </row>
    <row r="80" spans="1:17" ht="28.8" x14ac:dyDescent="0.3">
      <c r="A80" s="430">
        <v>951</v>
      </c>
      <c r="B80" s="418" t="s">
        <v>425</v>
      </c>
      <c r="D80" s="416">
        <v>2</v>
      </c>
      <c r="E80" s="416">
        <v>2</v>
      </c>
      <c r="F80" s="416">
        <v>2</v>
      </c>
      <c r="G80" s="416">
        <v>2</v>
      </c>
      <c r="H80" s="416">
        <v>2</v>
      </c>
      <c r="J80" s="416">
        <v>2</v>
      </c>
      <c r="K80" s="416">
        <v>2</v>
      </c>
      <c r="L80" s="416">
        <v>2</v>
      </c>
      <c r="M80" s="416">
        <v>2</v>
      </c>
      <c r="N80" s="416">
        <v>2</v>
      </c>
      <c r="O80" s="416">
        <v>2</v>
      </c>
      <c r="P80" s="416">
        <v>2</v>
      </c>
      <c r="Q80" s="416">
        <v>2</v>
      </c>
    </row>
    <row r="81" spans="1:17" ht="43.2" x14ac:dyDescent="0.3">
      <c r="A81" s="430">
        <v>952</v>
      </c>
      <c r="B81" s="418" t="s">
        <v>426</v>
      </c>
      <c r="D81" s="416" t="s">
        <v>709</v>
      </c>
      <c r="E81" s="416" t="s">
        <v>710</v>
      </c>
      <c r="F81" s="416" t="s">
        <v>711</v>
      </c>
      <c r="G81" s="416" t="s">
        <v>712</v>
      </c>
      <c r="H81" s="416" t="s">
        <v>713</v>
      </c>
      <c r="J81" s="416" t="s">
        <v>713</v>
      </c>
      <c r="K81" s="416" t="s">
        <v>646</v>
      </c>
      <c r="M81" s="416" t="s">
        <v>714</v>
      </c>
      <c r="N81" s="416" t="s">
        <v>715</v>
      </c>
      <c r="O81" s="416" t="s">
        <v>716</v>
      </c>
      <c r="P81" s="416" t="s">
        <v>717</v>
      </c>
      <c r="Q81" s="416" t="s">
        <v>718</v>
      </c>
    </row>
    <row r="82" spans="1:17" x14ac:dyDescent="0.3">
      <c r="A82" s="430">
        <v>953</v>
      </c>
      <c r="B82" s="418" t="s">
        <v>427</v>
      </c>
      <c r="D82" s="416">
        <v>2</v>
      </c>
      <c r="E82" s="416">
        <v>2</v>
      </c>
      <c r="F82" s="416">
        <v>2</v>
      </c>
      <c r="G82" s="416">
        <v>2</v>
      </c>
      <c r="H82" s="416">
        <v>2</v>
      </c>
      <c r="J82" s="416">
        <v>2</v>
      </c>
      <c r="K82" s="416">
        <v>2</v>
      </c>
      <c r="L82" s="416">
        <v>2</v>
      </c>
      <c r="M82" s="416">
        <v>2</v>
      </c>
      <c r="N82" s="416">
        <v>2</v>
      </c>
      <c r="O82" s="416">
        <v>2</v>
      </c>
      <c r="P82" s="416">
        <v>2</v>
      </c>
      <c r="Q82" s="416">
        <v>2</v>
      </c>
    </row>
    <row r="83" spans="1:17" ht="43.2" x14ac:dyDescent="0.3">
      <c r="A83" s="430">
        <v>954</v>
      </c>
      <c r="B83" s="418" t="s">
        <v>216</v>
      </c>
      <c r="D83" s="416" t="s">
        <v>16</v>
      </c>
      <c r="E83" s="416" t="s">
        <v>16</v>
      </c>
      <c r="F83" s="416" t="s">
        <v>16</v>
      </c>
      <c r="G83" s="416" t="s">
        <v>16</v>
      </c>
      <c r="H83" s="416" t="s">
        <v>16</v>
      </c>
      <c r="J83" s="416" t="s">
        <v>16</v>
      </c>
      <c r="K83" s="416" t="s">
        <v>16</v>
      </c>
      <c r="L83" s="416">
        <v>0</v>
      </c>
      <c r="M83" s="416" t="s">
        <v>16</v>
      </c>
      <c r="N83" s="416" t="s">
        <v>16</v>
      </c>
      <c r="O83" s="416" t="s">
        <v>16</v>
      </c>
      <c r="P83" s="416" t="s">
        <v>16</v>
      </c>
      <c r="Q83" s="416" t="s">
        <v>16</v>
      </c>
    </row>
    <row r="84" spans="1:17" x14ac:dyDescent="0.3">
      <c r="A84" s="430">
        <v>955</v>
      </c>
      <c r="B84" s="418" t="s">
        <v>428</v>
      </c>
      <c r="D84" s="416">
        <v>0</v>
      </c>
      <c r="E84" s="416">
        <v>0</v>
      </c>
      <c r="F84" s="416">
        <v>0</v>
      </c>
      <c r="G84" s="416">
        <v>0</v>
      </c>
      <c r="H84" s="416">
        <v>0</v>
      </c>
      <c r="J84" s="416">
        <v>0</v>
      </c>
      <c r="K84" s="416">
        <v>0</v>
      </c>
      <c r="L84" s="416">
        <v>0</v>
      </c>
      <c r="M84" s="416">
        <v>0</v>
      </c>
      <c r="N84" s="416">
        <v>0</v>
      </c>
      <c r="O84" s="416">
        <v>0</v>
      </c>
      <c r="P84" s="416">
        <v>0</v>
      </c>
      <c r="Q84" s="416">
        <v>0</v>
      </c>
    </row>
    <row r="85" spans="1:17" ht="43.2" x14ac:dyDescent="0.3">
      <c r="A85" s="430">
        <v>956</v>
      </c>
      <c r="B85" s="418" t="s">
        <v>217</v>
      </c>
      <c r="D85" s="416" t="s">
        <v>16</v>
      </c>
      <c r="E85" s="416" t="s">
        <v>16</v>
      </c>
      <c r="F85" s="416" t="s">
        <v>16</v>
      </c>
      <c r="G85" s="416" t="s">
        <v>16</v>
      </c>
      <c r="H85" s="416" t="s">
        <v>16</v>
      </c>
      <c r="J85" s="416" t="s">
        <v>16</v>
      </c>
      <c r="K85" s="416" t="s">
        <v>16</v>
      </c>
      <c r="L85" s="416">
        <v>0</v>
      </c>
      <c r="M85" s="416" t="s">
        <v>16</v>
      </c>
      <c r="N85" s="416" t="s">
        <v>16</v>
      </c>
      <c r="O85" s="416" t="s">
        <v>16</v>
      </c>
      <c r="P85" s="416" t="s">
        <v>16</v>
      </c>
      <c r="Q85" s="416" t="s">
        <v>16</v>
      </c>
    </row>
    <row r="86" spans="1:17" x14ac:dyDescent="0.3">
      <c r="A86" s="430">
        <v>957</v>
      </c>
      <c r="B86" s="418" t="s">
        <v>429</v>
      </c>
      <c r="D86" s="416">
        <v>0</v>
      </c>
      <c r="E86" s="416">
        <v>0</v>
      </c>
      <c r="F86" s="416">
        <v>0</v>
      </c>
      <c r="G86" s="416">
        <v>0</v>
      </c>
      <c r="H86" s="416">
        <v>0</v>
      </c>
      <c r="J86" s="416">
        <v>0</v>
      </c>
      <c r="K86" s="416">
        <v>0</v>
      </c>
      <c r="L86" s="416">
        <v>0</v>
      </c>
      <c r="M86" s="416">
        <v>1</v>
      </c>
      <c r="N86" s="416">
        <v>0</v>
      </c>
      <c r="O86" s="416">
        <v>0</v>
      </c>
      <c r="P86" s="416">
        <v>0</v>
      </c>
      <c r="Q86" s="416">
        <v>0</v>
      </c>
    </row>
    <row r="87" spans="1:17" ht="57.6" x14ac:dyDescent="0.3">
      <c r="A87" s="430">
        <v>958</v>
      </c>
      <c r="B87" s="418" t="s">
        <v>516</v>
      </c>
      <c r="D87" s="416" t="s">
        <v>16</v>
      </c>
      <c r="E87" s="416" t="s">
        <v>16</v>
      </c>
      <c r="F87" s="416" t="s">
        <v>16</v>
      </c>
      <c r="G87" s="416" t="s">
        <v>16</v>
      </c>
      <c r="H87" s="416" t="s">
        <v>16</v>
      </c>
      <c r="J87" s="416" t="s">
        <v>16</v>
      </c>
      <c r="K87" s="416" t="s">
        <v>16</v>
      </c>
      <c r="L87" s="416">
        <v>0</v>
      </c>
      <c r="M87" s="416" t="s">
        <v>16</v>
      </c>
      <c r="N87" s="416" t="s">
        <v>16</v>
      </c>
      <c r="O87" s="416" t="s">
        <v>16</v>
      </c>
      <c r="P87" s="416" t="s">
        <v>16</v>
      </c>
      <c r="Q87" s="416" t="s">
        <v>16</v>
      </c>
    </row>
    <row r="88" spans="1:17" ht="28.8" x14ac:dyDescent="0.3">
      <c r="A88" s="430">
        <v>959</v>
      </c>
      <c r="B88" s="418" t="s">
        <v>431</v>
      </c>
      <c r="D88" s="416">
        <v>2</v>
      </c>
      <c r="E88" s="416">
        <v>3</v>
      </c>
      <c r="F88" s="416">
        <v>2</v>
      </c>
      <c r="G88" s="416">
        <v>2</v>
      </c>
      <c r="H88" s="416">
        <v>2</v>
      </c>
      <c r="J88" s="416">
        <v>2</v>
      </c>
      <c r="K88" s="416">
        <v>2</v>
      </c>
      <c r="L88" s="416">
        <v>2</v>
      </c>
      <c r="M88" s="416">
        <v>2</v>
      </c>
      <c r="N88" s="416">
        <v>2</v>
      </c>
      <c r="O88" s="416">
        <v>2</v>
      </c>
      <c r="P88" s="416">
        <v>2</v>
      </c>
      <c r="Q88" s="416">
        <v>2</v>
      </c>
    </row>
    <row r="89" spans="1:17" x14ac:dyDescent="0.3">
      <c r="A89" s="430">
        <v>960</v>
      </c>
      <c r="B89" s="418" t="s">
        <v>432</v>
      </c>
      <c r="D89" s="416" t="s">
        <v>719</v>
      </c>
      <c r="E89" s="416" t="s">
        <v>720</v>
      </c>
      <c r="F89" s="416" t="s">
        <v>721</v>
      </c>
      <c r="G89" s="416" t="s">
        <v>722</v>
      </c>
      <c r="H89" s="416" t="s">
        <v>723</v>
      </c>
      <c r="J89" s="416" t="s">
        <v>724</v>
      </c>
      <c r="K89" s="416" t="s">
        <v>725</v>
      </c>
      <c r="L89" s="416" t="s">
        <v>726</v>
      </c>
      <c r="M89" s="416" t="s">
        <v>727</v>
      </c>
      <c r="N89" s="416" t="s">
        <v>728</v>
      </c>
      <c r="O89" s="416" t="s">
        <v>729</v>
      </c>
      <c r="P89" s="416" t="s">
        <v>730</v>
      </c>
      <c r="Q89" s="416" t="s">
        <v>731</v>
      </c>
    </row>
    <row r="90" spans="1:17" ht="28.8" x14ac:dyDescent="0.3">
      <c r="A90" s="430">
        <v>961</v>
      </c>
      <c r="B90" s="418" t="s">
        <v>517</v>
      </c>
      <c r="D90" s="416">
        <v>2</v>
      </c>
      <c r="E90" s="416">
        <v>3</v>
      </c>
      <c r="F90" s="416">
        <v>2</v>
      </c>
      <c r="G90" s="416">
        <v>2</v>
      </c>
      <c r="H90" s="416">
        <v>2</v>
      </c>
      <c r="J90" s="416">
        <v>2</v>
      </c>
      <c r="K90" s="416">
        <v>2</v>
      </c>
      <c r="L90" s="416">
        <v>2</v>
      </c>
      <c r="M90" s="416">
        <v>2</v>
      </c>
      <c r="N90" s="416">
        <v>2</v>
      </c>
      <c r="O90" s="416">
        <v>2</v>
      </c>
      <c r="P90" s="416">
        <v>2</v>
      </c>
      <c r="Q90" s="416">
        <v>2</v>
      </c>
    </row>
    <row r="91" spans="1:17" x14ac:dyDescent="0.3">
      <c r="A91" s="430">
        <v>962</v>
      </c>
      <c r="B91" s="418" t="s">
        <v>433</v>
      </c>
      <c r="D91" s="416" t="s">
        <v>732</v>
      </c>
      <c r="E91" s="416" t="s">
        <v>733</v>
      </c>
      <c r="F91" s="416" t="s">
        <v>734</v>
      </c>
      <c r="G91" s="416" t="s">
        <v>474</v>
      </c>
      <c r="H91" s="416" t="s">
        <v>474</v>
      </c>
      <c r="J91" s="416" t="s">
        <v>474</v>
      </c>
      <c r="K91" s="416" t="s">
        <v>735</v>
      </c>
      <c r="L91" s="416" t="s">
        <v>726</v>
      </c>
      <c r="M91" s="416" t="s">
        <v>736</v>
      </c>
      <c r="N91" s="416" t="s">
        <v>737</v>
      </c>
      <c r="O91" s="416" t="s">
        <v>474</v>
      </c>
      <c r="P91" s="416" t="s">
        <v>736</v>
      </c>
      <c r="Q91" s="416" t="s">
        <v>738</v>
      </c>
    </row>
    <row r="92" spans="1:17" x14ac:dyDescent="0.3">
      <c r="A92" s="430">
        <v>963</v>
      </c>
      <c r="B92" s="418" t="s">
        <v>518</v>
      </c>
      <c r="D92" s="416">
        <v>1</v>
      </c>
      <c r="E92" s="416">
        <v>3</v>
      </c>
      <c r="F92" s="416">
        <v>1</v>
      </c>
      <c r="G92" s="416">
        <v>1</v>
      </c>
      <c r="H92" s="416">
        <v>1</v>
      </c>
      <c r="J92" s="416">
        <v>1</v>
      </c>
      <c r="K92" s="416">
        <v>3</v>
      </c>
      <c r="L92" s="416">
        <v>1</v>
      </c>
      <c r="M92" s="416">
        <v>1</v>
      </c>
      <c r="N92" s="416">
        <v>1</v>
      </c>
      <c r="O92" s="416">
        <v>1</v>
      </c>
      <c r="P92" s="416">
        <v>1</v>
      </c>
      <c r="Q92" s="416">
        <v>1</v>
      </c>
    </row>
    <row r="93" spans="1:17" x14ac:dyDescent="0.3">
      <c r="A93" s="430">
        <v>964</v>
      </c>
      <c r="B93" s="418" t="s">
        <v>434</v>
      </c>
      <c r="D93" s="416" t="s">
        <v>629</v>
      </c>
      <c r="E93" s="416" t="s">
        <v>629</v>
      </c>
      <c r="F93" s="416" t="s">
        <v>630</v>
      </c>
      <c r="G93" s="416" t="s">
        <v>739</v>
      </c>
      <c r="H93" s="416" t="s">
        <v>632</v>
      </c>
      <c r="J93" s="416" t="s">
        <v>633</v>
      </c>
      <c r="K93" s="416" t="s">
        <v>634</v>
      </c>
      <c r="L93" s="416" t="s">
        <v>643</v>
      </c>
      <c r="M93" s="416" t="s">
        <v>740</v>
      </c>
      <c r="N93" s="416" t="s">
        <v>644</v>
      </c>
      <c r="O93" s="416" t="s">
        <v>637</v>
      </c>
      <c r="P93" s="416" t="s">
        <v>741</v>
      </c>
      <c r="Q93" s="416" t="s">
        <v>647</v>
      </c>
    </row>
    <row r="94" spans="1:17" x14ac:dyDescent="0.3">
      <c r="A94" s="430">
        <v>965</v>
      </c>
      <c r="B94" s="418" t="s">
        <v>435</v>
      </c>
      <c r="D94" s="416">
        <v>1</v>
      </c>
      <c r="E94" s="416">
        <v>0</v>
      </c>
      <c r="F94" s="416">
        <v>1</v>
      </c>
      <c r="G94" s="416">
        <v>1</v>
      </c>
      <c r="H94" s="416">
        <v>1</v>
      </c>
      <c r="J94" s="416">
        <v>1</v>
      </c>
      <c r="K94" s="416">
        <v>1</v>
      </c>
      <c r="L94" s="416">
        <v>1</v>
      </c>
      <c r="M94" s="416">
        <v>1</v>
      </c>
      <c r="N94" s="416">
        <v>2</v>
      </c>
      <c r="O94" s="416">
        <v>1</v>
      </c>
      <c r="P94" s="416">
        <v>1</v>
      </c>
      <c r="Q94" s="416">
        <v>1</v>
      </c>
    </row>
    <row r="95" spans="1:17" x14ac:dyDescent="0.3">
      <c r="A95" s="430">
        <v>966</v>
      </c>
      <c r="B95" s="418" t="s">
        <v>436</v>
      </c>
      <c r="D95" s="416" t="s">
        <v>742</v>
      </c>
      <c r="E95" s="416" t="s">
        <v>743</v>
      </c>
      <c r="F95" s="416" t="s">
        <v>744</v>
      </c>
      <c r="G95" s="416" t="s">
        <v>745</v>
      </c>
      <c r="H95" s="416" t="s">
        <v>746</v>
      </c>
      <c r="J95" s="416" t="s">
        <v>747</v>
      </c>
      <c r="K95" s="416" t="s">
        <v>748</v>
      </c>
      <c r="M95" s="416" t="s">
        <v>749</v>
      </c>
      <c r="N95" s="416" t="s">
        <v>750</v>
      </c>
      <c r="O95" s="416" t="s">
        <v>751</v>
      </c>
      <c r="P95" s="416" t="s">
        <v>752</v>
      </c>
      <c r="Q95" s="416" t="s">
        <v>753</v>
      </c>
    </row>
    <row r="96" spans="1:17" x14ac:dyDescent="0.3">
      <c r="A96" s="430">
        <v>967</v>
      </c>
      <c r="B96" s="418" t="s">
        <v>519</v>
      </c>
      <c r="D96" s="416" t="s">
        <v>520</v>
      </c>
      <c r="E96" s="416" t="s">
        <v>520</v>
      </c>
      <c r="F96" s="416" t="s">
        <v>682</v>
      </c>
      <c r="G96" s="416" t="s">
        <v>681</v>
      </c>
      <c r="H96" s="416" t="s">
        <v>520</v>
      </c>
      <c r="J96" s="416" t="s">
        <v>682</v>
      </c>
      <c r="K96" s="416" t="s">
        <v>682</v>
      </c>
      <c r="L96" s="416" t="s">
        <v>682</v>
      </c>
      <c r="M96" s="416" t="s">
        <v>681</v>
      </c>
      <c r="N96" s="416" t="s">
        <v>682</v>
      </c>
      <c r="O96" s="416" t="s">
        <v>682</v>
      </c>
      <c r="P96" s="416" t="s">
        <v>520</v>
      </c>
      <c r="Q96" s="416" t="s">
        <v>520</v>
      </c>
    </row>
    <row r="97" spans="1:17" x14ac:dyDescent="0.3">
      <c r="A97" s="430">
        <v>968</v>
      </c>
      <c r="B97" s="418" t="s">
        <v>437</v>
      </c>
      <c r="D97" s="416" t="s">
        <v>754</v>
      </c>
      <c r="E97" s="416" t="s">
        <v>590</v>
      </c>
      <c r="F97" s="416" t="s">
        <v>591</v>
      </c>
      <c r="G97" s="416" t="s">
        <v>755</v>
      </c>
      <c r="H97" s="416" t="s">
        <v>593</v>
      </c>
      <c r="J97" s="416" t="s">
        <v>594</v>
      </c>
      <c r="K97" s="416" t="s">
        <v>595</v>
      </c>
      <c r="L97" s="416" t="s">
        <v>726</v>
      </c>
      <c r="M97" s="416" t="s">
        <v>756</v>
      </c>
      <c r="N97" s="416" t="s">
        <v>757</v>
      </c>
      <c r="O97" s="416" t="s">
        <v>758</v>
      </c>
      <c r="P97" s="416" t="s">
        <v>759</v>
      </c>
      <c r="Q97" s="416" t="s">
        <v>760</v>
      </c>
    </row>
    <row r="98" spans="1:17" x14ac:dyDescent="0.3">
      <c r="A98" s="430">
        <v>969</v>
      </c>
      <c r="B98" s="418" t="s">
        <v>521</v>
      </c>
      <c r="D98" s="416" t="s">
        <v>17</v>
      </c>
      <c r="E98" s="416" t="s">
        <v>16</v>
      </c>
      <c r="F98" s="416" t="s">
        <v>16</v>
      </c>
      <c r="G98" s="416" t="s">
        <v>17</v>
      </c>
      <c r="H98" s="416" t="s">
        <v>16</v>
      </c>
      <c r="J98" s="416" t="s">
        <v>17</v>
      </c>
      <c r="K98" s="416" t="s">
        <v>16</v>
      </c>
      <c r="L98" s="416" t="s">
        <v>17</v>
      </c>
      <c r="M98" s="416" t="s">
        <v>16</v>
      </c>
      <c r="N98" s="416" t="s">
        <v>16</v>
      </c>
      <c r="O98" s="416" t="s">
        <v>16</v>
      </c>
      <c r="P98" s="416" t="s">
        <v>16</v>
      </c>
      <c r="Q98" s="416" t="s">
        <v>16</v>
      </c>
    </row>
    <row r="99" spans="1:17" ht="28.8" x14ac:dyDescent="0.3">
      <c r="A99" s="430">
        <v>970</v>
      </c>
      <c r="B99" s="418" t="s">
        <v>522</v>
      </c>
      <c r="D99" s="416">
        <v>0</v>
      </c>
      <c r="E99" s="416" t="s">
        <v>720</v>
      </c>
      <c r="F99" s="416" t="s">
        <v>721</v>
      </c>
      <c r="G99" s="416">
        <v>0</v>
      </c>
      <c r="H99" s="416">
        <v>0</v>
      </c>
      <c r="J99" s="416">
        <v>0</v>
      </c>
      <c r="K99" s="416" t="s">
        <v>761</v>
      </c>
      <c r="L99" s="416">
        <v>0</v>
      </c>
      <c r="M99" s="416" t="s">
        <v>727</v>
      </c>
      <c r="N99" s="416" t="s">
        <v>762</v>
      </c>
      <c r="O99" s="416" t="s">
        <v>729</v>
      </c>
      <c r="P99" s="416" t="s">
        <v>730</v>
      </c>
      <c r="Q99" s="416">
        <v>0</v>
      </c>
    </row>
    <row r="100" spans="1:17" x14ac:dyDescent="0.3">
      <c r="A100" s="430">
        <v>971</v>
      </c>
      <c r="B100" s="418" t="s">
        <v>523</v>
      </c>
      <c r="D100" s="416">
        <v>0</v>
      </c>
      <c r="E100" s="416" t="s">
        <v>474</v>
      </c>
      <c r="F100" s="416" t="s">
        <v>734</v>
      </c>
      <c r="G100" s="416">
        <v>0</v>
      </c>
      <c r="H100" s="416">
        <v>0</v>
      </c>
      <c r="J100" s="416">
        <v>0</v>
      </c>
      <c r="K100" s="416" t="s">
        <v>735</v>
      </c>
      <c r="L100" s="416">
        <v>0</v>
      </c>
      <c r="M100" s="416" t="s">
        <v>736</v>
      </c>
      <c r="N100" s="416" t="s">
        <v>763</v>
      </c>
      <c r="O100" s="416" t="s">
        <v>736</v>
      </c>
      <c r="P100" s="416" t="s">
        <v>736</v>
      </c>
      <c r="Q100" s="416">
        <v>0</v>
      </c>
    </row>
    <row r="101" spans="1:17" x14ac:dyDescent="0.3">
      <c r="A101" s="430">
        <v>972</v>
      </c>
      <c r="B101" s="418" t="s">
        <v>524</v>
      </c>
      <c r="D101" s="416">
        <v>0</v>
      </c>
      <c r="E101" s="416" t="s">
        <v>576</v>
      </c>
      <c r="F101" s="416" t="s">
        <v>577</v>
      </c>
      <c r="G101" s="416">
        <v>0</v>
      </c>
      <c r="H101" s="416">
        <v>0</v>
      </c>
      <c r="J101" s="416">
        <v>0</v>
      </c>
      <c r="K101" s="416" t="s">
        <v>582</v>
      </c>
      <c r="L101" s="416">
        <v>0</v>
      </c>
      <c r="M101" s="416" t="s">
        <v>764</v>
      </c>
      <c r="N101" s="416" t="s">
        <v>585</v>
      </c>
      <c r="O101" s="416" t="s">
        <v>586</v>
      </c>
      <c r="P101" s="416" t="s">
        <v>765</v>
      </c>
      <c r="Q101" s="416">
        <v>0</v>
      </c>
    </row>
    <row r="102" spans="1:17" x14ac:dyDescent="0.3">
      <c r="A102" s="430">
        <v>992</v>
      </c>
      <c r="B102" s="418" t="s">
        <v>766</v>
      </c>
      <c r="D102" s="416">
        <v>2</v>
      </c>
      <c r="E102" s="416">
        <v>0</v>
      </c>
      <c r="F102" s="416">
        <v>0</v>
      </c>
      <c r="G102" s="416">
        <v>0</v>
      </c>
      <c r="H102" s="416">
        <v>0</v>
      </c>
      <c r="J102" s="416">
        <v>1</v>
      </c>
      <c r="K102" s="416">
        <v>3</v>
      </c>
      <c r="L102" s="416">
        <v>2</v>
      </c>
      <c r="M102" s="416">
        <v>1</v>
      </c>
      <c r="N102" s="416">
        <v>3</v>
      </c>
      <c r="O102" s="416">
        <v>2</v>
      </c>
      <c r="P102" s="416">
        <v>1</v>
      </c>
      <c r="Q102" s="416">
        <v>1</v>
      </c>
    </row>
    <row r="103" spans="1:17" x14ac:dyDescent="0.3">
      <c r="A103" s="430">
        <v>993</v>
      </c>
      <c r="B103" s="418" t="s">
        <v>767</v>
      </c>
      <c r="D103" s="416">
        <v>0</v>
      </c>
      <c r="E103" s="416">
        <v>0</v>
      </c>
      <c r="F103" s="416">
        <v>0</v>
      </c>
      <c r="G103" s="416">
        <v>0</v>
      </c>
      <c r="H103" s="416">
        <v>0</v>
      </c>
      <c r="J103" s="416">
        <v>0</v>
      </c>
      <c r="K103" s="416">
        <v>0</v>
      </c>
      <c r="L103" s="416">
        <v>0</v>
      </c>
      <c r="M103" s="416">
        <v>0.02</v>
      </c>
      <c r="N103" s="416">
        <v>0</v>
      </c>
      <c r="O103" s="416">
        <v>0</v>
      </c>
      <c r="P103" s="416">
        <v>0</v>
      </c>
      <c r="Q103" s="416">
        <v>0</v>
      </c>
    </row>
    <row r="104" spans="1:17" x14ac:dyDescent="0.3">
      <c r="A104" s="430">
        <v>994</v>
      </c>
      <c r="B104" s="418" t="s">
        <v>768</v>
      </c>
      <c r="D104" s="416">
        <v>0</v>
      </c>
      <c r="E104" s="416">
        <v>0</v>
      </c>
      <c r="F104" s="416">
        <v>0</v>
      </c>
      <c r="G104" s="416">
        <v>0</v>
      </c>
      <c r="H104" s="416">
        <v>0</v>
      </c>
      <c r="J104" s="416">
        <v>0</v>
      </c>
      <c r="K104" s="416">
        <v>0</v>
      </c>
      <c r="L104" s="416">
        <v>0</v>
      </c>
      <c r="M104" s="416">
        <v>0.03</v>
      </c>
      <c r="N104" s="416">
        <v>0</v>
      </c>
      <c r="O104" s="416">
        <v>0</v>
      </c>
      <c r="P104" s="416">
        <v>0</v>
      </c>
      <c r="Q104" s="416">
        <v>0</v>
      </c>
    </row>
    <row r="105" spans="1:17" x14ac:dyDescent="0.3">
      <c r="A105" s="430">
        <v>998</v>
      </c>
      <c r="B105" s="418" t="s">
        <v>148</v>
      </c>
      <c r="D105" s="416">
        <v>53</v>
      </c>
      <c r="E105" s="416">
        <v>53</v>
      </c>
      <c r="F105" s="416">
        <v>53</v>
      </c>
      <c r="G105" s="416">
        <v>53</v>
      </c>
      <c r="H105" s="416">
        <v>53</v>
      </c>
      <c r="I105" s="416">
        <v>53</v>
      </c>
      <c r="J105" s="416">
        <v>53</v>
      </c>
      <c r="K105" s="416">
        <v>53</v>
      </c>
      <c r="L105" s="416">
        <v>53</v>
      </c>
      <c r="M105" s="416">
        <v>53</v>
      </c>
      <c r="N105" s="416">
        <v>53</v>
      </c>
      <c r="O105" s="416">
        <v>53</v>
      </c>
      <c r="P105" s="416">
        <v>53</v>
      </c>
      <c r="Q105" s="416">
        <v>53</v>
      </c>
    </row>
    <row r="106" spans="1:17" x14ac:dyDescent="0.3">
      <c r="A106" s="430">
        <v>999</v>
      </c>
      <c r="B106" s="418" t="s">
        <v>149</v>
      </c>
      <c r="D106" s="416">
        <v>53926</v>
      </c>
      <c r="E106" s="416">
        <v>53880</v>
      </c>
      <c r="F106" s="416">
        <v>53881</v>
      </c>
      <c r="G106" s="416">
        <v>53938</v>
      </c>
      <c r="H106" s="416">
        <v>53889</v>
      </c>
      <c r="I106" s="416">
        <v>53890</v>
      </c>
      <c r="J106" s="416">
        <v>53897</v>
      </c>
      <c r="K106" s="416">
        <v>53970</v>
      </c>
      <c r="L106" s="416">
        <v>53950</v>
      </c>
      <c r="M106" s="416">
        <v>53901</v>
      </c>
      <c r="N106" s="416">
        <v>53902</v>
      </c>
      <c r="O106" s="416">
        <v>53923</v>
      </c>
      <c r="P106" s="416">
        <v>53908</v>
      </c>
      <c r="Q106" s="416">
        <v>53913</v>
      </c>
    </row>
    <row r="107" spans="1:17" x14ac:dyDescent="0.3">
      <c r="A107" s="430">
        <v>9000</v>
      </c>
      <c r="B107" s="418" t="s">
        <v>438</v>
      </c>
      <c r="C107" s="416" t="s">
        <v>194</v>
      </c>
      <c r="D107" s="416">
        <v>4027784884</v>
      </c>
      <c r="E107" s="416">
        <v>1719694972</v>
      </c>
      <c r="F107" s="416">
        <v>2605803788</v>
      </c>
      <c r="G107" s="416">
        <v>70097618241</v>
      </c>
      <c r="H107" s="416">
        <v>526471876</v>
      </c>
      <c r="I107" s="416">
        <v>53943</v>
      </c>
      <c r="J107" s="416">
        <v>1866934166</v>
      </c>
      <c r="K107" s="416">
        <v>364411345</v>
      </c>
      <c r="L107" s="416">
        <v>3174975178</v>
      </c>
      <c r="M107" s="416">
        <v>10450941572.049999</v>
      </c>
      <c r="N107" s="416">
        <v>836489275</v>
      </c>
      <c r="O107" s="416">
        <v>1019632134</v>
      </c>
      <c r="P107" s="416">
        <v>487292719</v>
      </c>
      <c r="Q107" s="416">
        <v>1787614366</v>
      </c>
    </row>
    <row r="108" spans="1:17" x14ac:dyDescent="0.3">
      <c r="A108" s="430">
        <v>9001</v>
      </c>
      <c r="B108" s="418" t="s">
        <v>439</v>
      </c>
      <c r="C108" s="416" t="s">
        <v>440</v>
      </c>
      <c r="D108" s="416">
        <v>0</v>
      </c>
      <c r="E108" s="416">
        <v>0</v>
      </c>
      <c r="F108" s="416">
        <v>0</v>
      </c>
      <c r="G108" s="416">
        <v>0</v>
      </c>
      <c r="H108" s="416">
        <v>0</v>
      </c>
      <c r="I108" s="416">
        <v>0</v>
      </c>
      <c r="J108" s="416">
        <v>0</v>
      </c>
      <c r="K108" s="416">
        <v>0</v>
      </c>
      <c r="L108" s="416">
        <v>0</v>
      </c>
      <c r="M108" s="416">
        <v>0</v>
      </c>
      <c r="N108" s="416">
        <v>0</v>
      </c>
      <c r="O108" s="416">
        <v>0</v>
      </c>
      <c r="P108" s="416">
        <v>0</v>
      </c>
      <c r="Q108" s="416">
        <v>0</v>
      </c>
    </row>
    <row r="109" spans="1:17" x14ac:dyDescent="0.3">
      <c r="A109" s="430">
        <v>9002</v>
      </c>
      <c r="B109" s="418" t="s">
        <v>441</v>
      </c>
      <c r="C109" s="416" t="s">
        <v>442</v>
      </c>
      <c r="D109" s="416">
        <v>0</v>
      </c>
      <c r="E109" s="416">
        <v>0</v>
      </c>
      <c r="F109" s="416">
        <v>0</v>
      </c>
      <c r="G109" s="416">
        <v>0</v>
      </c>
      <c r="H109" s="416">
        <v>0</v>
      </c>
      <c r="I109" s="416">
        <v>0</v>
      </c>
      <c r="J109" s="416">
        <v>0</v>
      </c>
      <c r="K109" s="416">
        <v>0</v>
      </c>
      <c r="L109" s="416">
        <v>0</v>
      </c>
      <c r="M109" s="416">
        <v>0</v>
      </c>
      <c r="N109" s="416">
        <v>0</v>
      </c>
      <c r="O109" s="416">
        <v>0</v>
      </c>
      <c r="P109" s="416">
        <v>0</v>
      </c>
      <c r="Q109" s="416">
        <v>0</v>
      </c>
    </row>
    <row r="110" spans="1:17" x14ac:dyDescent="0.3">
      <c r="A110" s="430">
        <v>9003</v>
      </c>
      <c r="B110" s="418" t="s">
        <v>443</v>
      </c>
      <c r="C110" s="416" t="s">
        <v>444</v>
      </c>
      <c r="D110" s="416">
        <v>0</v>
      </c>
      <c r="E110" s="416">
        <v>0</v>
      </c>
      <c r="F110" s="416">
        <v>0</v>
      </c>
      <c r="G110" s="416">
        <v>0</v>
      </c>
      <c r="H110" s="416">
        <v>0</v>
      </c>
      <c r="I110" s="416">
        <v>0</v>
      </c>
      <c r="J110" s="416">
        <v>0</v>
      </c>
      <c r="K110" s="416">
        <v>0</v>
      </c>
      <c r="L110" s="416">
        <v>0</v>
      </c>
      <c r="M110" s="416">
        <v>0</v>
      </c>
      <c r="N110" s="416">
        <v>0</v>
      </c>
      <c r="O110" s="416">
        <v>0</v>
      </c>
      <c r="P110" s="416">
        <v>0</v>
      </c>
      <c r="Q110" s="416">
        <v>0</v>
      </c>
    </row>
    <row r="111" spans="1:17" ht="43.2" x14ac:dyDescent="0.3">
      <c r="A111" s="430">
        <v>9004</v>
      </c>
      <c r="B111" s="418" t="s">
        <v>445</v>
      </c>
      <c r="C111" s="416" t="s">
        <v>446</v>
      </c>
      <c r="D111" s="416" t="s">
        <v>194</v>
      </c>
      <c r="E111" s="416" t="s">
        <v>194</v>
      </c>
      <c r="F111" s="416" t="s">
        <v>194</v>
      </c>
      <c r="G111" s="416" t="s">
        <v>194</v>
      </c>
      <c r="H111" s="416" t="s">
        <v>194</v>
      </c>
      <c r="I111" s="416" t="s">
        <v>194</v>
      </c>
      <c r="J111" s="416" t="s">
        <v>194</v>
      </c>
      <c r="K111" s="416" t="s">
        <v>194</v>
      </c>
      <c r="L111" s="416" t="s">
        <v>194</v>
      </c>
      <c r="M111" s="416" t="s">
        <v>194</v>
      </c>
      <c r="N111" s="416" t="s">
        <v>194</v>
      </c>
      <c r="O111" s="416" t="s">
        <v>194</v>
      </c>
      <c r="P111" s="416" t="s">
        <v>194</v>
      </c>
      <c r="Q111" s="416" t="s">
        <v>194</v>
      </c>
    </row>
    <row r="112" spans="1:17" x14ac:dyDescent="0.3">
      <c r="A112" s="430">
        <v>9005</v>
      </c>
      <c r="B112" s="418" t="s">
        <v>447</v>
      </c>
      <c r="C112" s="416" t="s">
        <v>448</v>
      </c>
      <c r="D112" s="416">
        <v>0</v>
      </c>
      <c r="E112" s="416">
        <v>0</v>
      </c>
      <c r="F112" s="416">
        <v>0</v>
      </c>
      <c r="G112" s="416">
        <v>0</v>
      </c>
      <c r="H112" s="416">
        <v>0</v>
      </c>
      <c r="I112" s="416">
        <v>0</v>
      </c>
      <c r="J112" s="416">
        <v>0</v>
      </c>
      <c r="K112" s="416">
        <v>0</v>
      </c>
      <c r="L112" s="416">
        <v>0</v>
      </c>
      <c r="M112" s="416">
        <v>0</v>
      </c>
      <c r="N112" s="416">
        <v>0</v>
      </c>
      <c r="O112" s="416">
        <v>0</v>
      </c>
      <c r="P112" s="416">
        <v>0</v>
      </c>
      <c r="Q112" s="416">
        <v>0</v>
      </c>
    </row>
    <row r="113" spans="1:17" x14ac:dyDescent="0.3">
      <c r="A113" s="430">
        <v>9006</v>
      </c>
      <c r="B113" s="418" t="s">
        <v>449</v>
      </c>
      <c r="C113" s="416" t="s">
        <v>450</v>
      </c>
      <c r="D113" s="416">
        <v>0</v>
      </c>
      <c r="E113" s="416">
        <v>0</v>
      </c>
      <c r="F113" s="416">
        <v>0</v>
      </c>
      <c r="G113" s="416">
        <v>0</v>
      </c>
      <c r="H113" s="416">
        <v>0</v>
      </c>
      <c r="I113" s="416">
        <v>0</v>
      </c>
      <c r="J113" s="416">
        <v>0</v>
      </c>
      <c r="K113" s="416">
        <v>0</v>
      </c>
      <c r="L113" s="416">
        <v>0</v>
      </c>
      <c r="M113" s="416">
        <v>0</v>
      </c>
      <c r="N113" s="416">
        <v>0</v>
      </c>
      <c r="O113" s="416">
        <v>0</v>
      </c>
      <c r="P113" s="416">
        <v>0</v>
      </c>
      <c r="Q113" s="416">
        <v>0</v>
      </c>
    </row>
    <row r="114" spans="1:17" ht="28.8" x14ac:dyDescent="0.3">
      <c r="A114" s="430">
        <v>9007</v>
      </c>
      <c r="B114" s="418" t="s">
        <v>544</v>
      </c>
      <c r="C114" s="416" t="s">
        <v>451</v>
      </c>
      <c r="D114" s="416">
        <v>0</v>
      </c>
      <c r="E114" s="416">
        <v>0</v>
      </c>
      <c r="F114" s="416">
        <v>0</v>
      </c>
      <c r="G114" s="416">
        <v>0</v>
      </c>
      <c r="H114" s="416">
        <v>0</v>
      </c>
      <c r="I114" s="416">
        <v>0</v>
      </c>
      <c r="J114" s="416">
        <v>0</v>
      </c>
      <c r="K114" s="416">
        <v>0</v>
      </c>
      <c r="L114" s="416">
        <v>0</v>
      </c>
      <c r="M114" s="416">
        <v>0</v>
      </c>
      <c r="N114" s="416">
        <v>0</v>
      </c>
      <c r="O114" s="416">
        <v>0</v>
      </c>
      <c r="P114" s="416">
        <v>0</v>
      </c>
      <c r="Q114" s="416">
        <v>0</v>
      </c>
    </row>
    <row r="115" spans="1:17" x14ac:dyDescent="0.3">
      <c r="A115" s="430">
        <v>9008</v>
      </c>
      <c r="B115" s="418" t="s">
        <v>452</v>
      </c>
      <c r="C115" s="416" t="s">
        <v>194</v>
      </c>
      <c r="D115" s="416">
        <v>2.13</v>
      </c>
      <c r="E115" s="416">
        <v>2.0299999999999998</v>
      </c>
      <c r="F115" s="416">
        <v>2.65</v>
      </c>
      <c r="G115" s="416">
        <v>0.77</v>
      </c>
      <c r="H115" s="416">
        <v>1.25</v>
      </c>
      <c r="I115" s="416">
        <v>0</v>
      </c>
      <c r="J115" s="416">
        <v>1.39</v>
      </c>
      <c r="K115" s="416">
        <v>1.51</v>
      </c>
      <c r="L115" s="416">
        <v>1.52</v>
      </c>
      <c r="M115" s="416">
        <v>2.1800000000000002</v>
      </c>
      <c r="N115" s="416">
        <v>0.66</v>
      </c>
      <c r="O115" s="416">
        <v>0.77</v>
      </c>
      <c r="P115" s="416">
        <v>0.74</v>
      </c>
      <c r="Q115" s="416">
        <v>2.42</v>
      </c>
    </row>
    <row r="116" spans="1:17" x14ac:dyDescent="0.3">
      <c r="A116" s="430">
        <v>9010</v>
      </c>
      <c r="B116" s="418" t="s">
        <v>453</v>
      </c>
      <c r="C116" s="416" t="s">
        <v>454</v>
      </c>
      <c r="D116" s="416">
        <v>0</v>
      </c>
      <c r="E116" s="416">
        <v>0</v>
      </c>
      <c r="F116" s="416">
        <v>0</v>
      </c>
      <c r="G116" s="416">
        <v>0</v>
      </c>
      <c r="H116" s="416">
        <v>0</v>
      </c>
      <c r="I116" s="416">
        <v>0</v>
      </c>
      <c r="J116" s="416">
        <v>0</v>
      </c>
      <c r="K116" s="416">
        <v>0</v>
      </c>
      <c r="L116" s="416">
        <v>0</v>
      </c>
      <c r="M116" s="416">
        <v>0</v>
      </c>
      <c r="N116" s="416">
        <v>0</v>
      </c>
      <c r="O116" s="416">
        <v>0</v>
      </c>
      <c r="P116" s="416">
        <v>0</v>
      </c>
      <c r="Q116" s="416">
        <v>0</v>
      </c>
    </row>
    <row r="117" spans="1:17" ht="43.2" x14ac:dyDescent="0.3">
      <c r="A117" s="430">
        <v>9011</v>
      </c>
      <c r="B117" s="418" t="s">
        <v>455</v>
      </c>
      <c r="C117" s="416" t="s">
        <v>456</v>
      </c>
      <c r="D117" s="416">
        <v>0</v>
      </c>
      <c r="E117" s="416">
        <v>0</v>
      </c>
      <c r="F117" s="416">
        <v>0</v>
      </c>
      <c r="G117" s="416">
        <v>0</v>
      </c>
      <c r="H117" s="416">
        <v>0</v>
      </c>
      <c r="I117" s="416">
        <v>0</v>
      </c>
      <c r="J117" s="416">
        <v>0</v>
      </c>
      <c r="K117" s="416">
        <v>0</v>
      </c>
      <c r="L117" s="416">
        <v>0</v>
      </c>
      <c r="M117" s="416">
        <v>0</v>
      </c>
      <c r="N117" s="416">
        <v>0</v>
      </c>
      <c r="O117" s="416">
        <v>0</v>
      </c>
      <c r="P117" s="416">
        <v>0</v>
      </c>
      <c r="Q117" s="416">
        <v>0</v>
      </c>
    </row>
    <row r="118" spans="1:17" ht="43.2" x14ac:dyDescent="0.3">
      <c r="A118" s="430">
        <v>9012</v>
      </c>
      <c r="B118" s="418" t="s">
        <v>457</v>
      </c>
      <c r="C118" s="416" t="s">
        <v>456</v>
      </c>
      <c r="D118" s="416">
        <v>0</v>
      </c>
      <c r="E118" s="416">
        <v>0</v>
      </c>
      <c r="F118" s="416">
        <v>0</v>
      </c>
      <c r="G118" s="416">
        <v>0</v>
      </c>
      <c r="H118" s="416">
        <v>0</v>
      </c>
      <c r="I118" s="416">
        <v>0</v>
      </c>
      <c r="J118" s="416">
        <v>0</v>
      </c>
      <c r="K118" s="416">
        <v>0</v>
      </c>
      <c r="L118" s="416">
        <v>0</v>
      </c>
      <c r="M118" s="416">
        <v>0</v>
      </c>
      <c r="N118" s="416">
        <v>0</v>
      </c>
      <c r="O118" s="416">
        <v>0</v>
      </c>
      <c r="P118" s="416">
        <v>0</v>
      </c>
      <c r="Q118" s="416">
        <v>0</v>
      </c>
    </row>
    <row r="119" spans="1:17" x14ac:dyDescent="0.3">
      <c r="A119" s="430">
        <v>9013</v>
      </c>
      <c r="B119" s="418" t="s">
        <v>458</v>
      </c>
      <c r="C119" s="416" t="s">
        <v>459</v>
      </c>
      <c r="D119" s="416">
        <v>0</v>
      </c>
      <c r="E119" s="416">
        <v>0</v>
      </c>
      <c r="F119" s="416">
        <v>0</v>
      </c>
      <c r="G119" s="416">
        <v>0</v>
      </c>
      <c r="H119" s="416">
        <v>0</v>
      </c>
      <c r="I119" s="416">
        <v>0</v>
      </c>
      <c r="J119" s="416">
        <v>0</v>
      </c>
      <c r="K119" s="416">
        <v>0</v>
      </c>
      <c r="L119" s="416">
        <v>0</v>
      </c>
      <c r="M119" s="416">
        <v>0</v>
      </c>
      <c r="N119" s="416">
        <v>0</v>
      </c>
      <c r="O119" s="416">
        <v>0</v>
      </c>
      <c r="P119" s="416">
        <v>0</v>
      </c>
      <c r="Q119" s="416">
        <v>0</v>
      </c>
    </row>
    <row r="120" spans="1:17" x14ac:dyDescent="0.3">
      <c r="A120" s="430">
        <v>9014</v>
      </c>
      <c r="B120" s="418" t="s">
        <v>460</v>
      </c>
      <c r="C120" s="416" t="s">
        <v>461</v>
      </c>
      <c r="D120" s="416">
        <v>0</v>
      </c>
      <c r="E120" s="416">
        <v>0</v>
      </c>
      <c r="F120" s="416">
        <v>0</v>
      </c>
      <c r="G120" s="416">
        <v>0</v>
      </c>
      <c r="H120" s="416">
        <v>0</v>
      </c>
      <c r="I120" s="416">
        <v>0</v>
      </c>
      <c r="J120" s="416">
        <v>0</v>
      </c>
      <c r="K120" s="416">
        <v>0</v>
      </c>
      <c r="L120" s="416">
        <v>0</v>
      </c>
      <c r="M120" s="416">
        <v>0</v>
      </c>
      <c r="N120" s="416">
        <v>0</v>
      </c>
      <c r="O120" s="416">
        <v>0</v>
      </c>
      <c r="P120" s="416">
        <v>0</v>
      </c>
      <c r="Q120" s="416">
        <v>0</v>
      </c>
    </row>
    <row r="121" spans="1:17" ht="43.2" x14ac:dyDescent="0.3">
      <c r="A121" s="430">
        <v>9015</v>
      </c>
      <c r="B121" s="418" t="s">
        <v>462</v>
      </c>
      <c r="C121" s="416" t="s">
        <v>194</v>
      </c>
      <c r="D121" s="416">
        <v>0</v>
      </c>
      <c r="E121" s="416">
        <v>0</v>
      </c>
      <c r="F121" s="416">
        <v>0</v>
      </c>
      <c r="G121" s="416">
        <v>0</v>
      </c>
      <c r="H121" s="416">
        <v>0</v>
      </c>
      <c r="I121" s="416">
        <v>0</v>
      </c>
      <c r="J121" s="416">
        <v>0</v>
      </c>
      <c r="K121" s="416">
        <v>0</v>
      </c>
      <c r="L121" s="416">
        <v>0</v>
      </c>
      <c r="M121" s="416">
        <v>0</v>
      </c>
      <c r="N121" s="416">
        <v>0</v>
      </c>
      <c r="O121" s="416">
        <v>0</v>
      </c>
      <c r="P121" s="416">
        <v>0</v>
      </c>
      <c r="Q121" s="416">
        <v>0</v>
      </c>
    </row>
    <row r="122" spans="1:17" ht="57.6" x14ac:dyDescent="0.3">
      <c r="A122" s="430">
        <v>9016</v>
      </c>
      <c r="B122" s="418" t="s">
        <v>463</v>
      </c>
      <c r="C122" s="416" t="s">
        <v>194</v>
      </c>
      <c r="D122" s="416">
        <v>0</v>
      </c>
      <c r="E122" s="416">
        <v>0</v>
      </c>
      <c r="F122" s="416">
        <v>0</v>
      </c>
      <c r="G122" s="416">
        <v>0</v>
      </c>
      <c r="H122" s="416">
        <v>0</v>
      </c>
      <c r="I122" s="416">
        <v>0</v>
      </c>
      <c r="J122" s="416">
        <v>0</v>
      </c>
      <c r="K122" s="416">
        <v>0</v>
      </c>
      <c r="L122" s="416">
        <v>0</v>
      </c>
      <c r="M122" s="416">
        <v>0</v>
      </c>
      <c r="N122" s="416">
        <v>0</v>
      </c>
      <c r="O122" s="416">
        <v>0</v>
      </c>
      <c r="P122" s="416">
        <v>0</v>
      </c>
      <c r="Q122" s="416">
        <v>0</v>
      </c>
    </row>
    <row r="123" spans="1:17" x14ac:dyDescent="0.3">
      <c r="A123" s="430">
        <v>9017</v>
      </c>
      <c r="B123" s="418" t="s">
        <v>464</v>
      </c>
      <c r="C123" s="416" t="s">
        <v>465</v>
      </c>
      <c r="D123" s="416">
        <v>0</v>
      </c>
      <c r="E123" s="416">
        <v>0</v>
      </c>
      <c r="F123" s="416">
        <v>0</v>
      </c>
      <c r="G123" s="416">
        <v>0</v>
      </c>
      <c r="H123" s="416">
        <v>0</v>
      </c>
      <c r="I123" s="416">
        <v>0</v>
      </c>
      <c r="J123" s="416">
        <v>0</v>
      </c>
      <c r="K123" s="416">
        <v>0</v>
      </c>
      <c r="L123" s="416">
        <v>0</v>
      </c>
      <c r="M123" s="416">
        <v>0</v>
      </c>
      <c r="N123" s="416">
        <v>0</v>
      </c>
      <c r="O123" s="416">
        <v>0</v>
      </c>
      <c r="P123" s="416">
        <v>0</v>
      </c>
      <c r="Q123" s="416">
        <v>0</v>
      </c>
    </row>
    <row r="124" spans="1:17" ht="28.8" x14ac:dyDescent="0.3">
      <c r="A124" s="430">
        <v>9018</v>
      </c>
      <c r="B124" s="418" t="s">
        <v>466</v>
      </c>
      <c r="C124" s="416" t="s">
        <v>467</v>
      </c>
      <c r="D124" s="416">
        <v>0</v>
      </c>
      <c r="E124" s="416">
        <v>0</v>
      </c>
      <c r="F124" s="416">
        <v>0</v>
      </c>
      <c r="G124" s="416">
        <v>0</v>
      </c>
      <c r="H124" s="416">
        <v>0</v>
      </c>
      <c r="I124" s="416">
        <v>0</v>
      </c>
      <c r="J124" s="416">
        <v>0</v>
      </c>
      <c r="K124" s="416">
        <v>0</v>
      </c>
      <c r="L124" s="416">
        <v>0</v>
      </c>
      <c r="M124" s="416">
        <v>0</v>
      </c>
      <c r="N124" s="416">
        <v>0</v>
      </c>
      <c r="O124" s="416">
        <v>0</v>
      </c>
      <c r="P124" s="416">
        <v>0</v>
      </c>
      <c r="Q124" s="416">
        <v>0</v>
      </c>
    </row>
    <row r="125" spans="1:17" x14ac:dyDescent="0.3">
      <c r="A125" s="430">
        <v>9019</v>
      </c>
      <c r="B125" s="418" t="s">
        <v>468</v>
      </c>
      <c r="C125" s="416" t="s">
        <v>469</v>
      </c>
      <c r="D125" s="416">
        <v>0</v>
      </c>
      <c r="E125" s="416">
        <v>0</v>
      </c>
      <c r="F125" s="416">
        <v>0</v>
      </c>
      <c r="G125" s="416">
        <v>0</v>
      </c>
      <c r="H125" s="416">
        <v>0</v>
      </c>
      <c r="I125" s="416">
        <v>0</v>
      </c>
      <c r="J125" s="416">
        <v>0</v>
      </c>
      <c r="K125" s="416">
        <v>0</v>
      </c>
      <c r="L125" s="416">
        <v>0</v>
      </c>
      <c r="M125" s="416">
        <v>0</v>
      </c>
      <c r="N125" s="416">
        <v>0</v>
      </c>
      <c r="O125" s="416">
        <v>0</v>
      </c>
      <c r="P125" s="416">
        <v>0</v>
      </c>
      <c r="Q125" s="416">
        <v>0</v>
      </c>
    </row>
    <row r="126" spans="1:17" x14ac:dyDescent="0.3">
      <c r="A126" s="430"/>
      <c r="B126" s="418"/>
    </row>
    <row r="127" spans="1:17" x14ac:dyDescent="0.3">
      <c r="A127" s="430"/>
      <c r="B127" s="418"/>
    </row>
    <row r="128" spans="1:17" x14ac:dyDescent="0.3">
      <c r="A128" s="430"/>
      <c r="B128" s="418"/>
    </row>
    <row r="129" spans="1:2" x14ac:dyDescent="0.3">
      <c r="A129" s="430"/>
      <c r="B129" s="418"/>
    </row>
    <row r="130" spans="1:2" x14ac:dyDescent="0.3">
      <c r="A130" s="430"/>
      <c r="B130" s="418"/>
    </row>
    <row r="131" spans="1:2" x14ac:dyDescent="0.3">
      <c r="A131" s="430"/>
      <c r="B131" s="418"/>
    </row>
    <row r="132" spans="1:2" x14ac:dyDescent="0.3">
      <c r="A132" s="430"/>
      <c r="B132" s="418"/>
    </row>
    <row r="133" spans="1:2" x14ac:dyDescent="0.3">
      <c r="A133" s="430"/>
      <c r="B133" s="418"/>
    </row>
    <row r="134" spans="1:2" x14ac:dyDescent="0.3">
      <c r="A134" s="430"/>
      <c r="B134" s="418"/>
    </row>
    <row r="135" spans="1:2" x14ac:dyDescent="0.3">
      <c r="A135" s="430"/>
      <c r="B135" s="418"/>
    </row>
    <row r="136" spans="1:2" x14ac:dyDescent="0.3">
      <c r="A136" s="430"/>
      <c r="B136" s="418"/>
    </row>
    <row r="137" spans="1:2" x14ac:dyDescent="0.3">
      <c r="A137" s="430"/>
      <c r="B137" s="418"/>
    </row>
    <row r="138" spans="1:2" x14ac:dyDescent="0.3">
      <c r="A138" s="430"/>
      <c r="B138" s="418"/>
    </row>
    <row r="139" spans="1:2" x14ac:dyDescent="0.3">
      <c r="A139" s="430"/>
      <c r="B139" s="418"/>
    </row>
    <row r="140" spans="1:2" x14ac:dyDescent="0.3">
      <c r="A140" s="430"/>
      <c r="B140" s="418"/>
    </row>
    <row r="141" spans="1:2" x14ac:dyDescent="0.3">
      <c r="A141" s="430"/>
      <c r="B141" s="418"/>
    </row>
    <row r="142" spans="1:2" x14ac:dyDescent="0.3">
      <c r="A142" s="430"/>
      <c r="B142" s="418"/>
    </row>
    <row r="143" spans="1:2" x14ac:dyDescent="0.3">
      <c r="A143" s="430"/>
      <c r="B143" s="418"/>
    </row>
    <row r="144" spans="1:2" x14ac:dyDescent="0.3">
      <c r="A144" s="430"/>
      <c r="B144" s="418"/>
    </row>
    <row r="145" spans="1:2" x14ac:dyDescent="0.3">
      <c r="A145" s="430"/>
      <c r="B145" s="418"/>
    </row>
    <row r="146" spans="1:2" x14ac:dyDescent="0.3">
      <c r="A146" s="430"/>
      <c r="B146" s="418"/>
    </row>
    <row r="147" spans="1:2" x14ac:dyDescent="0.3">
      <c r="A147" s="430"/>
      <c r="B147" s="418"/>
    </row>
    <row r="148" spans="1:2" x14ac:dyDescent="0.3">
      <c r="A148" s="430"/>
      <c r="B148" s="418"/>
    </row>
    <row r="149" spans="1:2" x14ac:dyDescent="0.3">
      <c r="A149" s="430"/>
      <c r="B149" s="418"/>
    </row>
    <row r="150" spans="1:2" x14ac:dyDescent="0.3">
      <c r="A150" s="430"/>
      <c r="B150" s="418"/>
    </row>
    <row r="151" spans="1:2" x14ac:dyDescent="0.3">
      <c r="A151" s="430"/>
      <c r="B151" s="418"/>
    </row>
    <row r="152" spans="1:2" x14ac:dyDescent="0.3">
      <c r="A152" s="430"/>
      <c r="B152" s="418"/>
    </row>
    <row r="153" spans="1:2" x14ac:dyDescent="0.3">
      <c r="A153" s="430"/>
      <c r="B153" s="418"/>
    </row>
    <row r="154" spans="1:2" x14ac:dyDescent="0.3">
      <c r="A154" s="430"/>
      <c r="B154" s="418"/>
    </row>
    <row r="155" spans="1:2" x14ac:dyDescent="0.3">
      <c r="A155" s="430"/>
      <c r="B155" s="418"/>
    </row>
    <row r="156" spans="1:2" x14ac:dyDescent="0.3">
      <c r="A156" s="430"/>
      <c r="B156" s="418"/>
    </row>
    <row r="157" spans="1:2" x14ac:dyDescent="0.3">
      <c r="A157" s="430"/>
      <c r="B157" s="418"/>
    </row>
    <row r="158" spans="1:2" x14ac:dyDescent="0.3">
      <c r="A158" s="430"/>
      <c r="B158" s="418"/>
    </row>
    <row r="159" spans="1:2" x14ac:dyDescent="0.3">
      <c r="A159" s="430"/>
      <c r="B159" s="418"/>
    </row>
    <row r="160" spans="1:2" x14ac:dyDescent="0.3">
      <c r="A160" s="430"/>
      <c r="B160" s="418"/>
    </row>
    <row r="161" spans="1:2" x14ac:dyDescent="0.3">
      <c r="A161" s="430"/>
      <c r="B161" s="418"/>
    </row>
    <row r="162" spans="1:2" x14ac:dyDescent="0.3">
      <c r="A162" s="430"/>
      <c r="B162" s="418"/>
    </row>
    <row r="163" spans="1:2" x14ac:dyDescent="0.3">
      <c r="A163" s="430"/>
      <c r="B163" s="418"/>
    </row>
    <row r="164" spans="1:2" x14ac:dyDescent="0.3">
      <c r="A164" s="430"/>
      <c r="B164" s="418"/>
    </row>
    <row r="165" spans="1:2" x14ac:dyDescent="0.3">
      <c r="A165" s="430"/>
      <c r="B165" s="418"/>
    </row>
    <row r="166" spans="1:2" x14ac:dyDescent="0.3">
      <c r="A166" s="430"/>
      <c r="B166" s="418"/>
    </row>
    <row r="167" spans="1:2" x14ac:dyDescent="0.3">
      <c r="A167" s="430"/>
      <c r="B167" s="418"/>
    </row>
    <row r="168" spans="1:2" x14ac:dyDescent="0.3">
      <c r="A168" s="430"/>
      <c r="B168" s="418"/>
    </row>
    <row r="169" spans="1:2" x14ac:dyDescent="0.3">
      <c r="A169" s="430"/>
      <c r="B169" s="418"/>
    </row>
    <row r="170" spans="1:2" x14ac:dyDescent="0.3">
      <c r="A170" s="430"/>
      <c r="B170" s="418"/>
    </row>
    <row r="171" spans="1:2" x14ac:dyDescent="0.3">
      <c r="A171" s="430"/>
      <c r="B171" s="418"/>
    </row>
    <row r="172" spans="1:2" x14ac:dyDescent="0.3">
      <c r="A172" s="430"/>
      <c r="B172" s="418"/>
    </row>
    <row r="173" spans="1:2" x14ac:dyDescent="0.3">
      <c r="A173" s="430"/>
      <c r="B173" s="418"/>
    </row>
    <row r="174" spans="1:2" x14ac:dyDescent="0.3">
      <c r="A174" s="430"/>
      <c r="B174" s="418"/>
    </row>
  </sheetData>
  <sheetProtection algorithmName="SHA-512" hashValue="gXzBycAlUm18yHXGYR05svMfHSQpco5mIwcLpRfeVo6RqKYwfTHm8cEMlInkom591TfBXjgi1z09ejimobZBAA==" saltValue="F3KBUiTjXNVb9Cwj6o0NF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Instructions</vt:lpstr>
      <vt:lpstr>Unit Data from Audit Worksheet</vt:lpstr>
      <vt:lpstr>TD Info Completed by Auditor</vt:lpstr>
      <vt:lpstr>Import</vt:lpstr>
      <vt:lpstr>Performance  Indicators Print</vt:lpstr>
      <vt:lpstr>PY1 Data(H)</vt:lpstr>
      <vt:lpstr>Formula for unit data</vt:lpstr>
      <vt:lpstr>Unit Data</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2022-10-21T15:59:57Z</cp:lastPrinted>
  <dcterms:created xsi:type="dcterms:W3CDTF">2011-03-11T21:05:05Z</dcterms:created>
  <dcterms:modified xsi:type="dcterms:W3CDTF">2022-10-21T16:02:22Z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